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-105" yWindow="-105" windowWidth="23250" windowHeight="12450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J9" i="5" l="1"/>
  <c r="I9" i="5"/>
  <c r="BC87" i="7" l="1"/>
  <c r="AJ87" i="7"/>
  <c r="F9" i="5" l="1"/>
  <c r="G9" i="5"/>
  <c r="H9" i="5"/>
  <c r="BS2" i="7"/>
  <c r="BT2" i="7" s="1"/>
  <c r="BU2" i="7" s="1"/>
  <c r="BS3" i="7"/>
  <c r="BT3" i="7" s="1"/>
  <c r="BU3" i="7" s="1"/>
  <c r="BS4" i="7"/>
  <c r="BT4" i="7" s="1"/>
  <c r="BU4" i="7" s="1"/>
  <c r="BS5" i="7"/>
  <c r="BT5" i="7" s="1"/>
  <c r="BU5" i="7" s="1"/>
  <c r="BS6" i="7"/>
  <c r="BT6" i="7" s="1"/>
  <c r="BU6" i="7" s="1"/>
  <c r="BS7" i="7"/>
  <c r="BT7" i="7" s="1"/>
  <c r="BU7" i="7" s="1"/>
  <c r="BS8" i="7"/>
  <c r="BT8" i="7" s="1"/>
  <c r="BU8" i="7" s="1"/>
  <c r="BS9" i="7"/>
  <c r="BT9" i="7" s="1"/>
  <c r="BU9" i="7" s="1"/>
  <c r="BS10" i="7"/>
  <c r="BT10" i="7" s="1"/>
  <c r="BU10" i="7" s="1"/>
  <c r="BS11" i="7"/>
  <c r="BT11" i="7" s="1"/>
  <c r="BU11" i="7" s="1"/>
  <c r="BS12" i="7"/>
  <c r="BT12" i="7" s="1"/>
  <c r="BU12" i="7" s="1"/>
  <c r="BS13" i="7"/>
  <c r="BT13" i="7" s="1"/>
  <c r="BU13" i="7" s="1"/>
  <c r="BS14" i="7"/>
  <c r="BT14" i="7" s="1"/>
  <c r="BU14" i="7" s="1"/>
  <c r="BS15" i="7"/>
  <c r="BT15" i="7" s="1"/>
  <c r="BU15" i="7" s="1"/>
  <c r="BS16" i="7"/>
  <c r="BT16" i="7" s="1"/>
  <c r="BU16" i="7" s="1"/>
  <c r="BS17" i="7"/>
  <c r="BT17" i="7" s="1"/>
  <c r="BU17" i="7" s="1"/>
  <c r="BS18" i="7"/>
  <c r="BT18" i="7" s="1"/>
  <c r="BU18" i="7" s="1"/>
  <c r="BS19" i="7"/>
  <c r="BT19" i="7" s="1"/>
  <c r="BU19" i="7" s="1"/>
  <c r="BS20" i="7"/>
  <c r="BT20" i="7" s="1"/>
  <c r="BU20" i="7" s="1"/>
  <c r="BS21" i="7"/>
  <c r="BT21" i="7" s="1"/>
  <c r="BU21" i="7" s="1"/>
  <c r="BS22" i="7"/>
  <c r="BT22" i="7" s="1"/>
  <c r="BU22" i="7" s="1"/>
  <c r="BS23" i="7"/>
  <c r="BT23" i="7" s="1"/>
  <c r="BU23" i="7" s="1"/>
  <c r="BS24" i="7"/>
  <c r="BT24" i="7" s="1"/>
  <c r="BU24" i="7" s="1"/>
  <c r="BS25" i="7"/>
  <c r="BT25" i="7" s="1"/>
  <c r="BU25" i="7" s="1"/>
  <c r="BS26" i="7"/>
  <c r="BT26" i="7" s="1"/>
  <c r="BU26" i="7" s="1"/>
  <c r="BS27" i="7"/>
  <c r="BT27" i="7" s="1"/>
  <c r="BU27" i="7" s="1"/>
  <c r="BS28" i="7"/>
  <c r="BT28" i="7" s="1"/>
  <c r="BU28" i="7" s="1"/>
  <c r="BS29" i="7"/>
  <c r="BT29" i="7" s="1"/>
  <c r="BU29" i="7" s="1"/>
  <c r="BS30" i="7"/>
  <c r="BT30" i="7" s="1"/>
  <c r="BU30" i="7" s="1"/>
  <c r="BS31" i="7"/>
  <c r="BT31" i="7" s="1"/>
  <c r="BU31" i="7" s="1"/>
  <c r="BS32" i="7"/>
  <c r="BT32" i="7" s="1"/>
  <c r="BU32" i="7" s="1"/>
  <c r="BS33" i="7"/>
  <c r="BT33" i="7" s="1"/>
  <c r="BU33" i="7" s="1"/>
  <c r="BS34" i="7"/>
  <c r="BT34" i="7" s="1"/>
  <c r="BU34" i="7" s="1"/>
  <c r="BS35" i="7"/>
  <c r="BT35" i="7" s="1"/>
  <c r="BU35" i="7" s="1"/>
  <c r="BS36" i="7"/>
  <c r="BT36" i="7" s="1"/>
  <c r="BU36" i="7" s="1"/>
  <c r="BS37" i="7"/>
  <c r="BT37" i="7" s="1"/>
  <c r="BU37" i="7" s="1"/>
  <c r="BS38" i="7"/>
  <c r="BT38" i="7" s="1"/>
  <c r="BU38" i="7" s="1"/>
  <c r="BS39" i="7"/>
  <c r="BT39" i="7" s="1"/>
  <c r="BU39" i="7" s="1"/>
  <c r="BS40" i="7"/>
  <c r="BT40" i="7" s="1"/>
  <c r="BU40" i="7" s="1"/>
  <c r="BS41" i="7"/>
  <c r="BT41" i="7" s="1"/>
  <c r="BU41" i="7" s="1"/>
  <c r="BS42" i="7"/>
  <c r="BT42" i="7" s="1"/>
  <c r="BU42" i="7" s="1"/>
  <c r="BS43" i="7"/>
  <c r="BT43" i="7" s="1"/>
  <c r="BU43" i="7" s="1"/>
  <c r="BS44" i="7"/>
  <c r="BT44" i="7" s="1"/>
  <c r="BU44" i="7" s="1"/>
  <c r="BS45" i="7"/>
  <c r="BT45" i="7" s="1"/>
  <c r="BU45" i="7" s="1"/>
  <c r="BS46" i="7"/>
  <c r="BT46" i="7" s="1"/>
  <c r="BU46" i="7" s="1"/>
  <c r="BS47" i="7"/>
  <c r="BT47" i="7" s="1"/>
  <c r="BU47" i="7" s="1"/>
  <c r="BS48" i="7"/>
  <c r="BT48" i="7" s="1"/>
  <c r="BU48" i="7" s="1"/>
  <c r="BS49" i="7"/>
  <c r="BT49" i="7" s="1"/>
  <c r="BU49" i="7" s="1"/>
  <c r="BS50" i="7"/>
  <c r="BT50" i="7" s="1"/>
  <c r="BU50" i="7" s="1"/>
  <c r="BS51" i="7"/>
  <c r="BT51" i="7" s="1"/>
  <c r="BU51" i="7" s="1"/>
  <c r="BS52" i="7"/>
  <c r="BT52" i="7" s="1"/>
  <c r="BU52" i="7" s="1"/>
  <c r="BS53" i="7"/>
  <c r="BT53" i="7" s="1"/>
  <c r="BU53" i="7" s="1"/>
  <c r="BS54" i="7"/>
  <c r="BT54" i="7" s="1"/>
  <c r="BU54" i="7" s="1"/>
  <c r="BS55" i="7"/>
  <c r="BT55" i="7" s="1"/>
  <c r="BU55" i="7" s="1"/>
  <c r="BS56" i="7"/>
  <c r="BT56" i="7" s="1"/>
  <c r="BU56" i="7" s="1"/>
  <c r="BS57" i="7"/>
  <c r="BT57" i="7" s="1"/>
  <c r="BU57" i="7" s="1"/>
  <c r="BS58" i="7"/>
  <c r="BT58" i="7" s="1"/>
  <c r="BU58" i="7" s="1"/>
  <c r="BS59" i="7"/>
  <c r="BT59" i="7" s="1"/>
  <c r="BU59" i="7" s="1"/>
  <c r="BS60" i="7"/>
  <c r="BT60" i="7" s="1"/>
  <c r="BU60" i="7" s="1"/>
  <c r="BS61" i="7"/>
  <c r="BT61" i="7" s="1"/>
  <c r="BU61" i="7" s="1"/>
  <c r="BS62" i="7"/>
  <c r="BT62" i="7" s="1"/>
  <c r="BU62" i="7" s="1"/>
  <c r="BS63" i="7"/>
  <c r="BT63" i="7" s="1"/>
  <c r="BU63" i="7" s="1"/>
  <c r="BS64" i="7"/>
  <c r="BT64" i="7" s="1"/>
  <c r="BU64" i="7" s="1"/>
  <c r="BS65" i="7"/>
  <c r="BT65" i="7" s="1"/>
  <c r="BU65" i="7" s="1"/>
  <c r="BS66" i="7"/>
  <c r="BT66" i="7" s="1"/>
  <c r="BU66" i="7" s="1"/>
  <c r="BS67" i="7"/>
  <c r="BT67" i="7" s="1"/>
  <c r="BU67" i="7" s="1"/>
  <c r="BS68" i="7"/>
  <c r="BT68" i="7" s="1"/>
  <c r="BU68" i="7" s="1"/>
  <c r="BS69" i="7"/>
  <c r="BT69" i="7" s="1"/>
  <c r="BU69" i="7" s="1"/>
  <c r="BS70" i="7"/>
  <c r="BT70" i="7" s="1"/>
  <c r="BU70" i="7" s="1"/>
  <c r="BS71" i="7"/>
  <c r="BT71" i="7" s="1"/>
  <c r="BU71" i="7" s="1"/>
  <c r="BS72" i="7"/>
  <c r="BT72" i="7" s="1"/>
  <c r="BU72" i="7" s="1"/>
  <c r="BS73" i="7"/>
  <c r="BT73" i="7" s="1"/>
  <c r="BU73" i="7" s="1"/>
  <c r="BS74" i="7"/>
  <c r="BT74" i="7" s="1"/>
  <c r="BU74" i="7" s="1"/>
  <c r="BS75" i="7"/>
  <c r="BT75" i="7" s="1"/>
  <c r="BU75" i="7" s="1"/>
  <c r="BS76" i="7"/>
  <c r="BT76" i="7" s="1"/>
  <c r="BU76" i="7" s="1"/>
  <c r="BS77" i="7"/>
  <c r="BT77" i="7" s="1"/>
  <c r="BU77" i="7" s="1"/>
  <c r="BS78" i="7"/>
  <c r="BT78" i="7" s="1"/>
  <c r="BU78" i="7" s="1"/>
  <c r="BS79" i="7"/>
  <c r="BT79" i="7" s="1"/>
  <c r="BU79" i="7" s="1"/>
  <c r="BS80" i="7"/>
  <c r="BT80" i="7" s="1"/>
  <c r="BU80" i="7" s="1"/>
  <c r="BS81" i="7"/>
  <c r="BT81" i="7" s="1"/>
  <c r="BU81" i="7" s="1"/>
  <c r="BS82" i="7"/>
  <c r="BT82" i="7" s="1"/>
  <c r="BU82" i="7" s="1"/>
  <c r="BS83" i="7"/>
  <c r="BT83" i="7" s="1"/>
  <c r="BU83" i="7" s="1"/>
  <c r="BS84" i="7"/>
  <c r="BT84" i="7" s="1"/>
  <c r="BU84" i="7" s="1"/>
  <c r="BS85" i="7"/>
  <c r="BT85" i="7" s="1"/>
  <c r="BU85" i="7" s="1"/>
  <c r="BS86" i="7"/>
  <c r="BT86" i="7" s="1"/>
  <c r="BU86" i="7" s="1"/>
  <c r="BJ2" i="7"/>
  <c r="BK2" i="7" s="1"/>
  <c r="BL2" i="7" s="1"/>
  <c r="BJ3" i="7"/>
  <c r="BK3" i="7" s="1"/>
  <c r="BL3" i="7" s="1"/>
  <c r="BJ4" i="7"/>
  <c r="BK4" i="7" s="1"/>
  <c r="BL4" i="7" s="1"/>
  <c r="BJ5" i="7"/>
  <c r="BK5" i="7" s="1"/>
  <c r="BL5" i="7" s="1"/>
  <c r="BJ6" i="7"/>
  <c r="BK6" i="7" s="1"/>
  <c r="BL6" i="7" s="1"/>
  <c r="BJ7" i="7"/>
  <c r="BK7" i="7" s="1"/>
  <c r="BL7" i="7" s="1"/>
  <c r="BJ8" i="7"/>
  <c r="BK8" i="7" s="1"/>
  <c r="BL8" i="7" s="1"/>
  <c r="BJ9" i="7"/>
  <c r="BK9" i="7" s="1"/>
  <c r="BL9" i="7" s="1"/>
  <c r="BJ10" i="7"/>
  <c r="BK10" i="7" s="1"/>
  <c r="BL10" i="7" s="1"/>
  <c r="BJ11" i="7"/>
  <c r="BK11" i="7" s="1"/>
  <c r="BL11" i="7" s="1"/>
  <c r="BJ12" i="7"/>
  <c r="BK12" i="7" s="1"/>
  <c r="BL12" i="7" s="1"/>
  <c r="BJ13" i="7"/>
  <c r="BK13" i="7" s="1"/>
  <c r="BL13" i="7" s="1"/>
  <c r="BJ14" i="7"/>
  <c r="BK14" i="7" s="1"/>
  <c r="BL14" i="7" s="1"/>
  <c r="BJ15" i="7"/>
  <c r="BK15" i="7" s="1"/>
  <c r="BL15" i="7" s="1"/>
  <c r="BJ16" i="7"/>
  <c r="BK16" i="7" s="1"/>
  <c r="BL16" i="7" s="1"/>
  <c r="BJ17" i="7"/>
  <c r="BK17" i="7" s="1"/>
  <c r="BL17" i="7" s="1"/>
  <c r="BJ18" i="7"/>
  <c r="BK18" i="7" s="1"/>
  <c r="BL18" i="7" s="1"/>
  <c r="BJ19" i="7"/>
  <c r="BK19" i="7" s="1"/>
  <c r="BL19" i="7" s="1"/>
  <c r="BJ20" i="7"/>
  <c r="BK20" i="7" s="1"/>
  <c r="BL20" i="7" s="1"/>
  <c r="BJ21" i="7"/>
  <c r="BK21" i="7" s="1"/>
  <c r="BL21" i="7" s="1"/>
  <c r="BJ22" i="7"/>
  <c r="BK22" i="7" s="1"/>
  <c r="BL22" i="7" s="1"/>
  <c r="BJ23" i="7"/>
  <c r="BK23" i="7" s="1"/>
  <c r="BL23" i="7" s="1"/>
  <c r="BJ24" i="7"/>
  <c r="BK24" i="7" s="1"/>
  <c r="BL24" i="7" s="1"/>
  <c r="BJ25" i="7"/>
  <c r="BK25" i="7" s="1"/>
  <c r="BL25" i="7" s="1"/>
  <c r="BJ26" i="7"/>
  <c r="BK26" i="7" s="1"/>
  <c r="BL26" i="7" s="1"/>
  <c r="BJ27" i="7"/>
  <c r="BK27" i="7" s="1"/>
  <c r="BL27" i="7" s="1"/>
  <c r="BJ28" i="7"/>
  <c r="BK28" i="7" s="1"/>
  <c r="BL28" i="7" s="1"/>
  <c r="BJ29" i="7"/>
  <c r="BK29" i="7" s="1"/>
  <c r="BL29" i="7" s="1"/>
  <c r="BJ30" i="7"/>
  <c r="BK30" i="7" s="1"/>
  <c r="BL30" i="7" s="1"/>
  <c r="BJ31" i="7"/>
  <c r="BK31" i="7" s="1"/>
  <c r="BL31" i="7" s="1"/>
  <c r="BJ32" i="7"/>
  <c r="BK32" i="7" s="1"/>
  <c r="BL32" i="7" s="1"/>
  <c r="BJ33" i="7"/>
  <c r="BK33" i="7" s="1"/>
  <c r="BL33" i="7" s="1"/>
  <c r="BJ34" i="7"/>
  <c r="BK34" i="7" s="1"/>
  <c r="BL34" i="7" s="1"/>
  <c r="BJ35" i="7"/>
  <c r="BK35" i="7" s="1"/>
  <c r="BL35" i="7" s="1"/>
  <c r="BJ36" i="7"/>
  <c r="BK36" i="7" s="1"/>
  <c r="BL36" i="7" s="1"/>
  <c r="BJ37" i="7"/>
  <c r="BK37" i="7" s="1"/>
  <c r="BL37" i="7" s="1"/>
  <c r="BJ38" i="7"/>
  <c r="BK38" i="7" s="1"/>
  <c r="BL38" i="7" s="1"/>
  <c r="BJ39" i="7"/>
  <c r="BK39" i="7" s="1"/>
  <c r="BL39" i="7" s="1"/>
  <c r="BJ40" i="7"/>
  <c r="BK40" i="7" s="1"/>
  <c r="BL40" i="7" s="1"/>
  <c r="BJ41" i="7"/>
  <c r="BK41" i="7" s="1"/>
  <c r="BL41" i="7" s="1"/>
  <c r="BJ42" i="7"/>
  <c r="BK42" i="7" s="1"/>
  <c r="BL42" i="7" s="1"/>
  <c r="BJ43" i="7"/>
  <c r="BK43" i="7" s="1"/>
  <c r="BL43" i="7" s="1"/>
  <c r="BJ44" i="7"/>
  <c r="BK44" i="7" s="1"/>
  <c r="BL44" i="7" s="1"/>
  <c r="BJ45" i="7"/>
  <c r="BK45" i="7" s="1"/>
  <c r="BL45" i="7" s="1"/>
  <c r="BJ46" i="7"/>
  <c r="BK46" i="7" s="1"/>
  <c r="BL46" i="7" s="1"/>
  <c r="BJ47" i="7"/>
  <c r="BK47" i="7" s="1"/>
  <c r="BL47" i="7" s="1"/>
  <c r="BJ48" i="7"/>
  <c r="BK48" i="7" s="1"/>
  <c r="BL48" i="7" s="1"/>
  <c r="BJ49" i="7"/>
  <c r="BK49" i="7" s="1"/>
  <c r="BL49" i="7" s="1"/>
  <c r="BJ50" i="7"/>
  <c r="BK50" i="7" s="1"/>
  <c r="BL50" i="7" s="1"/>
  <c r="BJ51" i="7"/>
  <c r="BK51" i="7" s="1"/>
  <c r="BL51" i="7" s="1"/>
  <c r="BJ52" i="7"/>
  <c r="BK52" i="7" s="1"/>
  <c r="BL52" i="7" s="1"/>
  <c r="BJ53" i="7"/>
  <c r="BK53" i="7" s="1"/>
  <c r="BL53" i="7" s="1"/>
  <c r="BJ54" i="7"/>
  <c r="BK54" i="7" s="1"/>
  <c r="BL54" i="7" s="1"/>
  <c r="BJ55" i="7"/>
  <c r="BK55" i="7" s="1"/>
  <c r="BL55" i="7" s="1"/>
  <c r="BJ56" i="7"/>
  <c r="BK56" i="7" s="1"/>
  <c r="BL56" i="7" s="1"/>
  <c r="BJ57" i="7"/>
  <c r="BK57" i="7" s="1"/>
  <c r="BL57" i="7" s="1"/>
  <c r="BJ58" i="7"/>
  <c r="BK58" i="7" s="1"/>
  <c r="BL58" i="7" s="1"/>
  <c r="BJ59" i="7"/>
  <c r="BK59" i="7" s="1"/>
  <c r="BL59" i="7" s="1"/>
  <c r="BJ60" i="7"/>
  <c r="BK60" i="7" s="1"/>
  <c r="BL60" i="7" s="1"/>
  <c r="BJ61" i="7"/>
  <c r="BK61" i="7" s="1"/>
  <c r="BL61" i="7" s="1"/>
  <c r="BJ62" i="7"/>
  <c r="BK62" i="7" s="1"/>
  <c r="BL62" i="7" s="1"/>
  <c r="BJ63" i="7"/>
  <c r="BK63" i="7" s="1"/>
  <c r="BL63" i="7" s="1"/>
  <c r="BJ64" i="7"/>
  <c r="BK64" i="7" s="1"/>
  <c r="BL64" i="7" s="1"/>
  <c r="BJ65" i="7"/>
  <c r="BK65" i="7" s="1"/>
  <c r="BL65" i="7" s="1"/>
  <c r="BJ66" i="7"/>
  <c r="BK66" i="7" s="1"/>
  <c r="BL66" i="7" s="1"/>
  <c r="BJ67" i="7"/>
  <c r="BK67" i="7" s="1"/>
  <c r="BL67" i="7" s="1"/>
  <c r="BJ68" i="7"/>
  <c r="BK68" i="7" s="1"/>
  <c r="BL68" i="7" s="1"/>
  <c r="BJ69" i="7"/>
  <c r="BK69" i="7" s="1"/>
  <c r="BL69" i="7" s="1"/>
  <c r="BJ70" i="7"/>
  <c r="BK70" i="7" s="1"/>
  <c r="BL70" i="7" s="1"/>
  <c r="BJ71" i="7"/>
  <c r="BK71" i="7" s="1"/>
  <c r="BL71" i="7" s="1"/>
  <c r="BJ72" i="7"/>
  <c r="BK72" i="7" s="1"/>
  <c r="BL72" i="7" s="1"/>
  <c r="BJ73" i="7"/>
  <c r="BK73" i="7" s="1"/>
  <c r="BL73" i="7" s="1"/>
  <c r="BJ74" i="7"/>
  <c r="BK74" i="7" s="1"/>
  <c r="BL74" i="7" s="1"/>
  <c r="BJ75" i="7"/>
  <c r="BK75" i="7" s="1"/>
  <c r="BL75" i="7" s="1"/>
  <c r="BJ76" i="7"/>
  <c r="BK76" i="7" s="1"/>
  <c r="BL76" i="7" s="1"/>
  <c r="BJ77" i="7"/>
  <c r="BK77" i="7" s="1"/>
  <c r="BL77" i="7" s="1"/>
  <c r="BJ78" i="7"/>
  <c r="BK78" i="7" s="1"/>
  <c r="BL78" i="7" s="1"/>
  <c r="BJ79" i="7"/>
  <c r="BK79" i="7" s="1"/>
  <c r="BL79" i="7" s="1"/>
  <c r="BJ80" i="7"/>
  <c r="BK80" i="7" s="1"/>
  <c r="BL80" i="7" s="1"/>
  <c r="BJ81" i="7"/>
  <c r="BK81" i="7" s="1"/>
  <c r="BL81" i="7" s="1"/>
  <c r="BJ82" i="7"/>
  <c r="BK82" i="7" s="1"/>
  <c r="BL82" i="7" s="1"/>
  <c r="BJ83" i="7"/>
  <c r="BK83" i="7" s="1"/>
  <c r="BL83" i="7" s="1"/>
  <c r="BJ84" i="7"/>
  <c r="BK84" i="7" s="1"/>
  <c r="BL84" i="7" s="1"/>
  <c r="BJ85" i="7"/>
  <c r="BK85" i="7" s="1"/>
  <c r="BL85" i="7" s="1"/>
  <c r="BJ86" i="7"/>
  <c r="BK86" i="7" s="1"/>
  <c r="BL86" i="7" s="1"/>
  <c r="AZ2" i="7"/>
  <c r="BA2" i="7" s="1"/>
  <c r="BB2" i="7" s="1"/>
  <c r="AZ3" i="7"/>
  <c r="BA3" i="7" s="1"/>
  <c r="BB3" i="7" s="1"/>
  <c r="AZ4" i="7"/>
  <c r="BA4" i="7" s="1"/>
  <c r="BB4" i="7" s="1"/>
  <c r="AZ5" i="7"/>
  <c r="BA5" i="7" s="1"/>
  <c r="BB5" i="7" s="1"/>
  <c r="AZ6" i="7"/>
  <c r="BA6" i="7" s="1"/>
  <c r="BB6" i="7" s="1"/>
  <c r="AZ7" i="7"/>
  <c r="BA7" i="7" s="1"/>
  <c r="BB7" i="7" s="1"/>
  <c r="AZ8" i="7"/>
  <c r="BA8" i="7" s="1"/>
  <c r="BB8" i="7" s="1"/>
  <c r="AZ9" i="7"/>
  <c r="BA9" i="7" s="1"/>
  <c r="BB9" i="7" s="1"/>
  <c r="AZ10" i="7"/>
  <c r="BA10" i="7" s="1"/>
  <c r="BB10" i="7" s="1"/>
  <c r="AZ11" i="7"/>
  <c r="BA11" i="7" s="1"/>
  <c r="BB11" i="7" s="1"/>
  <c r="AZ12" i="7"/>
  <c r="BA12" i="7" s="1"/>
  <c r="BB12" i="7" s="1"/>
  <c r="AZ13" i="7"/>
  <c r="BA13" i="7" s="1"/>
  <c r="BB13" i="7" s="1"/>
  <c r="AZ14" i="7"/>
  <c r="BA14" i="7" s="1"/>
  <c r="BB14" i="7" s="1"/>
  <c r="AZ15" i="7"/>
  <c r="BA15" i="7" s="1"/>
  <c r="BB15" i="7" s="1"/>
  <c r="AZ16" i="7"/>
  <c r="BA16" i="7" s="1"/>
  <c r="BB16" i="7" s="1"/>
  <c r="AZ17" i="7"/>
  <c r="BA17" i="7" s="1"/>
  <c r="BB17" i="7" s="1"/>
  <c r="AZ18" i="7"/>
  <c r="BA18" i="7" s="1"/>
  <c r="BB18" i="7" s="1"/>
  <c r="AZ19" i="7"/>
  <c r="BA19" i="7" s="1"/>
  <c r="BB19" i="7" s="1"/>
  <c r="AZ20" i="7"/>
  <c r="BA20" i="7" s="1"/>
  <c r="BB20" i="7" s="1"/>
  <c r="AZ21" i="7"/>
  <c r="BA21" i="7" s="1"/>
  <c r="BB21" i="7" s="1"/>
  <c r="AZ22" i="7"/>
  <c r="BA22" i="7" s="1"/>
  <c r="BB22" i="7" s="1"/>
  <c r="AZ23" i="7"/>
  <c r="BA23" i="7" s="1"/>
  <c r="BB23" i="7" s="1"/>
  <c r="AZ24" i="7"/>
  <c r="BA24" i="7" s="1"/>
  <c r="BB24" i="7" s="1"/>
  <c r="AZ25" i="7"/>
  <c r="BA25" i="7" s="1"/>
  <c r="BB25" i="7" s="1"/>
  <c r="AZ26" i="7"/>
  <c r="BA26" i="7" s="1"/>
  <c r="BB26" i="7" s="1"/>
  <c r="AZ27" i="7"/>
  <c r="BA27" i="7" s="1"/>
  <c r="BB27" i="7" s="1"/>
  <c r="AZ28" i="7"/>
  <c r="BA28" i="7" s="1"/>
  <c r="BB28" i="7" s="1"/>
  <c r="AZ29" i="7"/>
  <c r="BA29" i="7" s="1"/>
  <c r="BB29" i="7" s="1"/>
  <c r="AZ30" i="7"/>
  <c r="BA30" i="7" s="1"/>
  <c r="BB30" i="7" s="1"/>
  <c r="AZ31" i="7"/>
  <c r="BA31" i="7" s="1"/>
  <c r="BB31" i="7" s="1"/>
  <c r="AZ32" i="7"/>
  <c r="BA32" i="7" s="1"/>
  <c r="BB32" i="7" s="1"/>
  <c r="AZ33" i="7"/>
  <c r="BA33" i="7" s="1"/>
  <c r="BB33" i="7" s="1"/>
  <c r="AZ34" i="7"/>
  <c r="BA34" i="7" s="1"/>
  <c r="BB34" i="7" s="1"/>
  <c r="AZ35" i="7"/>
  <c r="BA35" i="7" s="1"/>
  <c r="BB35" i="7" s="1"/>
  <c r="AZ36" i="7"/>
  <c r="BA36" i="7" s="1"/>
  <c r="BB36" i="7" s="1"/>
  <c r="AZ37" i="7"/>
  <c r="BA37" i="7" s="1"/>
  <c r="BB37" i="7" s="1"/>
  <c r="AZ38" i="7"/>
  <c r="BA38" i="7" s="1"/>
  <c r="BB38" i="7" s="1"/>
  <c r="AZ39" i="7"/>
  <c r="BA39" i="7" s="1"/>
  <c r="BB39" i="7" s="1"/>
  <c r="AZ40" i="7"/>
  <c r="BA40" i="7" s="1"/>
  <c r="BB40" i="7" s="1"/>
  <c r="AZ41" i="7"/>
  <c r="BA41" i="7" s="1"/>
  <c r="BB41" i="7" s="1"/>
  <c r="AZ42" i="7"/>
  <c r="BA42" i="7" s="1"/>
  <c r="BB42" i="7" s="1"/>
  <c r="AZ43" i="7"/>
  <c r="BA43" i="7" s="1"/>
  <c r="BB43" i="7" s="1"/>
  <c r="AZ44" i="7"/>
  <c r="BA44" i="7" s="1"/>
  <c r="BB44" i="7" s="1"/>
  <c r="AZ45" i="7"/>
  <c r="BA45" i="7" s="1"/>
  <c r="BB45" i="7" s="1"/>
  <c r="AZ46" i="7"/>
  <c r="BA46" i="7" s="1"/>
  <c r="BB46" i="7" s="1"/>
  <c r="AZ47" i="7"/>
  <c r="BA47" i="7" s="1"/>
  <c r="BB47" i="7" s="1"/>
  <c r="AZ48" i="7"/>
  <c r="BA48" i="7" s="1"/>
  <c r="BB48" i="7" s="1"/>
  <c r="AZ49" i="7"/>
  <c r="BA49" i="7" s="1"/>
  <c r="BB49" i="7" s="1"/>
  <c r="AZ50" i="7"/>
  <c r="BA50" i="7" s="1"/>
  <c r="BB50" i="7" s="1"/>
  <c r="AZ51" i="7"/>
  <c r="BA51" i="7" s="1"/>
  <c r="BB51" i="7" s="1"/>
  <c r="AZ52" i="7"/>
  <c r="BA52" i="7" s="1"/>
  <c r="BB52" i="7" s="1"/>
  <c r="AZ53" i="7"/>
  <c r="BA53" i="7" s="1"/>
  <c r="BB53" i="7" s="1"/>
  <c r="AZ54" i="7"/>
  <c r="BA54" i="7" s="1"/>
  <c r="BB54" i="7" s="1"/>
  <c r="AZ55" i="7"/>
  <c r="BA55" i="7" s="1"/>
  <c r="BB55" i="7" s="1"/>
  <c r="AZ56" i="7"/>
  <c r="BA56" i="7" s="1"/>
  <c r="BB56" i="7" s="1"/>
  <c r="AZ57" i="7"/>
  <c r="BA57" i="7" s="1"/>
  <c r="BB57" i="7" s="1"/>
  <c r="AZ58" i="7"/>
  <c r="BA58" i="7" s="1"/>
  <c r="BB58" i="7" s="1"/>
  <c r="AZ59" i="7"/>
  <c r="BA59" i="7" s="1"/>
  <c r="BB59" i="7" s="1"/>
  <c r="AZ60" i="7"/>
  <c r="BA60" i="7" s="1"/>
  <c r="BB60" i="7" s="1"/>
  <c r="AZ61" i="7"/>
  <c r="BA61" i="7" s="1"/>
  <c r="BB61" i="7" s="1"/>
  <c r="AZ62" i="7"/>
  <c r="BA62" i="7" s="1"/>
  <c r="BB62" i="7" s="1"/>
  <c r="AZ63" i="7"/>
  <c r="BA63" i="7" s="1"/>
  <c r="BB63" i="7" s="1"/>
  <c r="AZ64" i="7"/>
  <c r="BA64" i="7" s="1"/>
  <c r="BB64" i="7" s="1"/>
  <c r="AZ65" i="7"/>
  <c r="BA65" i="7" s="1"/>
  <c r="BB65" i="7" s="1"/>
  <c r="AZ66" i="7"/>
  <c r="BA66" i="7" s="1"/>
  <c r="BB66" i="7" s="1"/>
  <c r="AZ67" i="7"/>
  <c r="BA67" i="7" s="1"/>
  <c r="BB67" i="7" s="1"/>
  <c r="AZ68" i="7"/>
  <c r="BA68" i="7" s="1"/>
  <c r="BB68" i="7" s="1"/>
  <c r="AZ69" i="7"/>
  <c r="BA69" i="7" s="1"/>
  <c r="BB69" i="7" s="1"/>
  <c r="AZ70" i="7"/>
  <c r="BA70" i="7" s="1"/>
  <c r="BB70" i="7" s="1"/>
  <c r="AZ71" i="7"/>
  <c r="BA71" i="7" s="1"/>
  <c r="BB71" i="7" s="1"/>
  <c r="AZ72" i="7"/>
  <c r="BA72" i="7" s="1"/>
  <c r="BB72" i="7" s="1"/>
  <c r="AZ73" i="7"/>
  <c r="BA73" i="7" s="1"/>
  <c r="BB73" i="7" s="1"/>
  <c r="AZ74" i="7"/>
  <c r="BA74" i="7" s="1"/>
  <c r="BB74" i="7" s="1"/>
  <c r="AZ75" i="7"/>
  <c r="BA75" i="7" s="1"/>
  <c r="BB75" i="7" s="1"/>
  <c r="AZ76" i="7"/>
  <c r="BA76" i="7" s="1"/>
  <c r="BB76" i="7" s="1"/>
  <c r="AZ77" i="7"/>
  <c r="BA77" i="7" s="1"/>
  <c r="BB77" i="7" s="1"/>
  <c r="AZ78" i="7"/>
  <c r="BA78" i="7" s="1"/>
  <c r="BB78" i="7" s="1"/>
  <c r="AZ79" i="7"/>
  <c r="BA79" i="7" s="1"/>
  <c r="BB79" i="7" s="1"/>
  <c r="AZ80" i="7"/>
  <c r="BA80" i="7" s="1"/>
  <c r="BB80" i="7" s="1"/>
  <c r="AZ81" i="7"/>
  <c r="BA81" i="7" s="1"/>
  <c r="BB81" i="7" s="1"/>
  <c r="AZ82" i="7"/>
  <c r="BA82" i="7" s="1"/>
  <c r="BB82" i="7" s="1"/>
  <c r="AZ83" i="7"/>
  <c r="BA83" i="7" s="1"/>
  <c r="BB83" i="7" s="1"/>
  <c r="AZ84" i="7"/>
  <c r="BA84" i="7" s="1"/>
  <c r="BB84" i="7" s="1"/>
  <c r="AZ85" i="7"/>
  <c r="BA85" i="7" s="1"/>
  <c r="BB85" i="7" s="1"/>
  <c r="AZ86" i="7"/>
  <c r="BA86" i="7" s="1"/>
  <c r="BB86" i="7" s="1"/>
  <c r="AQ2" i="7"/>
  <c r="AR2" i="7" s="1"/>
  <c r="AS2" i="7" s="1"/>
  <c r="AQ3" i="7"/>
  <c r="AR3" i="7" s="1"/>
  <c r="AS3" i="7" s="1"/>
  <c r="AQ4" i="7"/>
  <c r="AR4" i="7" s="1"/>
  <c r="AS4" i="7" s="1"/>
  <c r="AQ5" i="7"/>
  <c r="AR5" i="7" s="1"/>
  <c r="AS5" i="7" s="1"/>
  <c r="AQ6" i="7"/>
  <c r="AR6" i="7" s="1"/>
  <c r="AS6" i="7" s="1"/>
  <c r="AQ7" i="7"/>
  <c r="AR7" i="7" s="1"/>
  <c r="AS7" i="7" s="1"/>
  <c r="AQ8" i="7"/>
  <c r="AR8" i="7" s="1"/>
  <c r="AS8" i="7" s="1"/>
  <c r="AQ9" i="7"/>
  <c r="AR9" i="7" s="1"/>
  <c r="AS9" i="7" s="1"/>
  <c r="AQ10" i="7"/>
  <c r="AR10" i="7" s="1"/>
  <c r="AS10" i="7" s="1"/>
  <c r="AQ11" i="7"/>
  <c r="AR11" i="7" s="1"/>
  <c r="AS11" i="7" s="1"/>
  <c r="AQ12" i="7"/>
  <c r="AR12" i="7" s="1"/>
  <c r="AS12" i="7" s="1"/>
  <c r="AQ13" i="7"/>
  <c r="AR13" i="7" s="1"/>
  <c r="AS13" i="7" s="1"/>
  <c r="AQ14" i="7"/>
  <c r="AR14" i="7" s="1"/>
  <c r="AS14" i="7" s="1"/>
  <c r="AQ15" i="7"/>
  <c r="AR15" i="7" s="1"/>
  <c r="AS15" i="7" s="1"/>
  <c r="AQ16" i="7"/>
  <c r="AR16" i="7" s="1"/>
  <c r="AS16" i="7" s="1"/>
  <c r="AQ17" i="7"/>
  <c r="AR17" i="7" s="1"/>
  <c r="AS17" i="7" s="1"/>
  <c r="AQ18" i="7"/>
  <c r="AR18" i="7" s="1"/>
  <c r="AS18" i="7" s="1"/>
  <c r="AQ19" i="7"/>
  <c r="AR19" i="7" s="1"/>
  <c r="AS19" i="7" s="1"/>
  <c r="AQ20" i="7"/>
  <c r="AR20" i="7" s="1"/>
  <c r="AS20" i="7" s="1"/>
  <c r="AQ21" i="7"/>
  <c r="AR21" i="7" s="1"/>
  <c r="AS21" i="7" s="1"/>
  <c r="AQ22" i="7"/>
  <c r="AR22" i="7" s="1"/>
  <c r="AS22" i="7" s="1"/>
  <c r="AQ23" i="7"/>
  <c r="AR23" i="7" s="1"/>
  <c r="AS23" i="7" s="1"/>
  <c r="AQ24" i="7"/>
  <c r="AR24" i="7" s="1"/>
  <c r="AS24" i="7" s="1"/>
  <c r="AQ25" i="7"/>
  <c r="AR25" i="7" s="1"/>
  <c r="AS25" i="7" s="1"/>
  <c r="AQ26" i="7"/>
  <c r="AR26" i="7" s="1"/>
  <c r="AS26" i="7" s="1"/>
  <c r="AQ27" i="7"/>
  <c r="AR27" i="7" s="1"/>
  <c r="AS27" i="7" s="1"/>
  <c r="AQ28" i="7"/>
  <c r="AR28" i="7" s="1"/>
  <c r="AS28" i="7" s="1"/>
  <c r="AQ29" i="7"/>
  <c r="AR29" i="7" s="1"/>
  <c r="AS29" i="7" s="1"/>
  <c r="AQ30" i="7"/>
  <c r="AR30" i="7" s="1"/>
  <c r="AS30" i="7" s="1"/>
  <c r="AQ31" i="7"/>
  <c r="AR31" i="7" s="1"/>
  <c r="AS31" i="7" s="1"/>
  <c r="AQ32" i="7"/>
  <c r="AR32" i="7" s="1"/>
  <c r="AS32" i="7" s="1"/>
  <c r="AQ33" i="7"/>
  <c r="AR33" i="7" s="1"/>
  <c r="AS33" i="7" s="1"/>
  <c r="AQ34" i="7"/>
  <c r="AR34" i="7" s="1"/>
  <c r="AS34" i="7" s="1"/>
  <c r="AQ35" i="7"/>
  <c r="AR35" i="7" s="1"/>
  <c r="AS35" i="7" s="1"/>
  <c r="AQ36" i="7"/>
  <c r="AR36" i="7" s="1"/>
  <c r="AS36" i="7" s="1"/>
  <c r="AQ37" i="7"/>
  <c r="AR37" i="7" s="1"/>
  <c r="AS37" i="7" s="1"/>
  <c r="AQ38" i="7"/>
  <c r="AR38" i="7" s="1"/>
  <c r="AS38" i="7" s="1"/>
  <c r="AQ39" i="7"/>
  <c r="AR39" i="7" s="1"/>
  <c r="AS39" i="7" s="1"/>
  <c r="AQ40" i="7"/>
  <c r="AR40" i="7" s="1"/>
  <c r="AS40" i="7" s="1"/>
  <c r="AQ41" i="7"/>
  <c r="AR41" i="7" s="1"/>
  <c r="AS41" i="7" s="1"/>
  <c r="AQ42" i="7"/>
  <c r="AR42" i="7" s="1"/>
  <c r="AS42" i="7" s="1"/>
  <c r="AQ43" i="7"/>
  <c r="AR43" i="7" s="1"/>
  <c r="AS43" i="7" s="1"/>
  <c r="AQ44" i="7"/>
  <c r="AR44" i="7" s="1"/>
  <c r="AS44" i="7" s="1"/>
  <c r="AQ45" i="7"/>
  <c r="AR45" i="7" s="1"/>
  <c r="AS45" i="7" s="1"/>
  <c r="AQ46" i="7"/>
  <c r="AR46" i="7" s="1"/>
  <c r="AS46" i="7" s="1"/>
  <c r="AQ47" i="7"/>
  <c r="AR47" i="7" s="1"/>
  <c r="AS47" i="7" s="1"/>
  <c r="AQ48" i="7"/>
  <c r="AR48" i="7" s="1"/>
  <c r="AS48" i="7" s="1"/>
  <c r="AQ49" i="7"/>
  <c r="AR49" i="7" s="1"/>
  <c r="AS49" i="7" s="1"/>
  <c r="AQ50" i="7"/>
  <c r="AR50" i="7" s="1"/>
  <c r="AS50" i="7" s="1"/>
  <c r="AQ51" i="7"/>
  <c r="AR51" i="7" s="1"/>
  <c r="AS51" i="7" s="1"/>
  <c r="AQ52" i="7"/>
  <c r="AR52" i="7" s="1"/>
  <c r="AS52" i="7" s="1"/>
  <c r="AQ53" i="7"/>
  <c r="AR53" i="7" s="1"/>
  <c r="AS53" i="7" s="1"/>
  <c r="AQ54" i="7"/>
  <c r="AR54" i="7" s="1"/>
  <c r="AS54" i="7" s="1"/>
  <c r="AQ55" i="7"/>
  <c r="AR55" i="7" s="1"/>
  <c r="AS55" i="7" s="1"/>
  <c r="AQ56" i="7"/>
  <c r="AR56" i="7" s="1"/>
  <c r="AS56" i="7" s="1"/>
  <c r="AQ57" i="7"/>
  <c r="AR57" i="7" s="1"/>
  <c r="AS57" i="7" s="1"/>
  <c r="AQ58" i="7"/>
  <c r="AR58" i="7" s="1"/>
  <c r="AS58" i="7" s="1"/>
  <c r="AQ59" i="7"/>
  <c r="AR59" i="7" s="1"/>
  <c r="AS59" i="7" s="1"/>
  <c r="AQ60" i="7"/>
  <c r="AR60" i="7" s="1"/>
  <c r="AS60" i="7" s="1"/>
  <c r="AQ61" i="7"/>
  <c r="AR61" i="7" s="1"/>
  <c r="AS61" i="7" s="1"/>
  <c r="AQ62" i="7"/>
  <c r="AR62" i="7" s="1"/>
  <c r="AS62" i="7" s="1"/>
  <c r="AQ63" i="7"/>
  <c r="AR63" i="7" s="1"/>
  <c r="AS63" i="7" s="1"/>
  <c r="AQ64" i="7"/>
  <c r="AR64" i="7" s="1"/>
  <c r="AS64" i="7" s="1"/>
  <c r="AQ65" i="7"/>
  <c r="AR65" i="7" s="1"/>
  <c r="AS65" i="7" s="1"/>
  <c r="AQ66" i="7"/>
  <c r="AR66" i="7" s="1"/>
  <c r="AS66" i="7" s="1"/>
  <c r="AQ67" i="7"/>
  <c r="AR67" i="7" s="1"/>
  <c r="AS67" i="7" s="1"/>
  <c r="AQ68" i="7"/>
  <c r="AR68" i="7" s="1"/>
  <c r="AS68" i="7" s="1"/>
  <c r="AQ69" i="7"/>
  <c r="AR69" i="7" s="1"/>
  <c r="AS69" i="7" s="1"/>
  <c r="AQ70" i="7"/>
  <c r="AR70" i="7" s="1"/>
  <c r="AS70" i="7" s="1"/>
  <c r="AQ71" i="7"/>
  <c r="AR71" i="7" s="1"/>
  <c r="AS71" i="7" s="1"/>
  <c r="AQ72" i="7"/>
  <c r="AR72" i="7" s="1"/>
  <c r="AS72" i="7" s="1"/>
  <c r="AQ73" i="7"/>
  <c r="AR73" i="7" s="1"/>
  <c r="AS73" i="7" s="1"/>
  <c r="AQ74" i="7"/>
  <c r="AR74" i="7" s="1"/>
  <c r="AS74" i="7" s="1"/>
  <c r="AQ75" i="7"/>
  <c r="AR75" i="7" s="1"/>
  <c r="AS75" i="7" s="1"/>
  <c r="AQ76" i="7"/>
  <c r="AR76" i="7" s="1"/>
  <c r="AS76" i="7" s="1"/>
  <c r="AQ77" i="7"/>
  <c r="AR77" i="7" s="1"/>
  <c r="AS77" i="7" s="1"/>
  <c r="AQ78" i="7"/>
  <c r="AR78" i="7" s="1"/>
  <c r="AS78" i="7" s="1"/>
  <c r="AQ79" i="7"/>
  <c r="AR79" i="7" s="1"/>
  <c r="AS79" i="7" s="1"/>
  <c r="AQ80" i="7"/>
  <c r="AR80" i="7" s="1"/>
  <c r="AS80" i="7" s="1"/>
  <c r="AQ81" i="7"/>
  <c r="AR81" i="7" s="1"/>
  <c r="AS81" i="7" s="1"/>
  <c r="AQ82" i="7"/>
  <c r="AR82" i="7" s="1"/>
  <c r="AS82" i="7" s="1"/>
  <c r="AQ83" i="7"/>
  <c r="AR83" i="7" s="1"/>
  <c r="AS83" i="7" s="1"/>
  <c r="AQ84" i="7"/>
  <c r="AR84" i="7" s="1"/>
  <c r="AS84" i="7" s="1"/>
  <c r="AQ85" i="7"/>
  <c r="AR85" i="7" s="1"/>
  <c r="AS85" i="7" s="1"/>
  <c r="AQ86" i="7"/>
  <c r="AR86" i="7" s="1"/>
  <c r="AS86" i="7" s="1"/>
  <c r="AG2" i="7"/>
  <c r="AH2" i="7" s="1"/>
  <c r="AI2" i="7" s="1"/>
  <c r="AG3" i="7"/>
  <c r="AH3" i="7" s="1"/>
  <c r="AI3" i="7" s="1"/>
  <c r="AG4" i="7"/>
  <c r="AH4" i="7" s="1"/>
  <c r="AI4" i="7" s="1"/>
  <c r="AG5" i="7"/>
  <c r="AH5" i="7" s="1"/>
  <c r="AI5" i="7" s="1"/>
  <c r="AG6" i="7"/>
  <c r="AH6" i="7" s="1"/>
  <c r="AI6" i="7" s="1"/>
  <c r="AG7" i="7"/>
  <c r="AH7" i="7" s="1"/>
  <c r="AI7" i="7" s="1"/>
  <c r="AG8" i="7"/>
  <c r="AH8" i="7" s="1"/>
  <c r="AI8" i="7" s="1"/>
  <c r="AG9" i="7"/>
  <c r="AH9" i="7" s="1"/>
  <c r="AI9" i="7" s="1"/>
  <c r="AG10" i="7"/>
  <c r="AH10" i="7" s="1"/>
  <c r="AI10" i="7" s="1"/>
  <c r="AG11" i="7"/>
  <c r="AH11" i="7" s="1"/>
  <c r="AI11" i="7" s="1"/>
  <c r="AG12" i="7"/>
  <c r="AH12" i="7" s="1"/>
  <c r="AI12" i="7" s="1"/>
  <c r="AG13" i="7"/>
  <c r="AH13" i="7" s="1"/>
  <c r="AI13" i="7" s="1"/>
  <c r="AG14" i="7"/>
  <c r="AH14" i="7" s="1"/>
  <c r="AI14" i="7" s="1"/>
  <c r="AG15" i="7"/>
  <c r="AH15" i="7" s="1"/>
  <c r="AI15" i="7" s="1"/>
  <c r="AG16" i="7"/>
  <c r="AH16" i="7" s="1"/>
  <c r="AI16" i="7" s="1"/>
  <c r="AG17" i="7"/>
  <c r="AH17" i="7" s="1"/>
  <c r="AI17" i="7" s="1"/>
  <c r="AG18" i="7"/>
  <c r="AH18" i="7" s="1"/>
  <c r="AI18" i="7" s="1"/>
  <c r="AG19" i="7"/>
  <c r="AH19" i="7" s="1"/>
  <c r="AI19" i="7" s="1"/>
  <c r="AG20" i="7"/>
  <c r="AH20" i="7" s="1"/>
  <c r="AI20" i="7" s="1"/>
  <c r="AG21" i="7"/>
  <c r="AH21" i="7" s="1"/>
  <c r="AI21" i="7" s="1"/>
  <c r="AG22" i="7"/>
  <c r="AH22" i="7" s="1"/>
  <c r="AI22" i="7" s="1"/>
  <c r="AG23" i="7"/>
  <c r="AH23" i="7" s="1"/>
  <c r="AI23" i="7" s="1"/>
  <c r="AG24" i="7"/>
  <c r="AH24" i="7" s="1"/>
  <c r="AI24" i="7" s="1"/>
  <c r="AG25" i="7"/>
  <c r="AH25" i="7" s="1"/>
  <c r="AI25" i="7" s="1"/>
  <c r="AG26" i="7"/>
  <c r="AH26" i="7" s="1"/>
  <c r="AI26" i="7" s="1"/>
  <c r="AG27" i="7"/>
  <c r="AH27" i="7" s="1"/>
  <c r="AI27" i="7" s="1"/>
  <c r="AG28" i="7"/>
  <c r="AH28" i="7" s="1"/>
  <c r="AI28" i="7" s="1"/>
  <c r="AG29" i="7"/>
  <c r="AH29" i="7" s="1"/>
  <c r="AI29" i="7" s="1"/>
  <c r="AG30" i="7"/>
  <c r="AH30" i="7" s="1"/>
  <c r="AI30" i="7" s="1"/>
  <c r="AG31" i="7"/>
  <c r="AH31" i="7" s="1"/>
  <c r="AI31" i="7" s="1"/>
  <c r="AG32" i="7"/>
  <c r="AH32" i="7" s="1"/>
  <c r="AI32" i="7" s="1"/>
  <c r="AG33" i="7"/>
  <c r="AH33" i="7" s="1"/>
  <c r="AI33" i="7" s="1"/>
  <c r="AG34" i="7"/>
  <c r="AH34" i="7" s="1"/>
  <c r="AI34" i="7" s="1"/>
  <c r="AG35" i="7"/>
  <c r="AH35" i="7" s="1"/>
  <c r="AI35" i="7" s="1"/>
  <c r="AG36" i="7"/>
  <c r="AH36" i="7" s="1"/>
  <c r="AI36" i="7" s="1"/>
  <c r="AG37" i="7"/>
  <c r="AH37" i="7" s="1"/>
  <c r="AI37" i="7" s="1"/>
  <c r="AG38" i="7"/>
  <c r="AH38" i="7" s="1"/>
  <c r="AI38" i="7" s="1"/>
  <c r="AG39" i="7"/>
  <c r="AH39" i="7" s="1"/>
  <c r="AI39" i="7" s="1"/>
  <c r="AG40" i="7"/>
  <c r="AH40" i="7" s="1"/>
  <c r="AI40" i="7" s="1"/>
  <c r="AG41" i="7"/>
  <c r="AH41" i="7" s="1"/>
  <c r="AI41" i="7" s="1"/>
  <c r="AG42" i="7"/>
  <c r="AH42" i="7" s="1"/>
  <c r="AI42" i="7" s="1"/>
  <c r="AG43" i="7"/>
  <c r="AH43" i="7" s="1"/>
  <c r="AI43" i="7" s="1"/>
  <c r="AG44" i="7"/>
  <c r="AH44" i="7" s="1"/>
  <c r="AI44" i="7" s="1"/>
  <c r="AG45" i="7"/>
  <c r="AH45" i="7" s="1"/>
  <c r="AI45" i="7" s="1"/>
  <c r="AG46" i="7"/>
  <c r="AH46" i="7" s="1"/>
  <c r="AI46" i="7" s="1"/>
  <c r="AG47" i="7"/>
  <c r="AH47" i="7" s="1"/>
  <c r="AI47" i="7" s="1"/>
  <c r="AG48" i="7"/>
  <c r="AH48" i="7" s="1"/>
  <c r="AI48" i="7" s="1"/>
  <c r="AG49" i="7"/>
  <c r="AH49" i="7" s="1"/>
  <c r="AI49" i="7" s="1"/>
  <c r="AG50" i="7"/>
  <c r="AH50" i="7" s="1"/>
  <c r="AI50" i="7" s="1"/>
  <c r="AG51" i="7"/>
  <c r="AH51" i="7" s="1"/>
  <c r="AI51" i="7" s="1"/>
  <c r="AG52" i="7"/>
  <c r="AH52" i="7" s="1"/>
  <c r="AI52" i="7" s="1"/>
  <c r="AG53" i="7"/>
  <c r="AH53" i="7" s="1"/>
  <c r="AI53" i="7" s="1"/>
  <c r="AG54" i="7"/>
  <c r="AH54" i="7" s="1"/>
  <c r="AI54" i="7" s="1"/>
  <c r="AG55" i="7"/>
  <c r="AH55" i="7" s="1"/>
  <c r="AI55" i="7" s="1"/>
  <c r="AG56" i="7"/>
  <c r="AH56" i="7" s="1"/>
  <c r="AI56" i="7" s="1"/>
  <c r="AG57" i="7"/>
  <c r="AH57" i="7" s="1"/>
  <c r="AI57" i="7" s="1"/>
  <c r="AG58" i="7"/>
  <c r="AH58" i="7" s="1"/>
  <c r="AI58" i="7" s="1"/>
  <c r="AG59" i="7"/>
  <c r="AH59" i="7" s="1"/>
  <c r="AI59" i="7" s="1"/>
  <c r="AG60" i="7"/>
  <c r="AH60" i="7" s="1"/>
  <c r="AI60" i="7" s="1"/>
  <c r="AG61" i="7"/>
  <c r="AH61" i="7" s="1"/>
  <c r="AI61" i="7" s="1"/>
  <c r="AG62" i="7"/>
  <c r="AH62" i="7" s="1"/>
  <c r="AI62" i="7" s="1"/>
  <c r="AG63" i="7"/>
  <c r="AH63" i="7" s="1"/>
  <c r="AI63" i="7" s="1"/>
  <c r="AG64" i="7"/>
  <c r="AH64" i="7" s="1"/>
  <c r="AI64" i="7" s="1"/>
  <c r="AG65" i="7"/>
  <c r="AH65" i="7" s="1"/>
  <c r="AI65" i="7" s="1"/>
  <c r="AG66" i="7"/>
  <c r="AH66" i="7" s="1"/>
  <c r="AI66" i="7" s="1"/>
  <c r="AG67" i="7"/>
  <c r="AH67" i="7" s="1"/>
  <c r="AI67" i="7" s="1"/>
  <c r="AG68" i="7"/>
  <c r="AH68" i="7" s="1"/>
  <c r="AI68" i="7" s="1"/>
  <c r="AG69" i="7"/>
  <c r="AH69" i="7" s="1"/>
  <c r="AI69" i="7" s="1"/>
  <c r="AG70" i="7"/>
  <c r="AH70" i="7" s="1"/>
  <c r="AI70" i="7" s="1"/>
  <c r="AG71" i="7"/>
  <c r="AH71" i="7" s="1"/>
  <c r="AI71" i="7" s="1"/>
  <c r="AG72" i="7"/>
  <c r="AH72" i="7" s="1"/>
  <c r="AI72" i="7" s="1"/>
  <c r="AG73" i="7"/>
  <c r="AH73" i="7" s="1"/>
  <c r="AI73" i="7" s="1"/>
  <c r="AG74" i="7"/>
  <c r="AH74" i="7" s="1"/>
  <c r="AI74" i="7" s="1"/>
  <c r="AG75" i="7"/>
  <c r="AH75" i="7" s="1"/>
  <c r="AI75" i="7" s="1"/>
  <c r="AG76" i="7"/>
  <c r="AH76" i="7" s="1"/>
  <c r="AI76" i="7" s="1"/>
  <c r="AG77" i="7"/>
  <c r="AH77" i="7" s="1"/>
  <c r="AI77" i="7" s="1"/>
  <c r="AG78" i="7"/>
  <c r="AH78" i="7" s="1"/>
  <c r="AI78" i="7" s="1"/>
  <c r="AG79" i="7"/>
  <c r="AH79" i="7" s="1"/>
  <c r="AI79" i="7" s="1"/>
  <c r="AG80" i="7"/>
  <c r="AH80" i="7" s="1"/>
  <c r="AI80" i="7" s="1"/>
  <c r="AG81" i="7"/>
  <c r="AH81" i="7" s="1"/>
  <c r="AI81" i="7" s="1"/>
  <c r="AG82" i="7"/>
  <c r="AH82" i="7" s="1"/>
  <c r="AI82" i="7" s="1"/>
  <c r="AG83" i="7"/>
  <c r="AH83" i="7" s="1"/>
  <c r="AI83" i="7" s="1"/>
  <c r="AG84" i="7"/>
  <c r="AH84" i="7" s="1"/>
  <c r="AI84" i="7" s="1"/>
  <c r="AG85" i="7"/>
  <c r="AH85" i="7" s="1"/>
  <c r="AI85" i="7" s="1"/>
  <c r="AG86" i="7"/>
  <c r="AH86" i="7" s="1"/>
  <c r="AI86" i="7" s="1"/>
  <c r="X2" i="7"/>
  <c r="Y2" i="7" s="1"/>
  <c r="Z2" i="7" s="1"/>
  <c r="X3" i="7"/>
  <c r="Y3" i="7" s="1"/>
  <c r="Z3" i="7" s="1"/>
  <c r="X4" i="7"/>
  <c r="Y4" i="7" s="1"/>
  <c r="Z4" i="7" s="1"/>
  <c r="X5" i="7"/>
  <c r="Y5" i="7" s="1"/>
  <c r="Z5" i="7" s="1"/>
  <c r="X6" i="7"/>
  <c r="Y6" i="7" s="1"/>
  <c r="Z6" i="7" s="1"/>
  <c r="X7" i="7"/>
  <c r="Y7" i="7" s="1"/>
  <c r="Z7" i="7" s="1"/>
  <c r="X8" i="7"/>
  <c r="Y8" i="7" s="1"/>
  <c r="Z8" i="7" s="1"/>
  <c r="X9" i="7"/>
  <c r="Y9" i="7" s="1"/>
  <c r="Z9" i="7" s="1"/>
  <c r="X10" i="7"/>
  <c r="Y10" i="7" s="1"/>
  <c r="Z10" i="7" s="1"/>
  <c r="X11" i="7"/>
  <c r="Y11" i="7" s="1"/>
  <c r="Z11" i="7" s="1"/>
  <c r="X12" i="7"/>
  <c r="Y12" i="7" s="1"/>
  <c r="Z12" i="7" s="1"/>
  <c r="X13" i="7"/>
  <c r="Y13" i="7" s="1"/>
  <c r="Z13" i="7" s="1"/>
  <c r="X14" i="7"/>
  <c r="Y14" i="7" s="1"/>
  <c r="Z14" i="7" s="1"/>
  <c r="X15" i="7"/>
  <c r="Y15" i="7" s="1"/>
  <c r="Z15" i="7" s="1"/>
  <c r="X16" i="7"/>
  <c r="Y16" i="7" s="1"/>
  <c r="Z16" i="7" s="1"/>
  <c r="X17" i="7"/>
  <c r="Y17" i="7" s="1"/>
  <c r="Z17" i="7" s="1"/>
  <c r="X18" i="7"/>
  <c r="Y18" i="7" s="1"/>
  <c r="Z18" i="7" s="1"/>
  <c r="X19" i="7"/>
  <c r="Y19" i="7" s="1"/>
  <c r="Z19" i="7" s="1"/>
  <c r="X20" i="7"/>
  <c r="Y20" i="7" s="1"/>
  <c r="Z20" i="7" s="1"/>
  <c r="X21" i="7"/>
  <c r="Y21" i="7" s="1"/>
  <c r="Z21" i="7" s="1"/>
  <c r="X22" i="7"/>
  <c r="Y22" i="7" s="1"/>
  <c r="Z22" i="7" s="1"/>
  <c r="X23" i="7"/>
  <c r="Y23" i="7" s="1"/>
  <c r="Z23" i="7" s="1"/>
  <c r="X24" i="7"/>
  <c r="Y24" i="7" s="1"/>
  <c r="Z24" i="7" s="1"/>
  <c r="X25" i="7"/>
  <c r="Y25" i="7" s="1"/>
  <c r="Z25" i="7" s="1"/>
  <c r="X26" i="7"/>
  <c r="Y26" i="7" s="1"/>
  <c r="Z26" i="7" s="1"/>
  <c r="X27" i="7"/>
  <c r="Y27" i="7" s="1"/>
  <c r="Z27" i="7" s="1"/>
  <c r="X28" i="7"/>
  <c r="Y28" i="7" s="1"/>
  <c r="Z28" i="7" s="1"/>
  <c r="X29" i="7"/>
  <c r="Y29" i="7" s="1"/>
  <c r="Z29" i="7" s="1"/>
  <c r="X30" i="7"/>
  <c r="Y30" i="7" s="1"/>
  <c r="Z30" i="7" s="1"/>
  <c r="X31" i="7"/>
  <c r="Y31" i="7" s="1"/>
  <c r="Z31" i="7" s="1"/>
  <c r="X32" i="7"/>
  <c r="Y32" i="7" s="1"/>
  <c r="Z32" i="7" s="1"/>
  <c r="X33" i="7"/>
  <c r="Y33" i="7" s="1"/>
  <c r="Z33" i="7" s="1"/>
  <c r="X34" i="7"/>
  <c r="Y34" i="7" s="1"/>
  <c r="Z34" i="7" s="1"/>
  <c r="X35" i="7"/>
  <c r="Y35" i="7" s="1"/>
  <c r="Z35" i="7" s="1"/>
  <c r="X36" i="7"/>
  <c r="Y36" i="7" s="1"/>
  <c r="Z36" i="7" s="1"/>
  <c r="X37" i="7"/>
  <c r="Y37" i="7" s="1"/>
  <c r="Z37" i="7" s="1"/>
  <c r="X38" i="7"/>
  <c r="Y38" i="7" s="1"/>
  <c r="Z38" i="7" s="1"/>
  <c r="X39" i="7"/>
  <c r="Y39" i="7" s="1"/>
  <c r="Z39" i="7" s="1"/>
  <c r="X40" i="7"/>
  <c r="Y40" i="7" s="1"/>
  <c r="Z40" i="7" s="1"/>
  <c r="X41" i="7"/>
  <c r="Y41" i="7" s="1"/>
  <c r="Z41" i="7" s="1"/>
  <c r="X42" i="7"/>
  <c r="Y42" i="7" s="1"/>
  <c r="Z42" i="7" s="1"/>
  <c r="X43" i="7"/>
  <c r="Y43" i="7" s="1"/>
  <c r="Z43" i="7" s="1"/>
  <c r="X44" i="7"/>
  <c r="Y44" i="7" s="1"/>
  <c r="Z44" i="7" s="1"/>
  <c r="X45" i="7"/>
  <c r="Y45" i="7" s="1"/>
  <c r="Z45" i="7" s="1"/>
  <c r="X46" i="7"/>
  <c r="Y46" i="7" s="1"/>
  <c r="Z46" i="7" s="1"/>
  <c r="X47" i="7"/>
  <c r="Y47" i="7" s="1"/>
  <c r="Z47" i="7" s="1"/>
  <c r="X48" i="7"/>
  <c r="Y48" i="7" s="1"/>
  <c r="Z48" i="7" s="1"/>
  <c r="X49" i="7"/>
  <c r="Y49" i="7" s="1"/>
  <c r="Z49" i="7" s="1"/>
  <c r="X50" i="7"/>
  <c r="Y50" i="7" s="1"/>
  <c r="Z50" i="7" s="1"/>
  <c r="X51" i="7"/>
  <c r="Y51" i="7" s="1"/>
  <c r="Z51" i="7" s="1"/>
  <c r="X52" i="7"/>
  <c r="Y52" i="7" s="1"/>
  <c r="Z52" i="7" s="1"/>
  <c r="X53" i="7"/>
  <c r="Y53" i="7" s="1"/>
  <c r="Z53" i="7" s="1"/>
  <c r="X54" i="7"/>
  <c r="Y54" i="7" s="1"/>
  <c r="Z54" i="7" s="1"/>
  <c r="X55" i="7"/>
  <c r="Y55" i="7" s="1"/>
  <c r="Z55" i="7" s="1"/>
  <c r="X56" i="7"/>
  <c r="Y56" i="7" s="1"/>
  <c r="Z56" i="7" s="1"/>
  <c r="X57" i="7"/>
  <c r="Y57" i="7" s="1"/>
  <c r="Z57" i="7" s="1"/>
  <c r="X58" i="7"/>
  <c r="Y58" i="7" s="1"/>
  <c r="Z58" i="7" s="1"/>
  <c r="X59" i="7"/>
  <c r="Y59" i="7" s="1"/>
  <c r="Z59" i="7" s="1"/>
  <c r="X60" i="7"/>
  <c r="Y60" i="7" s="1"/>
  <c r="Z60" i="7" s="1"/>
  <c r="X61" i="7"/>
  <c r="Y61" i="7" s="1"/>
  <c r="Z61" i="7" s="1"/>
  <c r="X62" i="7"/>
  <c r="Y62" i="7" s="1"/>
  <c r="Z62" i="7" s="1"/>
  <c r="X63" i="7"/>
  <c r="Y63" i="7" s="1"/>
  <c r="Z63" i="7" s="1"/>
  <c r="X64" i="7"/>
  <c r="Y64" i="7" s="1"/>
  <c r="Z64" i="7" s="1"/>
  <c r="X65" i="7"/>
  <c r="Y65" i="7" s="1"/>
  <c r="Z65" i="7" s="1"/>
  <c r="X66" i="7"/>
  <c r="Y66" i="7" s="1"/>
  <c r="Z66" i="7" s="1"/>
  <c r="X67" i="7"/>
  <c r="Y67" i="7" s="1"/>
  <c r="Z67" i="7" s="1"/>
  <c r="X68" i="7"/>
  <c r="Y68" i="7" s="1"/>
  <c r="Z68" i="7" s="1"/>
  <c r="X69" i="7"/>
  <c r="Y69" i="7" s="1"/>
  <c r="Z69" i="7" s="1"/>
  <c r="X70" i="7"/>
  <c r="Y70" i="7" s="1"/>
  <c r="Z70" i="7" s="1"/>
  <c r="X71" i="7"/>
  <c r="Y71" i="7" s="1"/>
  <c r="Z71" i="7" s="1"/>
  <c r="X72" i="7"/>
  <c r="Y72" i="7" s="1"/>
  <c r="Z72" i="7" s="1"/>
  <c r="X73" i="7"/>
  <c r="Y73" i="7" s="1"/>
  <c r="Z73" i="7" s="1"/>
  <c r="X74" i="7"/>
  <c r="Y74" i="7" s="1"/>
  <c r="Z74" i="7" s="1"/>
  <c r="X75" i="7"/>
  <c r="Y75" i="7" s="1"/>
  <c r="Z75" i="7" s="1"/>
  <c r="X76" i="7"/>
  <c r="Y76" i="7" s="1"/>
  <c r="Z76" i="7" s="1"/>
  <c r="X77" i="7"/>
  <c r="Y77" i="7" s="1"/>
  <c r="Z77" i="7" s="1"/>
  <c r="X78" i="7"/>
  <c r="Y78" i="7" s="1"/>
  <c r="Z78" i="7" s="1"/>
  <c r="X79" i="7"/>
  <c r="Y79" i="7" s="1"/>
  <c r="Z79" i="7" s="1"/>
  <c r="X80" i="7"/>
  <c r="Y80" i="7" s="1"/>
  <c r="Z80" i="7" s="1"/>
  <c r="X81" i="7"/>
  <c r="Y81" i="7" s="1"/>
  <c r="Z81" i="7" s="1"/>
  <c r="X82" i="7"/>
  <c r="Y82" i="7" s="1"/>
  <c r="Z82" i="7" s="1"/>
  <c r="X83" i="7"/>
  <c r="Y83" i="7" s="1"/>
  <c r="Z83" i="7" s="1"/>
  <c r="X84" i="7"/>
  <c r="Y84" i="7" s="1"/>
  <c r="Z84" i="7" s="1"/>
  <c r="X85" i="7"/>
  <c r="Y85" i="7" s="1"/>
  <c r="Z85" i="7" s="1"/>
  <c r="X86" i="7"/>
  <c r="Y86" i="7" s="1"/>
  <c r="Z86" i="7" s="1"/>
  <c r="BU87" i="7" l="1"/>
  <c r="BL87" i="7"/>
  <c r="BB87" i="7"/>
  <c r="AS87" i="7"/>
  <c r="AI87" i="7"/>
  <c r="Z87" i="7"/>
  <c r="P87" i="7"/>
  <c r="Q87" i="7" s="1"/>
  <c r="AR87" i="7" l="1"/>
  <c r="BA87" i="7"/>
  <c r="Y87" i="7"/>
  <c r="AH87" i="7"/>
  <c r="B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61" i="7" l="1"/>
  <c r="O39" i="7"/>
  <c r="O83" i="7"/>
  <c r="O51" i="7"/>
  <c r="O5" i="7"/>
  <c r="O45" i="7"/>
  <c r="O19" i="7"/>
  <c r="O11" i="7"/>
  <c r="O69" i="7"/>
  <c r="O46" i="7"/>
  <c r="O43" i="7"/>
  <c r="O80" i="7"/>
  <c r="O24" i="7"/>
  <c r="O67" i="7"/>
  <c r="O12" i="7"/>
  <c r="O74" i="7"/>
  <c r="O71" i="7"/>
  <c r="O3" i="7"/>
  <c r="O7" i="7"/>
  <c r="O17" i="7"/>
  <c r="O55" i="7"/>
  <c r="O30" i="7"/>
  <c r="O57" i="7"/>
  <c r="O18" i="7"/>
  <c r="O20" i="7"/>
  <c r="O27" i="7"/>
  <c r="O10" i="7"/>
  <c r="O36" i="7"/>
  <c r="O26" i="7"/>
  <c r="O15" i="7"/>
  <c r="O8" i="7"/>
  <c r="O29" i="7"/>
  <c r="O44" i="7"/>
  <c r="O54" i="7"/>
  <c r="O9" i="7"/>
  <c r="O73" i="7"/>
  <c r="O28" i="7"/>
  <c r="O40" i="7"/>
  <c r="O13" i="7"/>
  <c r="O81" i="7"/>
  <c r="O65" i="7"/>
  <c r="O56" i="7"/>
  <c r="O64" i="7"/>
  <c r="O50" i="7"/>
  <c r="O41" i="7"/>
  <c r="O49" i="7"/>
  <c r="O6" i="7"/>
  <c r="O78" i="7"/>
  <c r="O68" i="7"/>
  <c r="O22" i="7"/>
  <c r="O70" i="7"/>
  <c r="O2" i="7"/>
  <c r="O42" i="7"/>
  <c r="O75" i="7"/>
  <c r="O59" i="7"/>
  <c r="O58" i="7"/>
  <c r="O25" i="7"/>
  <c r="O32" i="7"/>
  <c r="O16" i="7"/>
  <c r="O38" i="7"/>
  <c r="O60" i="7"/>
  <c r="O4" i="7"/>
  <c r="O85" i="7"/>
  <c r="O14" i="7"/>
  <c r="O84" i="7"/>
  <c r="O35" i="7"/>
  <c r="O31" i="7"/>
  <c r="O47" i="7"/>
  <c r="O52" i="7"/>
  <c r="O23" i="7"/>
  <c r="O21" i="7"/>
  <c r="O79" i="7"/>
  <c r="O72" i="7"/>
  <c r="O48" i="7"/>
  <c r="O53" i="7"/>
  <c r="O76" i="7"/>
  <c r="O63" i="7"/>
  <c r="O77" i="7"/>
  <c r="O33" i="7"/>
  <c r="O86" i="7"/>
  <c r="O62" i="7"/>
  <c r="O37" i="7"/>
  <c r="O82" i="7"/>
  <c r="O34" i="7"/>
  <c r="O66" i="7"/>
  <c r="O87" i="7" l="1"/>
</calcChain>
</file>

<file path=xl/sharedStrings.xml><?xml version="1.0" encoding="utf-8"?>
<sst xmlns="http://schemas.openxmlformats.org/spreadsheetml/2006/main" count="1040" uniqueCount="188">
  <si>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</si>
  <si>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</si>
  <si>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</si>
  <si>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</si>
  <si>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</si>
  <si>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</si>
  <si>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</si>
  <si>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</si>
  <si>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</si>
  <si>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</si>
  <si>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</si>
  <si>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</si>
  <si>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</si>
  <si>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</si>
  <si>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</si>
  <si>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</si>
  <si>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</si>
  <si>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</si>
  <si>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</si>
  <si>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</si>
  <si>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</si>
  <si>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</si>
  <si>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</si>
  <si>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</si>
  <si>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</si>
  <si>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</si>
  <si>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</si>
  <si>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</si>
  <si>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</si>
  <si>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</si>
  <si>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</si>
  <si>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</si>
  <si>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</si>
  <si>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</si>
  <si>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</si>
  <si>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</si>
  <si>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</si>
  <si>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</si>
  <si>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</si>
  <si>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</si>
  <si>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</si>
  <si>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</si>
  <si>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</si>
  <si>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</si>
  <si>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</si>
  <si>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</si>
  <si>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</si>
  <si>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</si>
  <si>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</si>
  <si>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</si>
  <si>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</si>
  <si>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</si>
  <si>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</si>
  <si>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</si>
  <si>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</si>
  <si>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</si>
  <si>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</si>
  <si>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</si>
  <si>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</si>
  <si>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</si>
  <si>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</si>
  <si>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</si>
  <si>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</si>
  <si>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</si>
  <si>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</si>
  <si>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</si>
  <si>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</si>
  <si>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</si>
  <si>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</si>
  <si>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</si>
  <si>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</si>
  <si>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</si>
  <si>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</si>
  <si>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</si>
  <si>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</si>
  <si>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</si>
  <si>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</si>
  <si>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</si>
  <si>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</si>
  <si>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</si>
  <si>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</si>
  <si>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</si>
  <si>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</si>
  <si>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</si>
  <si>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</si>
  <si>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</si>
  <si>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</si>
  <si>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</si>
  <si>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</si>
  <si>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</si>
  <si>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</si>
  <si>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</si>
  <si>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</si>
  <si>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</si>
  <si>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</si>
  <si>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</si>
  <si>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</si>
  <si>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</si>
  <si>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</si>
  <si>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</si>
  <si>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</si>
  <si>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</si>
  <si>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</si>
  <si>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</si>
  <si>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</si>
  <si>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</si>
  <si>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</si>
  <si>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</si>
  <si>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</si>
  <si>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</si>
  <si>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</si>
  <si>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</si>
  <si>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</si>
  <si>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</si>
  <si>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</si>
  <si>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</si>
  <si>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</si>
  <si>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</si>
  <si>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</si>
  <si>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</si>
  <si>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</si>
  <si>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</si>
  <si>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</si>
  <si>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</si>
  <si>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</si>
  <si>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</si>
  <si>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</si>
  <si>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</si>
  <si>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</si>
  <si>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</si>
  <si>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</si>
  <si>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</si>
  <si>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</si>
  <si>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</si>
  <si>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</si>
  <si>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</si>
  <si>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</si>
  <si>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</si>
  <si>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</si>
  <si>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</si>
  <si>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</si>
  <si>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</si>
  <si>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</si>
  <si>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</si>
  <si>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</si>
  <si>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</si>
  <si>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</si>
  <si>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</si>
  <si>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</si>
  <si>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</si>
  <si>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</si>
  <si>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</si>
  <si>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</si>
  <si>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</si>
  <si>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</si>
  <si>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</si>
  <si>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</si>
  <si>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</si>
  <si>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</si>
  <si>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</si>
  <si>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</si>
  <si>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</si>
  <si>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</si>
  <si>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</si>
  <si>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</si>
  <si>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</si>
  <si>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</si>
  <si>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</si>
  <si>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</si>
  <si>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</si>
  <si>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</si>
  <si>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</si>
  <si>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</si>
  <si>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</si>
  <si>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</si>
  <si>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</si>
  <si>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</si>
  <si>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</si>
  <si>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</si>
  <si>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</si>
  <si>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</si>
  <si>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</si>
  <si>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</si>
  <si>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Махаланобис</t>
  </si>
  <si>
    <t>ДА махал ВКЛ</t>
  </si>
  <si>
    <t>ДА махал ИСК</t>
  </si>
  <si>
    <t>ДА Функция</t>
  </si>
  <si>
    <t>ДА функция ВКЛ 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</si>
</sst>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10" fontId="3" fillId="5" borderId="0" xfId="0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0" applyFont="1" applyAlignment="1">
      <alignment horizontal="right" vertical="center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 applyProtection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</cellXfs>
  <cellStyles count="3">
    <cellStyle name="Обычный" xfId="0" builtinId="0"/>
    <cellStyle name="Обычный_Итоги" xfId="1"/>
    <cellStyle name="Процентный" xfId="2" builtinId="5"/>
  </cellStyles>
  <dxfs count="79"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[Переделка.xlsx]Графики!СводнаяТаблица5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58848"/>
        <c:axId val="2139162656"/>
      </c:lineChart>
      <c:catAx>
        <c:axId val="21391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162656"/>
        <c:crosses val="autoZero"/>
        <c:auto val="1"/>
        <c:lblAlgn val="ctr"/>
        <c:lblOffset val="100"/>
        <c:noMultiLvlLbl val="0"/>
      </c:catAx>
      <c:valAx>
        <c:axId val="21391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1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5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BU87" totalsRowCount="1" headerRowDxfId="78" dataDxfId="77">
  <autoFilter ref="A1:BU86"/>
  <sortState ref="A3:P79">
    <sortCondition ref="O1:O86"/>
  </sortState>
  <tableColumns count="73">
    <tableColumn id="1" name="Регион" dataDxfId="76" totalsRowDxfId="38"/>
    <tableColumn id="2" name="Cluster Membership-Ward" totalsRowFunction="count" dataDxfId="75" totalsRowDxfId="37"/>
    <tableColumn id="3" name="Cluster Membership-Complete" totalsRowFunction="count" dataDxfId="74" totalsRowDxfId="36"/>
    <tableColumn id="4" name="Cluster Membership-Single" totalsRowFunction="count" dataDxfId="73" totalsRowDxfId="35"/>
    <tableColumn id="5" name="CLUSTER K-means" totalsRowFunction="count" dataDxfId="72" totalsRowDxfId="34"/>
    <tableColumn id="6" name="X1" totalsRowFunction="average" dataDxfId="71" totalsRowDxfId="33"/>
    <tableColumn id="7" name="X2" totalsRowFunction="average" dataDxfId="70" totalsRowDxfId="32"/>
    <tableColumn id="8" name="X3" totalsRowFunction="average" dataDxfId="69" totalsRowDxfId="31"/>
    <tableColumn id="9" name="X4" totalsRowFunction="average" dataDxfId="68" totalsRowDxfId="30"/>
    <tableColumn id="10" name="X5" totalsRowFunction="average" dataDxfId="67" totalsRowDxfId="29"/>
    <tableColumn id="11" name="X6" totalsRowFunction="average" dataDxfId="66" totalsRowDxfId="28"/>
    <tableColumn id="12" name="X7" totalsRowFunction="average" dataDxfId="65" totalsRowDxfId="27"/>
    <tableColumn id="13" name="X8" totalsRowFunction="average" dataDxfId="64" totalsRowDxfId="26"/>
    <tableColumn id="14" name="X9" totalsRowFunction="average" dataDxfId="63" totalsRowDxfId="25"/>
    <tableColumn id="15" name="Расстояние" totalsRowFunction="sum" dataDxfId="62" totalsRowDxfId="24">
      <calculatedColumnFormula>SUMXMY2(Таблица2[[#This Row],[X1]:[X9]],Таблица2[[#Totals],[X1]:[X9]])</calculatedColumnFormula>
    </tableColumn>
    <tableColumn id="16" name="обучающая выборка" totalsRowFunction="count" dataDxfId="61" totalsRowDxfId="23"/>
    <tableColumn id="17" name="функция" totalsRowFunction="custom" dataDxfId="60" totalsRowDxfId="22">
      <totalsRowFormula>30/Таблица2[[#Totals],[обучающая выборка]]</totalsRowFormula>
    </tableColumn>
    <tableColumn id="18" name="Observed Махаланобис" dataDxfId="59" totalsRowDxfId="21"/>
    <tableColumn id="20" name="Махал1" dataDxfId="58" totalsRowDxfId="20"/>
    <tableColumn id="21" name="Махал2" dataDxfId="57" totalsRowDxfId="19"/>
    <tableColumn id="22" name="Махал3" dataDxfId="56" totalsRowDxfId="18"/>
    <tableColumn id="23" name="Махал4" dataDxfId="55" totalsRowDxfId="17"/>
    <tableColumn id="24" name="Махал5" dataDxfId="54" totalsRowDxfId="16"/>
    <tableColumn id="25" name="Минимум Махаланобис" dataDxfId="53" totalsRowDxfId="15">
      <calculatedColumnFormula>MIN(Таблица2[[#This Row],[Махал1]:[Махал5]])</calculatedColumnFormula>
    </tableColumn>
    <tableColumn id="26" name="Махаланобис классификация" totalsRowFunction="custom" dataDxfId="52" totalsRowDxfId="14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51" totalsRowDxfId="13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12"/>
    <tableColumn id="28" name="априор1" totalsRowDxfId="11"/>
    <tableColumn id="29" name="априор2" totalsRowDxfId="10"/>
    <tableColumn id="30" name="априор3" totalsRowDxfId="9"/>
    <tableColumn id="31" name="априор4" totalsRowDxfId="8"/>
    <tableColumn id="32" name="априор5" totalsRowDxfId="7"/>
    <tableColumn id="34" name="априор макс" dataDxfId="50" dataCellStyle="Обычный">
      <calculatedColumnFormula>MAX(Таблица2[[#This Row],[априор1]:[априор5]])</calculatedColumnFormula>
    </tableColumn>
    <tableColumn id="35" name="Априор Классификация" totalsRowFunction="custom" dataDxfId="49" totalsRowDxfId="6" dataCellStyle="Обычный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48" dataCellStyle="Обычный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5" dataCellStyle="Обычный">
      <totalsRowFormula>28/30</totalsRowFormula>
    </tableColumn>
    <tableColumn id="38" name="Observed МахаланобисВКЛ" dataCellStyle="Обычный"/>
    <tableColumn id="39" name="Махал1ВКЛ" dataCellStyle="Обычный"/>
    <tableColumn id="40" name="Махал2ВКл" dataCellStyle="Обычный"/>
    <tableColumn id="41" name="Махал3ВКЛ" dataCellStyle="Обычный"/>
    <tableColumn id="42" name="Махал4ВКЛ" dataCellStyle="Обычный"/>
    <tableColumn id="43" name="Махал5ВКл" dataCellStyle="Обычный"/>
    <tableColumn id="44" name="Ммхаланобис минимум ВКЛ" dataDxfId="47" dataCellStyle="Обычный">
      <calculatedColumnFormula>MIN(Таблица2[[#This Row],[Махал1ВКЛ]:[Махал5ВКл]])</calculatedColumnFormula>
    </tableColumn>
    <tableColumn id="45" name="МахаланобисКлассификацияВКЛ" totalsRowFunction="custom" dataDxfId="46" totalsRowDxfId="4" dataCellStyle="Обычный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45" dataCellStyle="Обычный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 dataCellStyle="Обычный"/>
    <tableColumn id="48" name="АприорВКл1" dataCellStyle="Обычный"/>
    <tableColumn id="49" name="АприорВКл2" dataCellStyle="Обычный"/>
    <tableColumn id="50" name="АприорВКл3" dataCellStyle="Обычный"/>
    <tableColumn id="51" name="АприорВКл4" dataCellStyle="Обычный"/>
    <tableColumn id="52" name="АприорВКл5" dataCellStyle="Обычный"/>
    <tableColumn id="53" name="АприорВКЛ макс" dataDxfId="44" dataCellStyle="Обычный">
      <calculatedColumnFormula>MAX(Таблица2[[#This Row],[АприорВКл1]:[АприорВКл5]])</calculatedColumnFormula>
    </tableColumn>
    <tableColumn id="54" name="АприорВклКлассификация" totalsRowFunction="custom" dataDxfId="43" totalsRowDxfId="3" dataCellStyle="Обычный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42" dataCellStyle="Обычный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2" dataCellStyle="Обычный">
      <totalsRowFormula>28/30</totalsRowFormula>
    </tableColumn>
    <tableColumn id="57" name="Observed МахаланобисИСК" dataCellStyle="Обычный"/>
    <tableColumn id="58" name="Махал1ИСК" dataCellStyle="Обычный"/>
    <tableColumn id="59" name="Махал2ИСК" dataCellStyle="Обычный"/>
    <tableColumn id="60" name="Махал3ИСК" dataCellStyle="Обычный"/>
    <tableColumn id="61" name="Махал4ИСК" dataCellStyle="Обычный"/>
    <tableColumn id="62" name="Махал5ИСК" dataCellStyle="Обычный"/>
    <tableColumn id="63" name="Махал минимум ИСК" dataCellStyle="Обычный">
      <calculatedColumnFormula>MIN(Таблица2[[#This Row],[Махал1ИСК]:[Махал5ИСК]])</calculatedColumnFormula>
    </tableColumn>
    <tableColumn id="64" name="МАХАЛ ИСК Классификация" totalsRowFunction="custom" totalsRowDxfId="1" dataCellStyle="Обычный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 dataCellStyle="Обычный">
      <calculatedColumnFormula>IF(Таблица2[[#This Row],[МАХАЛ ИСК Классификация]]=Таблица2[[#This Row],[обучающая выборка]],1,0)</calculatedColumnFormula>
    </tableColumn>
    <tableColumn id="66" name="априорИСК" dataCellStyle="Обычный"/>
    <tableColumn id="67" name="АприорИСК1" dataCellStyle="Обычный"/>
    <tableColumn id="68" name="АприорИСК2" dataCellStyle="Обычный"/>
    <tableColumn id="69" name="АприорИСК3" dataCellStyle="Обычный"/>
    <tableColumn id="70" name="АприорИСК4" dataCellStyle="Обычный"/>
    <tableColumn id="71" name="АприорИСК5" dataCellStyle="Обычный"/>
    <tableColumn id="72" name="АприорИСК максимум" dataDxfId="41" dataCellStyle="Обычный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40" totalsRowDxfId="0" dataCellStyle="Обычный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39" dataCellStyle="Обычный">
      <calculatedColumnFormula>IF(Таблица2[[#This Row],[АприорИСК классификация]]=Таблица2[[#This Row],[обучающая выборка]],1,0)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1"/>
  <sheetViews>
    <sheetView tabSelected="1" zoomScale="70" zoomScaleNormal="70" workbookViewId="0">
      <selection activeCell="P1" sqref="P1:P1048576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35" max="35" width="19" bestFit="1" customWidth="1"/>
    <col min="36" max="36" width="17.42578125" bestFit="1" customWidth="1"/>
    <col min="43" max="43" width="30.42578125" bestFit="1" customWidth="1"/>
    <col min="44" max="44" width="34" bestFit="1" customWidth="1"/>
    <col min="45" max="45" width="22" bestFit="1" customWidth="1"/>
    <col min="52" max="52" width="18.85546875" bestFit="1" customWidth="1"/>
    <col min="53" max="53" width="28.140625" bestFit="1" customWidth="1"/>
    <col min="54" max="54" width="22.42578125" bestFit="1" customWidth="1"/>
    <col min="63" max="63" width="29.28515625" bestFit="1" customWidth="1"/>
    <col min="70" max="70" width="15" bestFit="1" customWidth="1"/>
  </cols>
  <sheetData>
    <row r="1" spans="1:73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7" t="s">
        <v>135</v>
      </c>
      <c r="Q1" s="17" t="s">
        <v>119</v>
      </c>
      <c r="R1" s="17" t="s">
        <v>125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136</v>
      </c>
      <c r="AB1" s="17" t="s">
        <v>141</v>
      </c>
      <c r="AC1" s="17" t="s">
        <v>137</v>
      </c>
      <c r="AD1" s="17" t="s">
        <v>138</v>
      </c>
      <c r="AE1" s="17" t="s">
        <v>139</v>
      </c>
      <c r="AF1" s="17" t="s">
        <v>140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s="24" t="s">
        <v>155</v>
      </c>
      <c r="AU1" s="24" t="s">
        <v>156</v>
      </c>
      <c r="AV1" s="24" t="s">
        <v>157</v>
      </c>
      <c r="AW1" s="24" t="s">
        <v>158</v>
      </c>
      <c r="AX1" s="24" t="s">
        <v>159</v>
      </c>
      <c r="AY1" s="24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s="24" t="s">
        <v>180</v>
      </c>
      <c r="BT1" s="24" t="s">
        <v>181</v>
      </c>
      <c r="BU1" s="24" t="s">
        <v>182</v>
      </c>
    </row>
    <row r="2" spans="1:73" x14ac:dyDescent="0.25">
      <c r="A2" s="3" t="s">
        <v>45</v>
      </c>
      <c r="B2" s="4">
        <v>5</v>
      </c>
      <c r="C2" s="4">
        <v>7</v>
      </c>
      <c r="D2" s="4">
        <v>7</v>
      </c>
      <c r="E2" s="4">
        <v>3</v>
      </c>
      <c r="F2" s="4">
        <v>-0.35885995300000006</v>
      </c>
      <c r="G2" s="4">
        <v>1.04666222</v>
      </c>
      <c r="H2" s="4">
        <v>-2.41346401E-2</v>
      </c>
      <c r="I2" s="4">
        <v>-0.92510899099999999</v>
      </c>
      <c r="J2" s="4">
        <v>1.1089211999999999</v>
      </c>
      <c r="K2" s="4">
        <v>-0.41951327500000007</v>
      </c>
      <c r="L2" s="4">
        <v>4.3383616300000004E-2</v>
      </c>
      <c r="M2" s="4">
        <v>-0.22208154599999999</v>
      </c>
      <c r="N2" s="4">
        <v>8.9136970900000015E-2</v>
      </c>
      <c r="O2" s="4">
        <f>SUMXMY2(Таблица2[[#This Row],[X1]:[X9]],Таблица2[[#Totals],[X1]:[X9]])</f>
        <v>3.5455367610323241</v>
      </c>
      <c r="P2" s="15">
        <v>3</v>
      </c>
      <c r="Q2" s="15" t="s">
        <v>123</v>
      </c>
      <c r="R2" s="19" t="s">
        <v>123</v>
      </c>
      <c r="S2" s="19">
        <v>33.423999999999999</v>
      </c>
      <c r="T2" s="19">
        <v>1975.623</v>
      </c>
      <c r="U2" s="19">
        <v>7.2709999999999999</v>
      </c>
      <c r="V2" s="19">
        <v>42.234000000000002</v>
      </c>
      <c r="W2" s="19">
        <v>49.451999999999998</v>
      </c>
      <c r="X2" s="19">
        <f>MIN(Таблица2[[#This Row],[Махал1]:[Махал5]])</f>
        <v>7.2709999999999999</v>
      </c>
      <c r="Y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" s="19">
        <f>IF(Таблица2[[#This Row],[Махаланобис классификация]]=Таблица2[[#This Row],[обучающая выборка]],1,0)</f>
        <v>1</v>
      </c>
      <c r="AA2" s="20" t="s">
        <v>123</v>
      </c>
      <c r="AB2" s="21">
        <v>3.8380113969443568E-6</v>
      </c>
      <c r="AC2" s="21">
        <v>0</v>
      </c>
      <c r="AD2" s="21">
        <v>0.99999613998441172</v>
      </c>
      <c r="AE2" s="21">
        <v>2.1311553421399138E-8</v>
      </c>
      <c r="AF2" s="21">
        <v>6.9263785835637535E-10</v>
      </c>
      <c r="AG2">
        <f>MAX(Таблица2[[#This Row],[априор1]:[априор5]])</f>
        <v>0.99999613998441172</v>
      </c>
      <c r="AH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">
        <f>IF(Таблица2[[#This Row],[обучающая выборка]]=Таблица2[[#This Row],[Априор Классификация]],1,0)</f>
        <v>1</v>
      </c>
      <c r="AJ2" t="s">
        <v>123</v>
      </c>
      <c r="AK2" t="s">
        <v>123</v>
      </c>
      <c r="AL2">
        <v>14.779</v>
      </c>
      <c r="AM2">
        <v>1416.874</v>
      </c>
      <c r="AN2">
        <v>2.0550000000000002</v>
      </c>
      <c r="AO2">
        <v>36.590000000000003</v>
      </c>
      <c r="AP2">
        <v>19.119</v>
      </c>
      <c r="AQ2">
        <f>MIN(Таблица2[[#This Row],[Махал1ВКЛ]:[Махал5ВКл]])</f>
        <v>2.0550000000000002</v>
      </c>
      <c r="AR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">
        <f>IF(Таблица2[[#This Row],[обучающая выборка]]=Таблица2[[#This Row],[МахаланобисКлассификацияВКЛ]],1,0)</f>
        <v>1</v>
      </c>
      <c r="AT2" t="s">
        <v>123</v>
      </c>
      <c r="AU2">
        <v>3.1540000000000001E-3</v>
      </c>
      <c r="AV2">
        <v>0</v>
      </c>
      <c r="AW2">
        <v>0.99665000000000004</v>
      </c>
      <c r="AX2">
        <v>0</v>
      </c>
      <c r="AY2">
        <v>1.9599999999999999E-4</v>
      </c>
      <c r="AZ2">
        <f>MAX(Таблица2[[#This Row],[АприорВКл1]:[АприорВКл5]])</f>
        <v>0.99665000000000004</v>
      </c>
      <c r="BA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">
        <f>IF(Таблица2[[#This Row],[АприорВклКлассификация]]=Таблица2[[#This Row],[обучающая выборка]],1,0)</f>
        <v>1</v>
      </c>
      <c r="BC2" t="s">
        <v>123</v>
      </c>
      <c r="BD2" t="s">
        <v>123</v>
      </c>
      <c r="BE2">
        <v>14.779</v>
      </c>
      <c r="BF2">
        <v>1416.874</v>
      </c>
      <c r="BG2">
        <v>2.0550000000000002</v>
      </c>
      <c r="BH2">
        <v>36.590000000000003</v>
      </c>
      <c r="BI2">
        <v>19.119</v>
      </c>
      <c r="BJ2">
        <f>MIN(Таблица2[[#This Row],[Махал1ИСК]:[Махал5ИСК]])</f>
        <v>2.0550000000000002</v>
      </c>
      <c r="BK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">
        <f>IF(Таблица2[[#This Row],[МАХАЛ ИСК Классификация]]=Таблица2[[#This Row],[обучающая выборка]],1,0)</f>
        <v>1</v>
      </c>
      <c r="BM2" t="s">
        <v>123</v>
      </c>
      <c r="BN2">
        <v>3.1540000000000001E-3</v>
      </c>
      <c r="BO2">
        <v>0</v>
      </c>
      <c r="BP2">
        <v>0.99665000000000004</v>
      </c>
      <c r="BQ2">
        <v>0</v>
      </c>
      <c r="BR2">
        <v>1.9599999999999999E-4</v>
      </c>
      <c r="BS2">
        <f>MAX(Таблица2[[#This Row],[АприорИСК1]]:Таблица2[[#This Row],[АприорИСК5]])</f>
        <v>0.99665000000000004</v>
      </c>
      <c r="BT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">
        <f>IF(Таблица2[[#This Row],[АприорИСК классификация]]=Таблица2[[#This Row],[обучающая выборка]],1,0)</f>
        <v>1</v>
      </c>
    </row>
    <row r="3" spans="1:73" x14ac:dyDescent="0.25">
      <c r="A3" s="3" t="s">
        <v>8</v>
      </c>
      <c r="B3" s="4">
        <v>2</v>
      </c>
      <c r="C3" s="4">
        <v>4</v>
      </c>
      <c r="D3" s="4">
        <v>7</v>
      </c>
      <c r="E3" s="4">
        <v>5</v>
      </c>
      <c r="F3" s="4">
        <v>0.73254166500000006</v>
      </c>
      <c r="G3" s="4">
        <v>0.15272568800000003</v>
      </c>
      <c r="H3" s="4">
        <v>1.49399036</v>
      </c>
      <c r="I3" s="4">
        <v>0.50578746299999999</v>
      </c>
      <c r="J3" s="4">
        <v>-0.67548910900000003</v>
      </c>
      <c r="K3" s="4">
        <v>-0.28227851200000004</v>
      </c>
      <c r="L3" s="4">
        <v>0.28266393400000001</v>
      </c>
      <c r="M3" s="4">
        <v>-0.26916808300000006</v>
      </c>
      <c r="N3" s="4">
        <v>-0.64799943200000032</v>
      </c>
      <c r="O3" s="4">
        <f>SUMXMY2(Таблица2[[#This Row],[X1]:[X9]],Таблица2[[#Totals],[X1]:[X9]])</f>
        <v>4.1559908948085296</v>
      </c>
      <c r="P3" s="15">
        <v>5</v>
      </c>
      <c r="Q3" s="15" t="s">
        <v>122</v>
      </c>
      <c r="R3" s="19" t="s">
        <v>122</v>
      </c>
      <c r="S3" s="19">
        <v>41.188000000000002</v>
      </c>
      <c r="T3" s="19">
        <v>2070.54</v>
      </c>
      <c r="U3" s="19">
        <v>61.046999999999997</v>
      </c>
      <c r="V3" s="19">
        <v>84.944000000000003</v>
      </c>
      <c r="W3" s="19">
        <v>5.7069999999999999</v>
      </c>
      <c r="X3" s="19">
        <f>MIN(Таблица2[[#This Row],[Махал1]:[Махал5]])</f>
        <v>5.7069999999999999</v>
      </c>
      <c r="Y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" s="19">
        <f>IF(Таблица2[[#This Row],[Махаланобис классификация]]=Таблица2[[#This Row],[обучающая выборка]],1,0)</f>
        <v>1</v>
      </c>
      <c r="AA3" s="20" t="s">
        <v>122</v>
      </c>
      <c r="AB3" s="21">
        <v>3.6204118957567143E-8</v>
      </c>
      <c r="AC3" s="21">
        <v>0</v>
      </c>
      <c r="AD3" s="21">
        <v>9.6186208368774256E-13</v>
      </c>
      <c r="AE3" s="21">
        <v>5.1870332601023004E-18</v>
      </c>
      <c r="AF3" s="21">
        <v>0.99999996379491918</v>
      </c>
      <c r="AG3">
        <f>MAX(Таблица2[[#This Row],[априор1]:[априор5]])</f>
        <v>0.99999996379491918</v>
      </c>
      <c r="AH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">
        <f>IF(Таблица2[[#This Row],[обучающая выборка]]=Таблица2[[#This Row],[Априор Классификация]],1,0)</f>
        <v>1</v>
      </c>
      <c r="AJ3" t="s">
        <v>122</v>
      </c>
      <c r="AK3" t="s">
        <v>122</v>
      </c>
      <c r="AL3">
        <v>28.157</v>
      </c>
      <c r="AM3">
        <v>1442.0239999999999</v>
      </c>
      <c r="AN3">
        <v>43.402000000000001</v>
      </c>
      <c r="AO3">
        <v>57.593000000000004</v>
      </c>
      <c r="AP3">
        <v>3.907</v>
      </c>
      <c r="AQ3">
        <f>MIN(Таблица2[[#This Row],[Махал1ВКЛ]:[Махал5ВКл]])</f>
        <v>3.907</v>
      </c>
      <c r="AR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">
        <f>IF(Таблица2[[#This Row],[обучающая выборка]]=Таблица2[[#This Row],[МахаланобисКлассификацияВКЛ]],1,0)</f>
        <v>1</v>
      </c>
      <c r="AT3" t="s">
        <v>122</v>
      </c>
      <c r="AU3">
        <v>1.0000000000000001E-5</v>
      </c>
      <c r="AV3">
        <v>0</v>
      </c>
      <c r="AW3">
        <v>0</v>
      </c>
      <c r="AX3">
        <v>0</v>
      </c>
      <c r="AY3">
        <v>0.99999000000000005</v>
      </c>
      <c r="AZ3">
        <f>MAX(Таблица2[[#This Row],[АприорВКл1]:[АприорВКл5]])</f>
        <v>0.99999000000000005</v>
      </c>
      <c r="BA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">
        <f>IF(Таблица2[[#This Row],[АприорВклКлассификация]]=Таблица2[[#This Row],[обучающая выборка]],1,0)</f>
        <v>1</v>
      </c>
      <c r="BC3" t="s">
        <v>122</v>
      </c>
      <c r="BD3" t="s">
        <v>122</v>
      </c>
      <c r="BE3">
        <v>28.157</v>
      </c>
      <c r="BF3">
        <v>1442.0239999999999</v>
      </c>
      <c r="BG3">
        <v>43.402000000000001</v>
      </c>
      <c r="BH3">
        <v>57.593000000000004</v>
      </c>
      <c r="BI3">
        <v>3.907</v>
      </c>
      <c r="BJ3">
        <f>MIN(Таблица2[[#This Row],[Махал1ИСК]:[Махал5ИСК]])</f>
        <v>3.907</v>
      </c>
      <c r="BK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">
        <f>IF(Таблица2[[#This Row],[МАХАЛ ИСК Классификация]]=Таблица2[[#This Row],[обучающая выборка]],1,0)</f>
        <v>1</v>
      </c>
      <c r="BM3" t="s">
        <v>122</v>
      </c>
      <c r="BN3">
        <v>1.0000000000000001E-5</v>
      </c>
      <c r="BO3">
        <v>0</v>
      </c>
      <c r="BP3">
        <v>0</v>
      </c>
      <c r="BQ3">
        <v>0</v>
      </c>
      <c r="BR3">
        <v>0.99999000000000005</v>
      </c>
      <c r="BS3">
        <f>MAX(Таблица2[[#This Row],[АприорИСК1]]:Таблица2[[#This Row],[АприорИСК5]])</f>
        <v>0.99999000000000005</v>
      </c>
      <c r="BT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">
        <f>IF(Таблица2[[#This Row],[АприорИСК классификация]]=Таблица2[[#This Row],[обучающая выборка]],1,0)</f>
        <v>1</v>
      </c>
    </row>
    <row r="4" spans="1:73" x14ac:dyDescent="0.25">
      <c r="A4" s="3" t="s">
        <v>41</v>
      </c>
      <c r="B4" s="4">
        <v>2</v>
      </c>
      <c r="C4" s="4">
        <v>4</v>
      </c>
      <c r="D4" s="4">
        <v>7</v>
      </c>
      <c r="E4" s="4">
        <v>5</v>
      </c>
      <c r="F4" s="4">
        <v>1.2133198700000001</v>
      </c>
      <c r="G4" s="4">
        <v>0.43188481400000012</v>
      </c>
      <c r="H4" s="4">
        <v>0.65788487500000015</v>
      </c>
      <c r="I4" s="4">
        <v>-7.9579268100000003E-2</v>
      </c>
      <c r="J4" s="4">
        <v>-0.39404331100000001</v>
      </c>
      <c r="K4" s="4">
        <v>-0.19134995100000002</v>
      </c>
      <c r="L4" s="4">
        <v>-7.2765406200000021E-2</v>
      </c>
      <c r="M4" s="4">
        <v>0.28070482400000002</v>
      </c>
      <c r="N4" s="4">
        <v>1.44902465E-2</v>
      </c>
      <c r="O4" s="4">
        <f>SUMXMY2(Таблица2[[#This Row],[X1]:[X9]],Таблица2[[#Totals],[X1]:[X9]])</f>
        <v>2.3739998720413951</v>
      </c>
      <c r="P4" s="15">
        <v>5</v>
      </c>
      <c r="Q4" s="15" t="s">
        <v>122</v>
      </c>
      <c r="R4" s="19" t="s">
        <v>122</v>
      </c>
      <c r="S4" s="19">
        <v>36.435000000000002</v>
      </c>
      <c r="T4" s="19">
        <v>1890.944</v>
      </c>
      <c r="U4" s="19">
        <v>43.567999999999998</v>
      </c>
      <c r="V4" s="19">
        <v>67.105000000000004</v>
      </c>
      <c r="W4" s="19">
        <v>8.6739999999999995</v>
      </c>
      <c r="X4" s="19">
        <f>MIN(Таблица2[[#This Row],[Махал1]:[Махал5]])</f>
        <v>8.6739999999999995</v>
      </c>
      <c r="Y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" s="19">
        <f>IF(Таблица2[[#This Row],[Махаланобис классификация]]=Таблица2[[#This Row],[обучающая выборка]],1,0)</f>
        <v>1</v>
      </c>
      <c r="AA4" s="20" t="s">
        <v>122</v>
      </c>
      <c r="AB4" s="21">
        <v>1.718107323487144E-6</v>
      </c>
      <c r="AC4" s="21">
        <v>0</v>
      </c>
      <c r="AD4" s="21">
        <v>2.6479561827662239E-8</v>
      </c>
      <c r="AE4" s="21">
        <v>1.7093323838450602E-13</v>
      </c>
      <c r="AF4" s="21">
        <v>0.99999825541294374</v>
      </c>
      <c r="AG4">
        <f>MAX(Таблица2[[#This Row],[априор1]:[априор5]])</f>
        <v>0.99999825541294374</v>
      </c>
      <c r="AH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">
        <f>IF(Таблица2[[#This Row],[обучающая выборка]]=Таблица2[[#This Row],[Априор Классификация]],1,0)</f>
        <v>1</v>
      </c>
      <c r="AJ4" t="s">
        <v>122</v>
      </c>
      <c r="AK4" t="s">
        <v>122</v>
      </c>
      <c r="AL4">
        <v>7.8460000000000001</v>
      </c>
      <c r="AM4">
        <v>1358.0260000000001</v>
      </c>
      <c r="AN4">
        <v>20.736999999999998</v>
      </c>
      <c r="AO4">
        <v>30.6</v>
      </c>
      <c r="AP4">
        <v>1.8779999999999999</v>
      </c>
      <c r="AQ4">
        <f>MIN(Таблица2[[#This Row],[Махал1ВКЛ]:[Махал5ВКл]])</f>
        <v>1.8779999999999999</v>
      </c>
      <c r="AR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">
        <f>IF(Таблица2[[#This Row],[обучающая выборка]]=Таблица2[[#This Row],[МахаланобисКлассификацияВКЛ]],1,0)</f>
        <v>1</v>
      </c>
      <c r="AT4" t="s">
        <v>122</v>
      </c>
      <c r="AU4">
        <v>8.4871000000000002E-2</v>
      </c>
      <c r="AV4">
        <v>0</v>
      </c>
      <c r="AW4">
        <v>7.2999999999999999E-5</v>
      </c>
      <c r="AX4">
        <v>0</v>
      </c>
      <c r="AY4">
        <v>0.91505499999999995</v>
      </c>
      <c r="AZ4">
        <f>MAX(Таблица2[[#This Row],[АприорВКл1]:[АприорВКл5]])</f>
        <v>0.91505499999999995</v>
      </c>
      <c r="BA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">
        <f>IF(Таблица2[[#This Row],[АприорВклКлассификация]]=Таблица2[[#This Row],[обучающая выборка]],1,0)</f>
        <v>1</v>
      </c>
      <c r="BC4" t="s">
        <v>122</v>
      </c>
      <c r="BD4" t="s">
        <v>122</v>
      </c>
      <c r="BE4">
        <v>7.8460000000000001</v>
      </c>
      <c r="BF4">
        <v>1358.0260000000001</v>
      </c>
      <c r="BG4">
        <v>20.736999999999998</v>
      </c>
      <c r="BH4">
        <v>30.6</v>
      </c>
      <c r="BI4">
        <v>1.8779999999999999</v>
      </c>
      <c r="BJ4">
        <f>MIN(Таблица2[[#This Row],[Махал1ИСК]:[Махал5ИСК]])</f>
        <v>1.8779999999999999</v>
      </c>
      <c r="BK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">
        <f>IF(Таблица2[[#This Row],[МАХАЛ ИСК Классификация]]=Таблица2[[#This Row],[обучающая выборка]],1,0)</f>
        <v>1</v>
      </c>
      <c r="BM4" t="s">
        <v>122</v>
      </c>
      <c r="BN4">
        <v>8.4871000000000002E-2</v>
      </c>
      <c r="BO4">
        <v>0</v>
      </c>
      <c r="BP4">
        <v>7.2999999999999999E-5</v>
      </c>
      <c r="BQ4">
        <v>0</v>
      </c>
      <c r="BR4">
        <v>0.91505499999999995</v>
      </c>
      <c r="BS4">
        <f>MAX(Таблица2[[#This Row],[АприорИСК1]]:Таблица2[[#This Row],[АприорИСК5]])</f>
        <v>0.91505499999999995</v>
      </c>
      <c r="BT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">
        <f>IF(Таблица2[[#This Row],[АприорИСК классификация]]=Таблица2[[#This Row],[обучающая выборка]],1,0)</f>
        <v>1</v>
      </c>
    </row>
    <row r="5" spans="1:73" x14ac:dyDescent="0.25">
      <c r="A5" s="3" t="s">
        <v>76</v>
      </c>
      <c r="B5" s="4">
        <v>2</v>
      </c>
      <c r="C5" s="4">
        <v>6</v>
      </c>
      <c r="D5" s="4">
        <v>7</v>
      </c>
      <c r="E5" s="4">
        <v>1</v>
      </c>
      <c r="F5" s="4">
        <v>-0.40448124300000005</v>
      </c>
      <c r="G5" s="4">
        <v>0.22016300499999999</v>
      </c>
      <c r="H5" s="4">
        <v>-0.53144245700000003</v>
      </c>
      <c r="I5" s="4">
        <v>-1.4538520100000001E-2</v>
      </c>
      <c r="J5" s="4">
        <v>-0.57220871700000009</v>
      </c>
      <c r="K5" s="4">
        <v>-0.46073117499999999</v>
      </c>
      <c r="L5" s="4">
        <v>-0.22803194000000002</v>
      </c>
      <c r="M5" s="4">
        <v>-0.57504711800000008</v>
      </c>
      <c r="N5" s="4">
        <v>0.57434067900000008</v>
      </c>
      <c r="O5" s="4">
        <f>SUMXMY2(Таблица2[[#This Row],[X1]:[X9]],Таблица2[[#Totals],[X1]:[X9]])</f>
        <v>1.7469602789198322</v>
      </c>
      <c r="P5" s="15">
        <v>1</v>
      </c>
      <c r="Q5" s="15" t="s">
        <v>124</v>
      </c>
      <c r="R5" s="19" t="s">
        <v>124</v>
      </c>
      <c r="S5" s="19">
        <v>2.613</v>
      </c>
      <c r="T5" s="19">
        <v>2183.5</v>
      </c>
      <c r="U5" s="19">
        <v>31.616</v>
      </c>
      <c r="V5" s="19">
        <v>21.82</v>
      </c>
      <c r="W5" s="19">
        <v>38.369</v>
      </c>
      <c r="X5" s="19">
        <f>MIN(Таблица2[[#This Row],[Махал1]:[Махал5]])</f>
        <v>2.613</v>
      </c>
      <c r="Y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" s="19">
        <f>IF(Таблица2[[#This Row],[Махаланобис классификация]]=Таблица2[[#This Row],[обучающая выборка]],1,0)</f>
        <v>1</v>
      </c>
      <c r="AA5" s="20" t="s">
        <v>124</v>
      </c>
      <c r="AB5" s="21">
        <v>0.99996904892411853</v>
      </c>
      <c r="AC5" s="21">
        <v>0</v>
      </c>
      <c r="AD5" s="21">
        <v>2.7456865263601558E-7</v>
      </c>
      <c r="AE5" s="21">
        <v>3.066712418510258E-5</v>
      </c>
      <c r="AF5" s="21">
        <v>9.3830435899050971E-9</v>
      </c>
      <c r="AG5">
        <f>MAX(Таблица2[[#This Row],[априор1]:[априор5]])</f>
        <v>0.99996904892411853</v>
      </c>
      <c r="AH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">
        <f>IF(Таблица2[[#This Row],[обучающая выборка]]=Таблица2[[#This Row],[Априор Классификация]],1,0)</f>
        <v>1</v>
      </c>
      <c r="AJ5" t="s">
        <v>124</v>
      </c>
      <c r="AK5" t="s">
        <v>124</v>
      </c>
      <c r="AL5">
        <v>0.69499999999999995</v>
      </c>
      <c r="AM5">
        <v>1470.105</v>
      </c>
      <c r="AN5">
        <v>22.594999999999999</v>
      </c>
      <c r="AO5">
        <v>12.682</v>
      </c>
      <c r="AP5">
        <v>19.635999999999999</v>
      </c>
      <c r="AQ5">
        <f>MIN(Таблица2[[#This Row],[Махал1ВКЛ]:[Махал5ВКл]])</f>
        <v>0.69499999999999995</v>
      </c>
      <c r="AR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">
        <f>IF(Таблица2[[#This Row],[обучающая выборка]]=Таблица2[[#This Row],[МахаланобисКлассификацияВКЛ]],1,0)</f>
        <v>1</v>
      </c>
      <c r="AT5" t="s">
        <v>124</v>
      </c>
      <c r="AU5">
        <v>0.99881600000000004</v>
      </c>
      <c r="AV5">
        <v>0</v>
      </c>
      <c r="AW5">
        <v>1.0000000000000001E-5</v>
      </c>
      <c r="AX5">
        <v>1.132E-3</v>
      </c>
      <c r="AY5">
        <v>4.1999999999999998E-5</v>
      </c>
      <c r="AZ5">
        <f>MAX(Таблица2[[#This Row],[АприорВКл1]:[АприорВКл5]])</f>
        <v>0.99881600000000004</v>
      </c>
      <c r="BA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">
        <f>IF(Таблица2[[#This Row],[АприорВклКлассификация]]=Таблица2[[#This Row],[обучающая выборка]],1,0)</f>
        <v>1</v>
      </c>
      <c r="BC5" t="s">
        <v>124</v>
      </c>
      <c r="BD5" t="s">
        <v>124</v>
      </c>
      <c r="BE5">
        <v>0.69499999999999995</v>
      </c>
      <c r="BF5">
        <v>1470.105</v>
      </c>
      <c r="BG5">
        <v>22.594999999999999</v>
      </c>
      <c r="BH5">
        <v>12.682</v>
      </c>
      <c r="BI5">
        <v>19.635999999999999</v>
      </c>
      <c r="BJ5">
        <f>MIN(Таблица2[[#This Row],[Махал1ИСК]:[Махал5ИСК]])</f>
        <v>0.69499999999999995</v>
      </c>
      <c r="BK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">
        <f>IF(Таблица2[[#This Row],[МАХАЛ ИСК Классификация]]=Таблица2[[#This Row],[обучающая выборка]],1,0)</f>
        <v>1</v>
      </c>
      <c r="BM5" t="s">
        <v>124</v>
      </c>
      <c r="BN5">
        <v>0.99881600000000004</v>
      </c>
      <c r="BO5">
        <v>0</v>
      </c>
      <c r="BP5">
        <v>1.0000000000000001E-5</v>
      </c>
      <c r="BQ5">
        <v>1.132E-3</v>
      </c>
      <c r="BR5">
        <v>4.1999999999999998E-5</v>
      </c>
      <c r="BS5">
        <f>MAX(Таблица2[[#This Row],[АприорИСК1]]:Таблица2[[#This Row],[АприорИСК5]])</f>
        <v>0.99881600000000004</v>
      </c>
      <c r="BT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">
        <f>IF(Таблица2[[#This Row],[АприорИСК классификация]]=Таблица2[[#This Row],[обучающая выборка]],1,0)</f>
        <v>1</v>
      </c>
    </row>
    <row r="6" spans="1:73" x14ac:dyDescent="0.25">
      <c r="A6" s="3" t="s">
        <v>68</v>
      </c>
      <c r="B6" s="4">
        <v>5</v>
      </c>
      <c r="C6" s="4">
        <v>7</v>
      </c>
      <c r="D6" s="4">
        <v>7</v>
      </c>
      <c r="E6" s="4">
        <v>3</v>
      </c>
      <c r="F6" s="4">
        <v>-1.4945617E-2</v>
      </c>
      <c r="G6" s="4">
        <v>0.9345280720000001</v>
      </c>
      <c r="H6" s="4">
        <v>0.45770386600000001</v>
      </c>
      <c r="I6" s="4">
        <v>0.11554297600000001</v>
      </c>
      <c r="J6" s="4">
        <v>1.48050069</v>
      </c>
      <c r="K6" s="4">
        <v>-0.35600399300000007</v>
      </c>
      <c r="L6" s="4">
        <v>-0.121853329</v>
      </c>
      <c r="M6" s="4">
        <v>-0.33765759100000009</v>
      </c>
      <c r="N6" s="4">
        <v>0.21043789800000004</v>
      </c>
      <c r="O6" s="4">
        <f>SUMXMY2(Таблица2[[#This Row],[X1]:[X9]],Таблица2[[#Totals],[X1]:[X9]])</f>
        <v>3.5881752244898477</v>
      </c>
      <c r="P6" s="15">
        <v>3</v>
      </c>
      <c r="Q6" s="15" t="s">
        <v>123</v>
      </c>
      <c r="R6" s="19" t="s">
        <v>123</v>
      </c>
      <c r="S6" s="19">
        <v>17.384</v>
      </c>
      <c r="T6" s="19">
        <v>2009.903</v>
      </c>
      <c r="U6" s="19">
        <v>7.2130000000000001</v>
      </c>
      <c r="V6" s="19">
        <v>43.145000000000003</v>
      </c>
      <c r="W6" s="19">
        <v>24.678999999999998</v>
      </c>
      <c r="X6" s="19">
        <f>MIN(Таблица2[[#This Row],[Махал1]:[Махал5]])</f>
        <v>7.2130000000000001</v>
      </c>
      <c r="Y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" s="19">
        <f>IF(Таблица2[[#This Row],[Махаланобис классификация]]=Таблица2[[#This Row],[обучающая выборка]],1,0)</f>
        <v>1</v>
      </c>
      <c r="AA6" s="20" t="s">
        <v>123</v>
      </c>
      <c r="AB6" s="21">
        <v>1.121062488442014E-2</v>
      </c>
      <c r="AC6" s="21">
        <v>0</v>
      </c>
      <c r="AD6" s="21">
        <v>0.98863001052402899</v>
      </c>
      <c r="AE6" s="21">
        <v>1.2984700945247872E-8</v>
      </c>
      <c r="AF6" s="21">
        <v>1.5935160684985497E-4</v>
      </c>
      <c r="AG6">
        <f>MAX(Таблица2[[#This Row],[априор1]:[априор5]])</f>
        <v>0.98863001052402899</v>
      </c>
      <c r="AH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">
        <f>IF(Таблица2[[#This Row],[обучающая выборка]]=Таблица2[[#This Row],[Априор Классификация]],1,0)</f>
        <v>1</v>
      </c>
      <c r="AJ6" t="s">
        <v>123</v>
      </c>
      <c r="AK6" t="s">
        <v>123</v>
      </c>
      <c r="AL6">
        <v>15.034000000000001</v>
      </c>
      <c r="AM6">
        <v>1409.9059999999999</v>
      </c>
      <c r="AN6">
        <v>4.5940000000000003</v>
      </c>
      <c r="AO6">
        <v>39.786999999999999</v>
      </c>
      <c r="AP6">
        <v>15.28</v>
      </c>
      <c r="AQ6">
        <f>MIN(Таблица2[[#This Row],[Махал1ВКЛ]:[Махал5ВКл]])</f>
        <v>4.5940000000000003</v>
      </c>
      <c r="AR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">
        <f>IF(Таблица2[[#This Row],[обучающая выборка]]=Таблица2[[#This Row],[МахаланобисКлассификацияВКЛ]],1,0)</f>
        <v>1</v>
      </c>
      <c r="AT6" t="s">
        <v>123</v>
      </c>
      <c r="AU6">
        <v>9.7719999999999994E-3</v>
      </c>
      <c r="AV6">
        <v>0</v>
      </c>
      <c r="AW6">
        <v>0.98551500000000003</v>
      </c>
      <c r="AX6">
        <v>0</v>
      </c>
      <c r="AY6">
        <v>4.7130000000000002E-3</v>
      </c>
      <c r="AZ6">
        <f>MAX(Таблица2[[#This Row],[АприорВКл1]:[АприорВКл5]])</f>
        <v>0.98551500000000003</v>
      </c>
      <c r="BA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">
        <f>IF(Таблица2[[#This Row],[АприорВклКлассификация]]=Таблица2[[#This Row],[обучающая выборка]],1,0)</f>
        <v>1</v>
      </c>
      <c r="BC6" t="s">
        <v>123</v>
      </c>
      <c r="BD6" t="s">
        <v>123</v>
      </c>
      <c r="BE6">
        <v>15.034000000000001</v>
      </c>
      <c r="BF6">
        <v>1409.9059999999999</v>
      </c>
      <c r="BG6">
        <v>4.5940000000000003</v>
      </c>
      <c r="BH6">
        <v>39.786999999999999</v>
      </c>
      <c r="BI6">
        <v>15.28</v>
      </c>
      <c r="BJ6">
        <f>MIN(Таблица2[[#This Row],[Махал1ИСК]:[Махал5ИСК]])</f>
        <v>4.5940000000000003</v>
      </c>
      <c r="BK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">
        <f>IF(Таблица2[[#This Row],[МАХАЛ ИСК Классификация]]=Таблица2[[#This Row],[обучающая выборка]],1,0)</f>
        <v>1</v>
      </c>
      <c r="BM6" t="s">
        <v>123</v>
      </c>
      <c r="BN6">
        <v>9.7719999999999994E-3</v>
      </c>
      <c r="BO6">
        <v>0</v>
      </c>
      <c r="BP6">
        <v>0.98551500000000003</v>
      </c>
      <c r="BQ6">
        <v>0</v>
      </c>
      <c r="BR6">
        <v>4.7130000000000002E-3</v>
      </c>
      <c r="BS6">
        <f>MAX(Таблица2[[#This Row],[АприорИСК1]]:Таблица2[[#This Row],[АприорИСК5]])</f>
        <v>0.98551500000000003</v>
      </c>
      <c r="BT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">
        <f>IF(Таблица2[[#This Row],[АприорИСК классификация]]=Таблица2[[#This Row],[обучающая выборка]],1,0)</f>
        <v>1</v>
      </c>
    </row>
    <row r="7" spans="1:73" x14ac:dyDescent="0.25">
      <c r="A7" s="3" t="s">
        <v>62</v>
      </c>
      <c r="B7" s="4">
        <v>2</v>
      </c>
      <c r="C7" s="4">
        <v>6</v>
      </c>
      <c r="D7" s="4">
        <v>7</v>
      </c>
      <c r="E7" s="4">
        <v>1</v>
      </c>
      <c r="F7" s="4">
        <v>-0.16935613500000002</v>
      </c>
      <c r="G7" s="4">
        <v>7.1173584200000015E-2</v>
      </c>
      <c r="H7" s="4">
        <v>-0.51868183900000009</v>
      </c>
      <c r="I7" s="4">
        <v>0.11554297600000001</v>
      </c>
      <c r="J7" s="4">
        <v>-0.75722034300000007</v>
      </c>
      <c r="K7" s="4">
        <v>-0.24965705600000002</v>
      </c>
      <c r="L7" s="4">
        <v>-0.68549507700000012</v>
      </c>
      <c r="M7" s="4">
        <v>-0.21951319000000005</v>
      </c>
      <c r="N7" s="4">
        <v>0.78895001200000014</v>
      </c>
      <c r="O7" s="4">
        <f>SUMXMY2(Таблица2[[#This Row],[X1]:[X9]],Таблица2[[#Totals],[X1]:[X9]])</f>
        <v>2.0923711650137582</v>
      </c>
      <c r="P7" s="15">
        <v>1</v>
      </c>
      <c r="Q7" s="15" t="s">
        <v>124</v>
      </c>
      <c r="R7" s="19" t="s">
        <v>124</v>
      </c>
      <c r="S7" s="19">
        <v>3.8759999999999999</v>
      </c>
      <c r="T7" s="19">
        <v>1997.366</v>
      </c>
      <c r="U7" s="19">
        <v>33.917999999999999</v>
      </c>
      <c r="V7" s="19">
        <v>18.215</v>
      </c>
      <c r="W7" s="19">
        <v>29.527999999999999</v>
      </c>
      <c r="X7" s="19">
        <f>MIN(Таблица2[[#This Row],[Махал1]:[Махал5]])</f>
        <v>3.8759999999999999</v>
      </c>
      <c r="Y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" s="19">
        <f>IF(Таблица2[[#This Row],[Махаланобис классификация]]=Таблица2[[#This Row],[обучающая выборка]],1,0)</f>
        <v>1</v>
      </c>
      <c r="AA7" s="20" t="s">
        <v>124</v>
      </c>
      <c r="AB7" s="21">
        <v>0.99964870847707055</v>
      </c>
      <c r="AC7" s="21">
        <v>0</v>
      </c>
      <c r="AD7" s="21">
        <v>1.6334020900669365E-7</v>
      </c>
      <c r="AE7" s="21">
        <v>3.4966149828364722E-4</v>
      </c>
      <c r="AF7" s="21">
        <v>1.4666844367514355E-6</v>
      </c>
      <c r="AG7">
        <f>MAX(Таблица2[[#This Row],[априор1]:[априор5]])</f>
        <v>0.99964870847707055</v>
      </c>
      <c r="AH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">
        <f>IF(Таблица2[[#This Row],[обучающая выборка]]=Таблица2[[#This Row],[Априор Классификация]],1,0)</f>
        <v>1</v>
      </c>
      <c r="AJ7" t="s">
        <v>124</v>
      </c>
      <c r="AK7" t="s">
        <v>124</v>
      </c>
      <c r="AL7">
        <v>2.3010000000000002</v>
      </c>
      <c r="AM7">
        <v>1378.7329999999999</v>
      </c>
      <c r="AN7">
        <v>29.65</v>
      </c>
      <c r="AO7">
        <v>11.738</v>
      </c>
      <c r="AP7">
        <v>23.097999999999999</v>
      </c>
      <c r="AQ7">
        <f>MIN(Таблица2[[#This Row],[Махал1ВКЛ]:[Махал5ВКл]])</f>
        <v>2.3010000000000002</v>
      </c>
      <c r="AR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">
        <f>IF(Таблица2[[#This Row],[обучающая выборка]]=Таблица2[[#This Row],[МахаланобисКлассификацияВКЛ]],1,0)</f>
        <v>1</v>
      </c>
      <c r="AT7" t="s">
        <v>124</v>
      </c>
      <c r="AU7">
        <v>0.99594199999999999</v>
      </c>
      <c r="AV7">
        <v>0</v>
      </c>
      <c r="AW7">
        <v>9.9999999999999995E-7</v>
      </c>
      <c r="AX7">
        <v>4.0410000000000003E-3</v>
      </c>
      <c r="AY7">
        <v>1.7E-5</v>
      </c>
      <c r="AZ7">
        <f>MAX(Таблица2[[#This Row],[АприорВКл1]:[АприорВКл5]])</f>
        <v>0.99594199999999999</v>
      </c>
      <c r="BA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">
        <f>IF(Таблица2[[#This Row],[АприорВклКлассификация]]=Таблица2[[#This Row],[обучающая выборка]],1,0)</f>
        <v>1</v>
      </c>
      <c r="BC7" t="s">
        <v>124</v>
      </c>
      <c r="BD7" t="s">
        <v>124</v>
      </c>
      <c r="BE7">
        <v>2.3010000000000002</v>
      </c>
      <c r="BF7">
        <v>1378.7329999999999</v>
      </c>
      <c r="BG7">
        <v>29.65</v>
      </c>
      <c r="BH7">
        <v>11.738</v>
      </c>
      <c r="BI7">
        <v>23.097999999999999</v>
      </c>
      <c r="BJ7">
        <f>MIN(Таблица2[[#This Row],[Махал1ИСК]:[Махал5ИСК]])</f>
        <v>2.3010000000000002</v>
      </c>
      <c r="BK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">
        <f>IF(Таблица2[[#This Row],[МАХАЛ ИСК Классификация]]=Таблица2[[#This Row],[обучающая выборка]],1,0)</f>
        <v>1</v>
      </c>
      <c r="BM7" t="s">
        <v>124</v>
      </c>
      <c r="BN7">
        <v>0.99594199999999999</v>
      </c>
      <c r="BO7">
        <v>0</v>
      </c>
      <c r="BP7">
        <v>9.9999999999999995E-7</v>
      </c>
      <c r="BQ7">
        <v>4.0410000000000003E-3</v>
      </c>
      <c r="BR7">
        <v>1.7E-5</v>
      </c>
      <c r="BS7">
        <f>MAX(Таблица2[[#This Row],[АприорИСК1]]:Таблица2[[#This Row],[АприорИСК5]])</f>
        <v>0.99594199999999999</v>
      </c>
      <c r="BT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">
        <f>IF(Таблица2[[#This Row],[АприорИСК классификация]]=Таблица2[[#This Row],[обучающая выборка]],1,0)</f>
        <v>1</v>
      </c>
    </row>
    <row r="8" spans="1:73" x14ac:dyDescent="0.25">
      <c r="A8" s="3" t="s">
        <v>22</v>
      </c>
      <c r="B8" s="4">
        <v>2</v>
      </c>
      <c r="C8" s="4">
        <v>4</v>
      </c>
      <c r="D8" s="4">
        <v>7</v>
      </c>
      <c r="E8" s="4">
        <v>5</v>
      </c>
      <c r="F8" s="4">
        <v>0.96415744199999998</v>
      </c>
      <c r="G8" s="4">
        <v>-9.8988017899999989E-2</v>
      </c>
      <c r="H8" s="4">
        <v>0.80730002600000006</v>
      </c>
      <c r="I8" s="4">
        <v>-0.27470151199999998</v>
      </c>
      <c r="J8" s="4">
        <v>0.38348349900000012</v>
      </c>
      <c r="K8" s="4">
        <v>-0.31624287500000009</v>
      </c>
      <c r="L8" s="4">
        <v>0.17442340700000003</v>
      </c>
      <c r="M8" s="4">
        <v>-0.47041716400000005</v>
      </c>
      <c r="N8" s="4">
        <v>-0.58268354899999986</v>
      </c>
      <c r="O8" s="4">
        <f>SUMXMY2(Таблица2[[#This Row],[X1]:[X9]],Таблица2[[#Totals],[X1]:[X9]])</f>
        <v>2.5048975545449186</v>
      </c>
      <c r="P8" s="15">
        <v>5</v>
      </c>
      <c r="Q8" s="15" t="s">
        <v>122</v>
      </c>
      <c r="R8" s="19" t="s">
        <v>122</v>
      </c>
      <c r="S8" s="19">
        <v>26.15</v>
      </c>
      <c r="T8" s="19">
        <v>2000.5740000000001</v>
      </c>
      <c r="U8" s="19">
        <v>29.084</v>
      </c>
      <c r="V8" s="19">
        <v>56.584000000000003</v>
      </c>
      <c r="W8" s="19">
        <v>2.7080000000000002</v>
      </c>
      <c r="X8" s="19">
        <f>MIN(Таблица2[[#This Row],[Махал1]:[Махал5]])</f>
        <v>2.7080000000000002</v>
      </c>
      <c r="Y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" s="19">
        <f>IF(Таблица2[[#This Row],[Махаланобис классификация]]=Таблица2[[#This Row],[обучающая выборка]],1,0)</f>
        <v>1</v>
      </c>
      <c r="AA8" s="20" t="s">
        <v>122</v>
      </c>
      <c r="AB8" s="21">
        <v>1.4893835647175088E-5</v>
      </c>
      <c r="AC8" s="21">
        <v>0</v>
      </c>
      <c r="AD8" s="21">
        <v>1.8729825131276272E-6</v>
      </c>
      <c r="AE8" s="21">
        <v>1.6661947696900677E-12</v>
      </c>
      <c r="AF8" s="21">
        <v>0.99998323318017346</v>
      </c>
      <c r="AG8">
        <f>MAX(Таблица2[[#This Row],[априор1]:[априор5]])</f>
        <v>0.99998323318017346</v>
      </c>
      <c r="AH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">
        <f>IF(Таблица2[[#This Row],[обучающая выборка]]=Таблица2[[#This Row],[Априор Классификация]],1,0)</f>
        <v>1</v>
      </c>
      <c r="AJ8" t="s">
        <v>122</v>
      </c>
      <c r="AK8" t="s">
        <v>122</v>
      </c>
      <c r="AL8">
        <v>14.569000000000001</v>
      </c>
      <c r="AM8">
        <v>1399.4760000000001</v>
      </c>
      <c r="AN8">
        <v>18.344000000000001</v>
      </c>
      <c r="AO8">
        <v>35.084000000000003</v>
      </c>
      <c r="AP8">
        <v>2.2709999999999999</v>
      </c>
      <c r="AQ8">
        <f>MIN(Таблица2[[#This Row],[Махал1ВКЛ]:[Махал5ВКл]])</f>
        <v>2.2709999999999999</v>
      </c>
      <c r="AR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">
        <f>IF(Таблица2[[#This Row],[обучающая выборка]]=Таблица2[[#This Row],[МахаланобисКлассификацияВКЛ]],1,0)</f>
        <v>1</v>
      </c>
      <c r="AT8" t="s">
        <v>122</v>
      </c>
      <c r="AU8">
        <v>3.8990000000000001E-3</v>
      </c>
      <c r="AV8">
        <v>0</v>
      </c>
      <c r="AW8">
        <v>3.2200000000000002E-4</v>
      </c>
      <c r="AX8">
        <v>0</v>
      </c>
      <c r="AY8">
        <v>0.99577899999999997</v>
      </c>
      <c r="AZ8">
        <f>MAX(Таблица2[[#This Row],[АприорВКл1]:[АприорВКл5]])</f>
        <v>0.99577899999999997</v>
      </c>
      <c r="BA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">
        <f>IF(Таблица2[[#This Row],[АприорВклКлассификация]]=Таблица2[[#This Row],[обучающая выборка]],1,0)</f>
        <v>1</v>
      </c>
      <c r="BC8" t="s">
        <v>122</v>
      </c>
      <c r="BD8" t="s">
        <v>122</v>
      </c>
      <c r="BE8">
        <v>14.569000000000001</v>
      </c>
      <c r="BF8">
        <v>1399.4760000000001</v>
      </c>
      <c r="BG8">
        <v>18.344000000000001</v>
      </c>
      <c r="BH8">
        <v>35.084000000000003</v>
      </c>
      <c r="BI8">
        <v>2.2709999999999999</v>
      </c>
      <c r="BJ8">
        <f>MIN(Таблица2[[#This Row],[Махал1ИСК]:[Махал5ИСК]])</f>
        <v>2.2709999999999999</v>
      </c>
      <c r="BK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">
        <f>IF(Таблица2[[#This Row],[МАХАЛ ИСК Классификация]]=Таблица2[[#This Row],[обучающая выборка]],1,0)</f>
        <v>1</v>
      </c>
      <c r="BM8" t="s">
        <v>122</v>
      </c>
      <c r="BN8">
        <v>3.8990000000000001E-3</v>
      </c>
      <c r="BO8">
        <v>0</v>
      </c>
      <c r="BP8">
        <v>3.2200000000000002E-4</v>
      </c>
      <c r="BQ8">
        <v>0</v>
      </c>
      <c r="BR8">
        <v>0.99577899999999997</v>
      </c>
      <c r="BS8">
        <f>MAX(Таблица2[[#This Row],[АприорИСК1]]:Таблица2[[#This Row],[АприорИСК5]])</f>
        <v>0.99577899999999997</v>
      </c>
      <c r="BT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">
        <f>IF(Таблица2[[#This Row],[АприорИСК классификация]]=Таблица2[[#This Row],[обучающая выборка]],1,0)</f>
        <v>1</v>
      </c>
    </row>
    <row r="9" spans="1:73" x14ac:dyDescent="0.25">
      <c r="A9" s="3" t="s">
        <v>24</v>
      </c>
      <c r="B9" s="4">
        <v>2</v>
      </c>
      <c r="C9" s="4">
        <v>6</v>
      </c>
      <c r="D9" s="4">
        <v>7</v>
      </c>
      <c r="E9" s="4">
        <v>1</v>
      </c>
      <c r="F9" s="4">
        <v>-4.417627129999999E-3</v>
      </c>
      <c r="G9" s="4">
        <v>-5.2722881900000004E-2</v>
      </c>
      <c r="H9" s="4">
        <v>-0.15717499800000001</v>
      </c>
      <c r="I9" s="4">
        <v>0.57082821100000014</v>
      </c>
      <c r="J9" s="4">
        <v>-0.30171967000000005</v>
      </c>
      <c r="K9" s="4">
        <v>-0.52539041700000011</v>
      </c>
      <c r="L9" s="4">
        <v>0.25748962200000003</v>
      </c>
      <c r="M9" s="4">
        <v>-9.9475254900000028E-3</v>
      </c>
      <c r="N9" s="4">
        <v>-3.2163956200000003E-2</v>
      </c>
      <c r="O9" s="4">
        <f>SUMXMY2(Таблица2[[#This Row],[X1]:[X9]],Таблица2[[#Totals],[X1]:[X9]])</f>
        <v>0.78785227245208</v>
      </c>
      <c r="P9" s="15">
        <v>1</v>
      </c>
      <c r="Q9" s="15" t="s">
        <v>124</v>
      </c>
      <c r="R9" s="19" t="s">
        <v>124</v>
      </c>
      <c r="S9" s="19">
        <v>9.4920000000000009</v>
      </c>
      <c r="T9" s="19">
        <v>2166.33</v>
      </c>
      <c r="U9" s="19">
        <v>32.466999999999999</v>
      </c>
      <c r="V9" s="19">
        <v>33.151000000000003</v>
      </c>
      <c r="W9" s="19">
        <v>26.635000000000002</v>
      </c>
      <c r="X9" s="19">
        <f>MIN(Таблица2[[#This Row],[Махал1]:[Махал5]])</f>
        <v>9.4920000000000009</v>
      </c>
      <c r="Y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9" s="19">
        <f>IF(Таблица2[[#This Row],[Махаланобис классификация]]=Таблица2[[#This Row],[обучающая выборка]],1,0)</f>
        <v>1</v>
      </c>
      <c r="AA9" s="20" t="s">
        <v>124</v>
      </c>
      <c r="AB9" s="21">
        <v>0.99988779400788519</v>
      </c>
      <c r="AC9" s="21">
        <v>0</v>
      </c>
      <c r="AD9" s="21">
        <v>5.5935237373561883E-6</v>
      </c>
      <c r="AE9" s="21">
        <v>3.311719367587234E-6</v>
      </c>
      <c r="AF9" s="21">
        <v>1.0330074900988491E-4</v>
      </c>
      <c r="AG9">
        <f>MAX(Таблица2[[#This Row],[априор1]:[априор5]])</f>
        <v>0.99988779400788519</v>
      </c>
      <c r="AH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9">
        <f>IF(Таблица2[[#This Row],[обучающая выборка]]=Таблица2[[#This Row],[Априор Классификация]],1,0)</f>
        <v>1</v>
      </c>
      <c r="AJ9" t="s">
        <v>124</v>
      </c>
      <c r="AK9" t="s">
        <v>124</v>
      </c>
      <c r="AL9">
        <v>3.0750000000000002</v>
      </c>
      <c r="AM9">
        <v>1491.5409999999999</v>
      </c>
      <c r="AN9">
        <v>18.643999999999998</v>
      </c>
      <c r="AO9">
        <v>16.841999999999999</v>
      </c>
      <c r="AP9">
        <v>10.81</v>
      </c>
      <c r="AQ9">
        <f>MIN(Таблица2[[#This Row],[Махал1ВКЛ]:[Махал5ВКл]])</f>
        <v>3.0750000000000002</v>
      </c>
      <c r="AR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9">
        <f>IF(Таблица2[[#This Row],[обучающая выборка]]=Таблица2[[#This Row],[МахаланобисКлассификацияВКЛ]],1,0)</f>
        <v>1</v>
      </c>
      <c r="AT9" t="s">
        <v>124</v>
      </c>
      <c r="AU9">
        <v>0.988043</v>
      </c>
      <c r="AV9">
        <v>0</v>
      </c>
      <c r="AW9">
        <v>2.24E-4</v>
      </c>
      <c r="AX9">
        <v>4.6000000000000001E-4</v>
      </c>
      <c r="AY9">
        <v>1.1273E-2</v>
      </c>
      <c r="AZ9">
        <f>MAX(Таблица2[[#This Row],[АприорВКл1]:[АприорВКл5]])</f>
        <v>0.988043</v>
      </c>
      <c r="BA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9">
        <f>IF(Таблица2[[#This Row],[АприорВклКлассификация]]=Таблица2[[#This Row],[обучающая выборка]],1,0)</f>
        <v>1</v>
      </c>
      <c r="BC9" t="s">
        <v>124</v>
      </c>
      <c r="BD9" t="s">
        <v>124</v>
      </c>
      <c r="BE9">
        <v>3.0750000000000002</v>
      </c>
      <c r="BF9">
        <v>1491.5409999999999</v>
      </c>
      <c r="BG9">
        <v>18.643999999999998</v>
      </c>
      <c r="BH9">
        <v>16.841999999999999</v>
      </c>
      <c r="BI9">
        <v>10.81</v>
      </c>
      <c r="BJ9">
        <f>MIN(Таблица2[[#This Row],[Махал1ИСК]:[Махал5ИСК]])</f>
        <v>3.0750000000000002</v>
      </c>
      <c r="BK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9">
        <f>IF(Таблица2[[#This Row],[МАХАЛ ИСК Классификация]]=Таблица2[[#This Row],[обучающая выборка]],1,0)</f>
        <v>1</v>
      </c>
      <c r="BM9" t="s">
        <v>124</v>
      </c>
      <c r="BN9">
        <v>0.988043</v>
      </c>
      <c r="BO9">
        <v>0</v>
      </c>
      <c r="BP9">
        <v>2.24E-4</v>
      </c>
      <c r="BQ9">
        <v>4.6000000000000001E-4</v>
      </c>
      <c r="BR9">
        <v>1.1273E-2</v>
      </c>
      <c r="BS9">
        <f>MAX(Таблица2[[#This Row],[АприорИСК1]]:Таблица2[[#This Row],[АприорИСК5]])</f>
        <v>0.988043</v>
      </c>
      <c r="BT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9">
        <f>IF(Таблица2[[#This Row],[АприорИСК классификация]]=Таблица2[[#This Row],[обучающая выборка]],1,0)</f>
        <v>1</v>
      </c>
    </row>
    <row r="10" spans="1:73" x14ac:dyDescent="0.25">
      <c r="A10" s="3" t="s">
        <v>42</v>
      </c>
      <c r="B10" s="4">
        <v>2</v>
      </c>
      <c r="C10" s="4">
        <v>4</v>
      </c>
      <c r="D10" s="4">
        <v>7</v>
      </c>
      <c r="E10" s="4">
        <v>5</v>
      </c>
      <c r="F10" s="4">
        <v>0.472851248</v>
      </c>
      <c r="G10" s="4">
        <v>1.4685375199999999</v>
      </c>
      <c r="H10" s="4">
        <v>0.34679126300000002</v>
      </c>
      <c r="I10" s="4">
        <v>0.24562447200000001</v>
      </c>
      <c r="J10" s="4">
        <v>-0.20894640700000006</v>
      </c>
      <c r="K10" s="4">
        <v>-0.28089202900000004</v>
      </c>
      <c r="L10" s="4">
        <v>-3.5065306599999992E-2</v>
      </c>
      <c r="M10" s="4">
        <v>-0.42320832500000005</v>
      </c>
      <c r="N10" s="4">
        <v>-0.43339010000000006</v>
      </c>
      <c r="O10" s="4">
        <f>SUMXMY2(Таблица2[[#This Row],[X1]:[X9]],Таблица2[[#Totals],[X1]:[X9]])</f>
        <v>3.0515070846700629</v>
      </c>
      <c r="P10" s="15">
        <v>5</v>
      </c>
      <c r="Q10" s="15" t="s">
        <v>122</v>
      </c>
      <c r="R10" s="19" t="s">
        <v>122</v>
      </c>
      <c r="S10" s="19">
        <v>29.798999999999999</v>
      </c>
      <c r="T10" s="19">
        <v>1969.1130000000001</v>
      </c>
      <c r="U10" s="19">
        <v>19.574000000000002</v>
      </c>
      <c r="V10" s="19">
        <v>66.635000000000005</v>
      </c>
      <c r="W10" s="19">
        <v>13.42</v>
      </c>
      <c r="X10" s="19">
        <f>MIN(Таблица2[[#This Row],[Махал1]:[Махал5]])</f>
        <v>13.42</v>
      </c>
      <c r="Y1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0" s="19">
        <f>IF(Таблица2[[#This Row],[Махаланобис классификация]]=Таблица2[[#This Row],[обучающая выборка]],1,0)</f>
        <v>1</v>
      </c>
      <c r="AA10" s="20" t="s">
        <v>122</v>
      </c>
      <c r="AB10" s="21">
        <v>4.862451046431191E-4</v>
      </c>
      <c r="AC10" s="21">
        <v>0</v>
      </c>
      <c r="AD10" s="21">
        <v>4.404177446029487E-2</v>
      </c>
      <c r="AE10" s="21">
        <v>2.2161517638574E-12</v>
      </c>
      <c r="AF10" s="21">
        <v>0.95547198043284587</v>
      </c>
      <c r="AG10">
        <f>MAX(Таблица2[[#This Row],[априор1]:[априор5]])</f>
        <v>0.95547198043284587</v>
      </c>
      <c r="AH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0">
        <f>IF(Таблица2[[#This Row],[обучающая выборка]]=Таблица2[[#This Row],[Априор Классификация]],1,0)</f>
        <v>1</v>
      </c>
      <c r="AJ10" t="s">
        <v>123</v>
      </c>
      <c r="AK10" t="s">
        <v>122</v>
      </c>
      <c r="AL10">
        <v>21.388999999999999</v>
      </c>
      <c r="AM10">
        <v>1357.75</v>
      </c>
      <c r="AN10">
        <v>9.3510000000000009</v>
      </c>
      <c r="AO10">
        <v>49.863</v>
      </c>
      <c r="AP10">
        <v>10.170999999999999</v>
      </c>
      <c r="AQ10">
        <f>MIN(Таблица2[[#This Row],[Махал1ВКЛ]:[Махал5ВКл]])</f>
        <v>9.3510000000000009</v>
      </c>
      <c r="AR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0">
        <f>IF(Таблица2[[#This Row],[обучающая выборка]]=Таблица2[[#This Row],[МахаланобисКлассификацияВКЛ]],1,0)</f>
        <v>0</v>
      </c>
      <c r="AT10" t="s">
        <v>122</v>
      </c>
      <c r="AU10">
        <v>2.6740000000000002E-3</v>
      </c>
      <c r="AV10">
        <v>0</v>
      </c>
      <c r="AW10">
        <v>0.59947499999999998</v>
      </c>
      <c r="AX10">
        <v>0</v>
      </c>
      <c r="AY10">
        <v>0.39785100000000001</v>
      </c>
      <c r="AZ10">
        <f>MAX(Таблица2[[#This Row],[АприорВКл1]:[АприорВКл5]])</f>
        <v>0.59947499999999998</v>
      </c>
      <c r="BA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0">
        <f>IF(Таблица2[[#This Row],[АприорВклКлассификация]]=Таблица2[[#This Row],[обучающая выборка]],1,0)</f>
        <v>0</v>
      </c>
      <c r="BC10" t="s">
        <v>123</v>
      </c>
      <c r="BD10" t="s">
        <v>122</v>
      </c>
      <c r="BE10">
        <v>21.388999999999999</v>
      </c>
      <c r="BF10">
        <v>1357.75</v>
      </c>
      <c r="BG10">
        <v>9.3510000000000009</v>
      </c>
      <c r="BH10">
        <v>49.863</v>
      </c>
      <c r="BI10">
        <v>10.170999999999999</v>
      </c>
      <c r="BJ10">
        <f>MIN(Таблица2[[#This Row],[Махал1ИСК]:[Махал5ИСК]])</f>
        <v>9.3510000000000009</v>
      </c>
      <c r="BK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0">
        <f>IF(Таблица2[[#This Row],[МАХАЛ ИСК Классификация]]=Таблица2[[#This Row],[обучающая выборка]],1,0)</f>
        <v>0</v>
      </c>
      <c r="BM10" t="s">
        <v>122</v>
      </c>
      <c r="BN10">
        <v>2.6740000000000002E-3</v>
      </c>
      <c r="BO10">
        <v>0</v>
      </c>
      <c r="BP10">
        <v>0.59947499999999998</v>
      </c>
      <c r="BQ10">
        <v>0</v>
      </c>
      <c r="BR10">
        <v>0.39785100000000001</v>
      </c>
      <c r="BS10">
        <f>MAX(Таблица2[[#This Row],[АприорИСК1]]:Таблица2[[#This Row],[АприорИСК5]])</f>
        <v>0.59947499999999998</v>
      </c>
      <c r="BT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0">
        <f>IF(Таблица2[[#This Row],[АприорИСК классификация]]=Таблица2[[#This Row],[обучающая выборка]],1,0)</f>
        <v>0</v>
      </c>
    </row>
    <row r="11" spans="1:73" x14ac:dyDescent="0.25">
      <c r="A11" s="3" t="s">
        <v>13</v>
      </c>
      <c r="B11" s="4">
        <v>2</v>
      </c>
      <c r="C11" s="4">
        <v>6</v>
      </c>
      <c r="D11" s="4">
        <v>7</v>
      </c>
      <c r="E11" s="4">
        <v>1</v>
      </c>
      <c r="F11" s="4">
        <v>0.23772614000000003</v>
      </c>
      <c r="G11" s="4">
        <v>0.27975877400000004</v>
      </c>
      <c r="H11" s="4">
        <v>0.37694971500000007</v>
      </c>
      <c r="I11" s="4">
        <v>-0.14462001599999999</v>
      </c>
      <c r="J11" s="4">
        <v>-5.8421457400000001E-2</v>
      </c>
      <c r="K11" s="4">
        <v>-0.38851973100000009</v>
      </c>
      <c r="L11" s="4">
        <v>5.8676998900000006E-2</v>
      </c>
      <c r="M11" s="4">
        <v>-0.46307900200000002</v>
      </c>
      <c r="N11" s="4">
        <v>0.17311453600000001</v>
      </c>
      <c r="O11" s="4">
        <f>SUMXMY2(Таблица2[[#This Row],[X1]:[X9]],Таблица2[[#Totals],[X1]:[X9]])</f>
        <v>0.69999916866320588</v>
      </c>
      <c r="P11" s="15">
        <v>1</v>
      </c>
      <c r="Q11" s="15" t="s">
        <v>124</v>
      </c>
      <c r="R11" s="19" t="s">
        <v>124</v>
      </c>
      <c r="S11" s="19">
        <v>5.5730000000000004</v>
      </c>
      <c r="T11" s="19">
        <v>2105.761</v>
      </c>
      <c r="U11" s="19">
        <v>22.745000000000001</v>
      </c>
      <c r="V11" s="19">
        <v>33.865000000000002</v>
      </c>
      <c r="W11" s="19">
        <v>11.385999999999999</v>
      </c>
      <c r="X11" s="19">
        <f>MIN(Таблица2[[#This Row],[Махал1]:[Махал5]])</f>
        <v>5.5730000000000004</v>
      </c>
      <c r="Y1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1" s="19">
        <f>IF(Таблица2[[#This Row],[Махаланобис классификация]]=Таблица2[[#This Row],[обучающая выборка]],1,0)</f>
        <v>1</v>
      </c>
      <c r="AA11" s="20" t="s">
        <v>124</v>
      </c>
      <c r="AB11" s="21">
        <v>0.97095229641774328</v>
      </c>
      <c r="AC11" s="21">
        <v>0</v>
      </c>
      <c r="AD11" s="21">
        <v>9.8876514364712789E-5</v>
      </c>
      <c r="AE11" s="21">
        <v>3.1720253123967875E-7</v>
      </c>
      <c r="AF11" s="21">
        <v>2.8948509865360787E-2</v>
      </c>
      <c r="AG11">
        <f>MAX(Таблица2[[#This Row],[априор1]:[априор5]])</f>
        <v>0.97095229641774328</v>
      </c>
      <c r="AH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1">
        <f>IF(Таблица2[[#This Row],[обучающая выборка]]=Таблица2[[#This Row],[Априор Классификация]],1,0)</f>
        <v>1</v>
      </c>
      <c r="AJ11" t="s">
        <v>124</v>
      </c>
      <c r="AK11" t="s">
        <v>124</v>
      </c>
      <c r="AL11">
        <v>3.8279999999999998</v>
      </c>
      <c r="AM11">
        <v>1448.7909999999999</v>
      </c>
      <c r="AN11">
        <v>18.073</v>
      </c>
      <c r="AO11">
        <v>24.010999999999999</v>
      </c>
      <c r="AP11">
        <v>5.6630000000000003</v>
      </c>
      <c r="AQ11">
        <f>MIN(Таблица2[[#This Row],[Махал1ВКЛ]:[Махал5ВКл]])</f>
        <v>3.8279999999999998</v>
      </c>
      <c r="AR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1">
        <f>IF(Таблица2[[#This Row],[обучающая выборка]]=Таблица2[[#This Row],[МахаланобисКлассификацияВКЛ]],1,0)</f>
        <v>1</v>
      </c>
      <c r="AT11" t="s">
        <v>124</v>
      </c>
      <c r="AU11">
        <v>0.82076300000000002</v>
      </c>
      <c r="AV11">
        <v>0</v>
      </c>
      <c r="AW11">
        <v>3.6099999999999999E-4</v>
      </c>
      <c r="AX11">
        <v>1.5E-5</v>
      </c>
      <c r="AY11">
        <v>0.17885999999999999</v>
      </c>
      <c r="AZ11">
        <f>MAX(Таблица2[[#This Row],[АприорВКл1]:[АприорВКл5]])</f>
        <v>0.82076300000000002</v>
      </c>
      <c r="BA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1">
        <f>IF(Таблица2[[#This Row],[АприорВклКлассификация]]=Таблица2[[#This Row],[обучающая выборка]],1,0)</f>
        <v>1</v>
      </c>
      <c r="BC11" t="s">
        <v>124</v>
      </c>
      <c r="BD11" t="s">
        <v>124</v>
      </c>
      <c r="BE11">
        <v>3.8279999999999998</v>
      </c>
      <c r="BF11">
        <v>1448.7909999999999</v>
      </c>
      <c r="BG11">
        <v>18.073</v>
      </c>
      <c r="BH11">
        <v>24.010999999999999</v>
      </c>
      <c r="BI11">
        <v>5.6630000000000003</v>
      </c>
      <c r="BJ11">
        <f>MIN(Таблица2[[#This Row],[Махал1ИСК]:[Махал5ИСК]])</f>
        <v>3.8279999999999998</v>
      </c>
      <c r="BK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1">
        <f>IF(Таблица2[[#This Row],[МАХАЛ ИСК Классификация]]=Таблица2[[#This Row],[обучающая выборка]],1,0)</f>
        <v>1</v>
      </c>
      <c r="BM11" t="s">
        <v>124</v>
      </c>
      <c r="BN11">
        <v>0.82076300000000002</v>
      </c>
      <c r="BO11">
        <v>0</v>
      </c>
      <c r="BP11">
        <v>3.6099999999999999E-4</v>
      </c>
      <c r="BQ11">
        <v>1.5E-5</v>
      </c>
      <c r="BR11">
        <v>0.17885999999999999</v>
      </c>
      <c r="BS11">
        <f>MAX(Таблица2[[#This Row],[АприорИСК1]]:Таблица2[[#This Row],[АприорИСК5]])</f>
        <v>0.82076300000000002</v>
      </c>
      <c r="BT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1">
        <f>IF(Таблица2[[#This Row],[АприорИСК классификация]]=Таблица2[[#This Row],[обучающая выборка]],1,0)</f>
        <v>1</v>
      </c>
    </row>
    <row r="12" spans="1:73" x14ac:dyDescent="0.25">
      <c r="A12" s="3" t="s">
        <v>43</v>
      </c>
      <c r="B12" s="4">
        <v>4</v>
      </c>
      <c r="C12" s="4">
        <v>6</v>
      </c>
      <c r="D12" s="4">
        <v>7</v>
      </c>
      <c r="E12" s="4">
        <v>4</v>
      </c>
      <c r="F12" s="4">
        <v>-0.35184129300000005</v>
      </c>
      <c r="G12" s="4">
        <v>-0.88079040200000014</v>
      </c>
      <c r="H12" s="4">
        <v>-1.0232714599999999</v>
      </c>
      <c r="I12" s="4">
        <v>-1.05519049</v>
      </c>
      <c r="J12" s="4">
        <v>4.4369005599999997E-2</v>
      </c>
      <c r="K12" s="4">
        <v>-0.490077504</v>
      </c>
      <c r="L12" s="4">
        <v>-1.0056886</v>
      </c>
      <c r="M12" s="4">
        <v>-8.2656476400000012E-2</v>
      </c>
      <c r="N12" s="4">
        <v>0.48103227400000004</v>
      </c>
      <c r="O12" s="4">
        <f>SUMXMY2(Таблица2[[#This Row],[X1]:[X9]],Таблица2[[#Totals],[X1]:[X9]])</f>
        <v>4.5518737498873687</v>
      </c>
      <c r="P12" s="15">
        <v>4</v>
      </c>
      <c r="Q12" s="15" t="s">
        <v>120</v>
      </c>
      <c r="R12" s="19" t="s">
        <v>120</v>
      </c>
      <c r="S12" s="19">
        <v>21.867999999999999</v>
      </c>
      <c r="T12" s="19">
        <v>1987.3689999999999</v>
      </c>
      <c r="U12" s="19">
        <v>33</v>
      </c>
      <c r="V12" s="19">
        <v>8.3040000000000003</v>
      </c>
      <c r="W12" s="19">
        <v>56.648000000000003</v>
      </c>
      <c r="X12" s="19">
        <f>MIN(Таблица2[[#This Row],[Махал1]:[Махал5]])</f>
        <v>8.3040000000000003</v>
      </c>
      <c r="Y1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2" s="19">
        <f>IF(Таблица2[[#This Row],[Махаланобис классификация]]=Таблица2[[#This Row],[обучающая выборка]],1,0)</f>
        <v>1</v>
      </c>
      <c r="AA12" s="20" t="s">
        <v>120</v>
      </c>
      <c r="AB12" s="21">
        <v>2.4889442799000271E-3</v>
      </c>
      <c r="AC12" s="21">
        <v>0</v>
      </c>
      <c r="AD12" s="21">
        <v>5.1924648014292546E-6</v>
      </c>
      <c r="AE12" s="21">
        <v>0.99750586321725343</v>
      </c>
      <c r="AF12" s="21">
        <v>3.8045101210475909E-11</v>
      </c>
      <c r="AG12">
        <f>MAX(Таблица2[[#This Row],[априор1]:[априор5]])</f>
        <v>0.99750586321725343</v>
      </c>
      <c r="AH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2">
        <f>IF(Таблица2[[#This Row],[обучающая выборка]]=Таблица2[[#This Row],[Априор Классификация]],1,0)</f>
        <v>1</v>
      </c>
      <c r="AJ12" t="s">
        <v>124</v>
      </c>
      <c r="AK12" t="s">
        <v>120</v>
      </c>
      <c r="AL12">
        <v>4.5030000000000001</v>
      </c>
      <c r="AM12">
        <v>1465.713</v>
      </c>
      <c r="AN12">
        <v>29.79</v>
      </c>
      <c r="AO12">
        <v>3.0779999999999998</v>
      </c>
      <c r="AP12">
        <v>33.521999999999998</v>
      </c>
      <c r="AQ12">
        <f>MIN(Таблица2[[#This Row],[Махал1ВКЛ]:[Махал5ВКл]])</f>
        <v>3.0779999999999998</v>
      </c>
      <c r="AR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2">
        <f>IF(Таблица2[[#This Row],[обучающая выборка]]=Таблица2[[#This Row],[МахаланобисКлассификацияВКЛ]],1,0)</f>
        <v>1</v>
      </c>
      <c r="AT12" t="s">
        <v>120</v>
      </c>
      <c r="AU12">
        <v>0.51898100000000003</v>
      </c>
      <c r="AV12">
        <v>0</v>
      </c>
      <c r="AW12">
        <v>9.9999999999999995E-7</v>
      </c>
      <c r="AX12">
        <v>0.481018</v>
      </c>
      <c r="AY12">
        <v>0</v>
      </c>
      <c r="AZ12">
        <f>MAX(Таблица2[[#This Row],[АприорВКл1]:[АприорВКл5]])</f>
        <v>0.51898100000000003</v>
      </c>
      <c r="BA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2">
        <f>IF(Таблица2[[#This Row],[АприорВклКлассификация]]=Таблица2[[#This Row],[обучающая выборка]],1,0)</f>
        <v>0</v>
      </c>
      <c r="BC12" t="s">
        <v>124</v>
      </c>
      <c r="BD12" t="s">
        <v>120</v>
      </c>
      <c r="BE12">
        <v>4.5030000000000001</v>
      </c>
      <c r="BF12">
        <v>1465.713</v>
      </c>
      <c r="BG12">
        <v>29.79</v>
      </c>
      <c r="BH12">
        <v>3.0779999999999998</v>
      </c>
      <c r="BI12">
        <v>33.521999999999998</v>
      </c>
      <c r="BJ12">
        <f>MIN(Таблица2[[#This Row],[Махал1ИСК]:[Махал5ИСК]])</f>
        <v>3.0779999999999998</v>
      </c>
      <c r="BK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2">
        <f>IF(Таблица2[[#This Row],[МАХАЛ ИСК Классификация]]=Таблица2[[#This Row],[обучающая выборка]],1,0)</f>
        <v>1</v>
      </c>
      <c r="BM12" t="s">
        <v>120</v>
      </c>
      <c r="BN12">
        <v>0.51898100000000003</v>
      </c>
      <c r="BO12">
        <v>0</v>
      </c>
      <c r="BP12">
        <v>9.9999999999999995E-7</v>
      </c>
      <c r="BQ12">
        <v>0.481018</v>
      </c>
      <c r="BR12">
        <v>0</v>
      </c>
      <c r="BS12">
        <f>MAX(Таблица2[[#This Row],[АприорИСК1]]:Таблица2[[#This Row],[АприорИСК5]])</f>
        <v>0.51898100000000003</v>
      </c>
      <c r="BT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2">
        <f>IF(Таблица2[[#This Row],[АприорИСК классификация]]=Таблица2[[#This Row],[обучающая выборка]],1,0)</f>
        <v>0</v>
      </c>
    </row>
    <row r="13" spans="1:73" x14ac:dyDescent="0.25">
      <c r="A13" s="3" t="s">
        <v>21</v>
      </c>
      <c r="B13" s="4">
        <v>2</v>
      </c>
      <c r="C13" s="4">
        <v>4</v>
      </c>
      <c r="D13" s="4">
        <v>7</v>
      </c>
      <c r="E13" s="4">
        <v>5</v>
      </c>
      <c r="F13" s="4">
        <v>1.29052513</v>
      </c>
      <c r="G13" s="4">
        <v>-0.30914151700000003</v>
      </c>
      <c r="H13" s="4">
        <v>0.87030898200000006</v>
      </c>
      <c r="I13" s="4">
        <v>-0.209660764</v>
      </c>
      <c r="J13" s="4">
        <v>-0.35739780400000004</v>
      </c>
      <c r="K13" s="4">
        <v>-0.32162174800000004</v>
      </c>
      <c r="L13" s="4">
        <v>0.80890720400000005</v>
      </c>
      <c r="M13" s="4">
        <v>-0.58727738699999987</v>
      </c>
      <c r="N13" s="4">
        <v>-0.106810681</v>
      </c>
      <c r="O13" s="4">
        <f>SUMXMY2(Таблица2[[#This Row],[X1]:[X9]],Таблица2[[#Totals],[X1]:[X9]])</f>
        <v>3.8042268031625897</v>
      </c>
      <c r="P13" s="15">
        <v>5</v>
      </c>
      <c r="Q13" s="15" t="s">
        <v>122</v>
      </c>
      <c r="R13" s="19" t="s">
        <v>122</v>
      </c>
      <c r="S13" s="19">
        <v>23.975999999999999</v>
      </c>
      <c r="T13" s="19">
        <v>2177.3760000000002</v>
      </c>
      <c r="U13" s="19">
        <v>56.777999999999999</v>
      </c>
      <c r="V13" s="19">
        <v>67.131</v>
      </c>
      <c r="W13" s="19">
        <v>9.7309999999999999</v>
      </c>
      <c r="X13" s="19">
        <f>MIN(Таблица2[[#This Row],[Махал1]:[Махал5]])</f>
        <v>9.7309999999999999</v>
      </c>
      <c r="Y1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3" s="19">
        <f>IF(Таблица2[[#This Row],[Махаланобис классификация]]=Таблица2[[#This Row],[обучающая выборка]],1,0)</f>
        <v>1</v>
      </c>
      <c r="AA13" s="20" t="s">
        <v>122</v>
      </c>
      <c r="AB13" s="21">
        <v>1.4765592294999257E-3</v>
      </c>
      <c r="AC13" s="21">
        <v>0</v>
      </c>
      <c r="AD13" s="21">
        <v>6.0694939823719121E-11</v>
      </c>
      <c r="AE13" s="21">
        <v>2.856244228393035E-13</v>
      </c>
      <c r="AF13" s="21">
        <v>0.99852344070951948</v>
      </c>
      <c r="AG13">
        <f>MAX(Таблица2[[#This Row],[априор1]:[априор5]])</f>
        <v>0.99852344070951948</v>
      </c>
      <c r="AH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3">
        <f>IF(Таблица2[[#This Row],[обучающая выборка]]=Таблица2[[#This Row],[Априор Классификация]],1,0)</f>
        <v>1</v>
      </c>
      <c r="AJ13" t="s">
        <v>122</v>
      </c>
      <c r="AK13" t="s">
        <v>122</v>
      </c>
      <c r="AL13">
        <v>10.91</v>
      </c>
      <c r="AM13">
        <v>1445.3779999999999</v>
      </c>
      <c r="AN13">
        <v>34.276000000000003</v>
      </c>
      <c r="AO13">
        <v>30.89</v>
      </c>
      <c r="AP13">
        <v>4.2210000000000001</v>
      </c>
      <c r="AQ13">
        <f>MIN(Таблица2[[#This Row],[Махал1ВКЛ]:[Махал5ВКл]])</f>
        <v>4.2210000000000001</v>
      </c>
      <c r="AR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3">
        <f>IF(Таблица2[[#This Row],[обучающая выборка]]=Таблица2[[#This Row],[МахаланобисКлассификацияВКЛ]],1,0)</f>
        <v>1</v>
      </c>
      <c r="AT13" t="s">
        <v>122</v>
      </c>
      <c r="AU13">
        <v>6.0740000000000002E-2</v>
      </c>
      <c r="AV13">
        <v>0</v>
      </c>
      <c r="AW13">
        <v>0</v>
      </c>
      <c r="AX13">
        <v>9.9999999999999995E-7</v>
      </c>
      <c r="AY13">
        <v>0.93925899999999996</v>
      </c>
      <c r="AZ13">
        <f>MAX(Таблица2[[#This Row],[АприорВКл1]:[АприорВКл5]])</f>
        <v>0.93925899999999996</v>
      </c>
      <c r="BA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3">
        <f>IF(Таблица2[[#This Row],[АприорВклКлассификация]]=Таблица2[[#This Row],[обучающая выборка]],1,0)</f>
        <v>1</v>
      </c>
      <c r="BC13" t="s">
        <v>122</v>
      </c>
      <c r="BD13" t="s">
        <v>122</v>
      </c>
      <c r="BE13">
        <v>10.91</v>
      </c>
      <c r="BF13">
        <v>1445.3779999999999</v>
      </c>
      <c r="BG13">
        <v>34.276000000000003</v>
      </c>
      <c r="BH13">
        <v>30.89</v>
      </c>
      <c r="BI13">
        <v>4.2210000000000001</v>
      </c>
      <c r="BJ13">
        <f>MIN(Таблица2[[#This Row],[Махал1ИСК]:[Махал5ИСК]])</f>
        <v>4.2210000000000001</v>
      </c>
      <c r="BK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3">
        <f>IF(Таблица2[[#This Row],[МАХАЛ ИСК Классификация]]=Таблица2[[#This Row],[обучающая выборка]],1,0)</f>
        <v>1</v>
      </c>
      <c r="BM13" t="s">
        <v>122</v>
      </c>
      <c r="BN13">
        <v>6.0740000000000002E-2</v>
      </c>
      <c r="BO13">
        <v>0</v>
      </c>
      <c r="BP13">
        <v>0</v>
      </c>
      <c r="BQ13">
        <v>9.9999999999999995E-7</v>
      </c>
      <c r="BR13">
        <v>0.93925899999999996</v>
      </c>
      <c r="BS13">
        <f>MAX(Таблица2[[#This Row],[АприорИСК1]]:Таблица2[[#This Row],[АприорИСК5]])</f>
        <v>0.93925899999999996</v>
      </c>
      <c r="BT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3">
        <f>IF(Таблица2[[#This Row],[АприорИСК классификация]]=Таблица2[[#This Row],[обучающая выборка]],1,0)</f>
        <v>1</v>
      </c>
    </row>
    <row r="14" spans="1:73" x14ac:dyDescent="0.25">
      <c r="A14" s="3" t="s">
        <v>51</v>
      </c>
      <c r="B14" s="4">
        <v>5</v>
      </c>
      <c r="C14" s="4">
        <v>4</v>
      </c>
      <c r="D14" s="4">
        <v>7</v>
      </c>
      <c r="E14" s="4">
        <v>5</v>
      </c>
      <c r="F14" s="4">
        <v>0.56760315600000011</v>
      </c>
      <c r="G14" s="4">
        <v>0.68516683</v>
      </c>
      <c r="H14" s="4">
        <v>2.2105134400000002</v>
      </c>
      <c r="I14" s="4">
        <v>0.37570596800000006</v>
      </c>
      <c r="J14" s="4">
        <v>7.4149650199999996E-4</v>
      </c>
      <c r="K14" s="4">
        <v>0.29822621100000007</v>
      </c>
      <c r="L14" s="4">
        <v>2.1108886400000002</v>
      </c>
      <c r="M14" s="4">
        <v>0.16066473100000001</v>
      </c>
      <c r="N14" s="4">
        <v>-0.50803682399999994</v>
      </c>
      <c r="O14" s="4">
        <f>SUMXMY2(Таблица2[[#This Row],[X1]:[X9]],Таблица2[[#Totals],[X1]:[X9]])</f>
        <v>10.64785641320098</v>
      </c>
      <c r="P14" s="15">
        <v>5</v>
      </c>
      <c r="Q14" s="15" t="s">
        <v>122</v>
      </c>
      <c r="R14" s="19" t="s">
        <v>122</v>
      </c>
      <c r="S14" s="19">
        <v>54.804000000000002</v>
      </c>
      <c r="T14" s="19">
        <v>1794.885</v>
      </c>
      <c r="U14" s="19">
        <v>57.24</v>
      </c>
      <c r="V14" s="19">
        <v>98.787999999999997</v>
      </c>
      <c r="W14" s="19">
        <v>15.228999999999999</v>
      </c>
      <c r="X14" s="19">
        <f>MIN(Таблица2[[#This Row],[Махал1]:[Махал5]])</f>
        <v>15.228999999999999</v>
      </c>
      <c r="Y1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4" s="19">
        <f>IF(Таблица2[[#This Row],[Махаланобис классификация]]=Таблица2[[#This Row],[обучающая выборка]],1,0)</f>
        <v>1</v>
      </c>
      <c r="AA14" s="20" t="s">
        <v>122</v>
      </c>
      <c r="AB14" s="21">
        <v>4.6739012070794684E-9</v>
      </c>
      <c r="AC14" s="21">
        <v>0</v>
      </c>
      <c r="AD14" s="21">
        <v>7.5434229066286198E-10</v>
      </c>
      <c r="AE14" s="21">
        <v>5.972968232100555E-19</v>
      </c>
      <c r="AF14" s="21">
        <v>0.99999999457175648</v>
      </c>
      <c r="AG14">
        <f>MAX(Таблица2[[#This Row],[априор1]:[априор5]])</f>
        <v>0.99999999457175648</v>
      </c>
      <c r="AH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4">
        <f>IF(Таблица2[[#This Row],[обучающая выборка]]=Таблица2[[#This Row],[Априор Классификация]],1,0)</f>
        <v>1</v>
      </c>
      <c r="AJ14" t="s">
        <v>122</v>
      </c>
      <c r="AK14" t="s">
        <v>122</v>
      </c>
      <c r="AL14">
        <v>48.993000000000002</v>
      </c>
      <c r="AM14">
        <v>1179.682</v>
      </c>
      <c r="AN14">
        <v>50.725000000000001</v>
      </c>
      <c r="AO14">
        <v>84.436999999999998</v>
      </c>
      <c r="AP14">
        <v>12.754</v>
      </c>
      <c r="AQ14">
        <f>MIN(Таблица2[[#This Row],[Махал1ВКЛ]:[Махал5ВКл]])</f>
        <v>12.754</v>
      </c>
      <c r="AR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4">
        <f>IF(Таблица2[[#This Row],[обучающая выборка]]=Таблица2[[#This Row],[МахаланобисКлассификацияВКЛ]],1,0)</f>
        <v>1</v>
      </c>
      <c r="AT14" t="s">
        <v>122</v>
      </c>
      <c r="AU14">
        <v>0</v>
      </c>
      <c r="AV14">
        <v>0</v>
      </c>
      <c r="AW14">
        <v>0</v>
      </c>
      <c r="AX14">
        <v>0</v>
      </c>
      <c r="AY14">
        <v>1</v>
      </c>
      <c r="AZ14">
        <f>MAX(Таблица2[[#This Row],[АприорВКл1]:[АприорВКл5]])</f>
        <v>1</v>
      </c>
      <c r="BA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4">
        <f>IF(Таблица2[[#This Row],[АприорВклКлассификация]]=Таблица2[[#This Row],[обучающая выборка]],1,0)</f>
        <v>1</v>
      </c>
      <c r="BC14" t="s">
        <v>122</v>
      </c>
      <c r="BD14" t="s">
        <v>122</v>
      </c>
      <c r="BE14">
        <v>48.993000000000002</v>
      </c>
      <c r="BF14">
        <v>1179.682</v>
      </c>
      <c r="BG14">
        <v>50.725000000000001</v>
      </c>
      <c r="BH14">
        <v>84.436999999999998</v>
      </c>
      <c r="BI14">
        <v>12.754</v>
      </c>
      <c r="BJ14">
        <f>MIN(Таблица2[[#This Row],[Махал1ИСК]:[Махал5ИСК]])</f>
        <v>12.754</v>
      </c>
      <c r="BK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4">
        <f>IF(Таблица2[[#This Row],[МАХАЛ ИСК Классификация]]=Таблица2[[#This Row],[обучающая выборка]],1,0)</f>
        <v>1</v>
      </c>
      <c r="BM14" t="s">
        <v>122</v>
      </c>
      <c r="BN14">
        <v>0</v>
      </c>
      <c r="BO14">
        <v>0</v>
      </c>
      <c r="BP14">
        <v>0</v>
      </c>
      <c r="BQ14">
        <v>0</v>
      </c>
      <c r="BR14">
        <v>1</v>
      </c>
      <c r="BS14">
        <f>MAX(Таблица2[[#This Row],[АприорИСК1]]:Таблица2[[#This Row],[АприорИСК5]])</f>
        <v>1</v>
      </c>
      <c r="BT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4">
        <f>IF(Таблица2[[#This Row],[АприорИСК классификация]]=Таблица2[[#This Row],[обучающая выборка]],1,0)</f>
        <v>1</v>
      </c>
    </row>
    <row r="15" spans="1:73" x14ac:dyDescent="0.25">
      <c r="A15" s="3" t="s">
        <v>38</v>
      </c>
      <c r="B15" s="4">
        <v>2</v>
      </c>
      <c r="C15" s="4">
        <v>6</v>
      </c>
      <c r="D15" s="4">
        <v>7</v>
      </c>
      <c r="E15" s="4">
        <v>1</v>
      </c>
      <c r="F15" s="4">
        <v>-0.22901474500000002</v>
      </c>
      <c r="G15" s="4">
        <v>0.30249926400000005</v>
      </c>
      <c r="H15" s="4">
        <v>-0.45805197900000005</v>
      </c>
      <c r="I15" s="4">
        <v>5.0502227800000007E-2</v>
      </c>
      <c r="J15" s="4">
        <v>-0.15703235800000004</v>
      </c>
      <c r="K15" s="4">
        <v>-0.32635331300000009</v>
      </c>
      <c r="L15" s="4">
        <v>-0.59723932299999993</v>
      </c>
      <c r="M15" s="4">
        <v>-0.39177653300000004</v>
      </c>
      <c r="N15" s="4">
        <v>1.2461612</v>
      </c>
      <c r="O15" s="4">
        <f>SUMXMY2(Таблица2[[#This Row],[X1]:[X9]],Таблица2[[#Totals],[X1]:[X9]])</f>
        <v>2.5505826921321959</v>
      </c>
      <c r="P15" s="15">
        <v>1</v>
      </c>
      <c r="Q15" s="15" t="s">
        <v>124</v>
      </c>
      <c r="R15" s="19" t="s">
        <v>124</v>
      </c>
      <c r="S15" s="19">
        <v>3.64</v>
      </c>
      <c r="T15" s="19">
        <v>2108.7199999999998</v>
      </c>
      <c r="U15" s="19">
        <v>37.055999999999997</v>
      </c>
      <c r="V15" s="19">
        <v>22.856999999999999</v>
      </c>
      <c r="W15" s="19">
        <v>41.713999999999999</v>
      </c>
      <c r="X15" s="19">
        <f>MIN(Таблица2[[#This Row],[Махал1]:[Махал5]])</f>
        <v>3.64</v>
      </c>
      <c r="Y1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5" s="19">
        <f>IF(Таблица2[[#This Row],[Махаланобис классификация]]=Таблица2[[#This Row],[обучающая выборка]],1,0)</f>
        <v>1</v>
      </c>
      <c r="AA15" s="20" t="s">
        <v>124</v>
      </c>
      <c r="AB15" s="21">
        <v>0.99996943577797226</v>
      </c>
      <c r="AC15" s="21">
        <v>0</v>
      </c>
      <c r="AD15" s="21">
        <v>3.0241558897920951E-8</v>
      </c>
      <c r="AE15" s="21">
        <v>3.0531034676731053E-5</v>
      </c>
      <c r="AF15" s="21">
        <v>2.9457921801527825E-9</v>
      </c>
      <c r="AG15">
        <f>MAX(Таблица2[[#This Row],[априор1]:[априор5]])</f>
        <v>0.99996943577797226</v>
      </c>
      <c r="AH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5">
        <f>IF(Таблица2[[#This Row],[обучающая выборка]]=Таблица2[[#This Row],[Априор Классификация]],1,0)</f>
        <v>1</v>
      </c>
      <c r="AJ15" t="s">
        <v>124</v>
      </c>
      <c r="AK15" t="s">
        <v>124</v>
      </c>
      <c r="AL15">
        <v>3.4220000000000002</v>
      </c>
      <c r="AM15">
        <v>1433.9069999999999</v>
      </c>
      <c r="AN15">
        <v>30.309000000000001</v>
      </c>
      <c r="AO15">
        <v>15.382999999999999</v>
      </c>
      <c r="AP15">
        <v>29.762</v>
      </c>
      <c r="AQ15">
        <f>MIN(Таблица2[[#This Row],[Махал1ВКЛ]:[Махал5ВКл]])</f>
        <v>3.4220000000000002</v>
      </c>
      <c r="AR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5">
        <f>IF(Таблица2[[#This Row],[обучающая выборка]]=Таблица2[[#This Row],[МахаланобисКлассификацияВКЛ]],1,0)</f>
        <v>1</v>
      </c>
      <c r="AT15" t="s">
        <v>124</v>
      </c>
      <c r="AU15">
        <v>0.99885000000000002</v>
      </c>
      <c r="AV15">
        <v>0</v>
      </c>
      <c r="AW15">
        <v>9.9999999999999995E-7</v>
      </c>
      <c r="AX15">
        <v>1.1479999999999999E-3</v>
      </c>
      <c r="AY15">
        <v>9.9999999999999995E-7</v>
      </c>
      <c r="AZ15">
        <f>MAX(Таблица2[[#This Row],[АприорВКл1]:[АприорВКл5]])</f>
        <v>0.99885000000000002</v>
      </c>
      <c r="BA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5">
        <f>IF(Таблица2[[#This Row],[АприорВклКлассификация]]=Таблица2[[#This Row],[обучающая выборка]],1,0)</f>
        <v>1</v>
      </c>
      <c r="BC15" t="s">
        <v>124</v>
      </c>
      <c r="BD15" t="s">
        <v>124</v>
      </c>
      <c r="BE15">
        <v>3.4220000000000002</v>
      </c>
      <c r="BF15">
        <v>1433.9069999999999</v>
      </c>
      <c r="BG15">
        <v>30.309000000000001</v>
      </c>
      <c r="BH15">
        <v>15.382999999999999</v>
      </c>
      <c r="BI15">
        <v>29.762</v>
      </c>
      <c r="BJ15">
        <f>MIN(Таблица2[[#This Row],[Махал1ИСК]:[Махал5ИСК]])</f>
        <v>3.4220000000000002</v>
      </c>
      <c r="BK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5">
        <f>IF(Таблица2[[#This Row],[МАХАЛ ИСК Классификация]]=Таблица2[[#This Row],[обучающая выборка]],1,0)</f>
        <v>1</v>
      </c>
      <c r="BM15" t="s">
        <v>124</v>
      </c>
      <c r="BN15">
        <v>0.99885000000000002</v>
      </c>
      <c r="BO15">
        <v>0</v>
      </c>
      <c r="BP15">
        <v>9.9999999999999995E-7</v>
      </c>
      <c r="BQ15">
        <v>1.1479999999999999E-3</v>
      </c>
      <c r="BR15">
        <v>9.9999999999999995E-7</v>
      </c>
      <c r="BS15">
        <f>MAX(Таблица2[[#This Row],[АприорИСК1]]:Таблица2[[#This Row],[АприорИСК5]])</f>
        <v>0.99885000000000002</v>
      </c>
      <c r="BT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5">
        <f>IF(Таблица2[[#This Row],[АприорИСК классификация]]=Таблица2[[#This Row],[обучающая выборка]],1,0)</f>
        <v>1</v>
      </c>
    </row>
    <row r="16" spans="1:73" x14ac:dyDescent="0.25">
      <c r="A16" s="3" t="s">
        <v>3</v>
      </c>
      <c r="B16" s="4">
        <v>2</v>
      </c>
      <c r="C16" s="4">
        <v>6</v>
      </c>
      <c r="D16" s="4">
        <v>7</v>
      </c>
      <c r="E16" s="4">
        <v>1</v>
      </c>
      <c r="F16" s="4">
        <v>9.7352941700000001E-2</v>
      </c>
      <c r="G16" s="4">
        <v>-0.50361191999999999</v>
      </c>
      <c r="H16" s="4">
        <v>-0.66610846000000012</v>
      </c>
      <c r="I16" s="4">
        <v>-0.27470151199999998</v>
      </c>
      <c r="J16" s="4">
        <v>-0.70761186500000006</v>
      </c>
      <c r="K16" s="4">
        <v>-0.35974921399999998</v>
      </c>
      <c r="L16" s="4">
        <v>-0.37558820100000012</v>
      </c>
      <c r="M16" s="4">
        <v>-0.57602553900000009</v>
      </c>
      <c r="N16" s="4">
        <v>0.56500983900000012</v>
      </c>
      <c r="O16" s="4">
        <f>SUMXMY2(Таблица2[[#This Row],[X1]:[X9]],Таблица2[[#Totals],[X1]:[X9]])</f>
        <v>2.2045060475669156</v>
      </c>
      <c r="P16" s="15">
        <v>1</v>
      </c>
      <c r="Q16" s="15" t="s">
        <v>124</v>
      </c>
      <c r="R16" s="19" t="s">
        <v>124</v>
      </c>
      <c r="S16" s="19">
        <v>2.6080000000000001</v>
      </c>
      <c r="T16" s="19">
        <v>2106.9520000000002</v>
      </c>
      <c r="U16" s="19">
        <v>39.031999999999996</v>
      </c>
      <c r="V16" s="19">
        <v>17.062999999999999</v>
      </c>
      <c r="W16" s="19">
        <v>31.972999999999999</v>
      </c>
      <c r="X16" s="19">
        <f>MIN(Таблица2[[#This Row],[Махал1]:[Махал5]])</f>
        <v>2.6080000000000001</v>
      </c>
      <c r="Y1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6" s="19">
        <f>IF(Таблица2[[#This Row],[Махаланобис классификация]]=Таблица2[[#This Row],[обучающая выборка]],1,0)</f>
        <v>1</v>
      </c>
      <c r="AA16" s="20" t="s">
        <v>124</v>
      </c>
      <c r="AB16" s="21">
        <v>0.99966973493635813</v>
      </c>
      <c r="AC16" s="21">
        <v>0</v>
      </c>
      <c r="AD16" s="21">
        <v>6.7170170052881015E-9</v>
      </c>
      <c r="AE16" s="21">
        <v>3.3002924298266244E-4</v>
      </c>
      <c r="AF16" s="21">
        <v>2.2910364229452125E-7</v>
      </c>
      <c r="AG16">
        <f>MAX(Таблица2[[#This Row],[априор1]:[априор5]])</f>
        <v>0.99966973493635813</v>
      </c>
      <c r="AH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6">
        <f>IF(Таблица2[[#This Row],[обучающая выборка]]=Таблица2[[#This Row],[Априор Классификация]],1,0)</f>
        <v>1</v>
      </c>
      <c r="AJ16" t="s">
        <v>124</v>
      </c>
      <c r="AK16" t="s">
        <v>124</v>
      </c>
      <c r="AL16">
        <v>2.0680000000000001</v>
      </c>
      <c r="AM16">
        <v>1425.124</v>
      </c>
      <c r="AN16">
        <v>32.956000000000003</v>
      </c>
      <c r="AO16">
        <v>6.4630000000000001</v>
      </c>
      <c r="AP16">
        <v>24.641999999999999</v>
      </c>
      <c r="AQ16">
        <f>MIN(Таблица2[[#This Row],[Махал1ВКЛ]:[Махал5ВКл]])</f>
        <v>2.0680000000000001</v>
      </c>
      <c r="AR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6">
        <f>IF(Таблица2[[#This Row],[обучающая выборка]]=Таблица2[[#This Row],[МахаланобисКлассификацияВКЛ]],1,0)</f>
        <v>1</v>
      </c>
      <c r="AT16" t="s">
        <v>124</v>
      </c>
      <c r="AU16">
        <v>0.95192900000000003</v>
      </c>
      <c r="AV16">
        <v>0</v>
      </c>
      <c r="AW16">
        <v>0</v>
      </c>
      <c r="AX16">
        <v>4.8064000000000003E-2</v>
      </c>
      <c r="AY16">
        <v>6.9999999999999999E-6</v>
      </c>
      <c r="AZ16">
        <f>MAX(Таблица2[[#This Row],[АприорВКл1]:[АприорВКл5]])</f>
        <v>0.95192900000000003</v>
      </c>
      <c r="BA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6">
        <f>IF(Таблица2[[#This Row],[АприорВклКлассификация]]=Таблица2[[#This Row],[обучающая выборка]],1,0)</f>
        <v>1</v>
      </c>
      <c r="BC16" t="s">
        <v>124</v>
      </c>
      <c r="BD16" t="s">
        <v>124</v>
      </c>
      <c r="BE16">
        <v>2.0680000000000001</v>
      </c>
      <c r="BF16">
        <v>1425.124</v>
      </c>
      <c r="BG16">
        <v>32.956000000000003</v>
      </c>
      <c r="BH16">
        <v>6.4630000000000001</v>
      </c>
      <c r="BI16">
        <v>24.641999999999999</v>
      </c>
      <c r="BJ16">
        <f>MIN(Таблица2[[#This Row],[Махал1ИСК]:[Махал5ИСК]])</f>
        <v>2.0680000000000001</v>
      </c>
      <c r="BK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6">
        <f>IF(Таблица2[[#This Row],[МАХАЛ ИСК Классификация]]=Таблица2[[#This Row],[обучающая выборка]],1,0)</f>
        <v>1</v>
      </c>
      <c r="BM16" t="s">
        <v>124</v>
      </c>
      <c r="BN16">
        <v>0.95192900000000003</v>
      </c>
      <c r="BO16">
        <v>0</v>
      </c>
      <c r="BP16">
        <v>0</v>
      </c>
      <c r="BQ16">
        <v>4.8064000000000003E-2</v>
      </c>
      <c r="BR16">
        <v>6.9999999999999999E-6</v>
      </c>
      <c r="BS16">
        <f>MAX(Таблица2[[#This Row],[АприорИСК1]]:Таблица2[[#This Row],[АприорИСК5]])</f>
        <v>0.95192900000000003</v>
      </c>
      <c r="BT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6">
        <f>IF(Таблица2[[#This Row],[АприорИСК классификация]]=Таблица2[[#This Row],[обучающая выборка]],1,0)</f>
        <v>1</v>
      </c>
    </row>
    <row r="17" spans="1:73" x14ac:dyDescent="0.25">
      <c r="A17" s="3" t="s">
        <v>60</v>
      </c>
      <c r="B17" s="4">
        <v>4</v>
      </c>
      <c r="C17" s="4">
        <v>6</v>
      </c>
      <c r="D17" s="4">
        <v>7</v>
      </c>
      <c r="E17" s="4">
        <v>4</v>
      </c>
      <c r="F17" s="4">
        <v>-1.2467204300000001</v>
      </c>
      <c r="G17" s="4">
        <v>-0.59065310799999993</v>
      </c>
      <c r="H17" s="4">
        <v>-1.00792375</v>
      </c>
      <c r="I17" s="4">
        <v>5.0502227800000007E-2</v>
      </c>
      <c r="J17" s="4">
        <v>0.35254150100000003</v>
      </c>
      <c r="K17" s="4">
        <v>-0.42732628700000014</v>
      </c>
      <c r="L17" s="4">
        <v>-1.0377178899999999</v>
      </c>
      <c r="M17" s="4">
        <v>-7.4095287900000029E-2</v>
      </c>
      <c r="N17" s="4">
        <v>0.74229580900000014</v>
      </c>
      <c r="O17" s="4">
        <f>SUMXMY2(Таблица2[[#This Row],[X1]:[X9]],Таблица2[[#Totals],[X1]:[X9]])</f>
        <v>4.8618885506375511</v>
      </c>
      <c r="P17" s="15">
        <v>4</v>
      </c>
      <c r="Q17" s="15" t="s">
        <v>120</v>
      </c>
      <c r="R17" s="19" t="s">
        <v>120</v>
      </c>
      <c r="S17" s="19">
        <v>18.597000000000001</v>
      </c>
      <c r="T17" s="19">
        <v>2017.48</v>
      </c>
      <c r="U17" s="19">
        <v>36.799999999999997</v>
      </c>
      <c r="V17" s="19">
        <v>7.8479999999999999</v>
      </c>
      <c r="W17" s="19">
        <v>71.289000000000001</v>
      </c>
      <c r="X17" s="19">
        <f>MIN(Таблица2[[#This Row],[Махал1]:[Махал5]])</f>
        <v>7.8479999999999999</v>
      </c>
      <c r="Y1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7" s="19">
        <f>IF(Таблица2[[#This Row],[Махаланобис классификация]]=Таблица2[[#This Row],[обучающая выборка]],1,0)</f>
        <v>1</v>
      </c>
      <c r="AA17" s="20" t="s">
        <v>120</v>
      </c>
      <c r="AB17" s="21">
        <v>1.0089038921482803E-2</v>
      </c>
      <c r="AC17" s="21">
        <v>0</v>
      </c>
      <c r="AD17" s="21">
        <v>6.1367916463119949E-7</v>
      </c>
      <c r="AE17" s="21">
        <v>0.98991034739933259</v>
      </c>
      <c r="AF17" s="21">
        <v>1.9894093311940248E-14</v>
      </c>
      <c r="AG17">
        <f>MAX(Таблица2[[#This Row],[априор1]:[априор5]])</f>
        <v>0.98991034739933259</v>
      </c>
      <c r="AH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7">
        <f>IF(Таблица2[[#This Row],[обучающая выборка]]=Таблица2[[#This Row],[Априор Классификация]],1,0)</f>
        <v>1</v>
      </c>
      <c r="AJ17" t="s">
        <v>124</v>
      </c>
      <c r="AK17" t="s">
        <v>120</v>
      </c>
      <c r="AL17">
        <v>5.3179999999999996</v>
      </c>
      <c r="AM17">
        <v>1438.2529999999999</v>
      </c>
      <c r="AN17">
        <v>27.257999999999999</v>
      </c>
      <c r="AO17">
        <v>5.5869999999999997</v>
      </c>
      <c r="AP17">
        <v>36.493000000000002</v>
      </c>
      <c r="AQ17">
        <f>MIN(Таблица2[[#This Row],[Махал1ВКЛ]:[Махал5ВКл]])</f>
        <v>5.3179999999999996</v>
      </c>
      <c r="AR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7">
        <f>IF(Таблица2[[#This Row],[обучающая выборка]]=Таблица2[[#This Row],[МахаланобисКлассификацияВКЛ]],1,0)</f>
        <v>0</v>
      </c>
      <c r="AT17" t="s">
        <v>120</v>
      </c>
      <c r="AU17">
        <v>0.71567599999999998</v>
      </c>
      <c r="AV17">
        <v>0</v>
      </c>
      <c r="AW17">
        <v>6.9999999999999999E-6</v>
      </c>
      <c r="AX17">
        <v>0.28431699999999999</v>
      </c>
      <c r="AY17">
        <v>0</v>
      </c>
      <c r="AZ17">
        <f>MAX(Таблица2[[#This Row],[АприорВКл1]:[АприорВКл5]])</f>
        <v>0.71567599999999998</v>
      </c>
      <c r="BA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7">
        <f>IF(Таблица2[[#This Row],[АприорВклКлассификация]]=Таблица2[[#This Row],[обучающая выборка]],1,0)</f>
        <v>0</v>
      </c>
      <c r="BC17" t="s">
        <v>124</v>
      </c>
      <c r="BD17" t="s">
        <v>120</v>
      </c>
      <c r="BE17">
        <v>5.3179999999999996</v>
      </c>
      <c r="BF17">
        <v>1438.2529999999999</v>
      </c>
      <c r="BG17">
        <v>27.257999999999999</v>
      </c>
      <c r="BH17">
        <v>5.5869999999999997</v>
      </c>
      <c r="BI17">
        <v>36.493000000000002</v>
      </c>
      <c r="BJ17">
        <f>MIN(Таблица2[[#This Row],[Махал1ИСК]:[Махал5ИСК]])</f>
        <v>5.3179999999999996</v>
      </c>
      <c r="BK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7">
        <f>IF(Таблица2[[#This Row],[МАХАЛ ИСК Классификация]]=Таблица2[[#This Row],[обучающая выборка]],1,0)</f>
        <v>0</v>
      </c>
      <c r="BM17" t="s">
        <v>120</v>
      </c>
      <c r="BN17">
        <v>0.71567599999999998</v>
      </c>
      <c r="BO17">
        <v>0</v>
      </c>
      <c r="BP17">
        <v>6.9999999999999999E-6</v>
      </c>
      <c r="BQ17">
        <v>0.28431699999999999</v>
      </c>
      <c r="BR17">
        <v>0</v>
      </c>
      <c r="BS17">
        <f>MAX(Таблица2[[#This Row],[АприорИСК1]]:Таблица2[[#This Row],[АприорИСК5]])</f>
        <v>0.71567599999999998</v>
      </c>
      <c r="BT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7">
        <f>IF(Таблица2[[#This Row],[АприорИСК классификация]]=Таблица2[[#This Row],[обучающая выборка]],1,0)</f>
        <v>0</v>
      </c>
    </row>
    <row r="18" spans="1:73" x14ac:dyDescent="0.25">
      <c r="A18" s="3" t="s">
        <v>7</v>
      </c>
      <c r="B18" s="4">
        <v>2</v>
      </c>
      <c r="C18" s="4">
        <v>6</v>
      </c>
      <c r="D18" s="4">
        <v>7</v>
      </c>
      <c r="E18" s="4">
        <v>1</v>
      </c>
      <c r="F18" s="4">
        <v>-0.20444943500000007</v>
      </c>
      <c r="G18" s="4">
        <v>-0.35070172399999999</v>
      </c>
      <c r="H18" s="4">
        <v>-0.881749161</v>
      </c>
      <c r="I18" s="4">
        <v>-0.14462001599999999</v>
      </c>
      <c r="J18" s="4">
        <v>-0.45437704700000003</v>
      </c>
      <c r="K18" s="4">
        <v>-0.492329036</v>
      </c>
      <c r="L18" s="4">
        <v>-0.28864213599999999</v>
      </c>
      <c r="M18" s="4">
        <v>-0.52441380299999996</v>
      </c>
      <c r="N18" s="4">
        <v>-4.1714346000000001E-3</v>
      </c>
      <c r="O18" s="4">
        <f>SUMXMY2(Таблица2[[#This Row],[X1]:[X9]],Таблица2[[#Totals],[X1]:[X9]])</f>
        <v>1.7703757037394579</v>
      </c>
      <c r="P18" s="15">
        <v>1</v>
      </c>
      <c r="Q18" s="15" t="s">
        <v>124</v>
      </c>
      <c r="R18" s="19" t="s">
        <v>124</v>
      </c>
      <c r="S18" s="19">
        <v>3.0529999999999999</v>
      </c>
      <c r="T18" s="19">
        <v>2109.7040000000002</v>
      </c>
      <c r="U18" s="19">
        <v>22.75</v>
      </c>
      <c r="V18" s="19">
        <v>12.742000000000001</v>
      </c>
      <c r="W18" s="19">
        <v>32.729999999999997</v>
      </c>
      <c r="X18" s="19">
        <f>MIN(Таблица2[[#This Row],[Махал1]:[Махал5]])</f>
        <v>3.0529999999999999</v>
      </c>
      <c r="Y1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8" s="19">
        <f>IF(Таблица2[[#This Row],[Махаланобис классификация]]=Таблица2[[#This Row],[обучающая выборка]],1,0)</f>
        <v>1</v>
      </c>
      <c r="AA18" s="20" t="s">
        <v>124</v>
      </c>
      <c r="AB18" s="21">
        <v>0.99640584381461006</v>
      </c>
      <c r="AC18" s="21">
        <v>0</v>
      </c>
      <c r="AD18" s="21">
        <v>2.8712498758689059E-5</v>
      </c>
      <c r="AE18" s="21">
        <v>3.5652483590174859E-3</v>
      </c>
      <c r="AF18" s="21">
        <v>1.9532761390733096E-7</v>
      </c>
      <c r="AG18">
        <f>MAX(Таблица2[[#This Row],[априор1]:[априор5]])</f>
        <v>0.99640584381461006</v>
      </c>
      <c r="AH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8">
        <f>IF(Таблица2[[#This Row],[обучающая выборка]]=Таблица2[[#This Row],[Априор Классификация]],1,0)</f>
        <v>1</v>
      </c>
      <c r="AJ18" t="s">
        <v>124</v>
      </c>
      <c r="AK18" t="s">
        <v>124</v>
      </c>
      <c r="AL18">
        <v>2.5710000000000002</v>
      </c>
      <c r="AM18">
        <v>1445.8430000000001</v>
      </c>
      <c r="AN18">
        <v>18.783000000000001</v>
      </c>
      <c r="AO18">
        <v>7.0039999999999996</v>
      </c>
      <c r="AP18">
        <v>20.744</v>
      </c>
      <c r="AQ18">
        <f>MIN(Таблица2[[#This Row],[Махал1ВКЛ]:[Махал5ВКл]])</f>
        <v>2.5710000000000002</v>
      </c>
      <c r="AR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8">
        <f>IF(Таблица2[[#This Row],[обучающая выборка]]=Таблица2[[#This Row],[МахаланобисКлассификацияВКЛ]],1,0)</f>
        <v>1</v>
      </c>
      <c r="AT18" t="s">
        <v>124</v>
      </c>
      <c r="AU18">
        <v>0.95260199999999995</v>
      </c>
      <c r="AV18">
        <v>0</v>
      </c>
      <c r="AW18">
        <v>1.5699999999999999E-4</v>
      </c>
      <c r="AX18">
        <v>4.7183000000000003E-2</v>
      </c>
      <c r="AY18">
        <v>5.8999999999999998E-5</v>
      </c>
      <c r="AZ18">
        <f>MAX(Таблица2[[#This Row],[АприорВКл1]:[АприорВКл5]])</f>
        <v>0.95260199999999995</v>
      </c>
      <c r="BA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8">
        <f>IF(Таблица2[[#This Row],[АприорВклКлассификация]]=Таблица2[[#This Row],[обучающая выборка]],1,0)</f>
        <v>1</v>
      </c>
      <c r="BC18" t="s">
        <v>124</v>
      </c>
      <c r="BD18" t="s">
        <v>124</v>
      </c>
      <c r="BE18">
        <v>2.5710000000000002</v>
      </c>
      <c r="BF18">
        <v>1445.8430000000001</v>
      </c>
      <c r="BG18">
        <v>18.783000000000001</v>
      </c>
      <c r="BH18">
        <v>7.0039999999999996</v>
      </c>
      <c r="BI18">
        <v>20.744</v>
      </c>
      <c r="BJ18">
        <f>MIN(Таблица2[[#This Row],[Махал1ИСК]:[Махал5ИСК]])</f>
        <v>2.5710000000000002</v>
      </c>
      <c r="BK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8">
        <f>IF(Таблица2[[#This Row],[МАХАЛ ИСК Классификация]]=Таблица2[[#This Row],[обучающая выборка]],1,0)</f>
        <v>1</v>
      </c>
      <c r="BM18" t="s">
        <v>124</v>
      </c>
      <c r="BN18">
        <v>0.95260199999999995</v>
      </c>
      <c r="BO18">
        <v>0</v>
      </c>
      <c r="BP18">
        <v>1.5699999999999999E-4</v>
      </c>
      <c r="BQ18">
        <v>4.7183000000000003E-2</v>
      </c>
      <c r="BR18">
        <v>5.8999999999999998E-5</v>
      </c>
      <c r="BS18">
        <f>MAX(Таблица2[[#This Row],[АприорИСК1]]:Таблица2[[#This Row],[АприорИСК5]])</f>
        <v>0.95260199999999995</v>
      </c>
      <c r="BT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8">
        <f>IF(Таблица2[[#This Row],[АприорИСК классификация]]=Таблица2[[#This Row],[обучающая выборка]],1,0)</f>
        <v>1</v>
      </c>
    </row>
    <row r="19" spans="1:73" x14ac:dyDescent="0.25">
      <c r="A19" s="3" t="s">
        <v>79</v>
      </c>
      <c r="B19" s="4">
        <v>2</v>
      </c>
      <c r="C19" s="4">
        <v>6</v>
      </c>
      <c r="D19" s="4">
        <v>7</v>
      </c>
      <c r="E19" s="4">
        <v>1</v>
      </c>
      <c r="F19" s="4">
        <v>0.27983810000000003</v>
      </c>
      <c r="G19" s="4">
        <v>0.15272568800000003</v>
      </c>
      <c r="H19" s="4">
        <v>-0.3038727140000001</v>
      </c>
      <c r="I19" s="4">
        <v>-0.33974226000000007</v>
      </c>
      <c r="J19" s="4">
        <v>-0.391579232</v>
      </c>
      <c r="K19" s="4">
        <v>-0.40467678000000007</v>
      </c>
      <c r="L19" s="4">
        <v>0.46851433200000003</v>
      </c>
      <c r="M19" s="4">
        <v>-0.41305720100000004</v>
      </c>
      <c r="N19" s="4">
        <v>5.181360870000002E-2</v>
      </c>
      <c r="O19" s="4">
        <f>SUMXMY2(Таблица2[[#This Row],[X1]:[X9]],Таблица2[[#Totals],[X1]:[X9]])</f>
        <v>1.0193020991836885</v>
      </c>
      <c r="P19" s="15">
        <v>1</v>
      </c>
      <c r="Q19" s="15" t="s">
        <v>124</v>
      </c>
      <c r="R19" s="19" t="s">
        <v>124</v>
      </c>
      <c r="S19" s="19">
        <v>4.1470000000000002</v>
      </c>
      <c r="T19" s="19">
        <v>2107.8240000000001</v>
      </c>
      <c r="U19" s="19">
        <v>20.231999999999999</v>
      </c>
      <c r="V19" s="19">
        <v>26.359000000000002</v>
      </c>
      <c r="W19" s="19">
        <v>20.887</v>
      </c>
      <c r="X19" s="19">
        <f>MIN(Таблица2[[#This Row],[Махал1]:[Махал5]])</f>
        <v>4.1470000000000002</v>
      </c>
      <c r="Y1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9" s="19">
        <f>IF(Таблица2[[#This Row],[Махаланобис классификация]]=Таблица2[[#This Row],[обучающая выборка]],1,0)</f>
        <v>1</v>
      </c>
      <c r="AA19" s="20" t="s">
        <v>124</v>
      </c>
      <c r="AB19" s="21">
        <v>0.9996914886962408</v>
      </c>
      <c r="AC19" s="21">
        <v>0</v>
      </c>
      <c r="AD19" s="21">
        <v>1.7529282077794828E-4</v>
      </c>
      <c r="AE19" s="21">
        <v>6.8268913278142115E-6</v>
      </c>
      <c r="AF19" s="21">
        <v>1.2639159165351338E-4</v>
      </c>
      <c r="AG19">
        <f>MAX(Таблица2[[#This Row],[априор1]:[априор5]])</f>
        <v>0.9996914886962408</v>
      </c>
      <c r="AH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9">
        <f>IF(Таблица2[[#This Row],[обучающая выборка]]=Таблица2[[#This Row],[Априор Классификация]],1,0)</f>
        <v>1</v>
      </c>
      <c r="AJ19" t="s">
        <v>124</v>
      </c>
      <c r="AK19" t="s">
        <v>124</v>
      </c>
      <c r="AL19">
        <v>1.7689999999999999</v>
      </c>
      <c r="AM19">
        <v>1422.0070000000001</v>
      </c>
      <c r="AN19">
        <v>14.597</v>
      </c>
      <c r="AO19">
        <v>14.874000000000001</v>
      </c>
      <c r="AP19">
        <v>10.926</v>
      </c>
      <c r="AQ19">
        <f>MIN(Таблица2[[#This Row],[Махал1ВКЛ]:[Махал5ВКл]])</f>
        <v>1.7689999999999999</v>
      </c>
      <c r="AR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9">
        <f>IF(Таблица2[[#This Row],[обучающая выборка]]=Таблица2[[#This Row],[МахаланобисКлассификацияВКЛ]],1,0)</f>
        <v>1</v>
      </c>
      <c r="AT19" t="s">
        <v>124</v>
      </c>
      <c r="AU19">
        <v>0.99290699999999998</v>
      </c>
      <c r="AV19">
        <v>0</v>
      </c>
      <c r="AW19">
        <v>8.8699999999999998E-4</v>
      </c>
      <c r="AX19">
        <v>6.4400000000000004E-4</v>
      </c>
      <c r="AY19">
        <v>5.5620000000000001E-3</v>
      </c>
      <c r="AZ19">
        <f>MAX(Таблица2[[#This Row],[АприорВКл1]:[АприорВКл5]])</f>
        <v>0.99290699999999998</v>
      </c>
      <c r="BA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9">
        <f>IF(Таблица2[[#This Row],[АприорВклКлассификация]]=Таблица2[[#This Row],[обучающая выборка]],1,0)</f>
        <v>1</v>
      </c>
      <c r="BC19" t="s">
        <v>124</v>
      </c>
      <c r="BD19" t="s">
        <v>124</v>
      </c>
      <c r="BE19">
        <v>1.7689999999999999</v>
      </c>
      <c r="BF19">
        <v>1422.0070000000001</v>
      </c>
      <c r="BG19">
        <v>14.597</v>
      </c>
      <c r="BH19">
        <v>14.874000000000001</v>
      </c>
      <c r="BI19">
        <v>10.926</v>
      </c>
      <c r="BJ19">
        <f>MIN(Таблица2[[#This Row],[Махал1ИСК]:[Махал5ИСК]])</f>
        <v>1.7689999999999999</v>
      </c>
      <c r="BK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9">
        <f>IF(Таблица2[[#This Row],[МАХАЛ ИСК Классификация]]=Таблица2[[#This Row],[обучающая выборка]],1,0)</f>
        <v>1</v>
      </c>
      <c r="BM19" t="s">
        <v>124</v>
      </c>
      <c r="BN19">
        <v>0.99290699999999998</v>
      </c>
      <c r="BO19">
        <v>0</v>
      </c>
      <c r="BP19">
        <v>8.8699999999999998E-4</v>
      </c>
      <c r="BQ19">
        <v>6.4400000000000004E-4</v>
      </c>
      <c r="BR19">
        <v>5.5620000000000001E-3</v>
      </c>
      <c r="BS19">
        <f>MAX(Таблица2[[#This Row],[АприорИСК1]]:Таблица2[[#This Row],[АприорИСК5]])</f>
        <v>0.99290699999999998</v>
      </c>
      <c r="BT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9">
        <f>IF(Таблица2[[#This Row],[АприорИСК классификация]]=Таблица2[[#This Row],[обучающая выборка]],1,0)</f>
        <v>1</v>
      </c>
    </row>
    <row r="20" spans="1:73" x14ac:dyDescent="0.25">
      <c r="A20" s="3" t="s">
        <v>77</v>
      </c>
      <c r="B20" s="4">
        <v>2</v>
      </c>
      <c r="C20" s="4">
        <v>4</v>
      </c>
      <c r="D20" s="4">
        <v>7</v>
      </c>
      <c r="E20" s="4">
        <v>5</v>
      </c>
      <c r="F20" s="4">
        <v>0.44126727799999999</v>
      </c>
      <c r="G20" s="4">
        <v>0.53147247999999991</v>
      </c>
      <c r="H20" s="4">
        <v>1.13379998</v>
      </c>
      <c r="I20" s="4">
        <v>-0.72998674799999996</v>
      </c>
      <c r="J20" s="4">
        <v>-0.119915781</v>
      </c>
      <c r="K20" s="4">
        <v>0.263057386</v>
      </c>
      <c r="L20" s="4">
        <v>-0.11216400400000001</v>
      </c>
      <c r="M20" s="4">
        <v>0.48036397000000008</v>
      </c>
      <c r="N20" s="4">
        <v>0.62099488200000019</v>
      </c>
      <c r="O20" s="4">
        <f>SUMXMY2(Таблица2[[#This Row],[X1]:[X9]],Таблица2[[#Totals],[X1]:[X9]])</f>
        <v>3.0081067878444205</v>
      </c>
      <c r="P20" s="15"/>
      <c r="Q20" s="15" t="s">
        <v>122</v>
      </c>
      <c r="R20" s="19" t="s">
        <v>126</v>
      </c>
      <c r="S20" s="19">
        <v>60.698999999999998</v>
      </c>
      <c r="T20" s="19">
        <v>1614.44</v>
      </c>
      <c r="U20" s="19">
        <v>58.067999999999998</v>
      </c>
      <c r="V20" s="19">
        <v>73.959000000000003</v>
      </c>
      <c r="W20" s="19">
        <v>36.682000000000002</v>
      </c>
      <c r="X20" s="19">
        <f>MIN(Таблица2[[#This Row],[Махал1]:[Махал5]])</f>
        <v>36.682000000000002</v>
      </c>
      <c r="Y2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0" s="19">
        <f>IF(Таблица2[[#This Row],[Махаланобис классификация]]=Таблица2[[#This Row],[обучающая выборка]],1,0)</f>
        <v>0</v>
      </c>
      <c r="AA20" s="20" t="s">
        <v>126</v>
      </c>
      <c r="AB20" s="21">
        <v>1.1164113151828124E-5</v>
      </c>
      <c r="AC20" s="21">
        <v>0</v>
      </c>
      <c r="AD20" s="21">
        <v>2.2696054576528061E-5</v>
      </c>
      <c r="AE20" s="21">
        <v>6.6992296703247265E-9</v>
      </c>
      <c r="AF20" s="21">
        <v>0.99996613313304206</v>
      </c>
      <c r="AG20">
        <f>MAX(Таблица2[[#This Row],[априор1]:[априор5]])</f>
        <v>0.99996613313304206</v>
      </c>
      <c r="AH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0">
        <f>IF(Таблица2[[#This Row],[обучающая выборка]]=Таблица2[[#This Row],[Априор Классификация]],1,0)</f>
        <v>0</v>
      </c>
      <c r="AJ20" t="s">
        <v>122</v>
      </c>
      <c r="AK20" t="s">
        <v>126</v>
      </c>
      <c r="AL20">
        <v>21.713000000000001</v>
      </c>
      <c r="AM20">
        <v>1183.3409999999999</v>
      </c>
      <c r="AN20">
        <v>39.042999999999999</v>
      </c>
      <c r="AO20">
        <v>46.03</v>
      </c>
      <c r="AP20">
        <v>15.04</v>
      </c>
      <c r="AQ20">
        <f>MIN(Таблица2[[#This Row],[Махал1ВКЛ]:[Махал5ВКл]])</f>
        <v>15.04</v>
      </c>
      <c r="AR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0">
        <f>IF(Таблица2[[#This Row],[обучающая выборка]]=Таблица2[[#This Row],[МахаланобисКлассификацияВКЛ]],1,0)</f>
        <v>0</v>
      </c>
      <c r="AT20" t="s">
        <v>126</v>
      </c>
      <c r="AU20">
        <v>6.1183000000000001E-2</v>
      </c>
      <c r="AV20">
        <v>0</v>
      </c>
      <c r="AW20">
        <v>6.0000000000000002E-6</v>
      </c>
      <c r="AX20">
        <v>0</v>
      </c>
      <c r="AY20">
        <v>0.93881099999999995</v>
      </c>
      <c r="AZ20">
        <f>MAX(Таблица2[[#This Row],[АприорВКл1]:[АприорВКл5]])</f>
        <v>0.93881099999999995</v>
      </c>
      <c r="BA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0">
        <f>IF(Таблица2[[#This Row],[АприорВклКлассификация]]=Таблица2[[#This Row],[обучающая выборка]],1,0)</f>
        <v>0</v>
      </c>
      <c r="BC20" t="s">
        <v>122</v>
      </c>
      <c r="BD20" t="s">
        <v>126</v>
      </c>
      <c r="BE20">
        <v>21.713000000000001</v>
      </c>
      <c r="BF20">
        <v>1183.3409999999999</v>
      </c>
      <c r="BG20">
        <v>39.042999999999999</v>
      </c>
      <c r="BH20">
        <v>46.03</v>
      </c>
      <c r="BI20">
        <v>15.04</v>
      </c>
      <c r="BJ20">
        <f>MIN(Таблица2[[#This Row],[Махал1ИСК]:[Махал5ИСК]])</f>
        <v>15.04</v>
      </c>
      <c r="BK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0">
        <f>IF(Таблица2[[#This Row],[МАХАЛ ИСК Классификация]]=Таблица2[[#This Row],[обучающая выборка]],1,0)</f>
        <v>0</v>
      </c>
      <c r="BM20" t="s">
        <v>126</v>
      </c>
      <c r="BN20">
        <v>6.1183000000000001E-2</v>
      </c>
      <c r="BO20">
        <v>0</v>
      </c>
      <c r="BP20">
        <v>6.0000000000000002E-6</v>
      </c>
      <c r="BQ20">
        <v>0</v>
      </c>
      <c r="BR20">
        <v>0.93881099999999995</v>
      </c>
      <c r="BS20">
        <f>MAX(Таблица2[[#This Row],[АприорИСК1]]:Таблица2[[#This Row],[АприорИСК5]])</f>
        <v>0.93881099999999995</v>
      </c>
      <c r="BT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0">
        <f>IF(Таблица2[[#This Row],[АприорИСК классификация]]=Таблица2[[#This Row],[обучающая выборка]],1,0)</f>
        <v>0</v>
      </c>
    </row>
    <row r="21" spans="1:73" x14ac:dyDescent="0.25">
      <c r="A21" s="3" t="s">
        <v>15</v>
      </c>
      <c r="B21" s="4">
        <v>1</v>
      </c>
      <c r="C21" s="4">
        <v>3</v>
      </c>
      <c r="D21" s="4">
        <v>7</v>
      </c>
      <c r="E21" s="4">
        <v>4</v>
      </c>
      <c r="F21" s="4">
        <v>-1.22917378</v>
      </c>
      <c r="G21" s="4">
        <v>-1.9574350100000002</v>
      </c>
      <c r="H21" s="4">
        <v>-1.9536325300000001</v>
      </c>
      <c r="I21" s="4">
        <v>0.50578746299999999</v>
      </c>
      <c r="J21" s="4">
        <v>-0.20098824800000004</v>
      </c>
      <c r="K21" s="4">
        <v>-0.543854591</v>
      </c>
      <c r="L21" s="4">
        <v>-1.4024521299999999</v>
      </c>
      <c r="M21" s="4">
        <v>-0.63130635600000007</v>
      </c>
      <c r="N21" s="4">
        <v>-0.54536018599999991</v>
      </c>
      <c r="O21" s="4">
        <f>SUMXMY2(Таблица2[[#This Row],[X1]:[X9]],Таблица2[[#Totals],[X1]:[X9]])</f>
        <v>12.413932537795384</v>
      </c>
      <c r="P21" s="15">
        <v>4</v>
      </c>
      <c r="Q21" s="15" t="s">
        <v>120</v>
      </c>
      <c r="R21" s="19" t="s">
        <v>120</v>
      </c>
      <c r="S21" s="19">
        <v>30</v>
      </c>
      <c r="T21" s="19">
        <v>2045.7809999999999</v>
      </c>
      <c r="U21" s="19">
        <v>53.353000000000002</v>
      </c>
      <c r="V21" s="19">
        <v>9.0079999999999991</v>
      </c>
      <c r="W21" s="19">
        <v>81.638999999999996</v>
      </c>
      <c r="X21" s="19">
        <f>MIN(Таблица2[[#This Row],[Махал1]:[Махал5]])</f>
        <v>9.0079999999999991</v>
      </c>
      <c r="Y2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1" s="19">
        <f>IF(Таблица2[[#This Row],[Махаланобис классификация]]=Таблица2[[#This Row],[обучающая выборка]],1,0)</f>
        <v>1</v>
      </c>
      <c r="AA21" s="20" t="s">
        <v>120</v>
      </c>
      <c r="AB21" s="21">
        <v>6.0820258407540717E-5</v>
      </c>
      <c r="AC21" s="21">
        <v>0</v>
      </c>
      <c r="AD21" s="21">
        <v>2.816489311536172E-10</v>
      </c>
      <c r="AE21" s="21">
        <v>0.99993917945994326</v>
      </c>
      <c r="AF21" s="21">
        <v>2.0302471940664844E-16</v>
      </c>
      <c r="AG21">
        <f>MAX(Таблица2[[#This Row],[априор1]:[априор5]])</f>
        <v>0.99993917945994326</v>
      </c>
      <c r="AH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1">
        <f>IF(Таблица2[[#This Row],[обучающая выборка]]=Таблица2[[#This Row],[Априор Классификация]],1,0)</f>
        <v>1</v>
      </c>
      <c r="AJ21" t="s">
        <v>120</v>
      </c>
      <c r="AK21" t="s">
        <v>120</v>
      </c>
      <c r="AL21">
        <v>20.827000000000002</v>
      </c>
      <c r="AM21">
        <v>1428.1289999999999</v>
      </c>
      <c r="AN21">
        <v>39.594999999999999</v>
      </c>
      <c r="AO21">
        <v>2.867</v>
      </c>
      <c r="AP21">
        <v>52.186</v>
      </c>
      <c r="AQ21">
        <f>MIN(Таблица2[[#This Row],[Махал1ВКЛ]:[Махал5ВКл]])</f>
        <v>2.867</v>
      </c>
      <c r="AR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1">
        <f>IF(Таблица2[[#This Row],[обучающая выборка]]=Таблица2[[#This Row],[МахаланобисКлассификацияВКЛ]],1,0)</f>
        <v>1</v>
      </c>
      <c r="AT21" t="s">
        <v>120</v>
      </c>
      <c r="AU21">
        <v>2.7700000000000001E-4</v>
      </c>
      <c r="AV21">
        <v>0</v>
      </c>
      <c r="AW21">
        <v>0</v>
      </c>
      <c r="AX21">
        <v>0.99972300000000003</v>
      </c>
      <c r="AY21">
        <v>0</v>
      </c>
      <c r="AZ21">
        <f>MAX(Таблица2[[#This Row],[АприорВКл1]:[АприорВКл5]])</f>
        <v>0.99972300000000003</v>
      </c>
      <c r="BA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1">
        <f>IF(Таблица2[[#This Row],[АприорВклКлассификация]]=Таблица2[[#This Row],[обучающая выборка]],1,0)</f>
        <v>1</v>
      </c>
      <c r="BC21" t="s">
        <v>120</v>
      </c>
      <c r="BD21" t="s">
        <v>120</v>
      </c>
      <c r="BE21">
        <v>20.827000000000002</v>
      </c>
      <c r="BF21">
        <v>1428.1289999999999</v>
      </c>
      <c r="BG21">
        <v>39.594999999999999</v>
      </c>
      <c r="BH21">
        <v>2.867</v>
      </c>
      <c r="BI21">
        <v>52.186</v>
      </c>
      <c r="BJ21">
        <f>MIN(Таблица2[[#This Row],[Махал1ИСК]:[Махал5ИСК]])</f>
        <v>2.867</v>
      </c>
      <c r="BK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1">
        <f>IF(Таблица2[[#This Row],[МАХАЛ ИСК Классификация]]=Таблица2[[#This Row],[обучающая выборка]],1,0)</f>
        <v>1</v>
      </c>
      <c r="BM21" t="s">
        <v>120</v>
      </c>
      <c r="BN21">
        <v>2.7700000000000001E-4</v>
      </c>
      <c r="BO21">
        <v>0</v>
      </c>
      <c r="BP21">
        <v>0</v>
      </c>
      <c r="BQ21">
        <v>0.99972300000000003</v>
      </c>
      <c r="BR21">
        <v>0</v>
      </c>
      <c r="BS21">
        <f>MAX(Таблица2[[#This Row],[АприорИСК1]]:Таблица2[[#This Row],[АприорИСК5]])</f>
        <v>0.99972300000000003</v>
      </c>
      <c r="BT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1">
        <f>IF(Таблица2[[#This Row],[АприорИСК классификация]]=Таблица2[[#This Row],[обучающая выборка]],1,0)</f>
        <v>1</v>
      </c>
    </row>
    <row r="22" spans="1:73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3.0636332457298523</v>
      </c>
      <c r="P22" s="15">
        <v>3</v>
      </c>
      <c r="Q22" s="15" t="s">
        <v>123</v>
      </c>
      <c r="R22" s="19" t="s">
        <v>123</v>
      </c>
      <c r="S22" s="19">
        <v>41.215000000000003</v>
      </c>
      <c r="T22" s="19">
        <v>1741.098</v>
      </c>
      <c r="U22" s="19">
        <v>9.4589999999999996</v>
      </c>
      <c r="V22" s="19">
        <v>57</v>
      </c>
      <c r="W22" s="19">
        <v>41.16</v>
      </c>
      <c r="X22" s="19">
        <f>MIN(Таблица2[[#This Row],[Махал1]:[Махал5]])</f>
        <v>9.4589999999999996</v>
      </c>
      <c r="Y2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2" s="19">
        <f>IF(Таблица2[[#This Row],[Махаланобис классификация]]=Таблица2[[#This Row],[обучающая выборка]],1,0)</f>
        <v>1</v>
      </c>
      <c r="AA22" s="20" t="s">
        <v>123</v>
      </c>
      <c r="AB22" s="21">
        <v>2.3312540401021691E-7</v>
      </c>
      <c r="AC22" s="21">
        <v>0</v>
      </c>
      <c r="AD22" s="21">
        <v>0.9999996361445378</v>
      </c>
      <c r="AE22" s="21">
        <v>3.958143843462665E-11</v>
      </c>
      <c r="AF22" s="21">
        <v>1.3069047676541253E-7</v>
      </c>
      <c r="AG22">
        <f>MAX(Таблица2[[#This Row],[априор1]:[априор5]])</f>
        <v>0.9999996361445378</v>
      </c>
      <c r="AH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2">
        <f>IF(Таблица2[[#This Row],[обучающая выборка]]=Таблица2[[#This Row],[Априор Классификация]],1,0)</f>
        <v>1</v>
      </c>
      <c r="AJ22" t="s">
        <v>123</v>
      </c>
      <c r="AK22" t="s">
        <v>123</v>
      </c>
      <c r="AL22">
        <v>35.325000000000003</v>
      </c>
      <c r="AM22">
        <v>1154.422</v>
      </c>
      <c r="AN22">
        <v>8.6720000000000006</v>
      </c>
      <c r="AO22">
        <v>53.488</v>
      </c>
      <c r="AP22">
        <v>29.748999999999999</v>
      </c>
      <c r="AQ22">
        <f>MIN(Таблица2[[#This Row],[Махал1ВКЛ]:[Махал5ВКл]])</f>
        <v>8.6720000000000006</v>
      </c>
      <c r="AR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2">
        <f>IF(Таблица2[[#This Row],[обучающая выборка]]=Таблица2[[#This Row],[МахаланобисКлассификацияВКЛ]],1,0)</f>
        <v>1</v>
      </c>
      <c r="AT22" t="s">
        <v>123</v>
      </c>
      <c r="AU22">
        <v>3.0000000000000001E-6</v>
      </c>
      <c r="AV22">
        <v>0</v>
      </c>
      <c r="AW22">
        <v>0.99997100000000005</v>
      </c>
      <c r="AX22">
        <v>0</v>
      </c>
      <c r="AY22">
        <v>2.6999999999999999E-5</v>
      </c>
      <c r="AZ22">
        <f>MAX(Таблица2[[#This Row],[АприорВКл1]:[АприорВКл5]])</f>
        <v>0.99997100000000005</v>
      </c>
      <c r="BA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2">
        <f>IF(Таблица2[[#This Row],[АприорВклКлассификация]]=Таблица2[[#This Row],[обучающая выборка]],1,0)</f>
        <v>1</v>
      </c>
      <c r="BC22" t="s">
        <v>123</v>
      </c>
      <c r="BD22" t="s">
        <v>123</v>
      </c>
      <c r="BE22">
        <v>35.325000000000003</v>
      </c>
      <c r="BF22">
        <v>1154.422</v>
      </c>
      <c r="BG22">
        <v>8.6720000000000006</v>
      </c>
      <c r="BH22">
        <v>53.488</v>
      </c>
      <c r="BI22">
        <v>29.748999999999999</v>
      </c>
      <c r="BJ22">
        <f>MIN(Таблица2[[#This Row],[Махал1ИСК]:[Махал5ИСК]])</f>
        <v>8.6720000000000006</v>
      </c>
      <c r="BK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2">
        <f>IF(Таблица2[[#This Row],[МАХАЛ ИСК Классификация]]=Таблица2[[#This Row],[обучающая выборка]],1,0)</f>
        <v>1</v>
      </c>
      <c r="BM22" t="s">
        <v>123</v>
      </c>
      <c r="BN22">
        <v>3.0000000000000001E-6</v>
      </c>
      <c r="BO22">
        <v>0</v>
      </c>
      <c r="BP22">
        <v>0.99997100000000005</v>
      </c>
      <c r="BQ22">
        <v>0</v>
      </c>
      <c r="BR22">
        <v>2.6999999999999999E-5</v>
      </c>
      <c r="BS22">
        <f>MAX(Таблица2[[#This Row],[АприорИСК1]]:Таблица2[[#This Row],[АприорИСК5]])</f>
        <v>0.99997100000000005</v>
      </c>
      <c r="BT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2">
        <f>IF(Таблица2[[#This Row],[АприорИСК классификация]]=Таблица2[[#This Row],[обучающая выборка]],1,0)</f>
        <v>1</v>
      </c>
    </row>
    <row r="23" spans="1:73" x14ac:dyDescent="0.25">
      <c r="A23" s="3" t="s">
        <v>95</v>
      </c>
      <c r="B23" s="4">
        <v>2</v>
      </c>
      <c r="C23" s="4">
        <v>4</v>
      </c>
      <c r="D23" s="4">
        <v>7</v>
      </c>
      <c r="E23" s="4">
        <v>5</v>
      </c>
      <c r="F23" s="4">
        <v>-0.66768099000000014</v>
      </c>
      <c r="G23" s="4">
        <v>0.58949993899999997</v>
      </c>
      <c r="H23" s="4">
        <v>1.6408796200000002</v>
      </c>
      <c r="I23" s="4">
        <v>-0.66494600000000015</v>
      </c>
      <c r="J23" s="4">
        <v>0.23560528400000003</v>
      </c>
      <c r="K23" s="4">
        <v>0.15503656900000001</v>
      </c>
      <c r="L23" s="4">
        <v>0.65205465500000015</v>
      </c>
      <c r="M23" s="4">
        <v>9.5232790300000009E-2</v>
      </c>
      <c r="N23" s="4">
        <v>-0.49870598399999999</v>
      </c>
      <c r="O23" s="4">
        <f>SUMXMY2(Таблица2[[#This Row],[X1]:[X9]],Таблица2[[#Totals],[X1]:[X9]])</f>
        <v>4.6904455959238796</v>
      </c>
      <c r="P23" s="15"/>
      <c r="Q23" s="15" t="s">
        <v>122</v>
      </c>
      <c r="R23" s="19" t="s">
        <v>126</v>
      </c>
      <c r="S23" s="19">
        <v>72.811000000000007</v>
      </c>
      <c r="T23" s="19">
        <v>1686.7270000000001</v>
      </c>
      <c r="U23" s="19">
        <v>50.006</v>
      </c>
      <c r="V23" s="19">
        <v>82.316000000000003</v>
      </c>
      <c r="W23" s="19">
        <v>48.933</v>
      </c>
      <c r="X23" s="19">
        <f>MIN(Таблица2[[#This Row],[Махал1]:[Махал5]])</f>
        <v>48.933</v>
      </c>
      <c r="Y2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3" s="19">
        <f>IF(Таблица2[[#This Row],[Махаланобис классификация]]=Таблица2[[#This Row],[обучающая выборка]],1,0)</f>
        <v>0</v>
      </c>
      <c r="AA23" s="20" t="s">
        <v>126</v>
      </c>
      <c r="AB23" s="21">
        <v>7.5556813775642265E-6</v>
      </c>
      <c r="AC23" s="21">
        <v>0</v>
      </c>
      <c r="AD23" s="21">
        <v>0.36894622856626963</v>
      </c>
      <c r="AE23" s="21">
        <v>2.9627248783758277E-8</v>
      </c>
      <c r="AF23" s="21">
        <v>0.6310461861251041</v>
      </c>
      <c r="AG23">
        <f>MAX(Таблица2[[#This Row],[априор1]:[априор5]])</f>
        <v>0.6310461861251041</v>
      </c>
      <c r="AH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3">
        <f>IF(Таблица2[[#This Row],[обучающая выборка]]=Таблица2[[#This Row],[Априор Классификация]],1,0)</f>
        <v>0</v>
      </c>
      <c r="AJ23" t="s">
        <v>122</v>
      </c>
      <c r="AK23" t="s">
        <v>126</v>
      </c>
      <c r="AL23">
        <v>33.316000000000003</v>
      </c>
      <c r="AM23">
        <v>1208.2280000000001</v>
      </c>
      <c r="AN23">
        <v>31.504999999999999</v>
      </c>
      <c r="AO23">
        <v>63.561</v>
      </c>
      <c r="AP23">
        <v>5.944</v>
      </c>
      <c r="AQ23">
        <f>MIN(Таблица2[[#This Row],[Махал1ВКЛ]:[Махал5ВКл]])</f>
        <v>5.944</v>
      </c>
      <c r="AR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3">
        <f>IF(Таблица2[[#This Row],[обучающая выборка]]=Таблица2[[#This Row],[МахаланобисКлассификацияВКЛ]],1,0)</f>
        <v>0</v>
      </c>
      <c r="AT23" t="s">
        <v>126</v>
      </c>
      <c r="AU23">
        <v>1.9999999999999999E-6</v>
      </c>
      <c r="AV23">
        <v>0</v>
      </c>
      <c r="AW23">
        <v>3.0000000000000001E-6</v>
      </c>
      <c r="AX23">
        <v>0</v>
      </c>
      <c r="AY23">
        <v>0.99999499999999997</v>
      </c>
      <c r="AZ23">
        <f>MAX(Таблица2[[#This Row],[АприорВКл1]:[АприорВКл5]])</f>
        <v>0.99999499999999997</v>
      </c>
      <c r="BA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3">
        <f>IF(Таблица2[[#This Row],[АприорВклКлассификация]]=Таблица2[[#This Row],[обучающая выборка]],1,0)</f>
        <v>0</v>
      </c>
      <c r="BC23" t="s">
        <v>122</v>
      </c>
      <c r="BD23" t="s">
        <v>126</v>
      </c>
      <c r="BE23">
        <v>33.316000000000003</v>
      </c>
      <c r="BF23">
        <v>1208.2280000000001</v>
      </c>
      <c r="BG23">
        <v>31.504999999999999</v>
      </c>
      <c r="BH23">
        <v>63.561</v>
      </c>
      <c r="BI23">
        <v>5.944</v>
      </c>
      <c r="BJ23">
        <f>MIN(Таблица2[[#This Row],[Махал1ИСК]:[Махал5ИСК]])</f>
        <v>5.944</v>
      </c>
      <c r="BK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3">
        <f>IF(Таблица2[[#This Row],[МАХАЛ ИСК Классификация]]=Таблица2[[#This Row],[обучающая выборка]],1,0)</f>
        <v>0</v>
      </c>
      <c r="BM23" t="s">
        <v>126</v>
      </c>
      <c r="BN23">
        <v>1.9999999999999999E-6</v>
      </c>
      <c r="BO23">
        <v>0</v>
      </c>
      <c r="BP23">
        <v>3.0000000000000001E-6</v>
      </c>
      <c r="BQ23">
        <v>0</v>
      </c>
      <c r="BR23">
        <v>0.99999499999999997</v>
      </c>
      <c r="BS23">
        <f>MAX(Таблица2[[#This Row],[АприорИСК1]]:Таблица2[[#This Row],[АприорИСК5]])</f>
        <v>0.99999499999999997</v>
      </c>
      <c r="BT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3">
        <f>IF(Таблица2[[#This Row],[АприорИСК классификация]]=Таблица2[[#This Row],[обучающая выборка]],1,0)</f>
        <v>0</v>
      </c>
    </row>
    <row r="24" spans="1:73" x14ac:dyDescent="0.25">
      <c r="A24" s="3" t="s">
        <v>31</v>
      </c>
      <c r="B24" s="4">
        <v>2</v>
      </c>
      <c r="C24" s="4">
        <v>6</v>
      </c>
      <c r="D24" s="4">
        <v>7</v>
      </c>
      <c r="E24" s="4">
        <v>5</v>
      </c>
      <c r="F24" s="4">
        <v>0.21316083000000002</v>
      </c>
      <c r="G24" s="4">
        <v>0.52912001600000014</v>
      </c>
      <c r="H24" s="4">
        <v>1.4267796000000001</v>
      </c>
      <c r="I24" s="4">
        <v>0.96107269899999992</v>
      </c>
      <c r="J24" s="4">
        <v>-0.92703060800000003</v>
      </c>
      <c r="K24" s="4">
        <v>0.29396743400000003</v>
      </c>
      <c r="L24" s="4">
        <v>-0.25468531300000002</v>
      </c>
      <c r="M24" s="4">
        <v>0.91300974600000007</v>
      </c>
      <c r="N24" s="4">
        <v>-1.20784987</v>
      </c>
      <c r="O24" s="4">
        <f>SUMXMY2(Таблица2[[#This Row],[X1]:[X9]],Таблица2[[#Totals],[X1]:[X9]])</f>
        <v>6.5879216036588764</v>
      </c>
      <c r="P24" s="15"/>
      <c r="Q24" s="15" t="s">
        <v>122</v>
      </c>
      <c r="R24" s="19" t="s">
        <v>126</v>
      </c>
      <c r="S24" s="19">
        <v>117.143</v>
      </c>
      <c r="T24" s="19">
        <v>1490.6030000000001</v>
      </c>
      <c r="U24" s="19">
        <v>96.59</v>
      </c>
      <c r="V24" s="19">
        <v>134.268</v>
      </c>
      <c r="W24" s="19">
        <v>53.777000000000001</v>
      </c>
      <c r="X24" s="19">
        <f>MIN(Таблица2[[#This Row],[Махал1]:[Махал5]])</f>
        <v>53.777000000000001</v>
      </c>
      <c r="Y2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4" s="19">
        <f>IF(Таблица2[[#This Row],[Махаланобис классификация]]=Таблица2[[#This Row],[обучающая выборка]],1,0)</f>
        <v>0</v>
      </c>
      <c r="AA24" s="20" t="s">
        <v>126</v>
      </c>
      <c r="AB24" s="21">
        <v>3.188366812852146E-14</v>
      </c>
      <c r="AC24" s="21">
        <v>0</v>
      </c>
      <c r="AD24" s="21">
        <v>5.0514207470333872E-10</v>
      </c>
      <c r="AE24" s="21">
        <v>2.7705359546728564E-18</v>
      </c>
      <c r="AF24" s="21">
        <v>0.9999999994948261</v>
      </c>
      <c r="AG24">
        <f>MAX(Таблица2[[#This Row],[априор1]:[априор5]])</f>
        <v>0.9999999994948261</v>
      </c>
      <c r="AH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4">
        <f>IF(Таблица2[[#This Row],[обучающая выборка]]=Таблица2[[#This Row],[Априор Классификация]],1,0)</f>
        <v>0</v>
      </c>
      <c r="AJ24" t="s">
        <v>122</v>
      </c>
      <c r="AK24" t="s">
        <v>126</v>
      </c>
      <c r="AL24">
        <v>52.603000000000002</v>
      </c>
      <c r="AM24">
        <v>1126.4169999999999</v>
      </c>
      <c r="AN24">
        <v>48.923000000000002</v>
      </c>
      <c r="AO24">
        <v>80.125</v>
      </c>
      <c r="AP24">
        <v>16.672999999999998</v>
      </c>
      <c r="AQ24">
        <f>MIN(Таблица2[[#This Row],[Махал1ВКЛ]:[Махал5ВКл]])</f>
        <v>16.672999999999998</v>
      </c>
      <c r="AR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4">
        <f>IF(Таблица2[[#This Row],[обучающая выборка]]=Таблица2[[#This Row],[МахаланобисКлассификацияВКЛ]],1,0)</f>
        <v>0</v>
      </c>
      <c r="AT24" t="s">
        <v>126</v>
      </c>
      <c r="AU24">
        <v>0</v>
      </c>
      <c r="AV24">
        <v>0</v>
      </c>
      <c r="AW24">
        <v>0</v>
      </c>
      <c r="AX24">
        <v>0</v>
      </c>
      <c r="AY24">
        <v>1</v>
      </c>
      <c r="AZ24">
        <f>MAX(Таблица2[[#This Row],[АприорВКл1]:[АприорВКл5]])</f>
        <v>1</v>
      </c>
      <c r="BA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4">
        <f>IF(Таблица2[[#This Row],[АприорВклКлассификация]]=Таблица2[[#This Row],[обучающая выборка]],1,0)</f>
        <v>0</v>
      </c>
      <c r="BC24" t="s">
        <v>122</v>
      </c>
      <c r="BD24" t="s">
        <v>126</v>
      </c>
      <c r="BE24">
        <v>52.603000000000002</v>
      </c>
      <c r="BF24">
        <v>1126.4169999999999</v>
      </c>
      <c r="BG24">
        <v>48.923000000000002</v>
      </c>
      <c r="BH24">
        <v>80.125</v>
      </c>
      <c r="BI24">
        <v>16.672999999999998</v>
      </c>
      <c r="BJ24">
        <f>MIN(Таблица2[[#This Row],[Махал1ИСК]:[Махал5ИСК]])</f>
        <v>16.672999999999998</v>
      </c>
      <c r="BK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4">
        <f>IF(Таблица2[[#This Row],[МАХАЛ ИСК Классификация]]=Таблица2[[#This Row],[обучающая выборка]],1,0)</f>
        <v>0</v>
      </c>
      <c r="BM24" t="s">
        <v>126</v>
      </c>
      <c r="BN24">
        <v>0</v>
      </c>
      <c r="BO24">
        <v>0</v>
      </c>
      <c r="BP24">
        <v>0</v>
      </c>
      <c r="BQ24">
        <v>0</v>
      </c>
      <c r="BR24">
        <v>1</v>
      </c>
      <c r="BS24">
        <f>MAX(Таблица2[[#This Row],[АприорИСК1]]:Таблица2[[#This Row],[АприорИСК5]])</f>
        <v>1</v>
      </c>
      <c r="BT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4">
        <f>IF(Таблица2[[#This Row],[АприорИСК классификация]]=Таблица2[[#This Row],[обучающая выборка]],1,0)</f>
        <v>0</v>
      </c>
    </row>
    <row r="25" spans="1:73" x14ac:dyDescent="0.25">
      <c r="A25" s="3" t="s">
        <v>35</v>
      </c>
      <c r="B25" s="4">
        <v>2</v>
      </c>
      <c r="C25" s="4">
        <v>6</v>
      </c>
      <c r="D25" s="4">
        <v>7</v>
      </c>
      <c r="E25" s="4">
        <v>1</v>
      </c>
      <c r="F25" s="4">
        <v>-0.59749438999999993</v>
      </c>
      <c r="G25" s="4">
        <v>5.70587969E-2</v>
      </c>
      <c r="H25" s="4">
        <v>-0.60732069400000011</v>
      </c>
      <c r="I25" s="4">
        <v>0.44074671599999998</v>
      </c>
      <c r="J25" s="4">
        <v>-0.85303935000000009</v>
      </c>
      <c r="K25" s="4">
        <v>-0.33901589600000009</v>
      </c>
      <c r="L25" s="4">
        <v>-0.62705027800000013</v>
      </c>
      <c r="M25" s="4">
        <v>-6.0641991700000002E-2</v>
      </c>
      <c r="N25" s="4">
        <v>1.10619859</v>
      </c>
      <c r="O25" s="4">
        <f>SUMXMY2(Таблица2[[#This Row],[X1]:[X9]],Таблица2[[#Totals],[X1]:[X9]])</f>
        <v>3.3865040786689367</v>
      </c>
      <c r="P25" s="15">
        <v>1</v>
      </c>
      <c r="Q25" s="15" t="s">
        <v>124</v>
      </c>
      <c r="R25" s="19" t="s">
        <v>124</v>
      </c>
      <c r="S25" s="19">
        <v>5.4850000000000003</v>
      </c>
      <c r="T25" s="19">
        <v>2097.951</v>
      </c>
      <c r="U25" s="19">
        <v>46.021000000000001</v>
      </c>
      <c r="V25" s="19">
        <v>19.327000000000002</v>
      </c>
      <c r="W25" s="19">
        <v>46.191000000000003</v>
      </c>
      <c r="X25" s="19">
        <f>MIN(Таблица2[[#This Row],[Махал1]:[Махал5]])</f>
        <v>5.4850000000000003</v>
      </c>
      <c r="Y2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5" s="19">
        <f>IF(Таблица2[[#This Row],[Махаланобис классификация]]=Таблица2[[#This Row],[обучающая выборка]],1,0)</f>
        <v>1</v>
      </c>
      <c r="AA25" s="20" t="s">
        <v>124</v>
      </c>
      <c r="AB25" s="21">
        <v>0.999551661884029</v>
      </c>
      <c r="AC25" s="21">
        <v>0</v>
      </c>
      <c r="AD25" s="21">
        <v>8.5960225945888062E-10</v>
      </c>
      <c r="AE25" s="21">
        <v>4.4833646699099012E-4</v>
      </c>
      <c r="AF25" s="21">
        <v>7.8937777322310058E-10</v>
      </c>
      <c r="AG25">
        <f>MAX(Таблица2[[#This Row],[априор1]:[априор5]])</f>
        <v>0.999551661884029</v>
      </c>
      <c r="AH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5">
        <f>IF(Таблица2[[#This Row],[обучающая выборка]]=Таблица2[[#This Row],[Априор Классификация]],1,0)</f>
        <v>1</v>
      </c>
      <c r="AJ25" t="s">
        <v>124</v>
      </c>
      <c r="AK25" t="s">
        <v>124</v>
      </c>
      <c r="AL25">
        <v>3.8719999999999999</v>
      </c>
      <c r="AM25">
        <v>1442.5250000000001</v>
      </c>
      <c r="AN25">
        <v>38.292999999999999</v>
      </c>
      <c r="AO25">
        <v>13.086</v>
      </c>
      <c r="AP25">
        <v>30.521999999999998</v>
      </c>
      <c r="AQ25">
        <f>MIN(Таблица2[[#This Row],[Махал1ВКЛ]:[Махал5ВКл]])</f>
        <v>3.8719999999999999</v>
      </c>
      <c r="AR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5">
        <f>IF(Таблица2[[#This Row],[обучающая выборка]]=Таблица2[[#This Row],[МахаланобисКлассификацияВКЛ]],1,0)</f>
        <v>1</v>
      </c>
      <c r="AT25" t="s">
        <v>124</v>
      </c>
      <c r="AU25">
        <v>0.99548300000000001</v>
      </c>
      <c r="AV25">
        <v>0</v>
      </c>
      <c r="AW25">
        <v>0</v>
      </c>
      <c r="AX25">
        <v>4.516E-3</v>
      </c>
      <c r="AY25">
        <v>9.9999999999999995E-7</v>
      </c>
      <c r="AZ25">
        <f>MAX(Таблица2[[#This Row],[АприорВКл1]:[АприорВКл5]])</f>
        <v>0.99548300000000001</v>
      </c>
      <c r="BA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5">
        <f>IF(Таблица2[[#This Row],[АприорВклКлассификация]]=Таблица2[[#This Row],[обучающая выборка]],1,0)</f>
        <v>1</v>
      </c>
      <c r="BC25" t="s">
        <v>124</v>
      </c>
      <c r="BD25" t="s">
        <v>124</v>
      </c>
      <c r="BE25">
        <v>3.8719999999999999</v>
      </c>
      <c r="BF25">
        <v>1442.5250000000001</v>
      </c>
      <c r="BG25">
        <v>38.292999999999999</v>
      </c>
      <c r="BH25">
        <v>13.086</v>
      </c>
      <c r="BI25">
        <v>30.521999999999998</v>
      </c>
      <c r="BJ25">
        <f>MIN(Таблица2[[#This Row],[Махал1ИСК]:[Махал5ИСК]])</f>
        <v>3.8719999999999999</v>
      </c>
      <c r="BK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5">
        <f>IF(Таблица2[[#This Row],[МАХАЛ ИСК Классификация]]=Таблица2[[#This Row],[обучающая выборка]],1,0)</f>
        <v>1</v>
      </c>
      <c r="BM25" t="s">
        <v>124</v>
      </c>
      <c r="BN25">
        <v>0.99548300000000001</v>
      </c>
      <c r="BO25">
        <v>0</v>
      </c>
      <c r="BP25">
        <v>0</v>
      </c>
      <c r="BQ25">
        <v>4.516E-3</v>
      </c>
      <c r="BR25">
        <v>9.9999999999999995E-7</v>
      </c>
      <c r="BS25">
        <f>MAX(Таблица2[[#This Row],[АприорИСК1]]:Таблица2[[#This Row],[АприорИСК5]])</f>
        <v>0.99548300000000001</v>
      </c>
      <c r="BT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5">
        <f>IF(Таблица2[[#This Row],[АприорИСК классификация]]=Таблица2[[#This Row],[обучающая выборка]],1,0)</f>
        <v>1</v>
      </c>
    </row>
    <row r="26" spans="1:73" x14ac:dyDescent="0.25">
      <c r="A26" s="3" t="s">
        <v>54</v>
      </c>
      <c r="B26" s="4">
        <v>2</v>
      </c>
      <c r="C26" s="4">
        <v>6</v>
      </c>
      <c r="D26" s="4">
        <v>7</v>
      </c>
      <c r="E26" s="4">
        <v>1</v>
      </c>
      <c r="F26" s="4">
        <v>-0.24656139400000004</v>
      </c>
      <c r="G26" s="4">
        <v>-0.23856758100000003</v>
      </c>
      <c r="H26" s="4">
        <v>-0.25146092100000006</v>
      </c>
      <c r="I26" s="4">
        <v>0.18058372399999997</v>
      </c>
      <c r="J26" s="4">
        <v>0.63684323100000018</v>
      </c>
      <c r="K26" s="4">
        <v>-0.27650776000000005</v>
      </c>
      <c r="L26" s="4">
        <v>-0.28955729500000005</v>
      </c>
      <c r="M26" s="4">
        <v>-0.81616687700000001</v>
      </c>
      <c r="N26" s="4">
        <v>0.826273374</v>
      </c>
      <c r="O26" s="4">
        <f>SUMXMY2(Таблица2[[#This Row],[X1]:[X9]],Таблица2[[#Totals],[X1]:[X9]])</f>
        <v>2.128275417286944</v>
      </c>
      <c r="P26" s="15">
        <v>1</v>
      </c>
      <c r="Q26" s="15" t="s">
        <v>124</v>
      </c>
      <c r="R26" s="19" t="s">
        <v>124</v>
      </c>
      <c r="S26" s="19">
        <v>5.6950000000000003</v>
      </c>
      <c r="T26" s="19">
        <v>2116.84</v>
      </c>
      <c r="U26" s="19">
        <v>36.979999999999997</v>
      </c>
      <c r="V26" s="19">
        <v>25.652999999999999</v>
      </c>
      <c r="W26" s="19">
        <v>42.673999999999999</v>
      </c>
      <c r="X26" s="19">
        <f>MIN(Таблица2[[#This Row],[Махал1]:[Махал5]])</f>
        <v>5.6950000000000003</v>
      </c>
      <c r="Y2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6" s="19">
        <f>IF(Таблица2[[#This Row],[Махаланобис классификация]]=Таблица2[[#This Row],[обучающая выборка]],1,0)</f>
        <v>1</v>
      </c>
      <c r="AA26" s="20" t="s">
        <v>124</v>
      </c>
      <c r="AB26" s="21">
        <v>0.9999788378890907</v>
      </c>
      <c r="AC26" s="21">
        <v>0</v>
      </c>
      <c r="AD26" s="21">
        <v>8.7776326036690313E-8</v>
      </c>
      <c r="AE26" s="21">
        <v>2.1069243491555099E-5</v>
      </c>
      <c r="AF26" s="21">
        <v>5.0910917360208075E-9</v>
      </c>
      <c r="AG26">
        <f>MAX(Таблица2[[#This Row],[априор1]:[априор5]])</f>
        <v>0.9999788378890907</v>
      </c>
      <c r="AH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6">
        <f>IF(Таблица2[[#This Row],[обучающая выборка]]=Таблица2[[#This Row],[Априор Классификация]],1,0)</f>
        <v>1</v>
      </c>
      <c r="AJ26" t="s">
        <v>124</v>
      </c>
      <c r="AK26" t="s">
        <v>124</v>
      </c>
      <c r="AL26">
        <v>3.3420000000000001</v>
      </c>
      <c r="AM26">
        <v>1388.96</v>
      </c>
      <c r="AN26">
        <v>22.581</v>
      </c>
      <c r="AO26">
        <v>12.16</v>
      </c>
      <c r="AP26">
        <v>24.033999999999999</v>
      </c>
      <c r="AQ26">
        <f>MIN(Таблица2[[#This Row],[Махал1ВКЛ]:[Махал5ВКл]])</f>
        <v>3.3420000000000001</v>
      </c>
      <c r="AR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6">
        <f>IF(Таблица2[[#This Row],[обучающая выборка]]=Таблица2[[#This Row],[МахаланобисКлассификацияВКЛ]],1,0)</f>
        <v>1</v>
      </c>
      <c r="AT26" t="s">
        <v>124</v>
      </c>
      <c r="AU26">
        <v>0.99444600000000005</v>
      </c>
      <c r="AV26">
        <v>0</v>
      </c>
      <c r="AW26">
        <v>3.6000000000000001E-5</v>
      </c>
      <c r="AX26">
        <v>5.4999999999999997E-3</v>
      </c>
      <c r="AY26">
        <v>1.7E-5</v>
      </c>
      <c r="AZ26">
        <f>MAX(Таблица2[[#This Row],[АприорВКл1]:[АприорВКл5]])</f>
        <v>0.99444600000000005</v>
      </c>
      <c r="BA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6">
        <f>IF(Таблица2[[#This Row],[АприорВклКлассификация]]=Таблица2[[#This Row],[обучающая выборка]],1,0)</f>
        <v>1</v>
      </c>
      <c r="BC26" t="s">
        <v>124</v>
      </c>
      <c r="BD26" t="s">
        <v>124</v>
      </c>
      <c r="BE26">
        <v>3.3420000000000001</v>
      </c>
      <c r="BF26">
        <v>1388.96</v>
      </c>
      <c r="BG26">
        <v>22.581</v>
      </c>
      <c r="BH26">
        <v>12.16</v>
      </c>
      <c r="BI26">
        <v>24.033999999999999</v>
      </c>
      <c r="BJ26">
        <f>MIN(Таблица2[[#This Row],[Махал1ИСК]:[Махал5ИСК]])</f>
        <v>3.3420000000000001</v>
      </c>
      <c r="BK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6">
        <f>IF(Таблица2[[#This Row],[МАХАЛ ИСК Классификация]]=Таблица2[[#This Row],[обучающая выборка]],1,0)</f>
        <v>1</v>
      </c>
      <c r="BM26" t="s">
        <v>124</v>
      </c>
      <c r="BN26">
        <v>0.99444600000000005</v>
      </c>
      <c r="BO26">
        <v>0</v>
      </c>
      <c r="BP26">
        <v>3.6000000000000001E-5</v>
      </c>
      <c r="BQ26">
        <v>5.4999999999999997E-3</v>
      </c>
      <c r="BR26">
        <v>1.7E-5</v>
      </c>
      <c r="BS26">
        <f>MAX(Таблица2[[#This Row],[АприорИСК1]]:Таблица2[[#This Row],[АприорИСК5]])</f>
        <v>0.99444600000000005</v>
      </c>
      <c r="BT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6">
        <f>IF(Таблица2[[#This Row],[АприорИСК классификация]]=Таблица2[[#This Row],[обучающая выборка]],1,0)</f>
        <v>1</v>
      </c>
    </row>
    <row r="27" spans="1:73" x14ac:dyDescent="0.25">
      <c r="A27" s="3" t="s">
        <v>28</v>
      </c>
      <c r="B27" s="4">
        <v>5</v>
      </c>
      <c r="C27" s="4">
        <v>7</v>
      </c>
      <c r="D27" s="4">
        <v>7</v>
      </c>
      <c r="E27" s="4">
        <v>3</v>
      </c>
      <c r="F27" s="4">
        <v>-7.9269570900000006E-3</v>
      </c>
      <c r="G27" s="4">
        <v>0.37856228500000011</v>
      </c>
      <c r="H27" s="4">
        <v>-0.47726721999999999</v>
      </c>
      <c r="I27" s="4">
        <v>0.11554297600000001</v>
      </c>
      <c r="J27" s="4">
        <v>1.3303280100000001</v>
      </c>
      <c r="K27" s="4">
        <v>-0.37320126700000006</v>
      </c>
      <c r="L27" s="4">
        <v>-0.60198396499999995</v>
      </c>
      <c r="M27" s="4">
        <v>-6.9019726099999998E-2</v>
      </c>
      <c r="N27" s="4">
        <v>-0.66666111300000019</v>
      </c>
      <c r="O27" s="4">
        <f>SUMXMY2(Таблица2[[#This Row],[X1]:[X9]],Таблица2[[#Totals],[X1]:[X9]])</f>
        <v>3.1051436751714099</v>
      </c>
      <c r="P27" s="15">
        <v>3</v>
      </c>
      <c r="Q27" s="15" t="s">
        <v>123</v>
      </c>
      <c r="R27" s="19" t="s">
        <v>123</v>
      </c>
      <c r="S27" s="19">
        <v>39.915999999999997</v>
      </c>
      <c r="T27" s="19">
        <v>1835.913</v>
      </c>
      <c r="U27" s="19">
        <v>9.0589999999999993</v>
      </c>
      <c r="V27" s="19">
        <v>44.911999999999999</v>
      </c>
      <c r="W27" s="19">
        <v>41.268999999999998</v>
      </c>
      <c r="X27" s="19">
        <f>MIN(Таблица2[[#This Row],[Махал1]:[Махал5]])</f>
        <v>9.0589999999999993</v>
      </c>
      <c r="Y2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7" s="19">
        <f>IF(Таблица2[[#This Row],[Махаланобис классификация]]=Таблица2[[#This Row],[обучающая выборка]],1,0)</f>
        <v>1</v>
      </c>
      <c r="AA27" s="20" t="s">
        <v>123</v>
      </c>
      <c r="AB27" s="21">
        <v>3.653428775389718E-7</v>
      </c>
      <c r="AC27" s="21">
        <v>0</v>
      </c>
      <c r="AD27" s="21">
        <v>0.99999951972628187</v>
      </c>
      <c r="AE27" s="21">
        <v>1.3655367399224479E-8</v>
      </c>
      <c r="AF27" s="21">
        <v>1.0127547318967895E-7</v>
      </c>
      <c r="AG27">
        <f>MAX(Таблица2[[#This Row],[априор1]:[априор5]])</f>
        <v>0.99999951972628187</v>
      </c>
      <c r="AH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7">
        <f>IF(Таблица2[[#This Row],[обучающая выборка]]=Таблица2[[#This Row],[Априор Классификация]],1,0)</f>
        <v>1</v>
      </c>
      <c r="AJ27" t="s">
        <v>123</v>
      </c>
      <c r="AK27" t="s">
        <v>123</v>
      </c>
      <c r="AL27">
        <v>24.504999999999999</v>
      </c>
      <c r="AM27">
        <v>1343.9459999999999</v>
      </c>
      <c r="AN27">
        <v>1.621</v>
      </c>
      <c r="AO27">
        <v>36.377000000000002</v>
      </c>
      <c r="AP27">
        <v>27.05</v>
      </c>
      <c r="AQ27">
        <f>MIN(Таблица2[[#This Row],[Махал1ВКЛ]:[Махал5ВКл]])</f>
        <v>1.621</v>
      </c>
      <c r="AR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7">
        <f>IF(Таблица2[[#This Row],[обучающая выборка]]=Таблица2[[#This Row],[МахаланобисКлассификацияВКЛ]],1,0)</f>
        <v>1</v>
      </c>
      <c r="AT27" t="s">
        <v>123</v>
      </c>
      <c r="AU27">
        <v>2.0000000000000002E-5</v>
      </c>
      <c r="AV27">
        <v>0</v>
      </c>
      <c r="AW27">
        <v>0.999977</v>
      </c>
      <c r="AX27">
        <v>0</v>
      </c>
      <c r="AY27">
        <v>3.0000000000000001E-6</v>
      </c>
      <c r="AZ27">
        <f>MAX(Таблица2[[#This Row],[АприорВКл1]:[АприорВКл5]])</f>
        <v>0.999977</v>
      </c>
      <c r="BA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7">
        <f>IF(Таблица2[[#This Row],[АприорВклКлассификация]]=Таблица2[[#This Row],[обучающая выборка]],1,0)</f>
        <v>1</v>
      </c>
      <c r="BC27" t="s">
        <v>123</v>
      </c>
      <c r="BD27" t="s">
        <v>123</v>
      </c>
      <c r="BE27">
        <v>24.504999999999999</v>
      </c>
      <c r="BF27">
        <v>1343.9459999999999</v>
      </c>
      <c r="BG27">
        <v>1.621</v>
      </c>
      <c r="BH27">
        <v>36.377000000000002</v>
      </c>
      <c r="BI27">
        <v>27.05</v>
      </c>
      <c r="BJ27">
        <f>MIN(Таблица2[[#This Row],[Махал1ИСК]:[Махал5ИСК]])</f>
        <v>1.621</v>
      </c>
      <c r="BK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7">
        <f>IF(Таблица2[[#This Row],[МАХАЛ ИСК Классификация]]=Таблица2[[#This Row],[обучающая выборка]],1,0)</f>
        <v>1</v>
      </c>
      <c r="BM27" t="s">
        <v>123</v>
      </c>
      <c r="BN27">
        <v>2.0000000000000002E-5</v>
      </c>
      <c r="BO27">
        <v>0</v>
      </c>
      <c r="BP27">
        <v>0.999977</v>
      </c>
      <c r="BQ27">
        <v>0</v>
      </c>
      <c r="BR27">
        <v>3.0000000000000001E-6</v>
      </c>
      <c r="BS27">
        <f>MAX(Таблица2[[#This Row],[АприорИСК1]]:Таблица2[[#This Row],[АприорИСК5]])</f>
        <v>0.999977</v>
      </c>
      <c r="BT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7">
        <f>IF(Таблица2[[#This Row],[АприорИСК классификация]]=Таблица2[[#This Row],[обучающая выборка]],1,0)</f>
        <v>1</v>
      </c>
    </row>
    <row r="28" spans="1:73" x14ac:dyDescent="0.25">
      <c r="A28" s="3" t="s">
        <v>53</v>
      </c>
      <c r="B28" s="4">
        <v>2</v>
      </c>
      <c r="C28" s="4">
        <v>6</v>
      </c>
      <c r="D28" s="4">
        <v>7</v>
      </c>
      <c r="E28" s="4">
        <v>1</v>
      </c>
      <c r="F28" s="4">
        <v>0.111390262</v>
      </c>
      <c r="G28" s="4">
        <v>6.872886610000001E-3</v>
      </c>
      <c r="H28" s="4">
        <v>0.36429585399999997</v>
      </c>
      <c r="I28" s="4">
        <v>0.11554297600000001</v>
      </c>
      <c r="J28" s="4">
        <v>0.56647536300000001</v>
      </c>
      <c r="K28" s="4">
        <v>-0.43018876600000011</v>
      </c>
      <c r="L28" s="4">
        <v>-0.29084408400000006</v>
      </c>
      <c r="M28" s="4">
        <v>-0.79910565100000008</v>
      </c>
      <c r="N28" s="4">
        <v>0.20110705700000001</v>
      </c>
      <c r="O28" s="4">
        <f>SUMXMY2(Таблица2[[#This Row],[X1]:[X9]],Таблица2[[#Totals],[X1]:[X9]])</f>
        <v>1.4280775580256098</v>
      </c>
      <c r="P28" s="15">
        <v>1</v>
      </c>
      <c r="Q28" s="15" t="s">
        <v>124</v>
      </c>
      <c r="R28" s="19" t="s">
        <v>124</v>
      </c>
      <c r="S28" s="19">
        <v>7.0810000000000004</v>
      </c>
      <c r="T28" s="19">
        <v>2156.5219999999999</v>
      </c>
      <c r="U28" s="19">
        <v>27.513999999999999</v>
      </c>
      <c r="V28" s="19">
        <v>36.029000000000003</v>
      </c>
      <c r="W28" s="19">
        <v>18.791</v>
      </c>
      <c r="X28" s="19">
        <f>MIN(Таблица2[[#This Row],[Махал1]:[Махал5]])</f>
        <v>7.0810000000000004</v>
      </c>
      <c r="Y2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8" s="19">
        <f>IF(Таблица2[[#This Row],[Махаланобис классификация]]=Таблица2[[#This Row],[обучающая выборка]],1,0)</f>
        <v>1</v>
      </c>
      <c r="AA28" s="20" t="s">
        <v>124</v>
      </c>
      <c r="AB28" s="21">
        <v>0.99841935447656205</v>
      </c>
      <c r="AC28" s="21">
        <v>0</v>
      </c>
      <c r="AD28" s="21">
        <v>1.9911492157265747E-5</v>
      </c>
      <c r="AE28" s="21">
        <v>2.3490734056452071E-7</v>
      </c>
      <c r="AF28" s="21">
        <v>1.5604991239401996E-3</v>
      </c>
      <c r="AG28">
        <f>MAX(Таблица2[[#This Row],[априор1]:[априор5]])</f>
        <v>0.99841935447656205</v>
      </c>
      <c r="AH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8">
        <f>IF(Таблица2[[#This Row],[обучающая выборка]]=Таблица2[[#This Row],[Априор Классификация]],1,0)</f>
        <v>1</v>
      </c>
      <c r="AJ28" t="s">
        <v>124</v>
      </c>
      <c r="AK28" t="s">
        <v>124</v>
      </c>
      <c r="AL28">
        <v>4.5289999999999999</v>
      </c>
      <c r="AM28">
        <v>1465.3009999999999</v>
      </c>
      <c r="AN28">
        <v>16.533000000000001</v>
      </c>
      <c r="AO28">
        <v>22.364000000000001</v>
      </c>
      <c r="AP28">
        <v>8.8480000000000008</v>
      </c>
      <c r="AQ28">
        <f>MIN(Таблица2[[#This Row],[Махал1ВКЛ]:[Махал5ВКл]])</f>
        <v>4.5289999999999999</v>
      </c>
      <c r="AR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8">
        <f>IF(Таблица2[[#This Row],[обучающая выборка]]=Таблица2[[#This Row],[МахаланобисКлассификацияВКЛ]],1,0)</f>
        <v>1</v>
      </c>
      <c r="AT28" t="s">
        <v>124</v>
      </c>
      <c r="AU28">
        <v>0.939523</v>
      </c>
      <c r="AV28">
        <v>0</v>
      </c>
      <c r="AW28">
        <v>1.268E-3</v>
      </c>
      <c r="AX28">
        <v>5.7000000000000003E-5</v>
      </c>
      <c r="AY28">
        <v>5.9152000000000003E-2</v>
      </c>
      <c r="AZ28">
        <f>MAX(Таблица2[[#This Row],[АприорВКл1]:[АприорВКл5]])</f>
        <v>0.939523</v>
      </c>
      <c r="BA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8">
        <f>IF(Таблица2[[#This Row],[АприорВклКлассификация]]=Таблица2[[#This Row],[обучающая выборка]],1,0)</f>
        <v>1</v>
      </c>
      <c r="BC28" t="s">
        <v>124</v>
      </c>
      <c r="BD28" t="s">
        <v>124</v>
      </c>
      <c r="BE28">
        <v>4.5289999999999999</v>
      </c>
      <c r="BF28">
        <v>1465.3009999999999</v>
      </c>
      <c r="BG28">
        <v>16.533000000000001</v>
      </c>
      <c r="BH28">
        <v>22.364000000000001</v>
      </c>
      <c r="BI28">
        <v>8.8480000000000008</v>
      </c>
      <c r="BJ28">
        <f>MIN(Таблица2[[#This Row],[Махал1ИСК]:[Махал5ИСК]])</f>
        <v>4.5289999999999999</v>
      </c>
      <c r="BK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8">
        <f>IF(Таблица2[[#This Row],[МАХАЛ ИСК Классификация]]=Таблица2[[#This Row],[обучающая выборка]],1,0)</f>
        <v>1</v>
      </c>
      <c r="BM28" t="s">
        <v>124</v>
      </c>
      <c r="BN28">
        <v>0.939523</v>
      </c>
      <c r="BO28">
        <v>0</v>
      </c>
      <c r="BP28">
        <v>1.268E-3</v>
      </c>
      <c r="BQ28">
        <v>5.7000000000000003E-5</v>
      </c>
      <c r="BR28">
        <v>5.9152000000000003E-2</v>
      </c>
      <c r="BS28">
        <f>MAX(Таблица2[[#This Row],[АприорИСК1]]:Таблица2[[#This Row],[АприорИСК5]])</f>
        <v>0.939523</v>
      </c>
      <c r="BT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8">
        <f>IF(Таблица2[[#This Row],[АприорИСК классификация]]=Таблица2[[#This Row],[обучающая выборка]],1,0)</f>
        <v>1</v>
      </c>
    </row>
    <row r="29" spans="1:73" x14ac:dyDescent="0.25">
      <c r="A29" s="3" t="s">
        <v>6</v>
      </c>
      <c r="B29" s="4">
        <v>2</v>
      </c>
      <c r="C29" s="4">
        <v>4</v>
      </c>
      <c r="D29" s="4">
        <v>7</v>
      </c>
      <c r="E29" s="4">
        <v>5</v>
      </c>
      <c r="F29" s="4">
        <v>1.3185997700000001</v>
      </c>
      <c r="G29" s="4">
        <v>0.88904709100000001</v>
      </c>
      <c r="H29" s="4">
        <v>0.62094965000000024</v>
      </c>
      <c r="I29" s="4">
        <v>1.15619494</v>
      </c>
      <c r="J29" s="4">
        <v>0.40229727599999998</v>
      </c>
      <c r="K29" s="4">
        <v>-0.406735079</v>
      </c>
      <c r="L29" s="4">
        <v>-0.33208586300000015</v>
      </c>
      <c r="M29" s="4">
        <v>-0.47475891000000003</v>
      </c>
      <c r="N29" s="4">
        <v>-0.48004430200000003</v>
      </c>
      <c r="O29" s="4">
        <f>SUMXMY2(Таблица2[[#This Row],[X1]:[X9]],Таблица2[[#Totals],[X1]:[X9]])</f>
        <v>5.1448713876240886</v>
      </c>
      <c r="P29" s="15"/>
      <c r="Q29" s="15" t="s">
        <v>122</v>
      </c>
      <c r="R29" s="19" t="s">
        <v>126</v>
      </c>
      <c r="S29" s="19">
        <v>49.106000000000002</v>
      </c>
      <c r="T29" s="19">
        <v>2111.9960000000001</v>
      </c>
      <c r="U29" s="19">
        <v>56.119</v>
      </c>
      <c r="V29" s="19">
        <v>102.139</v>
      </c>
      <c r="W29" s="19">
        <v>20.965</v>
      </c>
      <c r="X29" s="19">
        <f>MIN(Таблица2[[#This Row],[Махал1]:[Махал5]])</f>
        <v>20.965</v>
      </c>
      <c r="Y2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9" s="19">
        <f>IF(Таблица2[[#This Row],[Махаланобис классификация]]=Таблица2[[#This Row],[обучающая выборка]],1,0)</f>
        <v>0</v>
      </c>
      <c r="AA29" s="20" t="s">
        <v>126</v>
      </c>
      <c r="AB29" s="21">
        <v>1.4205789384235318E-6</v>
      </c>
      <c r="AC29" s="21">
        <v>0</v>
      </c>
      <c r="AD29" s="21">
        <v>2.324777006980252E-8</v>
      </c>
      <c r="AE29" s="21">
        <v>1.9684547813000826E-18</v>
      </c>
      <c r="AF29" s="21">
        <v>0.99999855617329148</v>
      </c>
      <c r="AG29">
        <f>MAX(Таблица2[[#This Row],[априор1]:[априор5]])</f>
        <v>0.99999855617329148</v>
      </c>
      <c r="AH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9">
        <f>IF(Таблица2[[#This Row],[обучающая выборка]]=Таблица2[[#This Row],[Априор Классификация]],1,0)</f>
        <v>0</v>
      </c>
      <c r="AJ29" t="s">
        <v>122</v>
      </c>
      <c r="AK29" t="s">
        <v>126</v>
      </c>
      <c r="AL29">
        <v>18.442</v>
      </c>
      <c r="AM29">
        <v>1430.7909999999999</v>
      </c>
      <c r="AN29">
        <v>10.138999999999999</v>
      </c>
      <c r="AO29">
        <v>45.557000000000002</v>
      </c>
      <c r="AP29">
        <v>6.6790000000000003</v>
      </c>
      <c r="AQ29">
        <f>MIN(Таблица2[[#This Row],[Махал1ВКЛ]:[Махал5ВКл]])</f>
        <v>6.6790000000000003</v>
      </c>
      <c r="AR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9">
        <f>IF(Таблица2[[#This Row],[обучающая выборка]]=Таблица2[[#This Row],[МахаланобисКлассификацияВКЛ]],1,0)</f>
        <v>0</v>
      </c>
      <c r="AT29" t="s">
        <v>126</v>
      </c>
      <c r="AU29">
        <v>4.3280000000000002E-3</v>
      </c>
      <c r="AV29">
        <v>0</v>
      </c>
      <c r="AW29">
        <v>0.14993600000000001</v>
      </c>
      <c r="AX29">
        <v>0</v>
      </c>
      <c r="AY29">
        <v>0.84573699999999996</v>
      </c>
      <c r="AZ29">
        <f>MAX(Таблица2[[#This Row],[АприорВКл1]:[АприорВКл5]])</f>
        <v>0.84573699999999996</v>
      </c>
      <c r="BA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9">
        <f>IF(Таблица2[[#This Row],[АприорВклКлассификация]]=Таблица2[[#This Row],[обучающая выборка]],1,0)</f>
        <v>0</v>
      </c>
      <c r="BC29" t="s">
        <v>122</v>
      </c>
      <c r="BD29" t="s">
        <v>126</v>
      </c>
      <c r="BE29">
        <v>18.442</v>
      </c>
      <c r="BF29">
        <v>1430.7909999999999</v>
      </c>
      <c r="BG29">
        <v>10.138999999999999</v>
      </c>
      <c r="BH29">
        <v>45.557000000000002</v>
      </c>
      <c r="BI29">
        <v>6.6790000000000003</v>
      </c>
      <c r="BJ29">
        <f>MIN(Таблица2[[#This Row],[Махал1ИСК]:[Махал5ИСК]])</f>
        <v>6.6790000000000003</v>
      </c>
      <c r="BK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9">
        <f>IF(Таблица2[[#This Row],[МАХАЛ ИСК Классификация]]=Таблица2[[#This Row],[обучающая выборка]],1,0)</f>
        <v>0</v>
      </c>
      <c r="BM29" t="s">
        <v>126</v>
      </c>
      <c r="BN29">
        <v>4.3280000000000002E-3</v>
      </c>
      <c r="BO29">
        <v>0</v>
      </c>
      <c r="BP29">
        <v>0.14993600000000001</v>
      </c>
      <c r="BQ29">
        <v>0</v>
      </c>
      <c r="BR29">
        <v>0.84573699999999996</v>
      </c>
      <c r="BS29">
        <f>MAX(Таблица2[[#This Row],[АприорИСК1]]:Таблица2[[#This Row],[АприорИСК5]])</f>
        <v>0.84573699999999996</v>
      </c>
      <c r="BT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9">
        <f>IF(Таблица2[[#This Row],[АприорИСК классификация]]=Таблица2[[#This Row],[обучающая выборка]],1,0)</f>
        <v>0</v>
      </c>
    </row>
    <row r="30" spans="1:73" x14ac:dyDescent="0.25">
      <c r="A30" s="3" t="s">
        <v>39</v>
      </c>
      <c r="B30" s="4">
        <v>5</v>
      </c>
      <c r="C30" s="4">
        <v>7</v>
      </c>
      <c r="D30" s="4">
        <v>7</v>
      </c>
      <c r="E30" s="4">
        <v>3</v>
      </c>
      <c r="F30" s="4">
        <v>0.85887754300000008</v>
      </c>
      <c r="G30" s="4">
        <v>1.5869449100000002</v>
      </c>
      <c r="H30" s="4">
        <v>-0.37651935000000003</v>
      </c>
      <c r="I30" s="4">
        <v>-0.79502749600000011</v>
      </c>
      <c r="J30" s="4">
        <v>1.50784078</v>
      </c>
      <c r="K30" s="4">
        <v>-0.39492728100000007</v>
      </c>
      <c r="L30" s="4">
        <v>-0.10465508300000001</v>
      </c>
      <c r="M30" s="4">
        <v>-0.60158680200000003</v>
      </c>
      <c r="N30" s="4">
        <v>9.8467811399999994E-2</v>
      </c>
      <c r="O30" s="4">
        <f>SUMXMY2(Таблица2[[#This Row],[X1]:[X9]],Таблица2[[#Totals],[X1]:[X9]])</f>
        <v>6.8420069727185551</v>
      </c>
      <c r="P30" s="15">
        <v>3</v>
      </c>
      <c r="Q30" s="15" t="s">
        <v>123</v>
      </c>
      <c r="R30" s="19" t="s">
        <v>123</v>
      </c>
      <c r="S30" s="19">
        <v>36.604999999999997</v>
      </c>
      <c r="T30" s="19">
        <v>1981.84</v>
      </c>
      <c r="U30" s="19">
        <v>5.4589999999999996</v>
      </c>
      <c r="V30" s="19">
        <v>62.741</v>
      </c>
      <c r="W30" s="19">
        <v>40.552</v>
      </c>
      <c r="X30" s="19">
        <f>MIN(Таблица2[[#This Row],[Махал1]:[Махал5]])</f>
        <v>5.4589999999999996</v>
      </c>
      <c r="Y3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0" s="19">
        <f>IF(Таблица2[[#This Row],[Махаланобис классификация]]=Таблица2[[#This Row],[обучающая выборка]],1,0)</f>
        <v>1</v>
      </c>
      <c r="AA30" s="20" t="s">
        <v>123</v>
      </c>
      <c r="AB30" s="21">
        <v>3.1619788858651118E-7</v>
      </c>
      <c r="AC30" s="21">
        <v>0</v>
      </c>
      <c r="AD30" s="21">
        <v>0.99999965982551431</v>
      </c>
      <c r="AE30" s="21">
        <v>3.0360227311977807E-13</v>
      </c>
      <c r="AF30" s="21">
        <v>2.3976293479332361E-8</v>
      </c>
      <c r="AG30">
        <f>MAX(Таблица2[[#This Row],[априор1]:[априор5]])</f>
        <v>0.99999965982551431</v>
      </c>
      <c r="AH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0">
        <f>IF(Таблица2[[#This Row],[обучающая выборка]]=Таблица2[[#This Row],[Априор Классификация]],1,0)</f>
        <v>1</v>
      </c>
      <c r="AJ30" t="s">
        <v>123</v>
      </c>
      <c r="AK30" t="s">
        <v>123</v>
      </c>
      <c r="AL30">
        <v>29.407</v>
      </c>
      <c r="AM30">
        <v>1384.8630000000001</v>
      </c>
      <c r="AN30">
        <v>2.4460000000000002</v>
      </c>
      <c r="AO30">
        <v>51.628999999999998</v>
      </c>
      <c r="AP30">
        <v>36.604999999999997</v>
      </c>
      <c r="AQ30">
        <f>MIN(Таблица2[[#This Row],[Махал1ВКЛ]:[Махал5ВКл]])</f>
        <v>2.4460000000000002</v>
      </c>
      <c r="AR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0">
        <f>IF(Таблица2[[#This Row],[обучающая выборка]]=Таблица2[[#This Row],[МахаланобисКлассификацияВКЛ]],1,0)</f>
        <v>1</v>
      </c>
      <c r="AT30" t="s">
        <v>123</v>
      </c>
      <c r="AU30">
        <v>3.0000000000000001E-6</v>
      </c>
      <c r="AV30">
        <v>0</v>
      </c>
      <c r="AW30">
        <v>0.99999700000000002</v>
      </c>
      <c r="AX30">
        <v>0</v>
      </c>
      <c r="AY30">
        <v>0</v>
      </c>
      <c r="AZ30">
        <f>MAX(Таблица2[[#This Row],[АприорВКл1]:[АприорВКл5]])</f>
        <v>0.99999700000000002</v>
      </c>
      <c r="BA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0">
        <f>IF(Таблица2[[#This Row],[АприорВклКлассификация]]=Таблица2[[#This Row],[обучающая выборка]],1,0)</f>
        <v>1</v>
      </c>
      <c r="BC30" t="s">
        <v>123</v>
      </c>
      <c r="BD30" t="s">
        <v>123</v>
      </c>
      <c r="BE30">
        <v>29.407</v>
      </c>
      <c r="BF30">
        <v>1384.8630000000001</v>
      </c>
      <c r="BG30">
        <v>2.4460000000000002</v>
      </c>
      <c r="BH30">
        <v>51.628999999999998</v>
      </c>
      <c r="BI30">
        <v>36.604999999999997</v>
      </c>
      <c r="BJ30">
        <f>MIN(Таблица2[[#This Row],[Махал1ИСК]:[Махал5ИСК]])</f>
        <v>2.4460000000000002</v>
      </c>
      <c r="BK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0">
        <f>IF(Таблица2[[#This Row],[МАХАЛ ИСК Классификация]]=Таблица2[[#This Row],[обучающая выборка]],1,0)</f>
        <v>1</v>
      </c>
      <c r="BM30" t="s">
        <v>123</v>
      </c>
      <c r="BN30">
        <v>3.0000000000000001E-6</v>
      </c>
      <c r="BO30">
        <v>0</v>
      </c>
      <c r="BP30">
        <v>0.99999700000000002</v>
      </c>
      <c r="BQ30">
        <v>0</v>
      </c>
      <c r="BR30">
        <v>0</v>
      </c>
      <c r="BS30">
        <f>MAX(Таблица2[[#This Row],[АприорИСК1]]:Таблица2[[#This Row],[АприорИСК5]])</f>
        <v>0.99999700000000002</v>
      </c>
      <c r="BT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0">
        <f>IF(Таблица2[[#This Row],[АприорИСК классификация]]=Таблица2[[#This Row],[обучающая выборка]],1,0)</f>
        <v>1</v>
      </c>
    </row>
    <row r="31" spans="1:73" x14ac:dyDescent="0.25">
      <c r="A31" s="3" t="s">
        <v>50</v>
      </c>
      <c r="B31" s="4">
        <v>5</v>
      </c>
      <c r="C31" s="4">
        <v>4</v>
      </c>
      <c r="D31" s="4">
        <v>7</v>
      </c>
      <c r="E31" s="4">
        <v>5</v>
      </c>
      <c r="F31" s="4">
        <v>0.27632877000000011</v>
      </c>
      <c r="G31" s="4">
        <v>1.5649885700000001</v>
      </c>
      <c r="H31" s="4">
        <v>2.4729602900000001</v>
      </c>
      <c r="I31" s="4">
        <v>0.24562447200000001</v>
      </c>
      <c r="J31" s="4">
        <v>0.41351389300000008</v>
      </c>
      <c r="K31" s="4">
        <v>-0.117387142</v>
      </c>
      <c r="L31" s="4">
        <v>1.4155782600000002</v>
      </c>
      <c r="M31" s="4">
        <v>-6.6023310200000004E-2</v>
      </c>
      <c r="N31" s="4">
        <v>-0.27476581</v>
      </c>
      <c r="O31" s="4">
        <f>SUMXMY2(Таблица2[[#This Row],[X1]:[X9]],Таблица2[[#Totals],[X1]:[X9]])</f>
        <v>10.969901408299849</v>
      </c>
      <c r="P31" s="15"/>
      <c r="Q31" s="15" t="s">
        <v>122</v>
      </c>
      <c r="R31" s="19" t="s">
        <v>126</v>
      </c>
      <c r="S31" s="19">
        <v>53.59</v>
      </c>
      <c r="T31" s="19">
        <v>2032.327</v>
      </c>
      <c r="U31" s="19">
        <v>49.051000000000002</v>
      </c>
      <c r="V31" s="19">
        <v>106.264</v>
      </c>
      <c r="W31" s="19">
        <v>18.471</v>
      </c>
      <c r="X31" s="19">
        <f>MIN(Таблица2[[#This Row],[Махал1]:[Махал5]])</f>
        <v>18.471</v>
      </c>
      <c r="Y3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1" s="19">
        <f>IF(Таблица2[[#This Row],[Махаланобис классификация]]=Таблица2[[#This Row],[обучающая выборка]],1,0)</f>
        <v>0</v>
      </c>
      <c r="AA31" s="20" t="s">
        <v>126</v>
      </c>
      <c r="AB31" s="21">
        <v>4.3379756588461175E-8</v>
      </c>
      <c r="AC31" s="21">
        <v>0</v>
      </c>
      <c r="AD31" s="21">
        <v>2.2898273980874196E-7</v>
      </c>
      <c r="AE31" s="21">
        <v>7.191672763692086E-20</v>
      </c>
      <c r="AF31" s="21">
        <v>0.99999972763750367</v>
      </c>
      <c r="AG31">
        <f>MAX(Таблица2[[#This Row],[априор1]:[априор5]])</f>
        <v>0.99999972763750367</v>
      </c>
      <c r="AH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1">
        <f>IF(Таблица2[[#This Row],[обучающая выборка]]=Таблица2[[#This Row],[Априор Классификация]],1,0)</f>
        <v>0</v>
      </c>
      <c r="AJ31" t="s">
        <v>122</v>
      </c>
      <c r="AK31" t="s">
        <v>126</v>
      </c>
      <c r="AL31">
        <v>49.081000000000003</v>
      </c>
      <c r="AM31">
        <v>1403.4190000000001</v>
      </c>
      <c r="AN31">
        <v>44.997</v>
      </c>
      <c r="AO31">
        <v>96.753</v>
      </c>
      <c r="AP31">
        <v>12.096</v>
      </c>
      <c r="AQ31">
        <f>MIN(Таблица2[[#This Row],[Махал1ВКЛ]:[Махал5ВКл]])</f>
        <v>12.096</v>
      </c>
      <c r="AR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1">
        <f>IF(Таблица2[[#This Row],[обучающая выборка]]=Таблица2[[#This Row],[МахаланобисКлассификацияВКЛ]],1,0)</f>
        <v>0</v>
      </c>
      <c r="AT31" t="s">
        <v>126</v>
      </c>
      <c r="AU31">
        <v>0</v>
      </c>
      <c r="AV31">
        <v>0</v>
      </c>
      <c r="AW31">
        <v>0</v>
      </c>
      <c r="AX31">
        <v>0</v>
      </c>
      <c r="AY31">
        <v>1</v>
      </c>
      <c r="AZ31">
        <f>MAX(Таблица2[[#This Row],[АприорВКл1]:[АприорВКл5]])</f>
        <v>1</v>
      </c>
      <c r="BA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1">
        <f>IF(Таблица2[[#This Row],[АприорВклКлассификация]]=Таблица2[[#This Row],[обучающая выборка]],1,0)</f>
        <v>0</v>
      </c>
      <c r="BC31" t="s">
        <v>122</v>
      </c>
      <c r="BD31" t="s">
        <v>126</v>
      </c>
      <c r="BE31">
        <v>49.081000000000003</v>
      </c>
      <c r="BF31">
        <v>1403.4190000000001</v>
      </c>
      <c r="BG31">
        <v>44.997</v>
      </c>
      <c r="BH31">
        <v>96.753</v>
      </c>
      <c r="BI31">
        <v>12.096</v>
      </c>
      <c r="BJ31">
        <f>MIN(Таблица2[[#This Row],[Махал1ИСК]:[Махал5ИСК]])</f>
        <v>12.096</v>
      </c>
      <c r="BK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1">
        <f>IF(Таблица2[[#This Row],[МАХАЛ ИСК Классификация]]=Таблица2[[#This Row],[обучающая выборка]],1,0)</f>
        <v>0</v>
      </c>
      <c r="BM31" t="s">
        <v>126</v>
      </c>
      <c r="BN31">
        <v>0</v>
      </c>
      <c r="BO31">
        <v>0</v>
      </c>
      <c r="BP31">
        <v>0</v>
      </c>
      <c r="BQ31">
        <v>0</v>
      </c>
      <c r="BR31">
        <v>1</v>
      </c>
      <c r="BS31">
        <f>MAX(Таблица2[[#This Row],[АприорИСК1]]:Таблица2[[#This Row],[АприорИСК5]])</f>
        <v>1</v>
      </c>
      <c r="BT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1">
        <f>IF(Таблица2[[#This Row],[АприорИСК классификация]]=Таблица2[[#This Row],[обучающая выборка]],1,0)</f>
        <v>0</v>
      </c>
    </row>
    <row r="32" spans="1:73" x14ac:dyDescent="0.25">
      <c r="A32" s="3" t="s">
        <v>19</v>
      </c>
      <c r="B32" s="4">
        <v>4</v>
      </c>
      <c r="C32" s="4">
        <v>6</v>
      </c>
      <c r="D32" s="4">
        <v>7</v>
      </c>
      <c r="E32" s="4">
        <v>4</v>
      </c>
      <c r="F32" s="4">
        <v>9.0334281799999999E-2</v>
      </c>
      <c r="G32" s="4">
        <v>-1.79119418</v>
      </c>
      <c r="H32" s="4">
        <v>-1.70438705</v>
      </c>
      <c r="I32" s="4">
        <v>-0.86006824300000007</v>
      </c>
      <c r="J32" s="4">
        <v>-0.90577272399999997</v>
      </c>
      <c r="K32" s="4">
        <v>-0.32222054400000005</v>
      </c>
      <c r="L32" s="4">
        <v>-0.98205152699999998</v>
      </c>
      <c r="M32" s="4">
        <v>-0.96494810200000003</v>
      </c>
      <c r="N32" s="4">
        <v>-7.8818158999999999E-2</v>
      </c>
      <c r="O32" s="4">
        <f>SUMXMY2(Таблица2[[#This Row],[X1]:[X9]],Таблица2[[#Totals],[X1]:[X9]])</f>
        <v>9.6872021226572436</v>
      </c>
      <c r="P32" s="15">
        <v>4</v>
      </c>
      <c r="Q32" s="15" t="s">
        <v>120</v>
      </c>
      <c r="R32" s="19" t="s">
        <v>120</v>
      </c>
      <c r="S32" s="19">
        <v>20.988</v>
      </c>
      <c r="T32" s="19">
        <v>1988.4480000000001</v>
      </c>
      <c r="U32" s="19">
        <v>52.564999999999998</v>
      </c>
      <c r="V32" s="19">
        <v>10.794</v>
      </c>
      <c r="W32" s="19">
        <v>55.25</v>
      </c>
      <c r="X32" s="19">
        <f>MIN(Таблица2[[#This Row],[Махал1]:[Махал5]])</f>
        <v>10.794</v>
      </c>
      <c r="Y3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32" s="19">
        <f>IF(Таблица2[[#This Row],[Махаланобис классификация]]=Таблица2[[#This Row],[обучающая выборка]],1,0)</f>
        <v>1</v>
      </c>
      <c r="AA32" s="20" t="s">
        <v>120</v>
      </c>
      <c r="AB32" s="21">
        <v>1.3279528785361622E-2</v>
      </c>
      <c r="AC32" s="21">
        <v>0</v>
      </c>
      <c r="AD32" s="21">
        <v>1.0069699510817317E-9</v>
      </c>
      <c r="AE32" s="21">
        <v>0.9867204699446307</v>
      </c>
      <c r="AF32" s="21">
        <v>2.630377857206759E-10</v>
      </c>
      <c r="AG32">
        <f>MAX(Таблица2[[#This Row],[априор1]:[априор5]])</f>
        <v>0.9867204699446307</v>
      </c>
      <c r="AH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32">
        <f>IF(Таблица2[[#This Row],[обучающая выборка]]=Таблица2[[#This Row],[Априор Классификация]],1,0)</f>
        <v>1</v>
      </c>
      <c r="AJ32" t="s">
        <v>120</v>
      </c>
      <c r="AK32" t="s">
        <v>120</v>
      </c>
      <c r="AL32">
        <v>17.763000000000002</v>
      </c>
      <c r="AM32">
        <v>1357.008</v>
      </c>
      <c r="AN32">
        <v>49.276000000000003</v>
      </c>
      <c r="AO32">
        <v>2.1970000000000001</v>
      </c>
      <c r="AP32">
        <v>49.505000000000003</v>
      </c>
      <c r="AQ32">
        <f>MIN(Таблица2[[#This Row],[Махал1ВКЛ]:[Махал5ВКл]])</f>
        <v>2.1970000000000001</v>
      </c>
      <c r="AR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32">
        <f>IF(Таблица2[[#This Row],[обучающая выборка]]=Таблица2[[#This Row],[МахаланобисКлассификацияВКЛ]],1,0)</f>
        <v>1</v>
      </c>
      <c r="AT32" t="s">
        <v>120</v>
      </c>
      <c r="AU32">
        <v>9.1600000000000004E-4</v>
      </c>
      <c r="AV32">
        <v>0</v>
      </c>
      <c r="AW32">
        <v>0</v>
      </c>
      <c r="AX32">
        <v>0.99908399999999997</v>
      </c>
      <c r="AY32">
        <v>0</v>
      </c>
      <c r="AZ32">
        <f>MAX(Таблица2[[#This Row],[АприорВКл1]:[АприорВКл5]])</f>
        <v>0.99908399999999997</v>
      </c>
      <c r="BA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32">
        <f>IF(Таблица2[[#This Row],[АприорВклКлассификация]]=Таблица2[[#This Row],[обучающая выборка]],1,0)</f>
        <v>1</v>
      </c>
      <c r="BC32" t="s">
        <v>120</v>
      </c>
      <c r="BD32" t="s">
        <v>120</v>
      </c>
      <c r="BE32">
        <v>17.763000000000002</v>
      </c>
      <c r="BF32">
        <v>1357.008</v>
      </c>
      <c r="BG32">
        <v>49.276000000000003</v>
      </c>
      <c r="BH32">
        <v>2.1970000000000001</v>
      </c>
      <c r="BI32">
        <v>49.505000000000003</v>
      </c>
      <c r="BJ32">
        <f>MIN(Таблица2[[#This Row],[Махал1ИСК]:[Махал5ИСК]])</f>
        <v>2.1970000000000001</v>
      </c>
      <c r="BK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32">
        <f>IF(Таблица2[[#This Row],[МАХАЛ ИСК Классификация]]=Таблица2[[#This Row],[обучающая выборка]],1,0)</f>
        <v>1</v>
      </c>
      <c r="BM32" t="s">
        <v>120</v>
      </c>
      <c r="BN32">
        <v>9.1600000000000004E-4</v>
      </c>
      <c r="BO32">
        <v>0</v>
      </c>
      <c r="BP32">
        <v>0</v>
      </c>
      <c r="BQ32">
        <v>0.99908399999999997</v>
      </c>
      <c r="BR32">
        <v>0</v>
      </c>
      <c r="BS32">
        <f>MAX(Таблица2[[#This Row],[АприорИСК1]]:Таблица2[[#This Row],[АприорИСК5]])</f>
        <v>0.99908399999999997</v>
      </c>
      <c r="BT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32">
        <f>IF(Таблица2[[#This Row],[АприорИСК классификация]]=Таблица2[[#This Row],[обучающая выборка]],1,0)</f>
        <v>1</v>
      </c>
    </row>
    <row r="33" spans="1:73" x14ac:dyDescent="0.25">
      <c r="A33" s="3" t="s">
        <v>1</v>
      </c>
      <c r="B33" s="4">
        <v>5</v>
      </c>
      <c r="C33" s="4">
        <v>4</v>
      </c>
      <c r="D33" s="4">
        <v>7</v>
      </c>
      <c r="E33" s="4">
        <v>5</v>
      </c>
      <c r="F33" s="4">
        <v>1.9327325100000001</v>
      </c>
      <c r="G33" s="4">
        <v>1.68731673</v>
      </c>
      <c r="H33" s="4">
        <v>0.72251129600000008</v>
      </c>
      <c r="I33" s="4">
        <v>5.0502227800000007E-2</v>
      </c>
      <c r="J33" s="4">
        <v>1.19273137</v>
      </c>
      <c r="K33" s="4">
        <v>0.517564476</v>
      </c>
      <c r="L33" s="4">
        <v>0.96678615299999993</v>
      </c>
      <c r="M33" s="4">
        <v>0.20628363500000002</v>
      </c>
      <c r="N33" s="4">
        <v>-0.36807421600000007</v>
      </c>
      <c r="O33" s="4">
        <f>SUMXMY2(Таблица2[[#This Row],[X1]:[X9]],Таблица2[[#Totals],[X1]:[X9]])</f>
        <v>9.9102538892762091</v>
      </c>
      <c r="P33" s="15"/>
      <c r="Q33" s="15" t="s">
        <v>122</v>
      </c>
      <c r="R33" s="19" t="s">
        <v>126</v>
      </c>
      <c r="S33" s="19">
        <v>119.02</v>
      </c>
      <c r="T33" s="19">
        <v>1484.691</v>
      </c>
      <c r="U33" s="19">
        <v>78.028000000000006</v>
      </c>
      <c r="V33" s="19">
        <v>156.05600000000001</v>
      </c>
      <c r="W33" s="19">
        <v>68.537000000000006</v>
      </c>
      <c r="X33" s="19">
        <f>MIN(Таблица2[[#This Row],[Махал1]:[Махал5]])</f>
        <v>68.537000000000006</v>
      </c>
      <c r="Y3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3" s="19">
        <f>IF(Таблица2[[#This Row],[Махаланобис классификация]]=Таблица2[[#This Row],[обучающая выборка]],1,0)</f>
        <v>0</v>
      </c>
      <c r="AA33" s="20" t="s">
        <v>126</v>
      </c>
      <c r="AB33" s="21">
        <v>1.9819580788802714E-11</v>
      </c>
      <c r="AC33" s="21">
        <v>0</v>
      </c>
      <c r="AD33" s="21">
        <v>8.6132631629823268E-3</v>
      </c>
      <c r="AE33" s="21">
        <v>8.1733675707102251E-20</v>
      </c>
      <c r="AF33" s="21">
        <v>0.99138673681719813</v>
      </c>
      <c r="AG33">
        <f>MAX(Таблица2[[#This Row],[априор1]:[априор5]])</f>
        <v>0.99138673681719813</v>
      </c>
      <c r="AH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3">
        <f>IF(Таблица2[[#This Row],[обучающая выборка]]=Таблица2[[#This Row],[Априор Классификация]],1,0)</f>
        <v>0</v>
      </c>
      <c r="AJ33" t="s">
        <v>123</v>
      </c>
      <c r="AK33" t="s">
        <v>126</v>
      </c>
      <c r="AL33">
        <v>67.02</v>
      </c>
      <c r="AM33">
        <v>975.38</v>
      </c>
      <c r="AN33">
        <v>31.681000000000001</v>
      </c>
      <c r="AO33">
        <v>93.677999999999997</v>
      </c>
      <c r="AP33">
        <v>47.881999999999998</v>
      </c>
      <c r="AQ33">
        <f>MIN(Таблица2[[#This Row],[Махал1ВКЛ]:[Махал5ВКл]])</f>
        <v>31.681000000000001</v>
      </c>
      <c r="AR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3">
        <f>IF(Таблица2[[#This Row],[обучающая выборка]]=Таблица2[[#This Row],[МахаланобисКлассификацияВКЛ]],1,0)</f>
        <v>0</v>
      </c>
      <c r="AT33" t="s">
        <v>126</v>
      </c>
      <c r="AU33">
        <v>0</v>
      </c>
      <c r="AV33">
        <v>0</v>
      </c>
      <c r="AW33">
        <v>0.99969699999999995</v>
      </c>
      <c r="AX33">
        <v>0</v>
      </c>
      <c r="AY33">
        <v>3.0299999999999999E-4</v>
      </c>
      <c r="AZ33">
        <f>MAX(Таблица2[[#This Row],[АприорВКл1]:[АприорВКл5]])</f>
        <v>0.99969699999999995</v>
      </c>
      <c r="BA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3">
        <f>IF(Таблица2[[#This Row],[АприорВклКлассификация]]=Таблица2[[#This Row],[обучающая выборка]],1,0)</f>
        <v>0</v>
      </c>
      <c r="BC33" t="s">
        <v>123</v>
      </c>
      <c r="BD33" t="s">
        <v>126</v>
      </c>
      <c r="BE33">
        <v>67.02</v>
      </c>
      <c r="BF33">
        <v>975.38</v>
      </c>
      <c r="BG33">
        <v>31.681000000000001</v>
      </c>
      <c r="BH33">
        <v>93.677999999999997</v>
      </c>
      <c r="BI33">
        <v>47.881999999999998</v>
      </c>
      <c r="BJ33">
        <f>MIN(Таблица2[[#This Row],[Махал1ИСК]:[Махал5ИСК]])</f>
        <v>31.681000000000001</v>
      </c>
      <c r="BK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3">
        <f>IF(Таблица2[[#This Row],[МАХАЛ ИСК Классификация]]=Таблица2[[#This Row],[обучающая выборка]],1,0)</f>
        <v>0</v>
      </c>
      <c r="BM33" t="s">
        <v>126</v>
      </c>
      <c r="BN33">
        <v>0</v>
      </c>
      <c r="BO33">
        <v>0</v>
      </c>
      <c r="BP33">
        <v>0.99969699999999995</v>
      </c>
      <c r="BQ33">
        <v>0</v>
      </c>
      <c r="BR33">
        <v>3.0299999999999999E-4</v>
      </c>
      <c r="BS33">
        <f>MAX(Таблица2[[#This Row],[АприорИСК1]]:Таблица2[[#This Row],[АприорИСК5]])</f>
        <v>0.99969699999999995</v>
      </c>
      <c r="BT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3">
        <f>IF(Таблица2[[#This Row],[АприорИСК классификация]]=Таблица2[[#This Row],[обучающая выборка]],1,0)</f>
        <v>0</v>
      </c>
    </row>
    <row r="34" spans="1:73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  <c r="P34" s="15">
        <v>2</v>
      </c>
      <c r="Q34" s="15" t="s">
        <v>121</v>
      </c>
      <c r="R34" s="19" t="s">
        <v>121</v>
      </c>
      <c r="S34" s="19">
        <v>2215.991</v>
      </c>
      <c r="T34" s="19">
        <v>9</v>
      </c>
      <c r="U34" s="19">
        <v>2011.287</v>
      </c>
      <c r="V34" s="19">
        <v>2098.1999999999998</v>
      </c>
      <c r="W34" s="19">
        <v>2081.2399999999998</v>
      </c>
      <c r="X34" s="19">
        <f>MIN(Таблица2[[#This Row],[Махал1]:[Махал5]])</f>
        <v>9</v>
      </c>
      <c r="Y3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34" s="19">
        <f>IF(Таблица2[[#This Row],[Махаланобис классификация]]=Таблица2[[#This Row],[обучающая выборка]],1,0)</f>
        <v>1</v>
      </c>
      <c r="AA34" s="20" t="s">
        <v>121</v>
      </c>
      <c r="AB34" s="21">
        <v>0</v>
      </c>
      <c r="AC34" s="21">
        <v>1</v>
      </c>
      <c r="AD34" s="21">
        <v>0</v>
      </c>
      <c r="AE34" s="21">
        <v>0</v>
      </c>
      <c r="AF34" s="21">
        <v>0</v>
      </c>
      <c r="AG34">
        <f>MAX(Таблица2[[#This Row],[априор1]:[априор5]])</f>
        <v>1</v>
      </c>
      <c r="AH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34">
        <f>IF(Таблица2[[#This Row],[обучающая выборка]]=Таблица2[[#This Row],[Априор Классификация]],1,0)</f>
        <v>1</v>
      </c>
      <c r="AJ34" t="s">
        <v>121</v>
      </c>
      <c r="AK34" t="s">
        <v>121</v>
      </c>
      <c r="AL34">
        <v>1501.492</v>
      </c>
      <c r="AM34">
        <v>7.9649999999999999</v>
      </c>
      <c r="AN34">
        <v>1394.6179999999999</v>
      </c>
      <c r="AO34">
        <v>1490.943</v>
      </c>
      <c r="AP34">
        <v>1427.7190000000001</v>
      </c>
      <c r="AQ34">
        <f>MIN(Таблица2[[#This Row],[Махал1ВКЛ]:[Махал5ВКл]])</f>
        <v>7.9649999999999999</v>
      </c>
      <c r="AR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34">
        <f>IF(Таблица2[[#This Row],[обучающая выборка]]=Таблица2[[#This Row],[МахаланобисКлассификацияВКЛ]],1,0)</f>
        <v>1</v>
      </c>
      <c r="AT34" t="s">
        <v>121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f>MAX(Таблица2[[#This Row],[АприорВКл1]:[АприорВКл5]])</f>
        <v>1</v>
      </c>
      <c r="BA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34">
        <f>IF(Таблица2[[#This Row],[АприорВклКлассификация]]=Таблица2[[#This Row],[обучающая выборка]],1,0)</f>
        <v>1</v>
      </c>
      <c r="BC34" t="s">
        <v>121</v>
      </c>
      <c r="BD34" t="s">
        <v>121</v>
      </c>
      <c r="BE34">
        <v>1501.492</v>
      </c>
      <c r="BF34">
        <v>7.9649999999999999</v>
      </c>
      <c r="BG34">
        <v>1394.6179999999999</v>
      </c>
      <c r="BH34">
        <v>1490.943</v>
      </c>
      <c r="BI34">
        <v>1427.7190000000001</v>
      </c>
      <c r="BJ34">
        <f>MIN(Таблица2[[#This Row],[Махал1ИСК]:[Махал5ИСК]])</f>
        <v>7.9649999999999999</v>
      </c>
      <c r="BK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34">
        <f>IF(Таблица2[[#This Row],[МАХАЛ ИСК Классификация]]=Таблица2[[#This Row],[обучающая выборка]],1,0)</f>
        <v>1</v>
      </c>
      <c r="BM34" t="s">
        <v>121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f>MAX(Таблица2[[#This Row],[АприорИСК1]]:Таблица2[[#This Row],[АприорИСК5]])</f>
        <v>1</v>
      </c>
      <c r="BT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34">
        <f>IF(Таблица2[[#This Row],[АприорИСК классификация]]=Таблица2[[#This Row],[обучающая выборка]],1,0)</f>
        <v>1</v>
      </c>
    </row>
    <row r="35" spans="1:73" x14ac:dyDescent="0.25">
      <c r="A35" s="3" t="s">
        <v>66</v>
      </c>
      <c r="B35" s="4">
        <v>2</v>
      </c>
      <c r="C35" s="4">
        <v>6</v>
      </c>
      <c r="D35" s="4">
        <v>7</v>
      </c>
      <c r="E35" s="4">
        <v>1</v>
      </c>
      <c r="F35" s="4">
        <v>-1.1484591900000001</v>
      </c>
      <c r="G35" s="4">
        <v>0.14409998500000004</v>
      </c>
      <c r="H35" s="4">
        <v>8.6549324699999999E-2</v>
      </c>
      <c r="I35" s="4">
        <v>-0.14462001599999999</v>
      </c>
      <c r="J35" s="4">
        <v>-0.20564438700000004</v>
      </c>
      <c r="K35" s="4">
        <v>-0.25596980000000003</v>
      </c>
      <c r="L35" s="4">
        <v>9.3889379399999997E-3</v>
      </c>
      <c r="M35" s="4">
        <v>0.24597085900000001</v>
      </c>
      <c r="N35" s="4">
        <v>0.45303975199999996</v>
      </c>
      <c r="O35" s="4">
        <f>SUMXMY2(Таблица2[[#This Row],[X1]:[X9]],Таблица2[[#Totals],[X1]:[X9]])</f>
        <v>1.74177403644512</v>
      </c>
      <c r="P35" s="15"/>
      <c r="Q35" s="15" t="s">
        <v>124</v>
      </c>
      <c r="R35" s="19" t="s">
        <v>126</v>
      </c>
      <c r="S35" s="19">
        <v>17.754999999999999</v>
      </c>
      <c r="T35" s="19">
        <v>1943.4580000000001</v>
      </c>
      <c r="U35" s="19">
        <v>27.044</v>
      </c>
      <c r="V35" s="19">
        <v>18.88</v>
      </c>
      <c r="W35" s="19">
        <v>45.548999999999999</v>
      </c>
      <c r="X35" s="19">
        <f>MIN(Таблица2[[#This Row],[Махал1]:[Махал5]])</f>
        <v>17.754999999999999</v>
      </c>
      <c r="Y3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5" s="19">
        <f>IF(Таблица2[[#This Row],[Махаланобис классификация]]=Таблица2[[#This Row],[обучающая выборка]],1,0)</f>
        <v>0</v>
      </c>
      <c r="AA35" s="20" t="s">
        <v>126</v>
      </c>
      <c r="AB35" s="21">
        <v>0.79093377496629291</v>
      </c>
      <c r="AC35" s="21">
        <v>0</v>
      </c>
      <c r="AD35" s="21">
        <v>4.1495053184475231E-3</v>
      </c>
      <c r="AE35" s="21">
        <v>0.20491632195650589</v>
      </c>
      <c r="AF35" s="21">
        <v>3.9775875362104875E-7</v>
      </c>
      <c r="AG35">
        <f>MAX(Таблица2[[#This Row],[априор1]:[априор5]])</f>
        <v>0.79093377496629291</v>
      </c>
      <c r="AH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5">
        <f>IF(Таблица2[[#This Row],[обучающая выборка]]=Таблица2[[#This Row],[Априор Классификация]],1,0)</f>
        <v>0</v>
      </c>
      <c r="AJ35" t="s">
        <v>124</v>
      </c>
      <c r="AK35" t="s">
        <v>126</v>
      </c>
      <c r="AL35">
        <v>1.2210000000000001</v>
      </c>
      <c r="AM35">
        <v>1381.873</v>
      </c>
      <c r="AN35">
        <v>20.177</v>
      </c>
      <c r="AO35">
        <v>16.658999999999999</v>
      </c>
      <c r="AP35">
        <v>10.114000000000001</v>
      </c>
      <c r="AQ35">
        <f>MIN(Таблица2[[#This Row],[Махал1ВКЛ]:[Махал5ВКл]])</f>
        <v>1.2210000000000001</v>
      </c>
      <c r="AR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5">
        <f>IF(Таблица2[[#This Row],[обучающая выборка]]=Таблица2[[#This Row],[МахаланобисКлассификацияВКЛ]],1,0)</f>
        <v>0</v>
      </c>
      <c r="AT35" t="s">
        <v>126</v>
      </c>
      <c r="AU35">
        <v>0.99340799999999996</v>
      </c>
      <c r="AV35">
        <v>0</v>
      </c>
      <c r="AW35">
        <v>4.1E-5</v>
      </c>
      <c r="AX35">
        <v>2.0100000000000001E-4</v>
      </c>
      <c r="AY35">
        <v>6.3499999999999997E-3</v>
      </c>
      <c r="AZ35">
        <f>MAX(Таблица2[[#This Row],[АприорВКл1]:[АприорВКл5]])</f>
        <v>0.99340799999999996</v>
      </c>
      <c r="BA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5">
        <f>IF(Таблица2[[#This Row],[АприорВклКлассификация]]=Таблица2[[#This Row],[обучающая выборка]],1,0)</f>
        <v>0</v>
      </c>
      <c r="BC35" t="s">
        <v>124</v>
      </c>
      <c r="BD35" t="s">
        <v>126</v>
      </c>
      <c r="BE35">
        <v>1.2210000000000001</v>
      </c>
      <c r="BF35">
        <v>1381.873</v>
      </c>
      <c r="BG35">
        <v>20.177</v>
      </c>
      <c r="BH35">
        <v>16.658999999999999</v>
      </c>
      <c r="BI35">
        <v>10.114000000000001</v>
      </c>
      <c r="BJ35">
        <f>MIN(Таблица2[[#This Row],[Махал1ИСК]:[Махал5ИСК]])</f>
        <v>1.2210000000000001</v>
      </c>
      <c r="BK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5">
        <f>IF(Таблица2[[#This Row],[МАХАЛ ИСК Классификация]]=Таблица2[[#This Row],[обучающая выборка]],1,0)</f>
        <v>0</v>
      </c>
      <c r="BM35" t="s">
        <v>126</v>
      </c>
      <c r="BN35">
        <v>0.99340799999999996</v>
      </c>
      <c r="BO35">
        <v>0</v>
      </c>
      <c r="BP35">
        <v>4.1E-5</v>
      </c>
      <c r="BQ35">
        <v>2.0100000000000001E-4</v>
      </c>
      <c r="BR35">
        <v>6.3499999999999997E-3</v>
      </c>
      <c r="BS35">
        <f>MAX(Таблица2[[#This Row],[АприорИСК1]]:Таблица2[[#This Row],[АприорИСК5]])</f>
        <v>0.99340799999999996</v>
      </c>
      <c r="BT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5">
        <f>IF(Таблица2[[#This Row],[АприорИСК классификация]]=Таблица2[[#This Row],[обучающая выборка]],1,0)</f>
        <v>0</v>
      </c>
    </row>
    <row r="36" spans="1:73" x14ac:dyDescent="0.25">
      <c r="A36" s="3" t="s">
        <v>25</v>
      </c>
      <c r="B36" s="4">
        <v>5</v>
      </c>
      <c r="C36" s="4">
        <v>7</v>
      </c>
      <c r="D36" s="4">
        <v>7</v>
      </c>
      <c r="E36" s="4">
        <v>3</v>
      </c>
      <c r="F36" s="4">
        <v>0.39213665799999997</v>
      </c>
      <c r="G36" s="4">
        <v>0.52206262199999998</v>
      </c>
      <c r="H36" s="4">
        <v>-0.6005885809999999</v>
      </c>
      <c r="I36" s="4">
        <v>-1.3803942300000001</v>
      </c>
      <c r="J36" s="4">
        <v>1.7100498000000002</v>
      </c>
      <c r="K36" s="4">
        <v>-0.32698536800000011</v>
      </c>
      <c r="L36" s="4">
        <v>1.3188816800000001</v>
      </c>
      <c r="M36" s="4">
        <v>-0.76473859399999999</v>
      </c>
      <c r="N36" s="4">
        <v>-0.45205178100000004</v>
      </c>
      <c r="O36" s="4">
        <f>SUMXMY2(Таблица2[[#This Row],[X1]:[X9]],Таблица2[[#Totals],[X1]:[X9]])</f>
        <v>8.2523299787466176</v>
      </c>
      <c r="P36" s="15">
        <v>3</v>
      </c>
      <c r="Q36" s="15" t="s">
        <v>123</v>
      </c>
      <c r="R36" s="19" t="s">
        <v>123</v>
      </c>
      <c r="S36" s="19">
        <v>43.280999999999999</v>
      </c>
      <c r="T36" s="19">
        <v>1998.7249999999999</v>
      </c>
      <c r="U36" s="19">
        <v>11.327</v>
      </c>
      <c r="V36" s="19">
        <v>54.156999999999996</v>
      </c>
      <c r="W36" s="19">
        <v>64.497</v>
      </c>
      <c r="X36" s="19">
        <f>MIN(Таблица2[[#This Row],[Махал1]:[Махал5]])</f>
        <v>11.327</v>
      </c>
      <c r="Y3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6" s="19">
        <f>IF(Таблица2[[#This Row],[Махаланобис классификация]]=Таблица2[[#This Row],[обучающая выборка]],1,0)</f>
        <v>1</v>
      </c>
      <c r="AA36" s="20" t="s">
        <v>123</v>
      </c>
      <c r="AB36" s="21">
        <v>2.1110371556749331E-7</v>
      </c>
      <c r="AC36" s="21">
        <v>0</v>
      </c>
      <c r="AD36" s="21">
        <v>0.99999978847614757</v>
      </c>
      <c r="AE36" s="21">
        <v>4.1729101005550508E-10</v>
      </c>
      <c r="AF36" s="21">
        <v>2.8458596271273647E-12</v>
      </c>
      <c r="AG36">
        <f>MAX(Таблица2[[#This Row],[априор1]:[априор5]])</f>
        <v>0.99999978847614757</v>
      </c>
      <c r="AH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6">
        <f>IF(Таблица2[[#This Row],[обучающая выборка]]=Таблица2[[#This Row],[Априор Классификация]],1,0)</f>
        <v>1</v>
      </c>
      <c r="AJ36" t="s">
        <v>123</v>
      </c>
      <c r="AK36" t="s">
        <v>123</v>
      </c>
      <c r="AL36">
        <v>28.640999999999998</v>
      </c>
      <c r="AM36">
        <v>1319.94</v>
      </c>
      <c r="AN36">
        <v>2.0070000000000001</v>
      </c>
      <c r="AO36">
        <v>39.835000000000001</v>
      </c>
      <c r="AP36">
        <v>35.225000000000001</v>
      </c>
      <c r="AQ36">
        <f>MIN(Таблица2[[#This Row],[Махал1ВКЛ]:[Махал5ВКл]])</f>
        <v>2.0070000000000001</v>
      </c>
      <c r="AR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6">
        <f>IF(Таблица2[[#This Row],[обучающая выборка]]=Таблица2[[#This Row],[МахаланобисКлассификацияВКЛ]],1,0)</f>
        <v>1</v>
      </c>
      <c r="AT36" t="s">
        <v>123</v>
      </c>
      <c r="AU36">
        <v>3.0000000000000001E-6</v>
      </c>
      <c r="AV36">
        <v>0</v>
      </c>
      <c r="AW36">
        <v>0.99999700000000002</v>
      </c>
      <c r="AX36">
        <v>0</v>
      </c>
      <c r="AY36">
        <v>0</v>
      </c>
      <c r="AZ36">
        <f>MAX(Таблица2[[#This Row],[АприорВКл1]:[АприорВКл5]])</f>
        <v>0.99999700000000002</v>
      </c>
      <c r="BA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6">
        <f>IF(Таблица2[[#This Row],[АприорВклКлассификация]]=Таблица2[[#This Row],[обучающая выборка]],1,0)</f>
        <v>1</v>
      </c>
      <c r="BC36" t="s">
        <v>123</v>
      </c>
      <c r="BD36" t="s">
        <v>123</v>
      </c>
      <c r="BE36">
        <v>28.640999999999998</v>
      </c>
      <c r="BF36">
        <v>1319.94</v>
      </c>
      <c r="BG36">
        <v>2.0070000000000001</v>
      </c>
      <c r="BH36">
        <v>39.835000000000001</v>
      </c>
      <c r="BI36">
        <v>35.225000000000001</v>
      </c>
      <c r="BJ36">
        <f>MIN(Таблица2[[#This Row],[Махал1ИСК]:[Махал5ИСК]])</f>
        <v>2.0070000000000001</v>
      </c>
      <c r="BK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6">
        <f>IF(Таблица2[[#This Row],[МАХАЛ ИСК Классификация]]=Таблица2[[#This Row],[обучающая выборка]],1,0)</f>
        <v>1</v>
      </c>
      <c r="BM36" t="s">
        <v>123</v>
      </c>
      <c r="BN36">
        <v>3.0000000000000001E-6</v>
      </c>
      <c r="BO36">
        <v>0</v>
      </c>
      <c r="BP36">
        <v>0.99999700000000002</v>
      </c>
      <c r="BQ36">
        <v>0</v>
      </c>
      <c r="BR36">
        <v>0</v>
      </c>
      <c r="BS36">
        <f>MAX(Таблица2[[#This Row],[АприорИСК1]]:Таблица2[[#This Row],[АприорИСК5]])</f>
        <v>0.99999700000000002</v>
      </c>
      <c r="BT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6">
        <f>IF(Таблица2[[#This Row],[АприорИСК классификация]]=Таблица2[[#This Row],[обучающая выборка]],1,0)</f>
        <v>1</v>
      </c>
    </row>
    <row r="37" spans="1:73" x14ac:dyDescent="0.25">
      <c r="A37" s="3" t="s">
        <v>64</v>
      </c>
      <c r="B37" s="4">
        <v>2</v>
      </c>
      <c r="C37" s="4">
        <v>6</v>
      </c>
      <c r="D37" s="4">
        <v>7</v>
      </c>
      <c r="E37" s="4">
        <v>1</v>
      </c>
      <c r="F37" s="4">
        <v>0.60269645600000021</v>
      </c>
      <c r="G37" s="4">
        <v>-0.132706676</v>
      </c>
      <c r="H37" s="4">
        <v>-0.99080136600000002</v>
      </c>
      <c r="I37" s="4">
        <v>0.44074671599999998</v>
      </c>
      <c r="J37" s="4">
        <v>-0.74290604300000007</v>
      </c>
      <c r="K37" s="4">
        <v>-0.49178011100000002</v>
      </c>
      <c r="L37" s="4">
        <v>-0.41582001400000007</v>
      </c>
      <c r="M37" s="4">
        <v>-0.61302210400000001</v>
      </c>
      <c r="N37" s="4">
        <v>0.49969395499999997</v>
      </c>
      <c r="O37" s="4">
        <f>SUMXMY2(Таблица2[[#This Row],[X1]:[X9]],Таблица2[[#Totals],[X1]:[X9]])</f>
        <v>3.1489525934349305</v>
      </c>
      <c r="P37" s="15"/>
      <c r="Q37" s="15" t="s">
        <v>124</v>
      </c>
      <c r="R37" s="19" t="s">
        <v>126</v>
      </c>
      <c r="S37" s="19">
        <v>12.509</v>
      </c>
      <c r="T37" s="19">
        <v>2226.8580000000002</v>
      </c>
      <c r="U37" s="19">
        <v>53.662999999999997</v>
      </c>
      <c r="V37" s="19">
        <v>41.381</v>
      </c>
      <c r="W37" s="19">
        <v>40.488</v>
      </c>
      <c r="X37" s="19">
        <f>MIN(Таблица2[[#This Row],[Махал1]:[Махал5]])</f>
        <v>12.509</v>
      </c>
      <c r="Y3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7" s="19">
        <f>IF(Таблица2[[#This Row],[Махаланобис классификация]]=Таблица2[[#This Row],[обучающая выборка]],1,0)</f>
        <v>0</v>
      </c>
      <c r="AA37" s="20" t="s">
        <v>126</v>
      </c>
      <c r="AB37" s="21">
        <v>0.99999929676008836</v>
      </c>
      <c r="AC37" s="21">
        <v>0</v>
      </c>
      <c r="AD37" s="21">
        <v>6.3127270337657645E-10</v>
      </c>
      <c r="AE37" s="21">
        <v>2.4433987327446037E-7</v>
      </c>
      <c r="AF37" s="21">
        <v>4.5826876554288322E-7</v>
      </c>
      <c r="AG37">
        <f>MAX(Таблица2[[#This Row],[априор1]:[априор5]])</f>
        <v>0.99999929676008836</v>
      </c>
      <c r="AH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7">
        <f>IF(Таблица2[[#This Row],[обучающая выборка]]=Таблица2[[#This Row],[Априор Классификация]],1,0)</f>
        <v>0</v>
      </c>
      <c r="AJ37" t="s">
        <v>124</v>
      </c>
      <c r="AK37" t="s">
        <v>126</v>
      </c>
      <c r="AL37">
        <v>2.1920000000000002</v>
      </c>
      <c r="AM37">
        <v>1469.316</v>
      </c>
      <c r="AN37">
        <v>26.501999999999999</v>
      </c>
      <c r="AO37">
        <v>7.4420000000000002</v>
      </c>
      <c r="AP37">
        <v>27.364000000000001</v>
      </c>
      <c r="AQ37">
        <f>MIN(Таблица2[[#This Row],[Махал1ВКЛ]:[Махал5ВКл]])</f>
        <v>2.1920000000000002</v>
      </c>
      <c r="AR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7">
        <f>IF(Таблица2[[#This Row],[обучающая выборка]]=Таблица2[[#This Row],[МахаланобисКлассификацияВКЛ]],1,0)</f>
        <v>0</v>
      </c>
      <c r="AT37" t="s">
        <v>126</v>
      </c>
      <c r="AU37">
        <v>0.96811599999999998</v>
      </c>
      <c r="AV37">
        <v>0</v>
      </c>
      <c r="AW37">
        <v>3.0000000000000001E-6</v>
      </c>
      <c r="AX37">
        <v>3.1878999999999998E-2</v>
      </c>
      <c r="AY37">
        <v>1.9999999999999999E-6</v>
      </c>
      <c r="AZ37">
        <f>MAX(Таблица2[[#This Row],[АприорВКл1]:[АприорВКл5]])</f>
        <v>0.96811599999999998</v>
      </c>
      <c r="BA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7">
        <f>IF(Таблица2[[#This Row],[АприорВклКлассификация]]=Таблица2[[#This Row],[обучающая выборка]],1,0)</f>
        <v>0</v>
      </c>
      <c r="BC37" t="s">
        <v>124</v>
      </c>
      <c r="BD37" t="s">
        <v>126</v>
      </c>
      <c r="BE37">
        <v>2.1920000000000002</v>
      </c>
      <c r="BF37">
        <v>1469.316</v>
      </c>
      <c r="BG37">
        <v>26.501999999999999</v>
      </c>
      <c r="BH37">
        <v>7.4420000000000002</v>
      </c>
      <c r="BI37">
        <v>27.364000000000001</v>
      </c>
      <c r="BJ37">
        <f>MIN(Таблица2[[#This Row],[Махал1ИСК]:[Махал5ИСК]])</f>
        <v>2.1920000000000002</v>
      </c>
      <c r="BK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7">
        <f>IF(Таблица2[[#This Row],[МАХАЛ ИСК Классификация]]=Таблица2[[#This Row],[обучающая выборка]],1,0)</f>
        <v>0</v>
      </c>
      <c r="BM37" t="s">
        <v>126</v>
      </c>
      <c r="BN37">
        <v>0.96811599999999998</v>
      </c>
      <c r="BO37">
        <v>0</v>
      </c>
      <c r="BP37">
        <v>3.0000000000000001E-6</v>
      </c>
      <c r="BQ37">
        <v>3.1878999999999998E-2</v>
      </c>
      <c r="BR37">
        <v>1.9999999999999999E-6</v>
      </c>
      <c r="BS37">
        <f>MAX(Таблица2[[#This Row],[АприорИСК1]]:Таблица2[[#This Row],[АприорИСК5]])</f>
        <v>0.96811599999999998</v>
      </c>
      <c r="BT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7">
        <f>IF(Таблица2[[#This Row],[АприорИСК классификация]]=Таблица2[[#This Row],[обучающая выборка]],1,0)</f>
        <v>0</v>
      </c>
    </row>
    <row r="38" spans="1:73" x14ac:dyDescent="0.25">
      <c r="A38" s="3" t="s">
        <v>61</v>
      </c>
      <c r="B38" s="4">
        <v>2</v>
      </c>
      <c r="C38" s="4">
        <v>6</v>
      </c>
      <c r="D38" s="4">
        <v>7</v>
      </c>
      <c r="E38" s="4">
        <v>1</v>
      </c>
      <c r="F38" s="4">
        <v>1.0694373399999999</v>
      </c>
      <c r="G38" s="4">
        <v>0.21467392099999999</v>
      </c>
      <c r="H38" s="4">
        <v>-0.31361227800000008</v>
      </c>
      <c r="I38" s="4">
        <v>-1.4538520100000001E-2</v>
      </c>
      <c r="J38" s="4">
        <v>4.7188484299999993E-2</v>
      </c>
      <c r="K38" s="4">
        <v>-0.34977747000000003</v>
      </c>
      <c r="L38" s="4">
        <v>-0.69058328499999988</v>
      </c>
      <c r="M38" s="4">
        <v>-0.35208930900000007</v>
      </c>
      <c r="N38" s="4">
        <v>0.25709210100000002</v>
      </c>
      <c r="O38" s="4">
        <f>SUMXMY2(Таблица2[[#This Row],[X1]:[X9]],Таблица2[[#Totals],[X1]:[X9]])</f>
        <v>2.0798846808109785</v>
      </c>
      <c r="P38" s="15"/>
      <c r="Q38" s="15" t="s">
        <v>122</v>
      </c>
      <c r="R38" s="19" t="s">
        <v>126</v>
      </c>
      <c r="S38" s="19">
        <v>16.513000000000002</v>
      </c>
      <c r="T38" s="19">
        <v>2002.913</v>
      </c>
      <c r="U38" s="19">
        <v>30.067</v>
      </c>
      <c r="V38" s="19">
        <v>43.515999999999998</v>
      </c>
      <c r="W38" s="19">
        <v>14.872</v>
      </c>
      <c r="X38" s="19">
        <f>MIN(Таблица2[[#This Row],[Махал1]:[Махал5]])</f>
        <v>14.872</v>
      </c>
      <c r="Y3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8" s="19">
        <f>IF(Таблица2[[#This Row],[Махаланобис классификация]]=Таблица2[[#This Row],[обучающая выборка]],1,0)</f>
        <v>0</v>
      </c>
      <c r="AA38" s="20" t="s">
        <v>126</v>
      </c>
      <c r="AB38" s="21">
        <v>0.44646398696896378</v>
      </c>
      <c r="AC38" s="21">
        <v>0</v>
      </c>
      <c r="AD38" s="21">
        <v>2.7758041401049443E-4</v>
      </c>
      <c r="AE38" s="21">
        <v>2.7773321175155517E-7</v>
      </c>
      <c r="AF38" s="21">
        <v>0.55325815488381402</v>
      </c>
      <c r="AG38">
        <f>MAX(Таблица2[[#This Row],[априор1]:[априор5]])</f>
        <v>0.55325815488381402</v>
      </c>
      <c r="AH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8">
        <f>IF(Таблица2[[#This Row],[обучающая выборка]]=Таблица2[[#This Row],[Априор Классификация]],1,0)</f>
        <v>0</v>
      </c>
      <c r="AJ38" t="s">
        <v>124</v>
      </c>
      <c r="AK38" t="s">
        <v>126</v>
      </c>
      <c r="AL38">
        <v>1.4710000000000001</v>
      </c>
      <c r="AM38">
        <v>1394.508</v>
      </c>
      <c r="AN38">
        <v>11.558</v>
      </c>
      <c r="AO38">
        <v>14.233000000000001</v>
      </c>
      <c r="AP38">
        <v>13.411</v>
      </c>
      <c r="AQ38">
        <f>MIN(Таблица2[[#This Row],[Махал1ВКЛ]:[Махал5ВКл]])</f>
        <v>1.4710000000000001</v>
      </c>
      <c r="AR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8">
        <f>IF(Таблица2[[#This Row],[обучающая выборка]]=Таблица2[[#This Row],[МахаланобисКлассификацияВКЛ]],1,0)</f>
        <v>0</v>
      </c>
      <c r="AT38" t="s">
        <v>126</v>
      </c>
      <c r="AU38">
        <v>0.99434900000000004</v>
      </c>
      <c r="AV38">
        <v>0</v>
      </c>
      <c r="AW38">
        <v>3.5000000000000001E-3</v>
      </c>
      <c r="AX38">
        <v>7.6499999999999995E-4</v>
      </c>
      <c r="AY38">
        <v>1.3849999999999999E-3</v>
      </c>
      <c r="AZ38">
        <f>MAX(Таблица2[[#This Row],[АприорВКл1]:[АприорВКл5]])</f>
        <v>0.99434900000000004</v>
      </c>
      <c r="BA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8">
        <f>IF(Таблица2[[#This Row],[АприорВклКлассификация]]=Таблица2[[#This Row],[обучающая выборка]],1,0)</f>
        <v>0</v>
      </c>
      <c r="BC38" t="s">
        <v>124</v>
      </c>
      <c r="BD38" t="s">
        <v>126</v>
      </c>
      <c r="BE38">
        <v>1.4710000000000001</v>
      </c>
      <c r="BF38">
        <v>1394.508</v>
      </c>
      <c r="BG38">
        <v>11.558</v>
      </c>
      <c r="BH38">
        <v>14.233000000000001</v>
      </c>
      <c r="BI38">
        <v>13.411</v>
      </c>
      <c r="BJ38">
        <f>MIN(Таблица2[[#This Row],[Махал1ИСК]:[Махал5ИСК]])</f>
        <v>1.4710000000000001</v>
      </c>
      <c r="BK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8">
        <f>IF(Таблица2[[#This Row],[МАХАЛ ИСК Классификация]]=Таблица2[[#This Row],[обучающая выборка]],1,0)</f>
        <v>0</v>
      </c>
      <c r="BM38" t="s">
        <v>126</v>
      </c>
      <c r="BN38">
        <v>0.99434900000000004</v>
      </c>
      <c r="BO38">
        <v>0</v>
      </c>
      <c r="BP38">
        <v>3.5000000000000001E-3</v>
      </c>
      <c r="BQ38">
        <v>7.6499999999999995E-4</v>
      </c>
      <c r="BR38">
        <v>1.3849999999999999E-3</v>
      </c>
      <c r="BS38">
        <f>MAX(Таблица2[[#This Row],[АприорИСК1]]:Таблица2[[#This Row],[АприорИСК5]])</f>
        <v>0.99434900000000004</v>
      </c>
      <c r="BT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8">
        <f>IF(Таблица2[[#This Row],[АприорИСК классификация]]=Таблица2[[#This Row],[обучающая выборка]],1,0)</f>
        <v>0</v>
      </c>
    </row>
    <row r="39" spans="1:73" x14ac:dyDescent="0.25">
      <c r="A39" s="3" t="s">
        <v>14</v>
      </c>
      <c r="B39" s="4">
        <v>2</v>
      </c>
      <c r="C39" s="4">
        <v>4</v>
      </c>
      <c r="D39" s="4">
        <v>7</v>
      </c>
      <c r="E39" s="4">
        <v>1</v>
      </c>
      <c r="F39" s="4">
        <v>0.17455820100000002</v>
      </c>
      <c r="G39" s="4">
        <v>1.0646977799999999</v>
      </c>
      <c r="H39" s="4">
        <v>-2.8161972600000005E-2</v>
      </c>
      <c r="I39" s="4">
        <v>0.31066522000000002</v>
      </c>
      <c r="J39" s="4">
        <v>-0.65752049400000012</v>
      </c>
      <c r="K39" s="4">
        <v>-0.65325570600000016</v>
      </c>
      <c r="L39" s="4">
        <v>0.64938514600000008</v>
      </c>
      <c r="M39" s="4">
        <v>-0.36120085900000004</v>
      </c>
      <c r="N39" s="4">
        <v>0.3690621870000001</v>
      </c>
      <c r="O39" s="4">
        <f>SUMXMY2(Таблица2[[#This Row],[X1]:[X9]],Таблица2[[#Totals],[X1]:[X9]])</f>
        <v>2.8088081469136594</v>
      </c>
      <c r="P39" s="15"/>
      <c r="Q39" s="15" t="s">
        <v>124</v>
      </c>
      <c r="R39" s="19" t="s">
        <v>126</v>
      </c>
      <c r="S39" s="19">
        <v>15.88</v>
      </c>
      <c r="T39" s="19">
        <v>2370.3510000000001</v>
      </c>
      <c r="U39" s="19">
        <v>42.567</v>
      </c>
      <c r="V39" s="19">
        <v>58.109000000000002</v>
      </c>
      <c r="W39" s="19">
        <v>38.366</v>
      </c>
      <c r="X39" s="19">
        <f>MIN(Таблица2[[#This Row],[Махал1]:[Махал5]])</f>
        <v>15.88</v>
      </c>
      <c r="Y3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9" s="19">
        <f>IF(Таблица2[[#This Row],[Махаланобис классификация]]=Таблица2[[#This Row],[обучающая выборка]],1,0)</f>
        <v>0</v>
      </c>
      <c r="AA39" s="20" t="s">
        <v>126</v>
      </c>
      <c r="AB39" s="21">
        <v>0.99999197932235651</v>
      </c>
      <c r="AC39" s="21">
        <v>0</v>
      </c>
      <c r="AD39" s="21">
        <v>8.748054292019538E-7</v>
      </c>
      <c r="AE39" s="21">
        <v>3.0742248103322582E-10</v>
      </c>
      <c r="AF39" s="21">
        <v>7.1455647917916773E-6</v>
      </c>
      <c r="AG39">
        <f>MAX(Таблица2[[#This Row],[априор1]:[априор5]])</f>
        <v>0.99999197932235651</v>
      </c>
      <c r="AH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9">
        <f>IF(Таблица2[[#This Row],[обучающая выборка]]=Таблица2[[#This Row],[Априор Классификация]],1,0)</f>
        <v>0</v>
      </c>
      <c r="AJ39" t="s">
        <v>124</v>
      </c>
      <c r="AK39" t="s">
        <v>126</v>
      </c>
      <c r="AL39">
        <v>10.177</v>
      </c>
      <c r="AM39">
        <v>1583.269</v>
      </c>
      <c r="AN39">
        <v>23.797000000000001</v>
      </c>
      <c r="AO39">
        <v>35.055999999999997</v>
      </c>
      <c r="AP39">
        <v>17.728999999999999</v>
      </c>
      <c r="AQ39">
        <f>MIN(Таблица2[[#This Row],[Махал1ВКЛ]:[Махал5ВКл]])</f>
        <v>10.177</v>
      </c>
      <c r="AR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9">
        <f>IF(Таблица2[[#This Row],[обучающая выборка]]=Таблица2[[#This Row],[МахаланобисКлассификацияВКЛ]],1,0)</f>
        <v>0</v>
      </c>
      <c r="AT39" t="s">
        <v>126</v>
      </c>
      <c r="AU39">
        <v>0.98706899999999997</v>
      </c>
      <c r="AV39">
        <v>0</v>
      </c>
      <c r="AW39">
        <v>5.9400000000000002E-4</v>
      </c>
      <c r="AX39">
        <v>1.9999999999999999E-6</v>
      </c>
      <c r="AY39">
        <v>1.2336E-2</v>
      </c>
      <c r="AZ39">
        <f>MAX(Таблица2[[#This Row],[АприорВКл1]:[АприорВКл5]])</f>
        <v>0.98706899999999997</v>
      </c>
      <c r="BA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9">
        <f>IF(Таблица2[[#This Row],[АприорВклКлассификация]]=Таблица2[[#This Row],[обучающая выборка]],1,0)</f>
        <v>0</v>
      </c>
      <c r="BC39" t="s">
        <v>124</v>
      </c>
      <c r="BD39" t="s">
        <v>126</v>
      </c>
      <c r="BE39">
        <v>10.177</v>
      </c>
      <c r="BF39">
        <v>1583.269</v>
      </c>
      <c r="BG39">
        <v>23.797000000000001</v>
      </c>
      <c r="BH39">
        <v>35.055999999999997</v>
      </c>
      <c r="BI39">
        <v>17.728999999999999</v>
      </c>
      <c r="BJ39">
        <f>MIN(Таблица2[[#This Row],[Махал1ИСК]:[Махал5ИСК]])</f>
        <v>10.177</v>
      </c>
      <c r="BK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9">
        <f>IF(Таблица2[[#This Row],[МАХАЛ ИСК Классификация]]=Таблица2[[#This Row],[обучающая выборка]],1,0)</f>
        <v>0</v>
      </c>
      <c r="BM39" t="s">
        <v>126</v>
      </c>
      <c r="BN39">
        <v>0.98706899999999997</v>
      </c>
      <c r="BO39">
        <v>0</v>
      </c>
      <c r="BP39">
        <v>5.9400000000000002E-4</v>
      </c>
      <c r="BQ39">
        <v>1.9999999999999999E-6</v>
      </c>
      <c r="BR39">
        <v>1.2336E-2</v>
      </c>
      <c r="BS39">
        <f>MAX(Таблица2[[#This Row],[АприорИСК1]]:Таблица2[[#This Row],[АприорИСК5]])</f>
        <v>0.98706899999999997</v>
      </c>
      <c r="BT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9">
        <f>IF(Таблица2[[#This Row],[АприорИСК классификация]]=Таблица2[[#This Row],[обучающая выборка]],1,0)</f>
        <v>0</v>
      </c>
    </row>
    <row r="40" spans="1:73" x14ac:dyDescent="0.25">
      <c r="A40" s="3" t="s">
        <v>37</v>
      </c>
      <c r="B40" s="4">
        <v>2</v>
      </c>
      <c r="C40" s="4">
        <v>4</v>
      </c>
      <c r="D40" s="4">
        <v>7</v>
      </c>
      <c r="E40" s="4">
        <v>1</v>
      </c>
      <c r="F40" s="4">
        <v>-0.81507284800000002</v>
      </c>
      <c r="G40" s="4">
        <v>0.27662215400000001</v>
      </c>
      <c r="H40" s="4">
        <v>-0.52759642200000001</v>
      </c>
      <c r="I40" s="4">
        <v>0.7009097070000001</v>
      </c>
      <c r="J40" s="4">
        <v>0.54407815200000009</v>
      </c>
      <c r="K40" s="4">
        <v>-0.34632205000000005</v>
      </c>
      <c r="L40" s="4">
        <v>0.193112544</v>
      </c>
      <c r="M40" s="4">
        <v>-0.59528821300000001</v>
      </c>
      <c r="N40" s="4">
        <v>-9.7479840099999993E-2</v>
      </c>
      <c r="O40" s="4">
        <f>SUMXMY2(Таблица2[[#This Row],[X1]:[X9]],Таблица2[[#Totals],[X1]:[X9]])</f>
        <v>2.3276187939336062</v>
      </c>
      <c r="P40" s="15"/>
      <c r="Q40" s="15" t="s">
        <v>124</v>
      </c>
      <c r="R40" s="19" t="s">
        <v>126</v>
      </c>
      <c r="S40" s="19">
        <v>14.606</v>
      </c>
      <c r="T40" s="19">
        <v>2076.9470000000001</v>
      </c>
      <c r="U40" s="19">
        <v>21.951000000000001</v>
      </c>
      <c r="V40" s="19">
        <v>30.84</v>
      </c>
      <c r="W40" s="19">
        <v>49.71</v>
      </c>
      <c r="X40" s="19">
        <f>MIN(Таблица2[[#This Row],[Махал1]:[Махал5]])</f>
        <v>14.606</v>
      </c>
      <c r="Y4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0" s="19">
        <f>IF(Таблица2[[#This Row],[Махаланобис классификация]]=Таблица2[[#This Row],[обучающая выборка]],1,0)</f>
        <v>0</v>
      </c>
      <c r="AA40" s="20" t="s">
        <v>126</v>
      </c>
      <c r="AB40" s="21">
        <v>0.98619676435924508</v>
      </c>
      <c r="AC40" s="21">
        <v>0</v>
      </c>
      <c r="AD40" s="21">
        <v>1.3669470893828818E-2</v>
      </c>
      <c r="AE40" s="21">
        <v>1.3375192176480138E-4</v>
      </c>
      <c r="AF40" s="21">
        <v>1.2825161299122483E-8</v>
      </c>
      <c r="AG40">
        <f>MAX(Таблица2[[#This Row],[априор1]:[априор5]])</f>
        <v>0.98619676435924508</v>
      </c>
      <c r="AH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0">
        <f>IF(Таблица2[[#This Row],[обучающая выборка]]=Таблица2[[#This Row],[Априор Классификация]],1,0)</f>
        <v>0</v>
      </c>
      <c r="AJ40" t="s">
        <v>123</v>
      </c>
      <c r="AK40" t="s">
        <v>126</v>
      </c>
      <c r="AL40">
        <v>7.88</v>
      </c>
      <c r="AM40">
        <v>1358.318</v>
      </c>
      <c r="AN40">
        <v>4.0629999999999997</v>
      </c>
      <c r="AO40">
        <v>18.763000000000002</v>
      </c>
      <c r="AP40">
        <v>18.085999999999999</v>
      </c>
      <c r="AQ40">
        <f>MIN(Таблица2[[#This Row],[Махал1ВКЛ]:[Махал5ВКл]])</f>
        <v>4.0629999999999997</v>
      </c>
      <c r="AR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0">
        <f>IF(Таблица2[[#This Row],[обучающая выборка]]=Таблица2[[#This Row],[МахаланобисКлассификацияВКЛ]],1,0)</f>
        <v>0</v>
      </c>
      <c r="AT40" t="s">
        <v>126</v>
      </c>
      <c r="AU40">
        <v>0.213563</v>
      </c>
      <c r="AV40">
        <v>0</v>
      </c>
      <c r="AW40">
        <v>0.78530800000000001</v>
      </c>
      <c r="AX40">
        <v>4.2099999999999999E-4</v>
      </c>
      <c r="AY40">
        <v>7.0799999999999997E-4</v>
      </c>
      <c r="AZ40">
        <f>MAX(Таблица2[[#This Row],[АприорВКл1]:[АприорВКл5]])</f>
        <v>0.78530800000000001</v>
      </c>
      <c r="BA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0">
        <f>IF(Таблица2[[#This Row],[АприорВклКлассификация]]=Таблица2[[#This Row],[обучающая выборка]],1,0)</f>
        <v>0</v>
      </c>
      <c r="BC40" t="s">
        <v>123</v>
      </c>
      <c r="BD40" t="s">
        <v>126</v>
      </c>
      <c r="BE40">
        <v>7.88</v>
      </c>
      <c r="BF40">
        <v>1358.318</v>
      </c>
      <c r="BG40">
        <v>4.0629999999999997</v>
      </c>
      <c r="BH40">
        <v>18.763000000000002</v>
      </c>
      <c r="BI40">
        <v>18.085999999999999</v>
      </c>
      <c r="BJ40">
        <f>MIN(Таблица2[[#This Row],[Махал1ИСК]:[Махал5ИСК]])</f>
        <v>4.0629999999999997</v>
      </c>
      <c r="BK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0">
        <f>IF(Таблица2[[#This Row],[МАХАЛ ИСК Классификация]]=Таблица2[[#This Row],[обучающая выборка]],1,0)</f>
        <v>0</v>
      </c>
      <c r="BM40" t="s">
        <v>126</v>
      </c>
      <c r="BN40">
        <v>0.213563</v>
      </c>
      <c r="BO40">
        <v>0</v>
      </c>
      <c r="BP40">
        <v>0.78530800000000001</v>
      </c>
      <c r="BQ40">
        <v>4.2099999999999999E-4</v>
      </c>
      <c r="BR40">
        <v>7.0799999999999997E-4</v>
      </c>
      <c r="BS40">
        <f>MAX(Таблица2[[#This Row],[АприорИСК1]]:Таблица2[[#This Row],[АприорИСК5]])</f>
        <v>0.78530800000000001</v>
      </c>
      <c r="BT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0">
        <f>IF(Таблица2[[#This Row],[АприорИСК классификация]]=Таблица2[[#This Row],[обучающая выборка]],1,0)</f>
        <v>0</v>
      </c>
    </row>
    <row r="41" spans="1:73" x14ac:dyDescent="0.25">
      <c r="A41" s="3" t="s">
        <v>71</v>
      </c>
      <c r="B41" s="4">
        <v>5</v>
      </c>
      <c r="C41" s="4">
        <v>7</v>
      </c>
      <c r="D41" s="4">
        <v>7</v>
      </c>
      <c r="E41" s="4">
        <v>3</v>
      </c>
      <c r="F41" s="4">
        <v>0.56058449700000001</v>
      </c>
      <c r="G41" s="4">
        <v>0.93060729800000008</v>
      </c>
      <c r="H41" s="4">
        <v>0.77085671</v>
      </c>
      <c r="I41" s="4">
        <v>5.0502227800000007E-2</v>
      </c>
      <c r="J41" s="4">
        <v>1.9255001899999999</v>
      </c>
      <c r="K41" s="4">
        <v>-0.27596528600000003</v>
      </c>
      <c r="L41" s="4">
        <v>-0.26775315399999994</v>
      </c>
      <c r="M41" s="4">
        <v>-0.35007131400000002</v>
      </c>
      <c r="N41" s="4">
        <v>-0.47071346200000003</v>
      </c>
      <c r="O41" s="4">
        <f>SUMXMY2(Таблица2[[#This Row],[X1]:[X9]],Таблица2[[#Totals],[X1]:[X9]])</f>
        <v>5.9765761239321273</v>
      </c>
      <c r="P41" s="15"/>
      <c r="Q41" s="15" t="s">
        <v>123</v>
      </c>
      <c r="R41" s="19" t="s">
        <v>126</v>
      </c>
      <c r="S41" s="19">
        <v>44.219000000000001</v>
      </c>
      <c r="T41" s="19">
        <v>1881.694</v>
      </c>
      <c r="U41" s="19">
        <v>14.106999999999999</v>
      </c>
      <c r="V41" s="19">
        <v>71.558000000000007</v>
      </c>
      <c r="W41" s="19">
        <v>23.684999999999999</v>
      </c>
      <c r="X41" s="19">
        <f>MIN(Таблица2[[#This Row],[Махал1]:[Махал5]])</f>
        <v>14.106999999999999</v>
      </c>
      <c r="Y4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1" s="19">
        <f>IF(Таблица2[[#This Row],[Махаланобис классификация]]=Таблица2[[#This Row],[обучающая выборка]],1,0)</f>
        <v>0</v>
      </c>
      <c r="AA41" s="20" t="s">
        <v>126</v>
      </c>
      <c r="AB41" s="21">
        <v>5.258439762227887E-7</v>
      </c>
      <c r="AC41" s="21">
        <v>0</v>
      </c>
      <c r="AD41" s="21">
        <v>0.99175016323637677</v>
      </c>
      <c r="AE41" s="21">
        <v>2.7659252845735377E-13</v>
      </c>
      <c r="AF41" s="21">
        <v>8.2493109193702476E-3</v>
      </c>
      <c r="AG41">
        <f>MAX(Таблица2[[#This Row],[априор1]:[априор5]])</f>
        <v>0.99175016323637677</v>
      </c>
      <c r="AH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1">
        <f>IF(Таблица2[[#This Row],[обучающая выборка]]=Таблица2[[#This Row],[Априор Классификация]],1,0)</f>
        <v>0</v>
      </c>
      <c r="AJ41" t="s">
        <v>123</v>
      </c>
      <c r="AK41" t="s">
        <v>126</v>
      </c>
      <c r="AL41">
        <v>31.305</v>
      </c>
      <c r="AM41">
        <v>1354.001</v>
      </c>
      <c r="AN41">
        <v>5.67</v>
      </c>
      <c r="AO41">
        <v>58.13</v>
      </c>
      <c r="AP41">
        <v>18.445</v>
      </c>
      <c r="AQ41">
        <f>MIN(Таблица2[[#This Row],[Махал1ВКЛ]:[Махал5ВКл]])</f>
        <v>5.67</v>
      </c>
      <c r="AR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1">
        <f>IF(Таблица2[[#This Row],[обучающая выборка]]=Таблица2[[#This Row],[МахаланобисКлассификацияВКЛ]],1,0)</f>
        <v>0</v>
      </c>
      <c r="AT41" t="s">
        <v>126</v>
      </c>
      <c r="AU41">
        <v>5.0000000000000004E-6</v>
      </c>
      <c r="AV41">
        <v>0</v>
      </c>
      <c r="AW41">
        <v>0.99831499999999995</v>
      </c>
      <c r="AX41">
        <v>0</v>
      </c>
      <c r="AY41">
        <v>1.6800000000000001E-3</v>
      </c>
      <c r="AZ41">
        <f>MAX(Таблица2[[#This Row],[АприорВКл1]:[АприорВКл5]])</f>
        <v>0.99831499999999995</v>
      </c>
      <c r="BA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1">
        <f>IF(Таблица2[[#This Row],[АприорВклКлассификация]]=Таблица2[[#This Row],[обучающая выборка]],1,0)</f>
        <v>0</v>
      </c>
      <c r="BC41" t="s">
        <v>123</v>
      </c>
      <c r="BD41" t="s">
        <v>126</v>
      </c>
      <c r="BE41">
        <v>31.305</v>
      </c>
      <c r="BF41">
        <v>1354.001</v>
      </c>
      <c r="BG41">
        <v>5.67</v>
      </c>
      <c r="BH41">
        <v>58.13</v>
      </c>
      <c r="BI41">
        <v>18.445</v>
      </c>
      <c r="BJ41">
        <f>MIN(Таблица2[[#This Row],[Махал1ИСК]:[Махал5ИСК]])</f>
        <v>5.67</v>
      </c>
      <c r="BK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1">
        <f>IF(Таблица2[[#This Row],[МАХАЛ ИСК Классификация]]=Таблица2[[#This Row],[обучающая выборка]],1,0)</f>
        <v>0</v>
      </c>
      <c r="BM41" t="s">
        <v>126</v>
      </c>
      <c r="BN41">
        <v>5.0000000000000004E-6</v>
      </c>
      <c r="BO41">
        <v>0</v>
      </c>
      <c r="BP41">
        <v>0.99831499999999995</v>
      </c>
      <c r="BQ41">
        <v>0</v>
      </c>
      <c r="BR41">
        <v>1.6800000000000001E-3</v>
      </c>
      <c r="BS41">
        <f>MAX(Таблица2[[#This Row],[АприорИСК1]]:Таблица2[[#This Row],[АприорИСК5]])</f>
        <v>0.99831499999999995</v>
      </c>
      <c r="BT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1">
        <f>IF(Таблица2[[#This Row],[АприорИСК классификация]]=Таблица2[[#This Row],[обучающая выборка]],1,0)</f>
        <v>0</v>
      </c>
    </row>
    <row r="42" spans="1:73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2.4409058754714201</v>
      </c>
      <c r="P42" s="15"/>
      <c r="Q42" s="15" t="s">
        <v>124</v>
      </c>
      <c r="R42" s="19" t="s">
        <v>126</v>
      </c>
      <c r="S42" s="19">
        <v>12.568</v>
      </c>
      <c r="T42" s="19">
        <v>2008.432</v>
      </c>
      <c r="U42" s="19">
        <v>18.824999999999999</v>
      </c>
      <c r="V42" s="19">
        <v>37.36</v>
      </c>
      <c r="W42" s="19">
        <v>24.972000000000001</v>
      </c>
      <c r="X42" s="19">
        <f>MIN(Таблица2[[#This Row],[Махал1]:[Махал5]])</f>
        <v>12.568</v>
      </c>
      <c r="Y4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2" s="19">
        <f>IF(Таблица2[[#This Row],[Махаланобис классификация]]=Таблица2[[#This Row],[обучающая выборка]],1,0)</f>
        <v>0</v>
      </c>
      <c r="AA42" s="20" t="s">
        <v>126</v>
      </c>
      <c r="AB42" s="21">
        <v>0.97561633321439045</v>
      </c>
      <c r="AC42" s="21">
        <v>0</v>
      </c>
      <c r="AD42" s="21">
        <v>2.3303827727773833E-2</v>
      </c>
      <c r="AE42" s="21">
        <v>1.8339364174612192E-6</v>
      </c>
      <c r="AF42" s="21">
        <v>1.0780051214182764E-3</v>
      </c>
      <c r="AG42">
        <f>MAX(Таблица2[[#This Row],[априор1]:[априор5]])</f>
        <v>0.97561633321439045</v>
      </c>
      <c r="AH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2">
        <f>IF(Таблица2[[#This Row],[обучающая выборка]]=Таблица2[[#This Row],[Априор Классификация]],1,0)</f>
        <v>0</v>
      </c>
      <c r="AJ42" t="s">
        <v>122</v>
      </c>
      <c r="AK42" t="s">
        <v>126</v>
      </c>
      <c r="AL42">
        <v>9.73</v>
      </c>
      <c r="AM42">
        <v>1357.452</v>
      </c>
      <c r="AN42">
        <v>10.169</v>
      </c>
      <c r="AO42">
        <v>32.121000000000002</v>
      </c>
      <c r="AP42">
        <v>6.1289999999999996</v>
      </c>
      <c r="AQ42">
        <f>MIN(Таблица2[[#This Row],[Махал1ВКЛ]:[Махал5ВКл]])</f>
        <v>6.1289999999999996</v>
      </c>
      <c r="AR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2">
        <f>IF(Таблица2[[#This Row],[обучающая выборка]]=Таблица2[[#This Row],[МахаланобисКлассификацияВКЛ]],1,0)</f>
        <v>0</v>
      </c>
      <c r="AT42" t="s">
        <v>126</v>
      </c>
      <c r="AU42">
        <v>0.21104300000000001</v>
      </c>
      <c r="AV42">
        <v>0</v>
      </c>
      <c r="AW42">
        <v>9.2411999999999994E-2</v>
      </c>
      <c r="AX42">
        <v>9.9999999999999995E-7</v>
      </c>
      <c r="AY42">
        <v>0.69654400000000005</v>
      </c>
      <c r="AZ42">
        <f>MAX(Таблица2[[#This Row],[АприорВКл1]:[АприорВКл5]])</f>
        <v>0.69654400000000005</v>
      </c>
      <c r="BA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2">
        <f>IF(Таблица2[[#This Row],[АприорВклКлассификация]]=Таблица2[[#This Row],[обучающая выборка]],1,0)</f>
        <v>0</v>
      </c>
      <c r="BC42" t="s">
        <v>122</v>
      </c>
      <c r="BD42" t="s">
        <v>126</v>
      </c>
      <c r="BE42">
        <v>9.73</v>
      </c>
      <c r="BF42">
        <v>1357.452</v>
      </c>
      <c r="BG42">
        <v>10.169</v>
      </c>
      <c r="BH42">
        <v>32.121000000000002</v>
      </c>
      <c r="BI42">
        <v>6.1289999999999996</v>
      </c>
      <c r="BJ42">
        <f>MIN(Таблица2[[#This Row],[Махал1ИСК]:[Махал5ИСК]])</f>
        <v>6.1289999999999996</v>
      </c>
      <c r="BK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2">
        <f>IF(Таблица2[[#This Row],[МАХАЛ ИСК Классификация]]=Таблица2[[#This Row],[обучающая выборка]],1,0)</f>
        <v>0</v>
      </c>
      <c r="BM42" t="s">
        <v>126</v>
      </c>
      <c r="BN42">
        <v>0.21104300000000001</v>
      </c>
      <c r="BO42">
        <v>0</v>
      </c>
      <c r="BP42">
        <v>9.2411999999999994E-2</v>
      </c>
      <c r="BQ42">
        <v>9.9999999999999995E-7</v>
      </c>
      <c r="BR42">
        <v>0.69654400000000005</v>
      </c>
      <c r="BS42">
        <f>MAX(Таблица2[[#This Row],[АприорИСК1]]:Таблица2[[#This Row],[АприорИСК5]])</f>
        <v>0.69654400000000005</v>
      </c>
      <c r="BT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2">
        <f>IF(Таблица2[[#This Row],[АприорИСК классификация]]=Таблица2[[#This Row],[обучающая выборка]],1,0)</f>
        <v>0</v>
      </c>
    </row>
    <row r="43" spans="1:73" x14ac:dyDescent="0.25">
      <c r="A43" s="3" t="s">
        <v>11</v>
      </c>
      <c r="B43" s="4">
        <v>5</v>
      </c>
      <c r="C43" s="4">
        <v>4</v>
      </c>
      <c r="D43" s="4">
        <v>7</v>
      </c>
      <c r="E43" s="4">
        <v>5</v>
      </c>
      <c r="F43" s="4">
        <v>1.2449038400000001</v>
      </c>
      <c r="G43" s="4">
        <v>1.03568405</v>
      </c>
      <c r="H43" s="4">
        <v>0.95709095500000008</v>
      </c>
      <c r="I43" s="4">
        <v>2.5220506500000002</v>
      </c>
      <c r="J43" s="4">
        <v>0.90841568099999992</v>
      </c>
      <c r="K43" s="4">
        <v>0.43481244600000007</v>
      </c>
      <c r="L43" s="4">
        <v>0.81689224000000005</v>
      </c>
      <c r="M43" s="4">
        <v>-0.36419727500000004</v>
      </c>
      <c r="N43" s="4">
        <v>-0.94658632999999992</v>
      </c>
      <c r="O43" s="4">
        <f>SUMXMY2(Таблица2[[#This Row],[X1]:[X9]],Таблица2[[#Totals],[X1]:[X9]])</f>
        <v>12.609448778618402</v>
      </c>
      <c r="P43" s="15"/>
      <c r="Q43" s="15" t="s">
        <v>122</v>
      </c>
      <c r="R43" s="19" t="s">
        <v>126</v>
      </c>
      <c r="S43" s="19">
        <v>132.524</v>
      </c>
      <c r="T43" s="19">
        <v>1741.538</v>
      </c>
      <c r="U43" s="19">
        <v>128.214</v>
      </c>
      <c r="V43" s="19">
        <v>190.42599999999999</v>
      </c>
      <c r="W43" s="19">
        <v>89.009</v>
      </c>
      <c r="X43" s="19">
        <f>MIN(Таблица2[[#This Row],[Махал1]:[Махал5]])</f>
        <v>89.009</v>
      </c>
      <c r="Y4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3" s="19">
        <f>IF(Таблица2[[#This Row],[Махаланобис классификация]]=Таблица2[[#This Row],[обучающая выборка]],1,0)</f>
        <v>0</v>
      </c>
      <c r="AA43" s="20" t="s">
        <v>126</v>
      </c>
      <c r="AB43" s="21">
        <v>6.5201537392810903E-10</v>
      </c>
      <c r="AC43" s="21">
        <v>0</v>
      </c>
      <c r="AD43" s="21">
        <v>3.0679723987852655E-9</v>
      </c>
      <c r="AE43" s="21">
        <v>7.9144136618713238E-23</v>
      </c>
      <c r="AF43" s="21">
        <v>0.99999999628001224</v>
      </c>
      <c r="AG43">
        <f>MAX(Таблица2[[#This Row],[априор1]:[априор5]])</f>
        <v>0.99999999628001224</v>
      </c>
      <c r="AH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3">
        <f>IF(Таблица2[[#This Row],[обучающая выборка]]=Таблица2[[#This Row],[Априор Классификация]],1,0)</f>
        <v>0</v>
      </c>
      <c r="AJ43" t="s">
        <v>123</v>
      </c>
      <c r="AK43" t="s">
        <v>126</v>
      </c>
      <c r="AL43">
        <v>61.655999999999999</v>
      </c>
      <c r="AM43">
        <v>1009.476</v>
      </c>
      <c r="AN43">
        <v>30.811</v>
      </c>
      <c r="AO43">
        <v>86.332999999999998</v>
      </c>
      <c r="AP43">
        <v>34.435000000000002</v>
      </c>
      <c r="AQ43">
        <f>MIN(Таблица2[[#This Row],[Махал1ВКЛ]:[Махал5ВКл]])</f>
        <v>30.811</v>
      </c>
      <c r="AR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3">
        <f>IF(Таблица2[[#This Row],[обучающая выборка]]=Таблица2[[#This Row],[МахаланобисКлассификацияВКЛ]],1,0)</f>
        <v>0</v>
      </c>
      <c r="AT43" t="s">
        <v>126</v>
      </c>
      <c r="AU43">
        <v>0</v>
      </c>
      <c r="AV43">
        <v>0</v>
      </c>
      <c r="AW43">
        <v>0.85964200000000002</v>
      </c>
      <c r="AX43">
        <v>0</v>
      </c>
      <c r="AY43">
        <v>0.14035700000000001</v>
      </c>
      <c r="AZ43">
        <f>MAX(Таблица2[[#This Row],[АприорВКл1]:[АприорВКл5]])</f>
        <v>0.85964200000000002</v>
      </c>
      <c r="BA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3">
        <f>IF(Таблица2[[#This Row],[АприорВклКлассификация]]=Таблица2[[#This Row],[обучающая выборка]],1,0)</f>
        <v>0</v>
      </c>
      <c r="BC43" t="s">
        <v>123</v>
      </c>
      <c r="BD43" t="s">
        <v>126</v>
      </c>
      <c r="BE43">
        <v>61.655999999999999</v>
      </c>
      <c r="BF43">
        <v>1009.476</v>
      </c>
      <c r="BG43">
        <v>30.811</v>
      </c>
      <c r="BH43">
        <v>86.332999999999998</v>
      </c>
      <c r="BI43">
        <v>34.435000000000002</v>
      </c>
      <c r="BJ43">
        <f>MIN(Таблица2[[#This Row],[Махал1ИСК]:[Махал5ИСК]])</f>
        <v>30.811</v>
      </c>
      <c r="BK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3">
        <f>IF(Таблица2[[#This Row],[МАХАЛ ИСК Классификация]]=Таблица2[[#This Row],[обучающая выборка]],1,0)</f>
        <v>0</v>
      </c>
      <c r="BM43" t="s">
        <v>126</v>
      </c>
      <c r="BN43">
        <v>0</v>
      </c>
      <c r="BO43">
        <v>0</v>
      </c>
      <c r="BP43">
        <v>0.85964200000000002</v>
      </c>
      <c r="BQ43">
        <v>0</v>
      </c>
      <c r="BR43">
        <v>0.14035700000000001</v>
      </c>
      <c r="BS43">
        <f>MAX(Таблица2[[#This Row],[АприорИСК1]]:Таблица2[[#This Row],[АприорИСК5]])</f>
        <v>0.85964200000000002</v>
      </c>
      <c r="BT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3">
        <f>IF(Таблица2[[#This Row],[АприорИСК классификация]]=Таблица2[[#This Row],[обучающая выборка]],1,0)</f>
        <v>0</v>
      </c>
    </row>
    <row r="44" spans="1:73" x14ac:dyDescent="0.25">
      <c r="A44" s="3" t="s">
        <v>27</v>
      </c>
      <c r="B44" s="4">
        <v>2</v>
      </c>
      <c r="C44" s="4">
        <v>6</v>
      </c>
      <c r="D44" s="4">
        <v>7</v>
      </c>
      <c r="E44" s="4">
        <v>5</v>
      </c>
      <c r="F44" s="4">
        <v>0.14648356100000001</v>
      </c>
      <c r="G44" s="4">
        <v>-5.1154572200000005E-2</v>
      </c>
      <c r="H44" s="4">
        <v>1.01140991</v>
      </c>
      <c r="I44" s="4">
        <v>-1.05519049</v>
      </c>
      <c r="J44" s="4">
        <v>-0.62848776699999997</v>
      </c>
      <c r="K44" s="4">
        <v>-0.27753935699999999</v>
      </c>
      <c r="L44" s="4">
        <v>-0.75517925900000016</v>
      </c>
      <c r="M44" s="4">
        <v>3.6344043699999995E-2</v>
      </c>
      <c r="N44" s="4">
        <v>-1.8796703800000001</v>
      </c>
      <c r="O44" s="4">
        <f>SUMXMY2(Таблица2[[#This Row],[X1]:[X9]],Таблица2[[#Totals],[X1]:[X9]])</f>
        <v>6.7372535080252494</v>
      </c>
      <c r="P44" s="15"/>
      <c r="Q44" s="15" t="s">
        <v>122</v>
      </c>
      <c r="R44" s="19" t="s">
        <v>126</v>
      </c>
      <c r="S44" s="19">
        <v>134.31399999999999</v>
      </c>
      <c r="T44" s="19">
        <v>1750.191</v>
      </c>
      <c r="U44" s="19">
        <v>95.463999999999999</v>
      </c>
      <c r="V44" s="19">
        <v>134.899</v>
      </c>
      <c r="W44" s="19">
        <v>77.799000000000007</v>
      </c>
      <c r="X44" s="19">
        <f>MIN(Таблица2[[#This Row],[Махал1]:[Махал5]])</f>
        <v>77.799000000000007</v>
      </c>
      <c r="Y4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4" s="19">
        <f>IF(Таблица2[[#This Row],[Махаланобис классификация]]=Таблица2[[#This Row],[обучающая выборка]],1,0)</f>
        <v>0</v>
      </c>
      <c r="AA44" s="20" t="s">
        <v>126</v>
      </c>
      <c r="AB44" s="21">
        <v>9.7954443501303062E-13</v>
      </c>
      <c r="AC44" s="21">
        <v>0</v>
      </c>
      <c r="AD44" s="21">
        <v>1.4587459749014657E-4</v>
      </c>
      <c r="AE44" s="21">
        <v>3.3240056104910137E-13</v>
      </c>
      <c r="AF44" s="21">
        <v>0.99985412540119789</v>
      </c>
      <c r="AG44">
        <f>MAX(Таблица2[[#This Row],[априор1]:[априор5]])</f>
        <v>0.99985412540119789</v>
      </c>
      <c r="AH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4">
        <f>IF(Таблица2[[#This Row],[обучающая выборка]]=Таблица2[[#This Row],[Априор Классификация]],1,0)</f>
        <v>0</v>
      </c>
      <c r="AJ44" t="s">
        <v>122</v>
      </c>
      <c r="AK44" t="s">
        <v>126</v>
      </c>
      <c r="AL44">
        <v>46.828000000000003</v>
      </c>
      <c r="AM44">
        <v>1367.7270000000001</v>
      </c>
      <c r="AN44">
        <v>39.593000000000004</v>
      </c>
      <c r="AO44">
        <v>70.134</v>
      </c>
      <c r="AP44">
        <v>13.076000000000001</v>
      </c>
      <c r="AQ44">
        <f>MIN(Таблица2[[#This Row],[Махал1ВКЛ]:[Махал5ВКл]])</f>
        <v>13.076000000000001</v>
      </c>
      <c r="AR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4">
        <f>IF(Таблица2[[#This Row],[обучающая выборка]]=Таблица2[[#This Row],[МахаланобисКлассификацияВКЛ]],1,0)</f>
        <v>0</v>
      </c>
      <c r="AT44" t="s">
        <v>126</v>
      </c>
      <c r="AU44">
        <v>0</v>
      </c>
      <c r="AV44">
        <v>0</v>
      </c>
      <c r="AW44">
        <v>1.9999999999999999E-6</v>
      </c>
      <c r="AX44">
        <v>0</v>
      </c>
      <c r="AY44">
        <v>0.99999800000000005</v>
      </c>
      <c r="AZ44">
        <f>MAX(Таблица2[[#This Row],[АприорВКл1]:[АприорВКл5]])</f>
        <v>0.99999800000000005</v>
      </c>
      <c r="BA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4">
        <f>IF(Таблица2[[#This Row],[АприорВклКлассификация]]=Таблица2[[#This Row],[обучающая выборка]],1,0)</f>
        <v>0</v>
      </c>
      <c r="BC44" t="s">
        <v>122</v>
      </c>
      <c r="BD44" t="s">
        <v>126</v>
      </c>
      <c r="BE44">
        <v>46.828000000000003</v>
      </c>
      <c r="BF44">
        <v>1367.7270000000001</v>
      </c>
      <c r="BG44">
        <v>39.593000000000004</v>
      </c>
      <c r="BH44">
        <v>70.134</v>
      </c>
      <c r="BI44">
        <v>13.076000000000001</v>
      </c>
      <c r="BJ44">
        <f>MIN(Таблица2[[#This Row],[Махал1ИСК]:[Махал5ИСК]])</f>
        <v>13.076000000000001</v>
      </c>
      <c r="BK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4">
        <f>IF(Таблица2[[#This Row],[МАХАЛ ИСК Классификация]]=Таблица2[[#This Row],[обучающая выборка]],1,0)</f>
        <v>0</v>
      </c>
      <c r="BM44" t="s">
        <v>126</v>
      </c>
      <c r="BN44">
        <v>0</v>
      </c>
      <c r="BO44">
        <v>0</v>
      </c>
      <c r="BP44">
        <v>1.9999999999999999E-6</v>
      </c>
      <c r="BQ44">
        <v>0</v>
      </c>
      <c r="BR44">
        <v>0.99999800000000005</v>
      </c>
      <c r="BS44">
        <f>MAX(Таблица2[[#This Row],[АприорИСК1]]:Таблица2[[#This Row],[АприорИСК5]])</f>
        <v>0.99999800000000005</v>
      </c>
      <c r="BT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4">
        <f>IF(Таблица2[[#This Row],[АприорИСК классификация]]=Таблица2[[#This Row],[обучающая выборка]],1,0)</f>
        <v>0</v>
      </c>
    </row>
    <row r="45" spans="1:73" x14ac:dyDescent="0.25">
      <c r="A45" s="3" t="s">
        <v>47</v>
      </c>
      <c r="B45" s="4">
        <v>1</v>
      </c>
      <c r="C45" s="4">
        <v>3</v>
      </c>
      <c r="D45" s="4">
        <v>7</v>
      </c>
      <c r="E45" s="4">
        <v>4</v>
      </c>
      <c r="F45" s="4">
        <v>-1.7520639500000001</v>
      </c>
      <c r="G45" s="4">
        <v>-2.7862866799999999</v>
      </c>
      <c r="H45" s="4">
        <v>-1.8365032800000001</v>
      </c>
      <c r="I45" s="4">
        <v>-0.46982375600000004</v>
      </c>
      <c r="J45" s="4">
        <v>-1.3764473700000002</v>
      </c>
      <c r="K45" s="4">
        <v>-0.58339315599999997</v>
      </c>
      <c r="L45" s="4">
        <v>-1.6563222</v>
      </c>
      <c r="M45" s="4">
        <v>-0.3664598750000001</v>
      </c>
      <c r="N45" s="4">
        <v>-0.629337751</v>
      </c>
      <c r="O45" s="4">
        <f>SUMXMY2(Таблица2[[#This Row],[X1]:[X9]],Таблица2[[#Totals],[X1]:[X9]])</f>
        <v>19.935317220770148</v>
      </c>
      <c r="P45" s="15">
        <v>4</v>
      </c>
      <c r="Q45" s="15" t="s">
        <v>120</v>
      </c>
      <c r="R45" s="19" t="s">
        <v>120</v>
      </c>
      <c r="S45" s="19">
        <v>54.216000000000001</v>
      </c>
      <c r="T45" s="19">
        <v>2026.5719999999999</v>
      </c>
      <c r="U45" s="19">
        <v>84.760999999999996</v>
      </c>
      <c r="V45" s="19">
        <v>12.523999999999999</v>
      </c>
      <c r="W45" s="19">
        <v>105.084</v>
      </c>
      <c r="X45" s="19">
        <f>MIN(Таблица2[[#This Row],[Махал1]:[Махал5]])</f>
        <v>12.523999999999999</v>
      </c>
      <c r="Y4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5" s="19">
        <f>IF(Таблица2[[#This Row],[Махаланобис классификация]]=Таблица2[[#This Row],[обучающая выборка]],1,0)</f>
        <v>1</v>
      </c>
      <c r="AA45" s="20" t="s">
        <v>120</v>
      </c>
      <c r="AB45" s="21">
        <v>1.945790866652662E-9</v>
      </c>
      <c r="AC45" s="21">
        <v>0</v>
      </c>
      <c r="AD45" s="21">
        <v>2.4731326634302265E-16</v>
      </c>
      <c r="AE45" s="21">
        <v>0.99999999805420881</v>
      </c>
      <c r="AF45" s="21">
        <v>9.5530426606907607E-21</v>
      </c>
      <c r="AG45">
        <f>MAX(Таблица2[[#This Row],[априор1]:[априор5]])</f>
        <v>0.99999999805420881</v>
      </c>
      <c r="AH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5">
        <f>IF(Таблица2[[#This Row],[обучающая выборка]]=Таблица2[[#This Row],[Априор Классификация]],1,0)</f>
        <v>1</v>
      </c>
      <c r="AJ45" t="s">
        <v>120</v>
      </c>
      <c r="AK45" t="s">
        <v>120</v>
      </c>
      <c r="AL45">
        <v>29.471</v>
      </c>
      <c r="AM45">
        <v>1494.2139999999999</v>
      </c>
      <c r="AN45">
        <v>72.007999999999996</v>
      </c>
      <c r="AO45">
        <v>7.2720000000000002</v>
      </c>
      <c r="AP45">
        <v>60.350999999999999</v>
      </c>
      <c r="AQ45">
        <f>MIN(Таблица2[[#This Row],[Махал1ВКЛ]:[Махал5ВКл]])</f>
        <v>7.2720000000000002</v>
      </c>
      <c r="AR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5">
        <f>IF(Таблица2[[#This Row],[обучающая выборка]]=Таблица2[[#This Row],[МахаланобисКлассификацияВКЛ]],1,0)</f>
        <v>1</v>
      </c>
      <c r="AT45" t="s">
        <v>120</v>
      </c>
      <c r="AU45">
        <v>3.3000000000000003E-5</v>
      </c>
      <c r="AV45">
        <v>0</v>
      </c>
      <c r="AW45">
        <v>0</v>
      </c>
      <c r="AX45">
        <v>0.99996700000000005</v>
      </c>
      <c r="AY45">
        <v>0</v>
      </c>
      <c r="AZ45">
        <f>MAX(Таблица2[[#This Row],[АприорВКл1]:[АприорВКл5]])</f>
        <v>0.99996700000000005</v>
      </c>
      <c r="BA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5">
        <f>IF(Таблица2[[#This Row],[АприорВклКлассификация]]=Таблица2[[#This Row],[обучающая выборка]],1,0)</f>
        <v>1</v>
      </c>
      <c r="BC45" t="s">
        <v>120</v>
      </c>
      <c r="BD45" t="s">
        <v>120</v>
      </c>
      <c r="BE45">
        <v>29.471</v>
      </c>
      <c r="BF45">
        <v>1494.2139999999999</v>
      </c>
      <c r="BG45">
        <v>72.007999999999996</v>
      </c>
      <c r="BH45">
        <v>7.2720000000000002</v>
      </c>
      <c r="BI45">
        <v>60.350999999999999</v>
      </c>
      <c r="BJ45">
        <f>MIN(Таблица2[[#This Row],[Махал1ИСК]:[Махал5ИСК]])</f>
        <v>7.2720000000000002</v>
      </c>
      <c r="BK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5">
        <f>IF(Таблица2[[#This Row],[МАХАЛ ИСК Классификация]]=Таблица2[[#This Row],[обучающая выборка]],1,0)</f>
        <v>1</v>
      </c>
      <c r="BM45" t="s">
        <v>120</v>
      </c>
      <c r="BN45">
        <v>3.3000000000000003E-5</v>
      </c>
      <c r="BO45">
        <v>0</v>
      </c>
      <c r="BP45">
        <v>0</v>
      </c>
      <c r="BQ45">
        <v>0.99996700000000005</v>
      </c>
      <c r="BR45">
        <v>0</v>
      </c>
      <c r="BS45">
        <f>MAX(Таблица2[[#This Row],[АприорИСК1]]:Таблица2[[#This Row],[АприорИСК5]])</f>
        <v>0.99996700000000005</v>
      </c>
      <c r="BT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5">
        <f>IF(Таблица2[[#This Row],[АприорИСК классификация]]=Таблица2[[#This Row],[обучающая выборка]],1,0)</f>
        <v>1</v>
      </c>
    </row>
    <row r="46" spans="1:73" x14ac:dyDescent="0.25">
      <c r="A46" s="3" t="s">
        <v>12</v>
      </c>
      <c r="B46" s="4">
        <v>5</v>
      </c>
      <c r="C46" s="4">
        <v>7</v>
      </c>
      <c r="D46" s="4">
        <v>7</v>
      </c>
      <c r="E46" s="4">
        <v>5</v>
      </c>
      <c r="F46" s="4">
        <v>-5.7057576499999998E-2</v>
      </c>
      <c r="G46" s="4">
        <v>0.69771330799999998</v>
      </c>
      <c r="H46" s="4">
        <v>-0.23193968400000003</v>
      </c>
      <c r="I46" s="4">
        <v>0.96107269899999992</v>
      </c>
      <c r="J46" s="4">
        <v>-0.5569656770000001</v>
      </c>
      <c r="K46" s="4">
        <v>1.34589173</v>
      </c>
      <c r="L46" s="4">
        <v>2.17376675</v>
      </c>
      <c r="M46" s="4">
        <v>-0.39293840800000002</v>
      </c>
      <c r="N46" s="4">
        <v>-0.38673589700000005</v>
      </c>
      <c r="O46" s="4">
        <f>SUMXMY2(Таблица2[[#This Row],[X1]:[X9]],Таблица2[[#Totals],[X1]:[X9]])</f>
        <v>8.6183786206490058</v>
      </c>
      <c r="P46" s="15"/>
      <c r="Q46" s="15" t="s">
        <v>123</v>
      </c>
      <c r="R46" s="19" t="s">
        <v>126</v>
      </c>
      <c r="S46" s="19">
        <v>172.74199999999999</v>
      </c>
      <c r="T46" s="19">
        <v>1285.8309999999999</v>
      </c>
      <c r="U46" s="19">
        <v>164.58</v>
      </c>
      <c r="V46" s="19">
        <v>189.02600000000001</v>
      </c>
      <c r="W46" s="19">
        <v>168.04900000000001</v>
      </c>
      <c r="X46" s="19">
        <f>MIN(Таблица2[[#This Row],[Махал1]:[Махал5]])</f>
        <v>164.58</v>
      </c>
      <c r="Y4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6" s="19">
        <f>IF(Таблица2[[#This Row],[Махаланобис классификация]]=Таблица2[[#This Row],[обучающая выборка]],1,0)</f>
        <v>0</v>
      </c>
      <c r="AA46" s="20" t="s">
        <v>126</v>
      </c>
      <c r="AB46" s="21">
        <v>2.5644001154152329E-2</v>
      </c>
      <c r="AC46" s="21">
        <v>0</v>
      </c>
      <c r="AD46" s="21">
        <v>0.82818809278992611</v>
      </c>
      <c r="AE46" s="21">
        <v>3.3923646538287255E-6</v>
      </c>
      <c r="AF46" s="21">
        <v>0.14616451369126779</v>
      </c>
      <c r="AG46">
        <f>MAX(Таблица2[[#This Row],[априор1]:[априор5]])</f>
        <v>0.82818809278992611</v>
      </c>
      <c r="AH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6">
        <f>IF(Таблица2[[#This Row],[обучающая выборка]]=Таблица2[[#This Row],[Априор Классификация]],1,0)</f>
        <v>0</v>
      </c>
      <c r="AJ46" t="s">
        <v>123</v>
      </c>
      <c r="AK46" t="s">
        <v>126</v>
      </c>
      <c r="AL46">
        <v>164.76300000000001</v>
      </c>
      <c r="AM46">
        <v>634.75599999999997</v>
      </c>
      <c r="AN46">
        <v>145.40100000000001</v>
      </c>
      <c r="AO46">
        <v>169.506</v>
      </c>
      <c r="AP46">
        <v>154.71100000000001</v>
      </c>
      <c r="AQ46">
        <f>MIN(Таблица2[[#This Row],[Махал1ВКЛ]:[Махал5ВКл]])</f>
        <v>145.40100000000001</v>
      </c>
      <c r="AR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6">
        <f>IF(Таблица2[[#This Row],[обучающая выборка]]=Таблица2[[#This Row],[МахаланобисКлассификацияВКЛ]],1,0)</f>
        <v>0</v>
      </c>
      <c r="AT46" t="s">
        <v>126</v>
      </c>
      <c r="AU46">
        <v>1.13E-4</v>
      </c>
      <c r="AV46">
        <v>0</v>
      </c>
      <c r="AW46">
        <v>0.99045700000000003</v>
      </c>
      <c r="AX46">
        <v>5.0000000000000004E-6</v>
      </c>
      <c r="AY46">
        <v>9.4249999999999994E-3</v>
      </c>
      <c r="AZ46">
        <f>MAX(Таблица2[[#This Row],[АприорВКл1]:[АприорВКл5]])</f>
        <v>0.99045700000000003</v>
      </c>
      <c r="BA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6">
        <f>IF(Таблица2[[#This Row],[АприорВклКлассификация]]=Таблица2[[#This Row],[обучающая выборка]],1,0)</f>
        <v>0</v>
      </c>
      <c r="BC46" t="s">
        <v>123</v>
      </c>
      <c r="BD46" t="s">
        <v>126</v>
      </c>
      <c r="BE46">
        <v>164.76300000000001</v>
      </c>
      <c r="BF46">
        <v>634.75599999999997</v>
      </c>
      <c r="BG46">
        <v>145.40100000000001</v>
      </c>
      <c r="BH46">
        <v>169.506</v>
      </c>
      <c r="BI46">
        <v>154.71100000000001</v>
      </c>
      <c r="BJ46">
        <f>MIN(Таблица2[[#This Row],[Махал1ИСК]:[Махал5ИСК]])</f>
        <v>145.40100000000001</v>
      </c>
      <c r="BK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6">
        <f>IF(Таблица2[[#This Row],[МАХАЛ ИСК Классификация]]=Таблица2[[#This Row],[обучающая выборка]],1,0)</f>
        <v>0</v>
      </c>
      <c r="BM46" t="s">
        <v>126</v>
      </c>
      <c r="BN46">
        <v>1.13E-4</v>
      </c>
      <c r="BO46">
        <v>0</v>
      </c>
      <c r="BP46">
        <v>0.99045700000000003</v>
      </c>
      <c r="BQ46">
        <v>5.0000000000000004E-6</v>
      </c>
      <c r="BR46">
        <v>9.4249999999999994E-3</v>
      </c>
      <c r="BS46">
        <f>MAX(Таблица2[[#This Row],[АприорИСК1]]:Таблица2[[#This Row],[АприорИСК5]])</f>
        <v>0.99045700000000003</v>
      </c>
      <c r="BT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6">
        <f>IF(Таблица2[[#This Row],[АприорИСК классификация]]=Таблица2[[#This Row],[обучающая выборка]],1,0)</f>
        <v>0</v>
      </c>
    </row>
    <row r="47" spans="1:73" x14ac:dyDescent="0.25">
      <c r="A47" s="3" t="s">
        <v>34</v>
      </c>
      <c r="B47" s="4">
        <v>5</v>
      </c>
      <c r="C47" s="4">
        <v>7</v>
      </c>
      <c r="D47" s="4">
        <v>7</v>
      </c>
      <c r="E47" s="4">
        <v>3</v>
      </c>
      <c r="F47" s="4">
        <v>0.98521342199999995</v>
      </c>
      <c r="G47" s="4">
        <v>1.1917308600000001</v>
      </c>
      <c r="H47" s="4">
        <v>0.57496309300000004</v>
      </c>
      <c r="I47" s="4">
        <v>-1.18527198</v>
      </c>
      <c r="J47" s="4">
        <v>0.71891049900000004</v>
      </c>
      <c r="K47" s="4">
        <v>-0.26002790700000006</v>
      </c>
      <c r="L47" s="4">
        <v>0.28291155400000001</v>
      </c>
      <c r="M47" s="4">
        <v>-0.4295069130000001</v>
      </c>
      <c r="N47" s="4">
        <v>-0.74130783800000011</v>
      </c>
      <c r="O47" s="4">
        <f>SUMXMY2(Таблица2[[#This Row],[X1]:[X9]],Таблица2[[#Totals],[X1]:[X9]])</f>
        <v>5.5248194181120622</v>
      </c>
      <c r="P47" s="15"/>
      <c r="Q47" s="15" t="s">
        <v>123</v>
      </c>
      <c r="R47" s="19" t="s">
        <v>126</v>
      </c>
      <c r="S47" s="19">
        <v>57.887999999999998</v>
      </c>
      <c r="T47" s="19">
        <v>1867.742</v>
      </c>
      <c r="U47" s="19">
        <v>20.818000000000001</v>
      </c>
      <c r="V47" s="19">
        <v>82.747</v>
      </c>
      <c r="W47" s="19">
        <v>28.007000000000001</v>
      </c>
      <c r="X47" s="19">
        <f>MIN(Таблица2[[#This Row],[Махал1]:[Махал5]])</f>
        <v>20.818000000000001</v>
      </c>
      <c r="Y4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7" s="19">
        <f>IF(Таблица2[[#This Row],[Махаланобис классификация]]=Таблица2[[#This Row],[обучающая выборка]],1,0)</f>
        <v>0</v>
      </c>
      <c r="AA47" s="20" t="s">
        <v>126</v>
      </c>
      <c r="AB47" s="21">
        <v>1.5917763805481099E-8</v>
      </c>
      <c r="AC47" s="21">
        <v>0</v>
      </c>
      <c r="AD47" s="21">
        <v>0.97326244732319434</v>
      </c>
      <c r="AE47" s="21">
        <v>2.8930958801033926E-14</v>
      </c>
      <c r="AF47" s="21">
        <v>2.6737536759013004E-2</v>
      </c>
      <c r="AG47">
        <f>MAX(Таблица2[[#This Row],[априор1]:[априор5]])</f>
        <v>0.97326244732319434</v>
      </c>
      <c r="AH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7">
        <f>IF(Таблица2[[#This Row],[обучающая выборка]]=Таблица2[[#This Row],[Априор Классификация]],1,0)</f>
        <v>0</v>
      </c>
      <c r="AJ47" t="s">
        <v>123</v>
      </c>
      <c r="AK47" t="s">
        <v>126</v>
      </c>
      <c r="AL47">
        <v>29.065999999999999</v>
      </c>
      <c r="AM47">
        <v>1336.3720000000001</v>
      </c>
      <c r="AN47">
        <v>6.7690000000000001</v>
      </c>
      <c r="AO47">
        <v>56.783000000000001</v>
      </c>
      <c r="AP47">
        <v>12.725</v>
      </c>
      <c r="AQ47">
        <f>MIN(Таблица2[[#This Row],[Махал1ВКЛ]:[Махал5ВКл]])</f>
        <v>6.7690000000000001</v>
      </c>
      <c r="AR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7">
        <f>IF(Таблица2[[#This Row],[обучающая выборка]]=Таблица2[[#This Row],[МахаланобисКлассификацияВКЛ]],1,0)</f>
        <v>0</v>
      </c>
      <c r="AT47" t="s">
        <v>126</v>
      </c>
      <c r="AU47">
        <v>2.5000000000000001E-5</v>
      </c>
      <c r="AV47">
        <v>0</v>
      </c>
      <c r="AW47">
        <v>0.95153299999999996</v>
      </c>
      <c r="AX47">
        <v>0</v>
      </c>
      <c r="AY47">
        <v>4.8441999999999999E-2</v>
      </c>
      <c r="AZ47">
        <f>MAX(Таблица2[[#This Row],[АприорВКл1]:[АприорВКл5]])</f>
        <v>0.95153299999999996</v>
      </c>
      <c r="BA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7">
        <f>IF(Таблица2[[#This Row],[АприорВклКлассификация]]=Таблица2[[#This Row],[обучающая выборка]],1,0)</f>
        <v>0</v>
      </c>
      <c r="BC47" t="s">
        <v>123</v>
      </c>
      <c r="BD47" t="s">
        <v>126</v>
      </c>
      <c r="BE47">
        <v>29.065999999999999</v>
      </c>
      <c r="BF47">
        <v>1336.3720000000001</v>
      </c>
      <c r="BG47">
        <v>6.7690000000000001</v>
      </c>
      <c r="BH47">
        <v>56.783000000000001</v>
      </c>
      <c r="BI47">
        <v>12.725</v>
      </c>
      <c r="BJ47">
        <f>MIN(Таблица2[[#This Row],[Махал1ИСК]:[Махал5ИСК]])</f>
        <v>6.7690000000000001</v>
      </c>
      <c r="BK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7">
        <f>IF(Таблица2[[#This Row],[МАХАЛ ИСК Классификация]]=Таблица2[[#This Row],[обучающая выборка]],1,0)</f>
        <v>0</v>
      </c>
      <c r="BM47" t="s">
        <v>126</v>
      </c>
      <c r="BN47">
        <v>2.5000000000000001E-5</v>
      </c>
      <c r="BO47">
        <v>0</v>
      </c>
      <c r="BP47">
        <v>0.95153299999999996</v>
      </c>
      <c r="BQ47">
        <v>0</v>
      </c>
      <c r="BR47">
        <v>4.8441999999999999E-2</v>
      </c>
      <c r="BS47">
        <f>MAX(Таблица2[[#This Row],[АприорИСК1]]:Таблица2[[#This Row],[АприорИСК5]])</f>
        <v>0.95153299999999996</v>
      </c>
      <c r="BT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7">
        <f>IF(Таблица2[[#This Row],[АприорИСК классификация]]=Таблица2[[#This Row],[обучающая выборка]],1,0)</f>
        <v>0</v>
      </c>
    </row>
    <row r="48" spans="1:73" x14ac:dyDescent="0.25">
      <c r="A48" s="3" t="s">
        <v>81</v>
      </c>
      <c r="B48" s="4">
        <v>5</v>
      </c>
      <c r="C48" s="4">
        <v>7</v>
      </c>
      <c r="D48" s="4">
        <v>7</v>
      </c>
      <c r="E48" s="4">
        <v>3</v>
      </c>
      <c r="F48" s="4">
        <v>-0.39746258300000009</v>
      </c>
      <c r="G48" s="4">
        <v>0.27191722500000004</v>
      </c>
      <c r="H48" s="4">
        <v>0.49087905100000001</v>
      </c>
      <c r="I48" s="4">
        <v>0.37570596800000006</v>
      </c>
      <c r="J48" s="4">
        <v>1.76491278</v>
      </c>
      <c r="K48" s="4">
        <v>-0.43700844000000005</v>
      </c>
      <c r="L48" s="4">
        <v>-0.26190862700000006</v>
      </c>
      <c r="M48" s="4">
        <v>-0.77256596699999991</v>
      </c>
      <c r="N48" s="4">
        <v>0.61166404200000013</v>
      </c>
      <c r="O48" s="4">
        <f>SUMXMY2(Таблица2[[#This Row],[X1]:[X9]],Таблица2[[#Totals],[X1]:[X9]])</f>
        <v>4.9595133997503522</v>
      </c>
      <c r="P48" s="15"/>
      <c r="Q48" s="15" t="s">
        <v>124</v>
      </c>
      <c r="R48" s="19" t="s">
        <v>126</v>
      </c>
      <c r="S48" s="19">
        <v>15.291</v>
      </c>
      <c r="T48" s="19">
        <v>2186.1149999999998</v>
      </c>
      <c r="U48" s="19">
        <v>29.158000000000001</v>
      </c>
      <c r="V48" s="19">
        <v>42.606000000000002</v>
      </c>
      <c r="W48" s="19">
        <v>42.728999999999999</v>
      </c>
      <c r="X48" s="19">
        <f>MIN(Таблица2[[#This Row],[Махал1]:[Махал5]])</f>
        <v>15.291</v>
      </c>
      <c r="Y4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8" s="19">
        <f>IF(Таблица2[[#This Row],[Махаланобис классификация]]=Таблица2[[#This Row],[обучающая выборка]],1,0)</f>
        <v>0</v>
      </c>
      <c r="AA48" s="20" t="s">
        <v>126</v>
      </c>
      <c r="AB48" s="21">
        <v>0.99946750261361506</v>
      </c>
      <c r="AC48" s="21">
        <v>0</v>
      </c>
      <c r="AD48" s="21">
        <v>5.3136468979637366E-4</v>
      </c>
      <c r="AE48" s="21">
        <v>5.3221522704545055E-7</v>
      </c>
      <c r="AF48" s="21">
        <v>6.0048136145863208E-7</v>
      </c>
      <c r="AG48">
        <f>MAX(Таблица2[[#This Row],[априор1]:[априор5]])</f>
        <v>0.99946750261361506</v>
      </c>
      <c r="AH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8">
        <f>IF(Таблица2[[#This Row],[обучающая выборка]]=Таблица2[[#This Row],[Априор Классификация]],1,0)</f>
        <v>0</v>
      </c>
      <c r="AJ48" t="s">
        <v>124</v>
      </c>
      <c r="AK48" t="s">
        <v>126</v>
      </c>
      <c r="AL48">
        <v>11.574</v>
      </c>
      <c r="AM48">
        <v>1478.702</v>
      </c>
      <c r="AN48">
        <v>15.048</v>
      </c>
      <c r="AO48">
        <v>31.881</v>
      </c>
      <c r="AP48">
        <v>20.065000000000001</v>
      </c>
      <c r="AQ48">
        <f>MIN(Таблица2[[#This Row],[Махал1ВКЛ]:[Махал5ВКл]])</f>
        <v>11.574</v>
      </c>
      <c r="AR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48">
        <f>IF(Таблица2[[#This Row],[обучающая выборка]]=Таблица2[[#This Row],[МахаланобисКлассификацияВКЛ]],1,0)</f>
        <v>0</v>
      </c>
      <c r="AT48" t="s">
        <v>126</v>
      </c>
      <c r="AU48">
        <v>0.90593299999999999</v>
      </c>
      <c r="AV48">
        <v>0</v>
      </c>
      <c r="AW48">
        <v>8.6973999999999996E-2</v>
      </c>
      <c r="AX48">
        <v>1.5999999999999999E-5</v>
      </c>
      <c r="AY48">
        <v>7.077E-3</v>
      </c>
      <c r="AZ48">
        <f>MAX(Таблица2[[#This Row],[АприорВКл1]:[АприорВКл5]])</f>
        <v>0.90593299999999999</v>
      </c>
      <c r="BA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8">
        <f>IF(Таблица2[[#This Row],[АприорВклКлассификация]]=Таблица2[[#This Row],[обучающая выборка]],1,0)</f>
        <v>0</v>
      </c>
      <c r="BC48" t="s">
        <v>124</v>
      </c>
      <c r="BD48" t="s">
        <v>126</v>
      </c>
      <c r="BE48">
        <v>11.574</v>
      </c>
      <c r="BF48">
        <v>1478.702</v>
      </c>
      <c r="BG48">
        <v>15.048</v>
      </c>
      <c r="BH48">
        <v>31.881</v>
      </c>
      <c r="BI48">
        <v>20.065000000000001</v>
      </c>
      <c r="BJ48">
        <f>MIN(Таблица2[[#This Row],[Махал1ИСК]:[Махал5ИСК]])</f>
        <v>11.574</v>
      </c>
      <c r="BK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48">
        <f>IF(Таблица2[[#This Row],[МАХАЛ ИСК Классификация]]=Таблица2[[#This Row],[обучающая выборка]],1,0)</f>
        <v>0</v>
      </c>
      <c r="BM48" t="s">
        <v>126</v>
      </c>
      <c r="BN48">
        <v>0.90593299999999999</v>
      </c>
      <c r="BO48">
        <v>0</v>
      </c>
      <c r="BP48">
        <v>8.6973999999999996E-2</v>
      </c>
      <c r="BQ48">
        <v>1.5999999999999999E-5</v>
      </c>
      <c r="BR48">
        <v>7.077E-3</v>
      </c>
      <c r="BS48">
        <f>MAX(Таблица2[[#This Row],[АприорИСК1]]:Таблица2[[#This Row],[АприорИСК5]])</f>
        <v>0.90593299999999999</v>
      </c>
      <c r="BT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8">
        <f>IF(Таблица2[[#This Row],[АприорИСК классификация]]=Таблица2[[#This Row],[обучающая выборка]],1,0)</f>
        <v>0</v>
      </c>
    </row>
    <row r="49" spans="1:73" x14ac:dyDescent="0.25">
      <c r="A49" s="3" t="s">
        <v>69</v>
      </c>
      <c r="B49" s="4">
        <v>4</v>
      </c>
      <c r="C49" s="4">
        <v>6</v>
      </c>
      <c r="D49" s="4">
        <v>7</v>
      </c>
      <c r="E49" s="4">
        <v>4</v>
      </c>
      <c r="F49" s="4">
        <v>-0.43606521200000004</v>
      </c>
      <c r="G49" s="4">
        <v>-1.3520674700000002</v>
      </c>
      <c r="H49" s="4">
        <v>-1.1846826399999999</v>
      </c>
      <c r="I49" s="4">
        <v>-1.9007202100000002</v>
      </c>
      <c r="J49" s="4">
        <v>-0.57906373899999997</v>
      </c>
      <c r="K49" s="4">
        <v>-0.50981305200000004</v>
      </c>
      <c r="L49" s="4">
        <v>-1.2265558400000001</v>
      </c>
      <c r="M49" s="4">
        <v>-0.61534585500000016</v>
      </c>
      <c r="N49" s="4">
        <v>-8.8148999499999978E-2</v>
      </c>
      <c r="O49" s="4">
        <f>SUMXMY2(Таблица2[[#This Row],[X1]:[X9]],Таблица2[[#Totals],[X1]:[X9]])</f>
        <v>9.5205337454338803</v>
      </c>
      <c r="P49" s="15"/>
      <c r="Q49" s="15" t="s">
        <v>120</v>
      </c>
      <c r="R49" s="19" t="s">
        <v>126</v>
      </c>
      <c r="S49" s="19">
        <v>45.719000000000001</v>
      </c>
      <c r="T49" s="19">
        <v>1988.4649999999999</v>
      </c>
      <c r="U49" s="19">
        <v>52.709000000000003</v>
      </c>
      <c r="V49" s="19">
        <v>22.652000000000001</v>
      </c>
      <c r="W49" s="19">
        <v>74.748999999999995</v>
      </c>
      <c r="X49" s="19">
        <f>MIN(Таблица2[[#This Row],[Махал1]:[Махал5]])</f>
        <v>22.652000000000001</v>
      </c>
      <c r="Y4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9" s="19">
        <f>IF(Таблица2[[#This Row],[Махаланобис классификация]]=Таблица2[[#This Row],[обучающая выборка]],1,0)</f>
        <v>0</v>
      </c>
      <c r="AA49" s="20" t="s">
        <v>126</v>
      </c>
      <c r="AB49" s="21">
        <v>2.1548259802510425E-5</v>
      </c>
      <c r="AC49" s="21">
        <v>0</v>
      </c>
      <c r="AD49" s="21">
        <v>3.5669854991789042E-7</v>
      </c>
      <c r="AE49" s="21">
        <v>0.99997809503580881</v>
      </c>
      <c r="AF49" s="21">
        <v>5.838918029663246E-12</v>
      </c>
      <c r="AG49">
        <f>MAX(Таблица2[[#This Row],[априор1]:[априор5]])</f>
        <v>0.99997809503580881</v>
      </c>
      <c r="AH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9">
        <f>IF(Таблица2[[#This Row],[обучающая выборка]]=Таблица2[[#This Row],[Априор Классификация]],1,0)</f>
        <v>0</v>
      </c>
      <c r="AJ49" t="s">
        <v>120</v>
      </c>
      <c r="AK49" t="s">
        <v>126</v>
      </c>
      <c r="AL49">
        <v>7.1680000000000001</v>
      </c>
      <c r="AM49">
        <v>1458.2070000000001</v>
      </c>
      <c r="AN49">
        <v>34.840000000000003</v>
      </c>
      <c r="AO49">
        <v>1.1619999999999999</v>
      </c>
      <c r="AP49">
        <v>31.888000000000002</v>
      </c>
      <c r="AQ49">
        <f>MIN(Таблица2[[#This Row],[Махал1ВКЛ]:[Махал5ВКл]])</f>
        <v>1.1619999999999999</v>
      </c>
      <c r="AR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9">
        <f>IF(Таблица2[[#This Row],[обучающая выборка]]=Таблица2[[#This Row],[МахаланобисКлассификацияВКЛ]],1,0)</f>
        <v>0</v>
      </c>
      <c r="AT49" t="s">
        <v>126</v>
      </c>
      <c r="AU49">
        <v>9.8447000000000007E-2</v>
      </c>
      <c r="AV49">
        <v>0</v>
      </c>
      <c r="AW49">
        <v>0</v>
      </c>
      <c r="AX49">
        <v>0.90155300000000005</v>
      </c>
      <c r="AY49">
        <v>0</v>
      </c>
      <c r="AZ49">
        <f>MAX(Таблица2[[#This Row],[АприорВКл1]:[АприорВКл5]])</f>
        <v>0.90155300000000005</v>
      </c>
      <c r="BA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9">
        <f>IF(Таблица2[[#This Row],[АприорВклКлассификация]]=Таблица2[[#This Row],[обучающая выборка]],1,0)</f>
        <v>0</v>
      </c>
      <c r="BC49" t="s">
        <v>120</v>
      </c>
      <c r="BD49" t="s">
        <v>126</v>
      </c>
      <c r="BE49">
        <v>7.1680000000000001</v>
      </c>
      <c r="BF49">
        <v>1458.2070000000001</v>
      </c>
      <c r="BG49">
        <v>34.840000000000003</v>
      </c>
      <c r="BH49">
        <v>1.1619999999999999</v>
      </c>
      <c r="BI49">
        <v>31.888000000000002</v>
      </c>
      <c r="BJ49">
        <f>MIN(Таблица2[[#This Row],[Махал1ИСК]:[Махал5ИСК]])</f>
        <v>1.1619999999999999</v>
      </c>
      <c r="BK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9">
        <f>IF(Таблица2[[#This Row],[МАХАЛ ИСК Классификация]]=Таблица2[[#This Row],[обучающая выборка]],1,0)</f>
        <v>0</v>
      </c>
      <c r="BM49" t="s">
        <v>126</v>
      </c>
      <c r="BN49">
        <v>9.8447000000000007E-2</v>
      </c>
      <c r="BO49">
        <v>0</v>
      </c>
      <c r="BP49">
        <v>0</v>
      </c>
      <c r="BQ49">
        <v>0.90155300000000005</v>
      </c>
      <c r="BR49">
        <v>0</v>
      </c>
      <c r="BS49">
        <f>MAX(Таблица2[[#This Row],[АприорИСК1]]:Таблица2[[#This Row],[АприорИСК5]])</f>
        <v>0.90155300000000005</v>
      </c>
      <c r="BT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9">
        <f>IF(Таблица2[[#This Row],[АприорИСК классификация]]=Таблица2[[#This Row],[обучающая выборка]],1,0)</f>
        <v>0</v>
      </c>
    </row>
    <row r="50" spans="1:73" x14ac:dyDescent="0.25">
      <c r="A50" s="3" t="s">
        <v>56</v>
      </c>
      <c r="B50" s="4">
        <v>4</v>
      </c>
      <c r="C50" s="4">
        <v>6</v>
      </c>
      <c r="D50" s="4">
        <v>7</v>
      </c>
      <c r="E50" s="4">
        <v>4</v>
      </c>
      <c r="F50" s="4">
        <v>0.55707516700000004</v>
      </c>
      <c r="G50" s="4">
        <v>-1.1858266399999999</v>
      </c>
      <c r="H50" s="4">
        <v>-1.94006302</v>
      </c>
      <c r="I50" s="4">
        <v>-0.33974226000000007</v>
      </c>
      <c r="J50" s="4">
        <v>-6.6636804300000005E-2</v>
      </c>
      <c r="K50" s="4">
        <v>-0.45068069700000007</v>
      </c>
      <c r="L50" s="4">
        <v>-1.18187858</v>
      </c>
      <c r="M50" s="4">
        <v>-0.63399701600000025</v>
      </c>
      <c r="N50" s="4">
        <v>0.56500983900000012</v>
      </c>
      <c r="O50" s="4">
        <f>SUMXMY2(Таблица2[[#This Row],[X1]:[X9]],Таблица2[[#Totals],[X1]:[X9]])</f>
        <v>7.9213657540405116</v>
      </c>
      <c r="P50" s="15"/>
      <c r="Q50" s="15" t="s">
        <v>124</v>
      </c>
      <c r="R50" s="19" t="s">
        <v>126</v>
      </c>
      <c r="S50" s="19">
        <v>23.509</v>
      </c>
      <c r="T50" s="19">
        <v>2069.6590000000001</v>
      </c>
      <c r="U50" s="19">
        <v>54.716000000000001</v>
      </c>
      <c r="V50" s="19">
        <v>23.425000000000001</v>
      </c>
      <c r="W50" s="19">
        <v>65.277000000000001</v>
      </c>
      <c r="X50" s="19">
        <f>MIN(Таблица2[[#This Row],[Махал1]:[Махал5]])</f>
        <v>23.425000000000001</v>
      </c>
      <c r="Y5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50" s="19">
        <f>IF(Таблица2[[#This Row],[Махаланобис классификация]]=Таблица2[[#This Row],[обучающая выборка]],1,0)</f>
        <v>0</v>
      </c>
      <c r="AA50" s="20" t="s">
        <v>126</v>
      </c>
      <c r="AB50" s="21">
        <v>0.67836314618086047</v>
      </c>
      <c r="AC50" s="21">
        <v>0</v>
      </c>
      <c r="AD50" s="21">
        <v>6.1913399179770353E-8</v>
      </c>
      <c r="AE50" s="21">
        <v>0.32163679159075048</v>
      </c>
      <c r="AF50" s="21">
        <v>3.1498980107164997E-10</v>
      </c>
      <c r="AG50">
        <f>MAX(Таблица2[[#This Row],[априор1]:[априор5]])</f>
        <v>0.67836314618086047</v>
      </c>
      <c r="AH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0">
        <f>IF(Таблица2[[#This Row],[обучающая выборка]]=Таблица2[[#This Row],[Априор Классификация]],1,0)</f>
        <v>0</v>
      </c>
      <c r="AJ50" t="s">
        <v>120</v>
      </c>
      <c r="AK50" t="s">
        <v>126</v>
      </c>
      <c r="AL50">
        <v>16.741</v>
      </c>
      <c r="AM50">
        <v>1422.0519999999999</v>
      </c>
      <c r="AN50">
        <v>41.843000000000004</v>
      </c>
      <c r="AO50">
        <v>4.0259999999999998</v>
      </c>
      <c r="AP50">
        <v>59.444000000000003</v>
      </c>
      <c r="AQ50">
        <f>MIN(Таблица2[[#This Row],[Махал1ВКЛ]:[Махал5ВКл]])</f>
        <v>4.0259999999999998</v>
      </c>
      <c r="AR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0">
        <f>IF(Таблица2[[#This Row],[обучающая выборка]]=Таблица2[[#This Row],[МахаланобисКлассификацияВКЛ]],1,0)</f>
        <v>0</v>
      </c>
      <c r="AT50" t="s">
        <v>126</v>
      </c>
      <c r="AU50">
        <v>3.8E-3</v>
      </c>
      <c r="AV50">
        <v>0</v>
      </c>
      <c r="AW50">
        <v>0</v>
      </c>
      <c r="AX50">
        <v>0.99619999999999997</v>
      </c>
      <c r="AY50">
        <v>0</v>
      </c>
      <c r="AZ50">
        <f>MAX(Таблица2[[#This Row],[АприорВКл1]:[АприорВКл5]])</f>
        <v>0.99619999999999997</v>
      </c>
      <c r="BA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0">
        <f>IF(Таблица2[[#This Row],[АприорВклКлассификация]]=Таблица2[[#This Row],[обучающая выборка]],1,0)</f>
        <v>0</v>
      </c>
      <c r="BC50" t="s">
        <v>120</v>
      </c>
      <c r="BD50" t="s">
        <v>126</v>
      </c>
      <c r="BE50">
        <v>16.741</v>
      </c>
      <c r="BF50">
        <v>1422.0519999999999</v>
      </c>
      <c r="BG50">
        <v>41.843000000000004</v>
      </c>
      <c r="BH50">
        <v>4.0259999999999998</v>
      </c>
      <c r="BI50">
        <v>59.444000000000003</v>
      </c>
      <c r="BJ50">
        <f>MIN(Таблица2[[#This Row],[Махал1ИСК]:[Махал5ИСК]])</f>
        <v>4.0259999999999998</v>
      </c>
      <c r="BK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0">
        <f>IF(Таблица2[[#This Row],[МАХАЛ ИСК Классификация]]=Таблица2[[#This Row],[обучающая выборка]],1,0)</f>
        <v>0</v>
      </c>
      <c r="BM50" t="s">
        <v>126</v>
      </c>
      <c r="BN50">
        <v>3.8E-3</v>
      </c>
      <c r="BO50">
        <v>0</v>
      </c>
      <c r="BP50">
        <v>0</v>
      </c>
      <c r="BQ50">
        <v>0.99619999999999997</v>
      </c>
      <c r="BR50">
        <v>0</v>
      </c>
      <c r="BS50">
        <f>MAX(Таблица2[[#This Row],[АприорИСК1]]:Таблица2[[#This Row],[АприорИСК5]])</f>
        <v>0.99619999999999997</v>
      </c>
      <c r="BT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0">
        <f>IF(Таблица2[[#This Row],[АприорИСК классификация]]=Таблица2[[#This Row],[обучающая выборка]],1,0)</f>
        <v>0</v>
      </c>
    </row>
    <row r="51" spans="1:73" x14ac:dyDescent="0.25">
      <c r="A51" s="3" t="s">
        <v>46</v>
      </c>
      <c r="B51" s="4">
        <v>2</v>
      </c>
      <c r="C51" s="4">
        <v>4</v>
      </c>
      <c r="D51" s="4">
        <v>7</v>
      </c>
      <c r="E51" s="4">
        <v>3</v>
      </c>
      <c r="F51" s="4">
        <v>5.1731652200000013E-2</v>
      </c>
      <c r="G51" s="4">
        <v>7.7446822900000017E-2</v>
      </c>
      <c r="H51" s="4">
        <v>-9.0668155900000005E-2</v>
      </c>
      <c r="I51" s="4">
        <v>-0.46982375600000004</v>
      </c>
      <c r="J51" s="4">
        <v>-8.9536416399999999E-2</v>
      </c>
      <c r="K51" s="4">
        <v>0.23271178500000003</v>
      </c>
      <c r="L51" s="4">
        <v>1.40954267</v>
      </c>
      <c r="M51" s="4">
        <v>-0.4854603950000001</v>
      </c>
      <c r="N51" s="4">
        <v>-0.28409665100000003</v>
      </c>
      <c r="O51" s="4">
        <f>SUMXMY2(Таблица2[[#This Row],[X1]:[X9]],Таблица2[[#Totals],[X1]:[X9]])</f>
        <v>2.6029940358170953</v>
      </c>
      <c r="P51" s="15"/>
      <c r="Q51" s="15" t="s">
        <v>124</v>
      </c>
      <c r="R51" s="19" t="s">
        <v>126</v>
      </c>
      <c r="S51" s="19">
        <v>26.945</v>
      </c>
      <c r="T51" s="19">
        <v>1750.171</v>
      </c>
      <c r="U51" s="19">
        <v>25.981000000000002</v>
      </c>
      <c r="V51" s="19">
        <v>40.023000000000003</v>
      </c>
      <c r="W51" s="19">
        <v>35.673999999999999</v>
      </c>
      <c r="X51" s="19">
        <f>MIN(Таблица2[[#This Row],[Махал1]:[Махал5]])</f>
        <v>25.981000000000002</v>
      </c>
      <c r="Y5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51" s="19">
        <f>IF(Таблица2[[#This Row],[Махаланобис классификация]]=Таблица2[[#This Row],[обучающая выборка]],1,0)</f>
        <v>0</v>
      </c>
      <c r="AA51" s="20" t="s">
        <v>126</v>
      </c>
      <c r="AB51" s="21">
        <v>0.52879414236601352</v>
      </c>
      <c r="AC51" s="21">
        <v>0</v>
      </c>
      <c r="AD51" s="21">
        <v>0.46718873376521669</v>
      </c>
      <c r="AE51" s="21">
        <v>3.4753852855731385E-4</v>
      </c>
      <c r="AF51" s="21">
        <v>3.6695853402123756E-3</v>
      </c>
      <c r="AG51">
        <f>MAX(Таблица2[[#This Row],[априор1]:[априор5]])</f>
        <v>0.52879414236601352</v>
      </c>
      <c r="AH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1">
        <f>IF(Таблица2[[#This Row],[обучающая выборка]]=Таблица2[[#This Row],[Априор Классификация]],1,0)</f>
        <v>0</v>
      </c>
      <c r="AJ51" t="s">
        <v>124</v>
      </c>
      <c r="AK51" t="s">
        <v>126</v>
      </c>
      <c r="AL51">
        <v>24.326000000000001</v>
      </c>
      <c r="AM51">
        <v>1096.1300000000001</v>
      </c>
      <c r="AN51">
        <v>23.484000000000002</v>
      </c>
      <c r="AO51">
        <v>33.795000000000002</v>
      </c>
      <c r="AP51">
        <v>23.164000000000001</v>
      </c>
      <c r="AQ51">
        <f>MIN(Таблица2[[#This Row],[Махал1ВКЛ]:[Махал5ВКл]])</f>
        <v>23.164000000000001</v>
      </c>
      <c r="AR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1">
        <f>IF(Таблица2[[#This Row],[обучающая выборка]]=Таблица2[[#This Row],[МахаланобисКлассификацияВКЛ]],1,0)</f>
        <v>0</v>
      </c>
      <c r="AT51" t="s">
        <v>126</v>
      </c>
      <c r="AU51">
        <v>0.355827</v>
      </c>
      <c r="AV51">
        <v>0</v>
      </c>
      <c r="AW51">
        <v>0.29570999999999997</v>
      </c>
      <c r="AX51">
        <v>1.421E-3</v>
      </c>
      <c r="AY51">
        <v>0.34704200000000002</v>
      </c>
      <c r="AZ51">
        <f>MAX(Таблица2[[#This Row],[АприорВКл1]:[АприорВКл5]])</f>
        <v>0.355827</v>
      </c>
      <c r="BA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1">
        <f>IF(Таблица2[[#This Row],[АприорВклКлассификация]]=Таблица2[[#This Row],[обучающая выборка]],1,0)</f>
        <v>0</v>
      </c>
      <c r="BC51" t="s">
        <v>124</v>
      </c>
      <c r="BD51" t="s">
        <v>126</v>
      </c>
      <c r="BE51">
        <v>24.326000000000001</v>
      </c>
      <c r="BF51">
        <v>1096.1300000000001</v>
      </c>
      <c r="BG51">
        <v>23.484000000000002</v>
      </c>
      <c r="BH51">
        <v>33.795000000000002</v>
      </c>
      <c r="BI51">
        <v>23.164000000000001</v>
      </c>
      <c r="BJ51">
        <f>MIN(Таблица2[[#This Row],[Махал1ИСК]:[Махал5ИСК]])</f>
        <v>23.164000000000001</v>
      </c>
      <c r="BK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1">
        <f>IF(Таблица2[[#This Row],[МАХАЛ ИСК Классификация]]=Таблица2[[#This Row],[обучающая выборка]],1,0)</f>
        <v>0</v>
      </c>
      <c r="BM51" t="s">
        <v>126</v>
      </c>
      <c r="BN51">
        <v>0.355827</v>
      </c>
      <c r="BO51">
        <v>0</v>
      </c>
      <c r="BP51">
        <v>0.29570999999999997</v>
      </c>
      <c r="BQ51">
        <v>1.421E-3</v>
      </c>
      <c r="BR51">
        <v>0.34704200000000002</v>
      </c>
      <c r="BS51">
        <f>MAX(Таблица2[[#This Row],[АприорИСК1]]:Таблица2[[#This Row],[АприорИСК5]])</f>
        <v>0.355827</v>
      </c>
      <c r="BT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1">
        <f>IF(Таблица2[[#This Row],[АприорИСК классификация]]=Таблица2[[#This Row],[обучающая выборка]],1,0)</f>
        <v>0</v>
      </c>
    </row>
    <row r="52" spans="1:73" x14ac:dyDescent="0.25">
      <c r="A52" s="3" t="s">
        <v>18</v>
      </c>
      <c r="B52" s="4">
        <v>3</v>
      </c>
      <c r="C52" s="4">
        <v>5</v>
      </c>
      <c r="D52" s="4">
        <v>7</v>
      </c>
      <c r="E52" s="4">
        <v>5</v>
      </c>
      <c r="F52" s="4">
        <v>1.0799653300000001</v>
      </c>
      <c r="G52" s="4">
        <v>0.52912001600000014</v>
      </c>
      <c r="H52" s="4">
        <v>1.50822214</v>
      </c>
      <c r="I52" s="4">
        <v>-1.18527198</v>
      </c>
      <c r="J52" s="4">
        <v>-0.14623000600000002</v>
      </c>
      <c r="K52" s="4">
        <v>2.0575036</v>
      </c>
      <c r="L52" s="4">
        <v>0.68630207499999996</v>
      </c>
      <c r="M52" s="4">
        <v>1.5007353399999999</v>
      </c>
      <c r="N52" s="4">
        <v>-0.83461624300000004</v>
      </c>
      <c r="O52" s="4">
        <f>SUMXMY2(Таблица2[[#This Row],[X1]:[X9]],Таблица2[[#Totals],[X1]:[X9]])</f>
        <v>12.800402445326567</v>
      </c>
      <c r="P52" s="15"/>
      <c r="Q52" s="15" t="s">
        <v>122</v>
      </c>
      <c r="R52" s="19" t="s">
        <v>126</v>
      </c>
      <c r="S52" s="19">
        <v>532.09100000000001</v>
      </c>
      <c r="T52" s="19">
        <v>620.77800000000002</v>
      </c>
      <c r="U52" s="19">
        <v>453.80799999999999</v>
      </c>
      <c r="V52" s="19">
        <v>508.38200000000001</v>
      </c>
      <c r="W52" s="19">
        <v>430.95299999999997</v>
      </c>
      <c r="X52" s="19">
        <f>MIN(Таблица2[[#This Row],[Махал1]:[Махал5]])</f>
        <v>430.95299999999997</v>
      </c>
      <c r="Y5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2" s="19">
        <f>IF(Таблица2[[#This Row],[Махаланобис классификация]]=Таблица2[[#This Row],[обучающая выборка]],1,0)</f>
        <v>0</v>
      </c>
      <c r="AA52" s="20" t="s">
        <v>126</v>
      </c>
      <c r="AB52" s="21">
        <v>2.0023797328723369E-22</v>
      </c>
      <c r="AC52" s="21">
        <v>0</v>
      </c>
      <c r="AD52" s="21">
        <v>1.0895281501897645E-5</v>
      </c>
      <c r="AE52" s="21">
        <v>1.2808735418333403E-17</v>
      </c>
      <c r="AF52" s="21">
        <v>0.99998910471849811</v>
      </c>
      <c r="AG52">
        <f>MAX(Таблица2[[#This Row],[априор1]:[априор5]])</f>
        <v>0.99998910471849811</v>
      </c>
      <c r="AH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2">
        <f>IF(Таблица2[[#This Row],[обучающая выборка]]=Таблица2[[#This Row],[Априор Классификация]],1,0)</f>
        <v>0</v>
      </c>
      <c r="AJ52" t="s">
        <v>122</v>
      </c>
      <c r="AK52" t="s">
        <v>126</v>
      </c>
      <c r="AL52">
        <v>293.09899999999999</v>
      </c>
      <c r="AM52">
        <v>446.745</v>
      </c>
      <c r="AN52">
        <v>268.233</v>
      </c>
      <c r="AO52">
        <v>307.30399999999997</v>
      </c>
      <c r="AP52">
        <v>251.71100000000001</v>
      </c>
      <c r="AQ52">
        <f>MIN(Таблица2[[#This Row],[Махал1ВКЛ]:[Махал5ВКл]])</f>
        <v>251.71100000000001</v>
      </c>
      <c r="AR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2">
        <f>IF(Таблица2[[#This Row],[обучающая выборка]]=Таблица2[[#This Row],[МахаланобисКлассификацияВКЛ]],1,0)</f>
        <v>0</v>
      </c>
      <c r="AT52" t="s">
        <v>126</v>
      </c>
      <c r="AU52">
        <v>0</v>
      </c>
      <c r="AV52">
        <v>0</v>
      </c>
      <c r="AW52">
        <v>2.5799999999999998E-4</v>
      </c>
      <c r="AX52">
        <v>0</v>
      </c>
      <c r="AY52">
        <v>0.99974200000000002</v>
      </c>
      <c r="AZ52">
        <f>MAX(Таблица2[[#This Row],[АприорВКл1]:[АприорВКл5]])</f>
        <v>0.99974200000000002</v>
      </c>
      <c r="BA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2">
        <f>IF(Таблица2[[#This Row],[АприорВклКлассификация]]=Таблица2[[#This Row],[обучающая выборка]],1,0)</f>
        <v>0</v>
      </c>
      <c r="BC52" t="s">
        <v>122</v>
      </c>
      <c r="BD52" t="s">
        <v>126</v>
      </c>
      <c r="BE52">
        <v>293.09899999999999</v>
      </c>
      <c r="BF52">
        <v>446.745</v>
      </c>
      <c r="BG52">
        <v>268.233</v>
      </c>
      <c r="BH52">
        <v>307.30399999999997</v>
      </c>
      <c r="BI52">
        <v>251.71100000000001</v>
      </c>
      <c r="BJ52">
        <f>MIN(Таблица2[[#This Row],[Махал1ИСК]:[Махал5ИСК]])</f>
        <v>251.71100000000001</v>
      </c>
      <c r="BK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2">
        <f>IF(Таблица2[[#This Row],[МАХАЛ ИСК Классификация]]=Таблица2[[#This Row],[обучающая выборка]],1,0)</f>
        <v>0</v>
      </c>
      <c r="BM52" t="s">
        <v>126</v>
      </c>
      <c r="BN52">
        <v>0</v>
      </c>
      <c r="BO52">
        <v>0</v>
      </c>
      <c r="BP52">
        <v>2.5799999999999998E-4</v>
      </c>
      <c r="BQ52">
        <v>0</v>
      </c>
      <c r="BR52">
        <v>0.99974200000000002</v>
      </c>
      <c r="BS52">
        <f>MAX(Таблица2[[#This Row],[АприорИСК1]]:Таблица2[[#This Row],[АприорИСК5]])</f>
        <v>0.99974200000000002</v>
      </c>
      <c r="BT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2">
        <f>IF(Таблица2[[#This Row],[АприорИСК классификация]]=Таблица2[[#This Row],[обучающая выборка]],1,0)</f>
        <v>0</v>
      </c>
    </row>
    <row r="53" spans="1:73" x14ac:dyDescent="0.25">
      <c r="A53" s="3" t="s">
        <v>65</v>
      </c>
      <c r="B53" s="4">
        <v>5</v>
      </c>
      <c r="C53" s="4">
        <v>4</v>
      </c>
      <c r="D53" s="4">
        <v>7</v>
      </c>
      <c r="E53" s="4">
        <v>5</v>
      </c>
      <c r="F53" s="4">
        <v>-0.12724417600000001</v>
      </c>
      <c r="G53" s="4">
        <v>0.6326284550000002</v>
      </c>
      <c r="H53" s="4">
        <v>2.2904884000000001</v>
      </c>
      <c r="I53" s="4">
        <v>1.8066024199999999</v>
      </c>
      <c r="J53" s="4">
        <v>7.5180272800000017E-2</v>
      </c>
      <c r="K53" s="4">
        <v>-0.990065046</v>
      </c>
      <c r="L53" s="4">
        <v>1.2052366999999999</v>
      </c>
      <c r="M53" s="4">
        <v>1.6878584600000002</v>
      </c>
      <c r="N53" s="4">
        <v>-1.20784987</v>
      </c>
      <c r="O53" s="4">
        <f>SUMXMY2(Таблица2[[#This Row],[X1]:[X9]],Таблица2[[#Totals],[X1]:[X9]])</f>
        <v>15.672803117354693</v>
      </c>
      <c r="P53" s="15"/>
      <c r="Q53" s="15" t="s">
        <v>122</v>
      </c>
      <c r="R53" s="19" t="s">
        <v>126</v>
      </c>
      <c r="S53" s="19">
        <v>146.43299999999999</v>
      </c>
      <c r="T53" s="19">
        <v>2430.7089999999998</v>
      </c>
      <c r="U53" s="19">
        <v>147.23699999999999</v>
      </c>
      <c r="V53" s="19">
        <v>190.49100000000001</v>
      </c>
      <c r="W53" s="19">
        <v>109.89</v>
      </c>
      <c r="X53" s="19">
        <f>MIN(Таблица2[[#This Row],[Махал1]:[Махал5]])</f>
        <v>109.89</v>
      </c>
      <c r="Y5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3" s="19">
        <f>IF(Таблица2[[#This Row],[Махаланобис классификация]]=Таблица2[[#This Row],[обучающая выборка]],1,0)</f>
        <v>0</v>
      </c>
      <c r="AA53" s="20" t="s">
        <v>126</v>
      </c>
      <c r="AB53" s="21">
        <v>2.128353898681209E-8</v>
      </c>
      <c r="AC53" s="21">
        <v>0</v>
      </c>
      <c r="AD53" s="21">
        <v>7.7644598233384281E-9</v>
      </c>
      <c r="AE53" s="21">
        <v>2.6208253277113868E-18</v>
      </c>
      <c r="AF53" s="21">
        <v>0.9999999709520011</v>
      </c>
      <c r="AG53">
        <f>MAX(Таблица2[[#This Row],[априор1]:[априор5]])</f>
        <v>0.9999999709520011</v>
      </c>
      <c r="AH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3">
        <f>IF(Таблица2[[#This Row],[обучающая выборка]]=Таблица2[[#This Row],[Априор Классификация]],1,0)</f>
        <v>0</v>
      </c>
      <c r="AJ53" t="s">
        <v>122</v>
      </c>
      <c r="AK53" t="s">
        <v>126</v>
      </c>
      <c r="AL53">
        <v>96.21</v>
      </c>
      <c r="AM53">
        <v>1871.4760000000001</v>
      </c>
      <c r="AN53">
        <v>100.753</v>
      </c>
      <c r="AO53">
        <v>141.892</v>
      </c>
      <c r="AP53">
        <v>57.34</v>
      </c>
      <c r="AQ53">
        <f>MIN(Таблица2[[#This Row],[Махал1ВКЛ]:[Махал5ВКл]])</f>
        <v>57.34</v>
      </c>
      <c r="AR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3">
        <f>IF(Таблица2[[#This Row],[обучающая выборка]]=Таблица2[[#This Row],[МахаланобисКлассификацияВКЛ]],1,0)</f>
        <v>0</v>
      </c>
      <c r="AT53" t="s">
        <v>126</v>
      </c>
      <c r="AU53">
        <v>0</v>
      </c>
      <c r="AV53">
        <v>0</v>
      </c>
      <c r="AW53">
        <v>0</v>
      </c>
      <c r="AX53">
        <v>0</v>
      </c>
      <c r="AY53">
        <v>1</v>
      </c>
      <c r="AZ53">
        <f>MAX(Таблица2[[#This Row],[АприорВКл1]:[АприорВКл5]])</f>
        <v>1</v>
      </c>
      <c r="BA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3">
        <f>IF(Таблица2[[#This Row],[АприорВклКлассификация]]=Таблица2[[#This Row],[обучающая выборка]],1,0)</f>
        <v>0</v>
      </c>
      <c r="BC53" t="s">
        <v>122</v>
      </c>
      <c r="BD53" t="s">
        <v>126</v>
      </c>
      <c r="BE53">
        <v>96.21</v>
      </c>
      <c r="BF53">
        <v>1871.4760000000001</v>
      </c>
      <c r="BG53">
        <v>100.753</v>
      </c>
      <c r="BH53">
        <v>141.892</v>
      </c>
      <c r="BI53">
        <v>57.34</v>
      </c>
      <c r="BJ53">
        <f>MIN(Таблица2[[#This Row],[Махал1ИСК]:[Махал5ИСК]])</f>
        <v>57.34</v>
      </c>
      <c r="BK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3">
        <f>IF(Таблица2[[#This Row],[МАХАЛ ИСК Классификация]]=Таблица2[[#This Row],[обучающая выборка]],1,0)</f>
        <v>0</v>
      </c>
      <c r="BM53" t="s">
        <v>126</v>
      </c>
      <c r="BN53">
        <v>0</v>
      </c>
      <c r="BO53">
        <v>0</v>
      </c>
      <c r="BP53">
        <v>0</v>
      </c>
      <c r="BQ53">
        <v>0</v>
      </c>
      <c r="BR53">
        <v>1</v>
      </c>
      <c r="BS53">
        <f>MAX(Таблица2[[#This Row],[АприорИСК1]]:Таблица2[[#This Row],[АприорИСК5]])</f>
        <v>1</v>
      </c>
      <c r="BT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3">
        <f>IF(Таблица2[[#This Row],[АприорИСК классификация]]=Таблица2[[#This Row],[обучающая выборка]],1,0)</f>
        <v>0</v>
      </c>
    </row>
    <row r="54" spans="1:73" x14ac:dyDescent="0.25">
      <c r="A54" s="3" t="s">
        <v>57</v>
      </c>
      <c r="B54" s="4">
        <v>2</v>
      </c>
      <c r="C54" s="4">
        <v>6</v>
      </c>
      <c r="D54" s="4">
        <v>7</v>
      </c>
      <c r="E54" s="4">
        <v>1</v>
      </c>
      <c r="F54" s="4">
        <v>-0.39746258300000009</v>
      </c>
      <c r="G54" s="4">
        <v>-0.78277104600000014</v>
      </c>
      <c r="H54" s="4">
        <v>0.36467259600000007</v>
      </c>
      <c r="I54" s="4">
        <v>-0.59990525200000011</v>
      </c>
      <c r="J54" s="4">
        <v>-0.54481951900000003</v>
      </c>
      <c r="K54" s="4">
        <v>-0.202190013</v>
      </c>
      <c r="L54" s="4">
        <v>-0.31399757200000006</v>
      </c>
      <c r="M54" s="4">
        <v>0.209524657</v>
      </c>
      <c r="N54" s="4">
        <v>1.18084531</v>
      </c>
      <c r="O54" s="4">
        <f>SUMXMY2(Таблица2[[#This Row],[X1]:[X9]],Таблица2[[#Totals],[X1]:[X9]])</f>
        <v>3.1381792422386958</v>
      </c>
      <c r="P54" s="15"/>
      <c r="Q54" s="15" t="s">
        <v>124</v>
      </c>
      <c r="R54" s="19" t="s">
        <v>126</v>
      </c>
      <c r="S54" s="19">
        <v>23.899000000000001</v>
      </c>
      <c r="T54" s="19">
        <v>2002.828</v>
      </c>
      <c r="U54" s="19">
        <v>64.024000000000001</v>
      </c>
      <c r="V54" s="19">
        <v>27.914999999999999</v>
      </c>
      <c r="W54" s="19">
        <v>48.396000000000001</v>
      </c>
      <c r="X54" s="19">
        <f>MIN(Таблица2[[#This Row],[Махал1]:[Махал5]])</f>
        <v>23.899000000000001</v>
      </c>
      <c r="Y5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4" s="19">
        <f>IF(Таблица2[[#This Row],[Махаланобис классификация]]=Таблица2[[#This Row],[обучающая выборка]],1,0)</f>
        <v>0</v>
      </c>
      <c r="AA54" s="20" t="s">
        <v>126</v>
      </c>
      <c r="AB54" s="21">
        <v>0.94249488221780364</v>
      </c>
      <c r="AC54" s="21">
        <v>0</v>
      </c>
      <c r="AD54" s="21">
        <v>9.9540905068468953E-10</v>
      </c>
      <c r="AE54" s="21">
        <v>5.7502653722673165E-2</v>
      </c>
      <c r="AF54" s="21">
        <v>2.4630641142436793E-6</v>
      </c>
      <c r="AG54">
        <f>MAX(Таблица2[[#This Row],[априор1]:[априор5]])</f>
        <v>0.94249488221780364</v>
      </c>
      <c r="AH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4">
        <f>IF(Таблица2[[#This Row],[обучающая выборка]]=Таблица2[[#This Row],[Априор Классификация]],1,0)</f>
        <v>0</v>
      </c>
      <c r="AJ54" t="s">
        <v>124</v>
      </c>
      <c r="AK54" t="s">
        <v>126</v>
      </c>
      <c r="AL54">
        <v>14.446999999999999</v>
      </c>
      <c r="AM54">
        <v>1442.6790000000001</v>
      </c>
      <c r="AN54">
        <v>63.515999999999998</v>
      </c>
      <c r="AO54">
        <v>25.062999999999999</v>
      </c>
      <c r="AP54">
        <v>32.383000000000003</v>
      </c>
      <c r="AQ54">
        <f>MIN(Таблица2[[#This Row],[Махал1ВКЛ]:[Махал5ВКл]])</f>
        <v>14.446999999999999</v>
      </c>
      <c r="AR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4">
        <f>IF(Таблица2[[#This Row],[обучающая выборка]]=Таблица2[[#This Row],[МахаланобисКлассификацияВКЛ]],1,0)</f>
        <v>0</v>
      </c>
      <c r="AT54" t="s">
        <v>126</v>
      </c>
      <c r="AU54">
        <v>0.99768500000000004</v>
      </c>
      <c r="AV54">
        <v>0</v>
      </c>
      <c r="AW54">
        <v>0</v>
      </c>
      <c r="AX54">
        <v>2.245E-3</v>
      </c>
      <c r="AY54">
        <v>6.8999999999999997E-5</v>
      </c>
      <c r="AZ54">
        <f>MAX(Таблица2[[#This Row],[АприорВКл1]:[АприорВКл5]])</f>
        <v>0.99768500000000004</v>
      </c>
      <c r="BA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4">
        <f>IF(Таблица2[[#This Row],[АприорВклКлассификация]]=Таблица2[[#This Row],[обучающая выборка]],1,0)</f>
        <v>0</v>
      </c>
      <c r="BC54" t="s">
        <v>124</v>
      </c>
      <c r="BD54" t="s">
        <v>126</v>
      </c>
      <c r="BE54">
        <v>14.446999999999999</v>
      </c>
      <c r="BF54">
        <v>1442.6790000000001</v>
      </c>
      <c r="BG54">
        <v>63.515999999999998</v>
      </c>
      <c r="BH54">
        <v>25.062999999999999</v>
      </c>
      <c r="BI54">
        <v>32.383000000000003</v>
      </c>
      <c r="BJ54">
        <f>MIN(Таблица2[[#This Row],[Махал1ИСК]:[Махал5ИСК]])</f>
        <v>14.446999999999999</v>
      </c>
      <c r="BK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4">
        <f>IF(Таблица2[[#This Row],[МАХАЛ ИСК Классификация]]=Таблица2[[#This Row],[обучающая выборка]],1,0)</f>
        <v>0</v>
      </c>
      <c r="BM54" t="s">
        <v>126</v>
      </c>
      <c r="BN54">
        <v>0.99768500000000004</v>
      </c>
      <c r="BO54">
        <v>0</v>
      </c>
      <c r="BP54">
        <v>0</v>
      </c>
      <c r="BQ54">
        <v>2.245E-3</v>
      </c>
      <c r="BR54">
        <v>6.8999999999999997E-5</v>
      </c>
      <c r="BS54">
        <f>MAX(Таблица2[[#This Row],[АприорИСК1]]:Таблица2[[#This Row],[АприорИСК5]])</f>
        <v>0.99768500000000004</v>
      </c>
      <c r="BT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4">
        <f>IF(Таблица2[[#This Row],[АприорИСК классификация]]=Таблица2[[#This Row],[обучающая выборка]],1,0)</f>
        <v>0</v>
      </c>
    </row>
    <row r="55" spans="1:73" x14ac:dyDescent="0.25">
      <c r="A55" s="3" t="s">
        <v>26</v>
      </c>
      <c r="B55" s="4">
        <v>4</v>
      </c>
      <c r="C55" s="4">
        <v>7</v>
      </c>
      <c r="D55" s="4">
        <v>7</v>
      </c>
      <c r="E55" s="4">
        <v>1</v>
      </c>
      <c r="F55" s="4">
        <v>0.45530459800000006</v>
      </c>
      <c r="G55" s="4">
        <v>0.33935454200000009</v>
      </c>
      <c r="H55" s="4">
        <v>-0.55951492699999994</v>
      </c>
      <c r="I55" s="4">
        <v>-1.18527198</v>
      </c>
      <c r="J55" s="4">
        <v>-0.17942408600000004</v>
      </c>
      <c r="K55" s="4">
        <v>-0.32449966100000011</v>
      </c>
      <c r="L55" s="4">
        <v>-0.2803738910000001</v>
      </c>
      <c r="M55" s="4">
        <v>-0.21633332000000002</v>
      </c>
      <c r="N55" s="4">
        <v>1.0502135500000001</v>
      </c>
      <c r="O55" s="4">
        <f>SUMXMY2(Таблица2[[#This Row],[X1]:[X9]],Таблица2[[#Totals],[X1]:[X9]])</f>
        <v>3.406241559376638</v>
      </c>
      <c r="P55" s="15"/>
      <c r="Q55" s="15" t="s">
        <v>124</v>
      </c>
      <c r="R55" s="19" t="s">
        <v>126</v>
      </c>
      <c r="S55" s="19">
        <v>12.619</v>
      </c>
      <c r="T55" s="19">
        <v>2016.046</v>
      </c>
      <c r="U55" s="19">
        <v>27.436</v>
      </c>
      <c r="V55" s="19">
        <v>24.460999999999999</v>
      </c>
      <c r="W55" s="19">
        <v>37.567</v>
      </c>
      <c r="X55" s="19">
        <f>MIN(Таблица2[[#This Row],[Махал1]:[Махал5]])</f>
        <v>12.619</v>
      </c>
      <c r="Y5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5" s="19">
        <f>IF(Таблица2[[#This Row],[Махаланобис классификация]]=Таблица2[[#This Row],[обучающая выборка]],1,0)</f>
        <v>0</v>
      </c>
      <c r="AA55" s="20" t="s">
        <v>126</v>
      </c>
      <c r="AB55" s="21">
        <v>0.99844976165319299</v>
      </c>
      <c r="AC55" s="21">
        <v>0</v>
      </c>
      <c r="AD55" s="21">
        <v>3.3019743265195762E-4</v>
      </c>
      <c r="AE55" s="21">
        <v>1.2179573150640135E-3</v>
      </c>
      <c r="AF55" s="21">
        <v>2.0835990909394041E-6</v>
      </c>
      <c r="AG55">
        <f>MAX(Таблица2[[#This Row],[априор1]:[априор5]])</f>
        <v>0.99844976165319299</v>
      </c>
      <c r="AH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5">
        <f>IF(Таблица2[[#This Row],[обучающая выборка]]=Таблица2[[#This Row],[Априор Классификация]],1,0)</f>
        <v>0</v>
      </c>
      <c r="AJ55" t="s">
        <v>124</v>
      </c>
      <c r="AK55" t="s">
        <v>126</v>
      </c>
      <c r="AL55">
        <v>2.427</v>
      </c>
      <c r="AM55">
        <v>1415.701</v>
      </c>
      <c r="AN55">
        <v>24.939</v>
      </c>
      <c r="AO55">
        <v>13.73</v>
      </c>
      <c r="AP55">
        <v>27.268999999999998</v>
      </c>
      <c r="AQ55">
        <f>MIN(Таблица2[[#This Row],[Махал1ВКЛ]:[Махал5ВКл]])</f>
        <v>2.427</v>
      </c>
      <c r="AR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5">
        <f>IF(Таблица2[[#This Row],[обучающая выборка]]=Таблица2[[#This Row],[МахаланобисКлассификацияВКЛ]],1,0)</f>
        <v>0</v>
      </c>
      <c r="AT55" t="s">
        <v>126</v>
      </c>
      <c r="AU55">
        <v>0.99839599999999995</v>
      </c>
      <c r="AV55">
        <v>0</v>
      </c>
      <c r="AW55">
        <v>6.9999999999999999E-6</v>
      </c>
      <c r="AX55">
        <v>1.5939999999999999E-3</v>
      </c>
      <c r="AY55">
        <v>1.9999999999999999E-6</v>
      </c>
      <c r="AZ55">
        <f>MAX(Таблица2[[#This Row],[АприорВКл1]:[АприорВКл5]])</f>
        <v>0.99839599999999995</v>
      </c>
      <c r="BA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5">
        <f>IF(Таблица2[[#This Row],[АприорВклКлассификация]]=Таблица2[[#This Row],[обучающая выборка]],1,0)</f>
        <v>0</v>
      </c>
      <c r="BC55" t="s">
        <v>124</v>
      </c>
      <c r="BD55" t="s">
        <v>126</v>
      </c>
      <c r="BE55">
        <v>2.427</v>
      </c>
      <c r="BF55">
        <v>1415.701</v>
      </c>
      <c r="BG55">
        <v>24.939</v>
      </c>
      <c r="BH55">
        <v>13.73</v>
      </c>
      <c r="BI55">
        <v>27.268999999999998</v>
      </c>
      <c r="BJ55">
        <f>MIN(Таблица2[[#This Row],[Махал1ИСК]:[Махал5ИСК]])</f>
        <v>2.427</v>
      </c>
      <c r="BK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5">
        <f>IF(Таблица2[[#This Row],[МАХАЛ ИСК Классификация]]=Таблица2[[#This Row],[обучающая выборка]],1,0)</f>
        <v>0</v>
      </c>
      <c r="BM55" t="s">
        <v>126</v>
      </c>
      <c r="BN55">
        <v>0.99839599999999995</v>
      </c>
      <c r="BO55">
        <v>0</v>
      </c>
      <c r="BP55">
        <v>6.9999999999999999E-6</v>
      </c>
      <c r="BQ55">
        <v>1.5939999999999999E-3</v>
      </c>
      <c r="BR55">
        <v>1.9999999999999999E-6</v>
      </c>
      <c r="BS55">
        <f>MAX(Таблица2[[#This Row],[АприорИСК1]]:Таблица2[[#This Row],[АприорИСК5]])</f>
        <v>0.99839599999999995</v>
      </c>
      <c r="BT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5">
        <f>IF(Таблица2[[#This Row],[АприорИСК классификация]]=Таблица2[[#This Row],[обучающая выборка]],1,0)</f>
        <v>0</v>
      </c>
    </row>
    <row r="56" spans="1:73" x14ac:dyDescent="0.25">
      <c r="A56" s="3" t="s">
        <v>75</v>
      </c>
      <c r="B56" s="4">
        <v>2</v>
      </c>
      <c r="C56" s="4">
        <v>4</v>
      </c>
      <c r="D56" s="4">
        <v>7</v>
      </c>
      <c r="E56" s="4">
        <v>1</v>
      </c>
      <c r="F56" s="4">
        <v>-0.21497742500000003</v>
      </c>
      <c r="G56" s="4">
        <v>-0.11859188899999999</v>
      </c>
      <c r="H56" s="4">
        <v>0.89236232199999987</v>
      </c>
      <c r="I56" s="4">
        <v>0.50578746299999999</v>
      </c>
      <c r="J56" s="4">
        <v>-0.18244978500000003</v>
      </c>
      <c r="K56" s="4">
        <v>-0.35170767400000003</v>
      </c>
      <c r="L56" s="4">
        <v>0.87633297099999996</v>
      </c>
      <c r="M56" s="4">
        <v>-0.52606488899999992</v>
      </c>
      <c r="N56" s="4">
        <v>0.46237059300000011</v>
      </c>
      <c r="O56" s="4">
        <f>SUMXMY2(Таблица2[[#This Row],[X1]:[X9]],Таблица2[[#Totals],[X1]:[X9]])</f>
        <v>2.5278873215998674</v>
      </c>
      <c r="P56" s="15"/>
      <c r="Q56" s="15" t="s">
        <v>124</v>
      </c>
      <c r="R56" s="19" t="s">
        <v>126</v>
      </c>
      <c r="S56" s="19">
        <v>14.544</v>
      </c>
      <c r="T56" s="19">
        <v>2281.66</v>
      </c>
      <c r="U56" s="19">
        <v>59.231999999999999</v>
      </c>
      <c r="V56" s="19">
        <v>52.524999999999999</v>
      </c>
      <c r="W56" s="19">
        <v>34.363</v>
      </c>
      <c r="X56" s="19">
        <f>MIN(Таблица2[[#This Row],[Махал1]:[Махал5]])</f>
        <v>14.544</v>
      </c>
      <c r="Y5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6" s="19">
        <f>IF(Таблица2[[#This Row],[Махаланобис классификация]]=Таблица2[[#This Row],[обучающая выборка]],1,0)</f>
        <v>0</v>
      </c>
      <c r="AA56" s="20" t="s">
        <v>126</v>
      </c>
      <c r="AB56" s="21">
        <v>0.99997289255455601</v>
      </c>
      <c r="AC56" s="21">
        <v>0</v>
      </c>
      <c r="AD56" s="21">
        <v>1.0785004161760669E-10</v>
      </c>
      <c r="AE56" s="21">
        <v>2.5699300594246995E-9</v>
      </c>
      <c r="AF56" s="21">
        <v>2.7104767663857544E-5</v>
      </c>
      <c r="AG56">
        <f>MAX(Таблица2[[#This Row],[априор1]:[априор5]])</f>
        <v>0.99997289255455601</v>
      </c>
      <c r="AH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6">
        <f>IF(Таблица2[[#This Row],[обучающая выборка]]=Таблица2[[#This Row],[Априор Классификация]],1,0)</f>
        <v>0</v>
      </c>
      <c r="AJ56" t="s">
        <v>124</v>
      </c>
      <c r="AK56" t="s">
        <v>126</v>
      </c>
      <c r="AL56">
        <v>8.9640000000000004</v>
      </c>
      <c r="AM56">
        <v>1485.6489999999999</v>
      </c>
      <c r="AN56">
        <v>38.168999999999997</v>
      </c>
      <c r="AO56">
        <v>30.704999999999998</v>
      </c>
      <c r="AP56">
        <v>9.2430000000000003</v>
      </c>
      <c r="AQ56">
        <f>MIN(Таблица2[[#This Row],[Махал1ВКЛ]:[Махал5ВКл]])</f>
        <v>8.9640000000000004</v>
      </c>
      <c r="AR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6">
        <f>IF(Таблица2[[#This Row],[обучающая выборка]]=Таблица2[[#This Row],[МахаланобисКлассификацияВКЛ]],1,0)</f>
        <v>0</v>
      </c>
      <c r="AT56" t="s">
        <v>126</v>
      </c>
      <c r="AU56">
        <v>0.67825899999999995</v>
      </c>
      <c r="AV56">
        <v>0</v>
      </c>
      <c r="AW56">
        <v>0</v>
      </c>
      <c r="AX56">
        <v>6.0000000000000002E-6</v>
      </c>
      <c r="AY56">
        <v>0.32173499999999999</v>
      </c>
      <c r="AZ56">
        <f>MAX(Таблица2[[#This Row],[АприорВКл1]:[АприорВКл5]])</f>
        <v>0.67825899999999995</v>
      </c>
      <c r="BA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6">
        <f>IF(Таблица2[[#This Row],[АприорВклКлассификация]]=Таблица2[[#This Row],[обучающая выборка]],1,0)</f>
        <v>0</v>
      </c>
      <c r="BC56" t="s">
        <v>124</v>
      </c>
      <c r="BD56" t="s">
        <v>126</v>
      </c>
      <c r="BE56">
        <v>8.9640000000000004</v>
      </c>
      <c r="BF56">
        <v>1485.6489999999999</v>
      </c>
      <c r="BG56">
        <v>38.168999999999997</v>
      </c>
      <c r="BH56">
        <v>30.704999999999998</v>
      </c>
      <c r="BI56">
        <v>9.2430000000000003</v>
      </c>
      <c r="BJ56">
        <f>MIN(Таблица2[[#This Row],[Махал1ИСК]:[Махал5ИСК]])</f>
        <v>8.9640000000000004</v>
      </c>
      <c r="BK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6">
        <f>IF(Таблица2[[#This Row],[МАХАЛ ИСК Классификация]]=Таблица2[[#This Row],[обучающая выборка]],1,0)</f>
        <v>0</v>
      </c>
      <c r="BM56" t="s">
        <v>126</v>
      </c>
      <c r="BN56">
        <v>0.67825899999999995</v>
      </c>
      <c r="BO56">
        <v>0</v>
      </c>
      <c r="BP56">
        <v>0</v>
      </c>
      <c r="BQ56">
        <v>6.0000000000000002E-6</v>
      </c>
      <c r="BR56">
        <v>0.32173499999999999</v>
      </c>
      <c r="BS56">
        <f>MAX(Таблица2[[#This Row],[АприорИСК1]]:Таблица2[[#This Row],[АприорИСК5]])</f>
        <v>0.67825899999999995</v>
      </c>
      <c r="BT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6">
        <f>IF(Таблица2[[#This Row],[АприорИСК классификация]]=Таблица2[[#This Row],[обучающая выборка]],1,0)</f>
        <v>0</v>
      </c>
    </row>
    <row r="57" spans="1:73" x14ac:dyDescent="0.25">
      <c r="A57" s="3" t="s">
        <v>23</v>
      </c>
      <c r="B57" s="4">
        <v>2</v>
      </c>
      <c r="C57" s="4">
        <v>6</v>
      </c>
      <c r="D57" s="4">
        <v>7</v>
      </c>
      <c r="E57" s="4">
        <v>1</v>
      </c>
      <c r="F57" s="4">
        <v>0.160520881</v>
      </c>
      <c r="G57" s="4">
        <v>-0.47459819000000003</v>
      </c>
      <c r="H57" s="4">
        <v>-0.65087464600000022</v>
      </c>
      <c r="I57" s="4">
        <v>5.0502227800000007E-2</v>
      </c>
      <c r="J57" s="4">
        <v>-0.62516647200000008</v>
      </c>
      <c r="K57" s="4">
        <v>-0.4203163190000001</v>
      </c>
      <c r="L57" s="4">
        <v>-1.07668655</v>
      </c>
      <c r="M57" s="4">
        <v>0.42587812000000008</v>
      </c>
      <c r="N57" s="4">
        <v>-0.56402186700000012</v>
      </c>
      <c r="O57" s="4">
        <f>SUMXMY2(Таблица2[[#This Row],[X1]:[X9]],Таблица2[[#Totals],[X1]:[X9]])</f>
        <v>2.9034443673773915</v>
      </c>
      <c r="P57" s="15"/>
      <c r="Q57" s="15" t="s">
        <v>122</v>
      </c>
      <c r="R57" s="19" t="s">
        <v>126</v>
      </c>
      <c r="S57" s="19">
        <v>36.115000000000002</v>
      </c>
      <c r="T57" s="19">
        <v>1843.3019999999999</v>
      </c>
      <c r="U57" s="19">
        <v>34.170999999999999</v>
      </c>
      <c r="V57" s="19">
        <v>34.283999999999999</v>
      </c>
      <c r="W57" s="19">
        <v>30.925999999999998</v>
      </c>
      <c r="X57" s="19">
        <f>MIN(Таблица2[[#This Row],[Махал1]:[Махал5]])</f>
        <v>30.925999999999998</v>
      </c>
      <c r="Y5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7" s="19">
        <f>IF(Таблица2[[#This Row],[Махаланобис классификация]]=Таблица2[[#This Row],[обучающая выборка]],1,0)</f>
        <v>0</v>
      </c>
      <c r="AA57" s="20" t="s">
        <v>126</v>
      </c>
      <c r="AB57" s="21">
        <v>9.1909708578011964E-2</v>
      </c>
      <c r="AC57" s="21">
        <v>0</v>
      </c>
      <c r="AD57" s="21">
        <v>0.13253756899159108</v>
      </c>
      <c r="AE57" s="21">
        <v>0.10438148280582799</v>
      </c>
      <c r="AF57" s="21">
        <v>0.67117123962456882</v>
      </c>
      <c r="AG57">
        <f>MAX(Таблица2[[#This Row],[априор1]:[априор5]])</f>
        <v>0.67117123962456882</v>
      </c>
      <c r="AH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7">
        <f>IF(Таблица2[[#This Row],[обучающая выборка]]=Таблица2[[#This Row],[Априор Классификация]],1,0)</f>
        <v>0</v>
      </c>
      <c r="AJ57" t="s">
        <v>124</v>
      </c>
      <c r="AK57" t="s">
        <v>126</v>
      </c>
      <c r="AL57">
        <v>6.4340000000000002</v>
      </c>
      <c r="AM57">
        <v>1397.627</v>
      </c>
      <c r="AN57">
        <v>17.350999999999999</v>
      </c>
      <c r="AO57">
        <v>11.695</v>
      </c>
      <c r="AP57">
        <v>14.03</v>
      </c>
      <c r="AQ57">
        <f>MIN(Таблица2[[#This Row],[Махал1ВКЛ]:[Махал5ВКл]])</f>
        <v>6.4340000000000002</v>
      </c>
      <c r="AR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7">
        <f>IF(Таблица2[[#This Row],[обучающая выборка]]=Таблица2[[#This Row],[МахаланобисКлассификацияВКЛ]],1,0)</f>
        <v>0</v>
      </c>
      <c r="AT57" t="s">
        <v>126</v>
      </c>
      <c r="AU57">
        <v>0.95484100000000005</v>
      </c>
      <c r="AV57">
        <v>0</v>
      </c>
      <c r="AW57">
        <v>2.2179999999999999E-3</v>
      </c>
      <c r="AX57">
        <v>3.1268999999999998E-2</v>
      </c>
      <c r="AY57">
        <v>1.1672E-2</v>
      </c>
      <c r="AZ57">
        <f>MAX(Таблица2[[#This Row],[АприорВКл1]:[АприорВКл5]])</f>
        <v>0.95484100000000005</v>
      </c>
      <c r="BA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7">
        <f>IF(Таблица2[[#This Row],[АприорВклКлассификация]]=Таблица2[[#This Row],[обучающая выборка]],1,0)</f>
        <v>0</v>
      </c>
      <c r="BC57" t="s">
        <v>124</v>
      </c>
      <c r="BD57" t="s">
        <v>126</v>
      </c>
      <c r="BE57">
        <v>6.4340000000000002</v>
      </c>
      <c r="BF57">
        <v>1397.627</v>
      </c>
      <c r="BG57">
        <v>17.350999999999999</v>
      </c>
      <c r="BH57">
        <v>11.695</v>
      </c>
      <c r="BI57">
        <v>14.03</v>
      </c>
      <c r="BJ57">
        <f>MIN(Таблица2[[#This Row],[Махал1ИСК]:[Махал5ИСК]])</f>
        <v>6.4340000000000002</v>
      </c>
      <c r="BK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7">
        <f>IF(Таблица2[[#This Row],[МАХАЛ ИСК Классификация]]=Таблица2[[#This Row],[обучающая выборка]],1,0)</f>
        <v>0</v>
      </c>
      <c r="BM57" t="s">
        <v>126</v>
      </c>
      <c r="BN57">
        <v>0.95484100000000005</v>
      </c>
      <c r="BO57">
        <v>0</v>
      </c>
      <c r="BP57">
        <v>2.2179999999999999E-3</v>
      </c>
      <c r="BQ57">
        <v>3.1268999999999998E-2</v>
      </c>
      <c r="BR57">
        <v>1.1672E-2</v>
      </c>
      <c r="BS57">
        <f>MAX(Таблица2[[#This Row],[АприорИСК1]]:Таблица2[[#This Row],[АприорИСК5]])</f>
        <v>0.95484100000000005</v>
      </c>
      <c r="BT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7">
        <f>IF(Таблица2[[#This Row],[АприорИСК классификация]]=Таблица2[[#This Row],[обучающая выборка]],1,0)</f>
        <v>0</v>
      </c>
    </row>
    <row r="58" spans="1:73" x14ac:dyDescent="0.25">
      <c r="A58" s="3" t="s">
        <v>67</v>
      </c>
      <c r="B58" s="4">
        <v>2</v>
      </c>
      <c r="C58" s="4">
        <v>6</v>
      </c>
      <c r="D58" s="4">
        <v>7</v>
      </c>
      <c r="E58" s="4">
        <v>4</v>
      </c>
      <c r="F58" s="4">
        <v>0.23421681000000003</v>
      </c>
      <c r="G58" s="4">
        <v>-1.18033755</v>
      </c>
      <c r="H58" s="4">
        <v>-6.6319327399999989E-2</v>
      </c>
      <c r="I58" s="4">
        <v>-0.92510899099999999</v>
      </c>
      <c r="J58" s="4">
        <v>-2.0560790099999999</v>
      </c>
      <c r="K58" s="4">
        <v>-0.990065046</v>
      </c>
      <c r="L58" s="4">
        <v>-0.73475502500000012</v>
      </c>
      <c r="M58" s="4">
        <v>-0.198110218</v>
      </c>
      <c r="N58" s="4">
        <v>0.18244537600000002</v>
      </c>
      <c r="O58" s="4">
        <f>SUMXMY2(Таблица2[[#This Row],[X1]:[X9]],Таблица2[[#Totals],[X1]:[X9]])</f>
        <v>8.1283677557440566</v>
      </c>
      <c r="P58" s="15"/>
      <c r="Q58" s="15" t="s">
        <v>124</v>
      </c>
      <c r="R58" s="19" t="s">
        <v>126</v>
      </c>
      <c r="S58" s="19">
        <v>51.024999999999999</v>
      </c>
      <c r="T58" s="19">
        <v>2485.2240000000002</v>
      </c>
      <c r="U58" s="19">
        <v>105.071</v>
      </c>
      <c r="V58" s="19">
        <v>66.206999999999994</v>
      </c>
      <c r="W58" s="19">
        <v>65.5</v>
      </c>
      <c r="X58" s="19">
        <f>MIN(Таблица2[[#This Row],[Махал1]:[Махал5]])</f>
        <v>51.024999999999999</v>
      </c>
      <c r="Y5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8" s="19">
        <f>IF(Таблица2[[#This Row],[Махаланобис классификация]]=Таблица2[[#This Row],[обучающая выборка]],1,0)</f>
        <v>0</v>
      </c>
      <c r="AA58" s="20" t="s">
        <v>126</v>
      </c>
      <c r="AB58" s="21">
        <v>0.99937846009440112</v>
      </c>
      <c r="AC58" s="21">
        <v>0</v>
      </c>
      <c r="AD58" s="21">
        <v>1.00159572390486E-12</v>
      </c>
      <c r="AE58" s="21">
        <v>2.2950046367406458E-4</v>
      </c>
      <c r="AF58" s="21">
        <v>3.9203944092319824E-4</v>
      </c>
      <c r="AG58">
        <f>MAX(Таблица2[[#This Row],[априор1]:[априор5]])</f>
        <v>0.99937846009440112</v>
      </c>
      <c r="AH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8">
        <f>IF(Таблица2[[#This Row],[обучающая выборка]]=Таблица2[[#This Row],[Априор Классификация]],1,0)</f>
        <v>0</v>
      </c>
      <c r="AJ58" t="s">
        <v>124</v>
      </c>
      <c r="AK58" t="s">
        <v>126</v>
      </c>
      <c r="AL58">
        <v>39.917000000000002</v>
      </c>
      <c r="AM58">
        <v>1840.952</v>
      </c>
      <c r="AN58">
        <v>99.287000000000006</v>
      </c>
      <c r="AO58">
        <v>50.5</v>
      </c>
      <c r="AP58">
        <v>54.497999999999998</v>
      </c>
      <c r="AQ58">
        <f>MIN(Таблица2[[#This Row],[Махал1ВКЛ]:[Махал5ВКл]])</f>
        <v>39.917000000000002</v>
      </c>
      <c r="AR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8">
        <f>IF(Таблица2[[#This Row],[обучающая выборка]]=Таблица2[[#This Row],[МахаланобисКлассификацияВКЛ]],1,0)</f>
        <v>0</v>
      </c>
      <c r="AT58" t="s">
        <v>126</v>
      </c>
      <c r="AU58">
        <v>0.99734699999999998</v>
      </c>
      <c r="AV58">
        <v>0</v>
      </c>
      <c r="AW58">
        <v>0</v>
      </c>
      <c r="AX58">
        <v>2.2820000000000002E-3</v>
      </c>
      <c r="AY58">
        <v>3.7100000000000002E-4</v>
      </c>
      <c r="AZ58">
        <f>MAX(Таблица2[[#This Row],[АприорВКл1]:[АприорВКл5]])</f>
        <v>0.99734699999999998</v>
      </c>
      <c r="BA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8">
        <f>IF(Таблица2[[#This Row],[АприорВклКлассификация]]=Таблица2[[#This Row],[обучающая выборка]],1,0)</f>
        <v>0</v>
      </c>
      <c r="BC58" t="s">
        <v>124</v>
      </c>
      <c r="BD58" t="s">
        <v>126</v>
      </c>
      <c r="BE58">
        <v>39.917000000000002</v>
      </c>
      <c r="BF58">
        <v>1840.952</v>
      </c>
      <c r="BG58">
        <v>99.287000000000006</v>
      </c>
      <c r="BH58">
        <v>50.5</v>
      </c>
      <c r="BI58">
        <v>54.497999999999998</v>
      </c>
      <c r="BJ58">
        <f>MIN(Таблица2[[#This Row],[Махал1ИСК]:[Махал5ИСК]])</f>
        <v>39.917000000000002</v>
      </c>
      <c r="BK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8">
        <f>IF(Таблица2[[#This Row],[МАХАЛ ИСК Классификация]]=Таблица2[[#This Row],[обучающая выборка]],1,0)</f>
        <v>0</v>
      </c>
      <c r="BM58" t="s">
        <v>126</v>
      </c>
      <c r="BN58">
        <v>0.99734699999999998</v>
      </c>
      <c r="BO58">
        <v>0</v>
      </c>
      <c r="BP58">
        <v>0</v>
      </c>
      <c r="BQ58">
        <v>2.2820000000000002E-3</v>
      </c>
      <c r="BR58">
        <v>3.7100000000000002E-4</v>
      </c>
      <c r="BS58">
        <f>MAX(Таблица2[[#This Row],[АприорИСК1]]:Таблица2[[#This Row],[АприорИСК5]])</f>
        <v>0.99734699999999998</v>
      </c>
      <c r="BT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8">
        <f>IF(Таблица2[[#This Row],[АприорИСК классификация]]=Таблица2[[#This Row],[обучающая выборка]],1,0)</f>
        <v>0</v>
      </c>
    </row>
    <row r="59" spans="1:73" x14ac:dyDescent="0.25">
      <c r="A59" s="3" t="s">
        <v>84</v>
      </c>
      <c r="B59" s="4">
        <v>2</v>
      </c>
      <c r="C59" s="4">
        <v>4</v>
      </c>
      <c r="D59" s="4">
        <v>7</v>
      </c>
      <c r="E59" s="4">
        <v>1</v>
      </c>
      <c r="F59" s="4">
        <v>0.413192638</v>
      </c>
      <c r="G59" s="4">
        <v>0.52912001600000014</v>
      </c>
      <c r="H59" s="4">
        <v>0.82581612699999996</v>
      </c>
      <c r="I59" s="4">
        <v>-0.92510899099999999</v>
      </c>
      <c r="J59" s="4">
        <v>-0.3866831770000001</v>
      </c>
      <c r="K59" s="4">
        <v>-0.19871947100000004</v>
      </c>
      <c r="L59" s="4">
        <v>-0.57524232200000003</v>
      </c>
      <c r="M59" s="4">
        <v>-0.19132241899999999</v>
      </c>
      <c r="N59" s="4">
        <v>0.25709210100000002</v>
      </c>
      <c r="O59" s="4">
        <f>SUMXMY2(Таблица2[[#This Row],[X1]:[X9]],Таблица2[[#Totals],[X1]:[X9]])</f>
        <v>2.611112720783995</v>
      </c>
      <c r="P59" s="15"/>
      <c r="Q59" s="15" t="s">
        <v>122</v>
      </c>
      <c r="R59" s="19" t="s">
        <v>126</v>
      </c>
      <c r="S59" s="19">
        <v>40.156999999999996</v>
      </c>
      <c r="T59" s="19">
        <v>1900.575</v>
      </c>
      <c r="U59" s="19">
        <v>42.735999999999997</v>
      </c>
      <c r="V59" s="19">
        <v>59.959000000000003</v>
      </c>
      <c r="W59" s="19">
        <v>22.923999999999999</v>
      </c>
      <c r="X59" s="19">
        <f>MIN(Таблица2[[#This Row],[Махал1]:[Махал5]])</f>
        <v>22.923999999999999</v>
      </c>
      <c r="Y5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9" s="19">
        <f>IF(Таблица2[[#This Row],[Махаланобис классификация]]=Таблица2[[#This Row],[обучающая выборка]],1,0)</f>
        <v>0</v>
      </c>
      <c r="AA59" s="20" t="s">
        <v>126</v>
      </c>
      <c r="AB59" s="21">
        <v>3.3191067249884327E-4</v>
      </c>
      <c r="AC59" s="21">
        <v>0</v>
      </c>
      <c r="AD59" s="21">
        <v>4.9866383677686851E-5</v>
      </c>
      <c r="AE59" s="21">
        <v>7.5613691015950681E-9</v>
      </c>
      <c r="AF59" s="21">
        <v>0.99961821538245443</v>
      </c>
      <c r="AG59">
        <f>MAX(Таблица2[[#This Row],[априор1]:[априор5]])</f>
        <v>0.99961821538245443</v>
      </c>
      <c r="AH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9">
        <f>IF(Таблица2[[#This Row],[обучающая выборка]]=Таблица2[[#This Row],[Априор Классификация]],1,0)</f>
        <v>0</v>
      </c>
      <c r="AJ59" t="s">
        <v>122</v>
      </c>
      <c r="AK59" t="s">
        <v>126</v>
      </c>
      <c r="AL59">
        <v>8.0459999999999994</v>
      </c>
      <c r="AM59">
        <v>1382.415</v>
      </c>
      <c r="AN59">
        <v>25.004999999999999</v>
      </c>
      <c r="AO59">
        <v>33.18</v>
      </c>
      <c r="AP59">
        <v>2.8540000000000001</v>
      </c>
      <c r="AQ59">
        <f>MIN(Таблица2[[#This Row],[Махал1ВКЛ]:[Махал5ВКл]])</f>
        <v>2.8540000000000001</v>
      </c>
      <c r="AR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9">
        <f>IF(Таблица2[[#This Row],[обучающая выборка]]=Таблица2[[#This Row],[МахаланобисКлассификацияВКЛ]],1,0)</f>
        <v>0</v>
      </c>
      <c r="AT59" t="s">
        <v>126</v>
      </c>
      <c r="AU59">
        <v>0.120243</v>
      </c>
      <c r="AV59">
        <v>0</v>
      </c>
      <c r="AW59">
        <v>1.4E-5</v>
      </c>
      <c r="AX59">
        <v>0</v>
      </c>
      <c r="AY59">
        <v>0.87974300000000005</v>
      </c>
      <c r="AZ59">
        <f>MAX(Таблица2[[#This Row],[АприорВКл1]:[АприорВКл5]])</f>
        <v>0.87974300000000005</v>
      </c>
      <c r="BA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9">
        <f>IF(Таблица2[[#This Row],[АприорВклКлассификация]]=Таблица2[[#This Row],[обучающая выборка]],1,0)</f>
        <v>0</v>
      </c>
      <c r="BC59" t="s">
        <v>122</v>
      </c>
      <c r="BD59" t="s">
        <v>126</v>
      </c>
      <c r="BE59">
        <v>8.0459999999999994</v>
      </c>
      <c r="BF59">
        <v>1382.415</v>
      </c>
      <c r="BG59">
        <v>25.004999999999999</v>
      </c>
      <c r="BH59">
        <v>33.18</v>
      </c>
      <c r="BI59">
        <v>2.8540000000000001</v>
      </c>
      <c r="BJ59">
        <f>MIN(Таблица2[[#This Row],[Махал1ИСК]:[Махал5ИСК]])</f>
        <v>2.8540000000000001</v>
      </c>
      <c r="BK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9">
        <f>IF(Таблица2[[#This Row],[МАХАЛ ИСК Классификация]]=Таблица2[[#This Row],[обучающая выборка]],1,0)</f>
        <v>0</v>
      </c>
      <c r="BM59" t="s">
        <v>126</v>
      </c>
      <c r="BN59">
        <v>0.120243</v>
      </c>
      <c r="BO59">
        <v>0</v>
      </c>
      <c r="BP59">
        <v>1.4E-5</v>
      </c>
      <c r="BQ59">
        <v>0</v>
      </c>
      <c r="BR59">
        <v>0.87974300000000005</v>
      </c>
      <c r="BS59">
        <f>MAX(Таблица2[[#This Row],[АприорИСК1]]:Таблица2[[#This Row],[АприорИСК5]])</f>
        <v>0.87974300000000005</v>
      </c>
      <c r="BT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9">
        <f>IF(Таблица2[[#This Row],[АприорИСК классификация]]=Таблица2[[#This Row],[обучающая выборка]],1,0)</f>
        <v>0</v>
      </c>
    </row>
    <row r="60" spans="1:73" x14ac:dyDescent="0.25">
      <c r="A60" s="3" t="s">
        <v>59</v>
      </c>
      <c r="B60" s="4">
        <v>2</v>
      </c>
      <c r="C60" s="4">
        <v>4</v>
      </c>
      <c r="D60" s="4">
        <v>7</v>
      </c>
      <c r="E60" s="4">
        <v>3</v>
      </c>
      <c r="F60" s="4">
        <v>-0.20094010500000004</v>
      </c>
      <c r="G60" s="4">
        <v>0.26093905699999997</v>
      </c>
      <c r="H60" s="4">
        <v>-0.70652796899999992</v>
      </c>
      <c r="I60" s="4">
        <v>-0.404783008</v>
      </c>
      <c r="J60" s="4">
        <v>-0.15948179700000004</v>
      </c>
      <c r="K60" s="4">
        <v>-0.39311099400000005</v>
      </c>
      <c r="L60" s="4">
        <v>0.98303550299999998</v>
      </c>
      <c r="M60" s="4">
        <v>-0.62280631900000005</v>
      </c>
      <c r="N60" s="4">
        <v>-0.84394708400000007</v>
      </c>
      <c r="O60" s="4">
        <f>SUMXMY2(Таблица2[[#This Row],[X1]:[X9]],Таблица2[[#Totals],[X1]:[X9]])</f>
        <v>3.0179610606263636</v>
      </c>
      <c r="P60" s="15"/>
      <c r="Q60" s="15" t="s">
        <v>123</v>
      </c>
      <c r="R60" s="19" t="s">
        <v>126</v>
      </c>
      <c r="S60" s="19">
        <v>21.954999999999998</v>
      </c>
      <c r="T60" s="19">
        <v>2050.9940000000001</v>
      </c>
      <c r="U60" s="19">
        <v>13.696999999999999</v>
      </c>
      <c r="V60" s="19">
        <v>35.009</v>
      </c>
      <c r="W60" s="19">
        <v>41.512999999999998</v>
      </c>
      <c r="X60" s="19">
        <f>MIN(Таблица2[[#This Row],[Махал1]:[Махал5]])</f>
        <v>13.696999999999999</v>
      </c>
      <c r="Y6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0" s="19">
        <f>IF(Таблица2[[#This Row],[Махаланобис классификация]]=Таблица2[[#This Row],[обучающая выборка]],1,0)</f>
        <v>0</v>
      </c>
      <c r="AA60" s="20" t="s">
        <v>126</v>
      </c>
      <c r="AB60" s="21">
        <v>2.8669664153027765E-2</v>
      </c>
      <c r="AC60" s="21">
        <v>0</v>
      </c>
      <c r="AD60" s="21">
        <v>0.97131038452096385</v>
      </c>
      <c r="AE60" s="21">
        <v>1.9065881900092349E-5</v>
      </c>
      <c r="AF60" s="21">
        <v>8.8544410826536922E-7</v>
      </c>
      <c r="AG60">
        <f>MAX(Таблица2[[#This Row],[априор1]:[априор5]])</f>
        <v>0.97131038452096385</v>
      </c>
      <c r="AH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0">
        <f>IF(Таблица2[[#This Row],[обучающая выборка]]=Таблица2[[#This Row],[Априор Классификация]],1,0)</f>
        <v>0</v>
      </c>
      <c r="AJ60" t="s">
        <v>123</v>
      </c>
      <c r="AK60" t="s">
        <v>126</v>
      </c>
      <c r="AL60">
        <v>16.684000000000001</v>
      </c>
      <c r="AM60">
        <v>1354.5409999999999</v>
      </c>
      <c r="AN60">
        <v>7.0949999999999998</v>
      </c>
      <c r="AO60">
        <v>26.641999999999999</v>
      </c>
      <c r="AP60">
        <v>18.776</v>
      </c>
      <c r="AQ60">
        <f>MIN(Таблица2[[#This Row],[Махал1ВКЛ]:[Махал5ВКл]])</f>
        <v>7.0949999999999998</v>
      </c>
      <c r="AR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0">
        <f>IF(Таблица2[[#This Row],[обучающая выборка]]=Таблица2[[#This Row],[МахаланобисКлассификацияВКЛ]],1,0)</f>
        <v>0</v>
      </c>
      <c r="AT60" t="s">
        <v>126</v>
      </c>
      <c r="AU60">
        <v>1.4902E-2</v>
      </c>
      <c r="AV60">
        <v>0</v>
      </c>
      <c r="AW60">
        <v>0.98219599999999996</v>
      </c>
      <c r="AX60">
        <v>4.6999999999999997E-5</v>
      </c>
      <c r="AY60">
        <v>2.856E-3</v>
      </c>
      <c r="AZ60">
        <f>MAX(Таблица2[[#This Row],[АприорВКл1]:[АприорВКл5]])</f>
        <v>0.98219599999999996</v>
      </c>
      <c r="BA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0">
        <f>IF(Таблица2[[#This Row],[АприорВклКлассификация]]=Таблица2[[#This Row],[обучающая выборка]],1,0)</f>
        <v>0</v>
      </c>
      <c r="BC60" t="s">
        <v>123</v>
      </c>
      <c r="BD60" t="s">
        <v>126</v>
      </c>
      <c r="BE60">
        <v>16.684000000000001</v>
      </c>
      <c r="BF60">
        <v>1354.5409999999999</v>
      </c>
      <c r="BG60">
        <v>7.0949999999999998</v>
      </c>
      <c r="BH60">
        <v>26.641999999999999</v>
      </c>
      <c r="BI60">
        <v>18.776</v>
      </c>
      <c r="BJ60">
        <f>MIN(Таблица2[[#This Row],[Махал1ИСК]:[Махал5ИСК]])</f>
        <v>7.0949999999999998</v>
      </c>
      <c r="BK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0">
        <f>IF(Таблица2[[#This Row],[МАХАЛ ИСК Классификация]]=Таблица2[[#This Row],[обучающая выборка]],1,0)</f>
        <v>0</v>
      </c>
      <c r="BM60" t="s">
        <v>126</v>
      </c>
      <c r="BN60">
        <v>1.4902E-2</v>
      </c>
      <c r="BO60">
        <v>0</v>
      </c>
      <c r="BP60">
        <v>0.98219599999999996</v>
      </c>
      <c r="BQ60">
        <v>4.6999999999999997E-5</v>
      </c>
      <c r="BR60">
        <v>2.856E-3</v>
      </c>
      <c r="BS60">
        <f>MAX(Таблица2[[#This Row],[АприорИСК1]]:Таблица2[[#This Row],[АприорИСК5]])</f>
        <v>0.98219599999999996</v>
      </c>
      <c r="BT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0">
        <f>IF(Таблица2[[#This Row],[АприорИСК классификация]]=Таблица2[[#This Row],[обучающая выборка]],1,0)</f>
        <v>0</v>
      </c>
    </row>
    <row r="61" spans="1:73" x14ac:dyDescent="0.25">
      <c r="A61" s="3" t="s">
        <v>0</v>
      </c>
      <c r="B61" s="4">
        <v>5</v>
      </c>
      <c r="C61" s="4">
        <v>4</v>
      </c>
      <c r="D61" s="4">
        <v>7</v>
      </c>
      <c r="E61" s="4">
        <v>3</v>
      </c>
      <c r="F61" s="4">
        <v>0.42372062800000004</v>
      </c>
      <c r="G61" s="4">
        <v>0.43972636300000012</v>
      </c>
      <c r="H61" s="4">
        <v>-0.64695412400000007</v>
      </c>
      <c r="I61" s="4">
        <v>1.6765209300000001</v>
      </c>
      <c r="J61" s="4">
        <v>0.92045771899999995</v>
      </c>
      <c r="K61" s="4">
        <v>-0.83225659899999993</v>
      </c>
      <c r="L61" s="4">
        <v>0.9227996970000002</v>
      </c>
      <c r="M61" s="4">
        <v>-0.62635309700000008</v>
      </c>
      <c r="N61" s="4">
        <v>8.9136970900000015E-2</v>
      </c>
      <c r="O61" s="4">
        <f>SUMXMY2(Таблица2[[#This Row],[X1]:[X9]],Таблица2[[#Totals],[X1]:[X9]])</f>
        <v>6.393886853659148</v>
      </c>
      <c r="P61" s="15"/>
      <c r="Q61" s="15" t="s">
        <v>124</v>
      </c>
      <c r="R61" s="19" t="s">
        <v>126</v>
      </c>
      <c r="S61" s="19">
        <v>81.942999999999998</v>
      </c>
      <c r="T61" s="19">
        <v>2607.674</v>
      </c>
      <c r="U61" s="19">
        <v>115.18</v>
      </c>
      <c r="V61" s="19">
        <v>132.74299999999999</v>
      </c>
      <c r="W61" s="19">
        <v>122.605</v>
      </c>
      <c r="X61" s="19">
        <f>MIN(Таблица2[[#This Row],[Махал1]:[Махал5]])</f>
        <v>81.942999999999998</v>
      </c>
      <c r="Y6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1" s="19">
        <f>IF(Таблица2[[#This Row],[Махаланобис классификация]]=Таблица2[[#This Row],[обучающая выборка]],1,0)</f>
        <v>0</v>
      </c>
      <c r="AA61" s="20" t="s">
        <v>126</v>
      </c>
      <c r="AB61" s="21">
        <v>0.99999996612662723</v>
      </c>
      <c r="AC61" s="21">
        <v>0</v>
      </c>
      <c r="AD61" s="21">
        <v>3.3061922756849346E-8</v>
      </c>
      <c r="AE61" s="21">
        <v>4.2310231854553647E-12</v>
      </c>
      <c r="AF61" s="21">
        <v>8.0721914518842931E-10</v>
      </c>
      <c r="AG61">
        <f>MAX(Таблица2[[#This Row],[априор1]:[априор5]])</f>
        <v>0.99999996612662723</v>
      </c>
      <c r="AH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1">
        <f>IF(Таблица2[[#This Row],[обучающая выборка]]=Таблица2[[#This Row],[Априор Классификация]],1,0)</f>
        <v>0</v>
      </c>
      <c r="AJ61" t="s">
        <v>123</v>
      </c>
      <c r="AK61" t="s">
        <v>126</v>
      </c>
      <c r="AL61">
        <v>17.693999999999999</v>
      </c>
      <c r="AM61">
        <v>1619.192</v>
      </c>
      <c r="AN61">
        <v>15.397</v>
      </c>
      <c r="AO61">
        <v>32.177</v>
      </c>
      <c r="AP61">
        <v>34.524999999999999</v>
      </c>
      <c r="AQ61">
        <f>MIN(Таблица2[[#This Row],[Махал1ВКЛ]:[Махал5ВКл]])</f>
        <v>15.397</v>
      </c>
      <c r="AR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1">
        <f>IF(Таблица2[[#This Row],[обучающая выборка]]=Таблица2[[#This Row],[МахаланобисКлассификацияВКЛ]],1,0)</f>
        <v>0</v>
      </c>
      <c r="AT61" t="s">
        <v>126</v>
      </c>
      <c r="AU61">
        <v>0.36754999999999999</v>
      </c>
      <c r="AV61">
        <v>0</v>
      </c>
      <c r="AW61">
        <v>0.63228600000000001</v>
      </c>
      <c r="AX61">
        <v>1.2E-4</v>
      </c>
      <c r="AY61">
        <v>4.3999999999999999E-5</v>
      </c>
      <c r="AZ61">
        <f>MAX(Таблица2[[#This Row],[АприорВКл1]:[АприорВКл5]])</f>
        <v>0.63228600000000001</v>
      </c>
      <c r="BA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1">
        <f>IF(Таблица2[[#This Row],[АприорВклКлассификация]]=Таблица2[[#This Row],[обучающая выборка]],1,0)</f>
        <v>0</v>
      </c>
      <c r="BC61" t="s">
        <v>123</v>
      </c>
      <c r="BD61" t="s">
        <v>126</v>
      </c>
      <c r="BE61">
        <v>17.693999999999999</v>
      </c>
      <c r="BF61">
        <v>1619.192</v>
      </c>
      <c r="BG61">
        <v>15.397</v>
      </c>
      <c r="BH61">
        <v>32.177</v>
      </c>
      <c r="BI61">
        <v>34.524999999999999</v>
      </c>
      <c r="BJ61">
        <f>MIN(Таблица2[[#This Row],[Махал1ИСК]:[Махал5ИСК]])</f>
        <v>15.397</v>
      </c>
      <c r="BK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1">
        <f>IF(Таблица2[[#This Row],[МАХАЛ ИСК Классификация]]=Таблица2[[#This Row],[обучающая выборка]],1,0)</f>
        <v>0</v>
      </c>
      <c r="BM61" t="s">
        <v>126</v>
      </c>
      <c r="BN61">
        <v>0.36754999999999999</v>
      </c>
      <c r="BO61">
        <v>0</v>
      </c>
      <c r="BP61">
        <v>0.63228600000000001</v>
      </c>
      <c r="BQ61">
        <v>1.2E-4</v>
      </c>
      <c r="BR61">
        <v>4.3999999999999999E-5</v>
      </c>
      <c r="BS61">
        <f>MAX(Таблица2[[#This Row],[АприорИСК1]]:Таблица2[[#This Row],[АприорИСК5]])</f>
        <v>0.63228600000000001</v>
      </c>
      <c r="BT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1">
        <f>IF(Таблица2[[#This Row],[АприорИСК классификация]]=Таблица2[[#This Row],[обучающая выборка]],1,0)</f>
        <v>0</v>
      </c>
    </row>
    <row r="62" spans="1:73" x14ac:dyDescent="0.25">
      <c r="A62" s="3" t="s">
        <v>80</v>
      </c>
      <c r="B62" s="4">
        <v>1</v>
      </c>
      <c r="C62" s="4">
        <v>3</v>
      </c>
      <c r="D62" s="4">
        <v>7</v>
      </c>
      <c r="E62" s="4">
        <v>4</v>
      </c>
      <c r="F62" s="4">
        <v>-2.88557752</v>
      </c>
      <c r="G62" s="4">
        <v>-2.9219454700000003</v>
      </c>
      <c r="H62" s="4">
        <v>-2.23677145</v>
      </c>
      <c r="I62" s="4">
        <v>0.57082821100000014</v>
      </c>
      <c r="J62" s="4">
        <v>-1.04298354</v>
      </c>
      <c r="K62" s="4">
        <v>-0.33739680200000011</v>
      </c>
      <c r="L62" s="4">
        <v>-1.7452983799999999</v>
      </c>
      <c r="M62" s="4">
        <v>-0.60268752600000008</v>
      </c>
      <c r="N62" s="4">
        <v>-2.2833115699999997E-2</v>
      </c>
      <c r="O62" s="4">
        <f>SUMXMY2(Таблица2[[#This Row],[X1]:[X9]],Таблица2[[#Totals],[X1]:[X9]])</f>
        <v>26.804785628859786</v>
      </c>
      <c r="P62" s="15"/>
      <c r="Q62" s="15" t="s">
        <v>120</v>
      </c>
      <c r="R62" s="19" t="s">
        <v>126</v>
      </c>
      <c r="S62" s="19">
        <v>81.831999999999994</v>
      </c>
      <c r="T62" s="19">
        <v>2029.7539999999999</v>
      </c>
      <c r="U62" s="19">
        <v>129.07300000000001</v>
      </c>
      <c r="V62" s="19">
        <v>35.14</v>
      </c>
      <c r="W62" s="19">
        <v>166.78</v>
      </c>
      <c r="X62" s="19">
        <f>MIN(Таблица2[[#This Row],[Махал1]:[Махал5]])</f>
        <v>35.14</v>
      </c>
      <c r="Y6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2" s="19">
        <f>IF(Таблица2[[#This Row],[Махаланобис классификация]]=Таблица2[[#This Row],[обучающая выборка]],1,0)</f>
        <v>0</v>
      </c>
      <c r="AA62" s="20" t="s">
        <v>126</v>
      </c>
      <c r="AB62" s="21">
        <v>1.5971414296705462E-10</v>
      </c>
      <c r="AC62" s="21">
        <v>0</v>
      </c>
      <c r="AD62" s="21">
        <v>4.8070919872865845E-21</v>
      </c>
      <c r="AE62" s="21">
        <v>0.99999999984028598</v>
      </c>
      <c r="AF62" s="21">
        <v>3.1189122911016386E-29</v>
      </c>
      <c r="AG62">
        <f>MAX(Таблица2[[#This Row],[априор1]:[априор5]])</f>
        <v>0.99999999984028598</v>
      </c>
      <c r="AH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2">
        <f>IF(Таблица2[[#This Row],[обучающая выборка]]=Таблица2[[#This Row],[Априор Классификация]],1,0)</f>
        <v>0</v>
      </c>
      <c r="AJ62" t="s">
        <v>120</v>
      </c>
      <c r="AK62" t="s">
        <v>126</v>
      </c>
      <c r="AL62">
        <v>40.314</v>
      </c>
      <c r="AM62">
        <v>1384.501</v>
      </c>
      <c r="AN62">
        <v>85.926000000000002</v>
      </c>
      <c r="AO62">
        <v>11.109</v>
      </c>
      <c r="AP62">
        <v>83.882000000000005</v>
      </c>
      <c r="AQ62">
        <f>MIN(Таблица2[[#This Row],[Махал1ВКЛ]:[Махал5ВКл]])</f>
        <v>11.109</v>
      </c>
      <c r="AR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62">
        <f>IF(Таблица2[[#This Row],[обучающая выборка]]=Таблица2[[#This Row],[МахаланобисКлассификацияВКЛ]],1,0)</f>
        <v>0</v>
      </c>
      <c r="AT62" t="s">
        <v>126</v>
      </c>
      <c r="AU62">
        <v>9.9999999999999995E-7</v>
      </c>
      <c r="AV62">
        <v>0</v>
      </c>
      <c r="AW62">
        <v>0</v>
      </c>
      <c r="AX62">
        <v>0.99999899999999997</v>
      </c>
      <c r="AY62">
        <v>0</v>
      </c>
      <c r="AZ62">
        <f>MAX(Таблица2[[#This Row],[АприорВКл1]:[АприорВКл5]])</f>
        <v>0.99999899999999997</v>
      </c>
      <c r="BA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62">
        <f>IF(Таблица2[[#This Row],[АприорВклКлассификация]]=Таблица2[[#This Row],[обучающая выборка]],1,0)</f>
        <v>0</v>
      </c>
      <c r="BC62" t="s">
        <v>120</v>
      </c>
      <c r="BD62" t="s">
        <v>126</v>
      </c>
      <c r="BE62">
        <v>40.314</v>
      </c>
      <c r="BF62">
        <v>1384.501</v>
      </c>
      <c r="BG62">
        <v>85.926000000000002</v>
      </c>
      <c r="BH62">
        <v>11.109</v>
      </c>
      <c r="BI62">
        <v>83.882000000000005</v>
      </c>
      <c r="BJ62">
        <f>MIN(Таблица2[[#This Row],[Махал1ИСК]:[Махал5ИСК]])</f>
        <v>11.109</v>
      </c>
      <c r="BK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62">
        <f>IF(Таблица2[[#This Row],[МАХАЛ ИСК Классификация]]=Таблица2[[#This Row],[обучающая выборка]],1,0)</f>
        <v>0</v>
      </c>
      <c r="BM62" t="s">
        <v>126</v>
      </c>
      <c r="BN62">
        <v>9.9999999999999995E-7</v>
      </c>
      <c r="BO62">
        <v>0</v>
      </c>
      <c r="BP62">
        <v>0</v>
      </c>
      <c r="BQ62">
        <v>0.99999899999999997</v>
      </c>
      <c r="BR62">
        <v>0</v>
      </c>
      <c r="BS62">
        <f>MAX(Таблица2[[#This Row],[АприорИСК1]]:Таблица2[[#This Row],[АприорИСК5]])</f>
        <v>0.99999899999999997</v>
      </c>
      <c r="BT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62">
        <f>IF(Таблица2[[#This Row],[АприорИСК классификация]]=Таблица2[[#This Row],[обучающая выборка]],1,0)</f>
        <v>0</v>
      </c>
    </row>
    <row r="63" spans="1:73" x14ac:dyDescent="0.25">
      <c r="A63" s="3" t="s">
        <v>33</v>
      </c>
      <c r="B63" s="4">
        <v>2</v>
      </c>
      <c r="C63" s="4">
        <v>4</v>
      </c>
      <c r="D63" s="4">
        <v>7</v>
      </c>
      <c r="E63" s="4">
        <v>1</v>
      </c>
      <c r="F63" s="4">
        <v>1.61338348</v>
      </c>
      <c r="G63" s="4">
        <v>0.26093905699999997</v>
      </c>
      <c r="H63" s="4">
        <v>0.10949519200000002</v>
      </c>
      <c r="I63" s="4">
        <v>0.50578746299999999</v>
      </c>
      <c r="J63" s="4">
        <v>-0.33835942800000007</v>
      </c>
      <c r="K63" s="4">
        <v>-0.30907134600000002</v>
      </c>
      <c r="L63" s="4">
        <v>-0.39686442500000008</v>
      </c>
      <c r="M63" s="4">
        <v>7.7743505300000015E-2</v>
      </c>
      <c r="N63" s="4">
        <v>0.42504723100000003</v>
      </c>
      <c r="O63" s="4">
        <f>SUMXMY2(Таблица2[[#This Row],[X1]:[X9]],Таблица2[[#Totals],[X1]:[X9]])</f>
        <v>3.493128371764985</v>
      </c>
      <c r="P63" s="15"/>
      <c r="Q63" s="15" t="s">
        <v>122</v>
      </c>
      <c r="R63" s="19" t="s">
        <v>126</v>
      </c>
      <c r="S63" s="19">
        <v>39.573999999999998</v>
      </c>
      <c r="T63" s="19">
        <v>2046.587</v>
      </c>
      <c r="U63" s="19">
        <v>66.587999999999994</v>
      </c>
      <c r="V63" s="19">
        <v>79.465999999999994</v>
      </c>
      <c r="W63" s="19">
        <v>25.026</v>
      </c>
      <c r="X63" s="19">
        <f>MIN(Таблица2[[#This Row],[Махал1]:[Махал5]])</f>
        <v>25.026</v>
      </c>
      <c r="Y6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3" s="19">
        <f>IF(Таблица2[[#This Row],[Махаланобис классификация]]=Таблица2[[#This Row],[обучающая выборка]],1,0)</f>
        <v>0</v>
      </c>
      <c r="AA63" s="20" t="s">
        <v>126</v>
      </c>
      <c r="AB63" s="21">
        <v>1.2695563124191878E-3</v>
      </c>
      <c r="AC63" s="21">
        <v>0</v>
      </c>
      <c r="AD63" s="21">
        <v>9.4287355787627789E-10</v>
      </c>
      <c r="AE63" s="21">
        <v>1.25591929661291E-12</v>
      </c>
      <c r="AF63" s="21">
        <v>0.99873044274345135</v>
      </c>
      <c r="AG63">
        <f>MAX(Таблица2[[#This Row],[априор1]:[априор5]])</f>
        <v>0.99873044274345135</v>
      </c>
      <c r="AH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3">
        <f>IF(Таблица2[[#This Row],[обучающая выборка]]=Таблица2[[#This Row],[Априор Классификация]],1,0)</f>
        <v>0</v>
      </c>
      <c r="AJ63" t="s">
        <v>124</v>
      </c>
      <c r="AK63" t="s">
        <v>126</v>
      </c>
      <c r="AL63">
        <v>1.226</v>
      </c>
      <c r="AM63">
        <v>1410.0609999999999</v>
      </c>
      <c r="AN63">
        <v>20.32</v>
      </c>
      <c r="AO63">
        <v>18.29</v>
      </c>
      <c r="AP63">
        <v>9.1720000000000006</v>
      </c>
      <c r="AQ63">
        <f>MIN(Таблица2[[#This Row],[Махал1ВКЛ]:[Махал5ВКл]])</f>
        <v>1.226</v>
      </c>
      <c r="AR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3">
        <f>IF(Таблица2[[#This Row],[обучающая выборка]]=Таблица2[[#This Row],[МахаланобисКлассификацияВКЛ]],1,0)</f>
        <v>0</v>
      </c>
      <c r="AT63" t="s">
        <v>126</v>
      </c>
      <c r="AU63">
        <v>0.98971500000000001</v>
      </c>
      <c r="AV63">
        <v>0</v>
      </c>
      <c r="AW63">
        <v>3.8999999999999999E-5</v>
      </c>
      <c r="AX63">
        <v>8.8999999999999995E-5</v>
      </c>
      <c r="AY63">
        <v>1.0158E-2</v>
      </c>
      <c r="AZ63">
        <f>MAX(Таблица2[[#This Row],[АприорВКл1]:[АприорВКл5]])</f>
        <v>0.98971500000000001</v>
      </c>
      <c r="BA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3">
        <f>IF(Таблица2[[#This Row],[АприорВклКлассификация]]=Таблица2[[#This Row],[обучающая выборка]],1,0)</f>
        <v>0</v>
      </c>
      <c r="BC63" t="s">
        <v>124</v>
      </c>
      <c r="BD63" t="s">
        <v>126</v>
      </c>
      <c r="BE63">
        <v>1.226</v>
      </c>
      <c r="BF63">
        <v>1410.0609999999999</v>
      </c>
      <c r="BG63">
        <v>20.32</v>
      </c>
      <c r="BH63">
        <v>18.29</v>
      </c>
      <c r="BI63">
        <v>9.1720000000000006</v>
      </c>
      <c r="BJ63">
        <f>MIN(Таблица2[[#This Row],[Махал1ИСК]:[Махал5ИСК]])</f>
        <v>1.226</v>
      </c>
      <c r="BK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3">
        <f>IF(Таблица2[[#This Row],[МАХАЛ ИСК Классификация]]=Таблица2[[#This Row],[обучающая выборка]],1,0)</f>
        <v>0</v>
      </c>
      <c r="BM63" t="s">
        <v>126</v>
      </c>
      <c r="BN63">
        <v>0.98971500000000001</v>
      </c>
      <c r="BO63">
        <v>0</v>
      </c>
      <c r="BP63">
        <v>3.8999999999999999E-5</v>
      </c>
      <c r="BQ63">
        <v>8.8999999999999995E-5</v>
      </c>
      <c r="BR63">
        <v>1.0158E-2</v>
      </c>
      <c r="BS63">
        <f>MAX(Таблица2[[#This Row],[АприорИСК1]]:Таблица2[[#This Row],[АприорИСК5]])</f>
        <v>0.98971500000000001</v>
      </c>
      <c r="BT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3">
        <f>IF(Таблица2[[#This Row],[АприорИСК классификация]]=Таблица2[[#This Row],[обучающая выборка]],1,0)</f>
        <v>0</v>
      </c>
    </row>
    <row r="64" spans="1:73" x14ac:dyDescent="0.25">
      <c r="A64" s="3" t="s">
        <v>73</v>
      </c>
      <c r="B64" s="4">
        <v>2</v>
      </c>
      <c r="C64" s="4">
        <v>6</v>
      </c>
      <c r="D64" s="4">
        <v>7</v>
      </c>
      <c r="E64" s="4">
        <v>1</v>
      </c>
      <c r="F64" s="4">
        <v>0.48337923700000007</v>
      </c>
      <c r="G64" s="4">
        <v>0.70084992700000015</v>
      </c>
      <c r="H64" s="4">
        <v>-0.29369400200000001</v>
      </c>
      <c r="I64" s="4">
        <v>-1.18527198</v>
      </c>
      <c r="J64" s="4">
        <v>-0.77044171600000011</v>
      </c>
      <c r="K64" s="4">
        <v>-0.34561821300000006</v>
      </c>
      <c r="L64" s="4">
        <v>-0.92851965300000006</v>
      </c>
      <c r="M64" s="4">
        <v>-0.25204570599999998</v>
      </c>
      <c r="N64" s="4">
        <v>-9.7479840099999993E-2</v>
      </c>
      <c r="O64" s="4">
        <f>SUMXMY2(Таблица2[[#This Row],[X1]:[X9]],Таблица2[[#Totals],[X1]:[X9]])</f>
        <v>3.8641824298753429</v>
      </c>
      <c r="P64" s="15"/>
      <c r="Q64" s="15" t="s">
        <v>123</v>
      </c>
      <c r="R64" s="19" t="s">
        <v>126</v>
      </c>
      <c r="S64" s="19">
        <v>42.475999999999999</v>
      </c>
      <c r="T64" s="19">
        <v>1886.26</v>
      </c>
      <c r="U64" s="19">
        <v>31.523</v>
      </c>
      <c r="V64" s="19">
        <v>52.456000000000003</v>
      </c>
      <c r="W64" s="19">
        <v>32.926000000000002</v>
      </c>
      <c r="X64" s="19">
        <f>MIN(Таблица2[[#This Row],[Махал1]:[Махал5]])</f>
        <v>31.523</v>
      </c>
      <c r="Y6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4" s="19">
        <f>IF(Таблица2[[#This Row],[Махаланобис классификация]]=Таблица2[[#This Row],[обучающая выборка]],1,0)</f>
        <v>0</v>
      </c>
      <c r="AA64" s="20" t="s">
        <v>126</v>
      </c>
      <c r="AB64" s="21">
        <v>5.099608027147126E-3</v>
      </c>
      <c r="AC64" s="21">
        <v>0</v>
      </c>
      <c r="AD64" s="21">
        <v>0.66512167812411782</v>
      </c>
      <c r="AE64" s="21">
        <v>1.578039727218072E-5</v>
      </c>
      <c r="AF64" s="21">
        <v>0.32976293345146274</v>
      </c>
      <c r="AG64">
        <f>MAX(Таблица2[[#This Row],[априор1]:[априор5]])</f>
        <v>0.66512167812411782</v>
      </c>
      <c r="AH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4">
        <f>IF(Таблица2[[#This Row],[обучающая выборка]]=Таблица2[[#This Row],[Априор Классификация]],1,0)</f>
        <v>0</v>
      </c>
      <c r="AJ64" t="s">
        <v>124</v>
      </c>
      <c r="AK64" t="s">
        <v>126</v>
      </c>
      <c r="AL64">
        <v>6.298</v>
      </c>
      <c r="AM64">
        <v>1385.6590000000001</v>
      </c>
      <c r="AN64">
        <v>12.68</v>
      </c>
      <c r="AO64">
        <v>23.581</v>
      </c>
      <c r="AP64">
        <v>10.49</v>
      </c>
      <c r="AQ64">
        <f>MIN(Таблица2[[#This Row],[Махал1ВКЛ]:[Махал5ВКл]])</f>
        <v>6.298</v>
      </c>
      <c r="AR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4">
        <f>IF(Таблица2[[#This Row],[обучающая выборка]]=Таблица2[[#This Row],[МахаланобисКлассификацияВКЛ]],1,0)</f>
        <v>0</v>
      </c>
      <c r="AT64" t="s">
        <v>126</v>
      </c>
      <c r="AU64">
        <v>0.91778400000000004</v>
      </c>
      <c r="AV64">
        <v>0</v>
      </c>
      <c r="AW64">
        <v>2.0589E-2</v>
      </c>
      <c r="AX64">
        <v>7.3999999999999996E-5</v>
      </c>
      <c r="AY64">
        <v>6.1553999999999998E-2</v>
      </c>
      <c r="AZ64">
        <f>MAX(Таблица2[[#This Row],[АприорВКл1]:[АприорВКл5]])</f>
        <v>0.91778400000000004</v>
      </c>
      <c r="BA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4">
        <f>IF(Таблица2[[#This Row],[АприорВклКлассификация]]=Таблица2[[#This Row],[обучающая выборка]],1,0)</f>
        <v>0</v>
      </c>
      <c r="BC64" t="s">
        <v>124</v>
      </c>
      <c r="BD64" t="s">
        <v>126</v>
      </c>
      <c r="BE64">
        <v>6.298</v>
      </c>
      <c r="BF64">
        <v>1385.6590000000001</v>
      </c>
      <c r="BG64">
        <v>12.68</v>
      </c>
      <c r="BH64">
        <v>23.581</v>
      </c>
      <c r="BI64">
        <v>10.49</v>
      </c>
      <c r="BJ64">
        <f>MIN(Таблица2[[#This Row],[Махал1ИСК]:[Махал5ИСК]])</f>
        <v>6.298</v>
      </c>
      <c r="BK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4">
        <f>IF(Таблица2[[#This Row],[МАХАЛ ИСК Классификация]]=Таблица2[[#This Row],[обучающая выборка]],1,0)</f>
        <v>0</v>
      </c>
      <c r="BM64" t="s">
        <v>126</v>
      </c>
      <c r="BN64">
        <v>0.91778400000000004</v>
      </c>
      <c r="BO64">
        <v>0</v>
      </c>
      <c r="BP64">
        <v>2.0589E-2</v>
      </c>
      <c r="BQ64">
        <v>7.3999999999999996E-5</v>
      </c>
      <c r="BR64">
        <v>6.1553999999999998E-2</v>
      </c>
      <c r="BS64">
        <f>MAX(Таблица2[[#This Row],[АприорИСК1]]:Таблица2[[#This Row],[АприорИСК5]])</f>
        <v>0.91778400000000004</v>
      </c>
      <c r="BT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4">
        <f>IF(Таблица2[[#This Row],[АприорИСК классификация]]=Таблица2[[#This Row],[обучающая выборка]],1,0)</f>
        <v>0</v>
      </c>
    </row>
    <row r="65" spans="1:73" x14ac:dyDescent="0.25">
      <c r="A65" s="3" t="s">
        <v>30</v>
      </c>
      <c r="B65" s="4">
        <v>2</v>
      </c>
      <c r="C65" s="4">
        <v>6</v>
      </c>
      <c r="D65" s="4">
        <v>7</v>
      </c>
      <c r="E65" s="4">
        <v>4</v>
      </c>
      <c r="F65" s="4">
        <v>-1.70644266</v>
      </c>
      <c r="G65" s="4">
        <v>-0.6141777530000001</v>
      </c>
      <c r="H65" s="4">
        <v>0.83591338999999998</v>
      </c>
      <c r="I65" s="4">
        <v>0.44074671599999998</v>
      </c>
      <c r="J65" s="4">
        <v>-1.9607228800000001</v>
      </c>
      <c r="K65" s="4">
        <v>-0.18824064600000001</v>
      </c>
      <c r="L65" s="4">
        <v>-1.1508786200000001</v>
      </c>
      <c r="M65" s="4">
        <v>1.07261476</v>
      </c>
      <c r="N65" s="4">
        <v>-1.3758050000000002</v>
      </c>
      <c r="O65" s="4">
        <f>SUMXMY2(Таблица2[[#This Row],[X1]:[X9]],Таблица2[[#Totals],[X1]:[X9]])</f>
        <v>12.429901899851826</v>
      </c>
      <c r="P65" s="15"/>
      <c r="Q65" s="15" t="s">
        <v>122</v>
      </c>
      <c r="R65" s="19" t="s">
        <v>126</v>
      </c>
      <c r="S65" s="19">
        <v>117.027</v>
      </c>
      <c r="T65" s="19">
        <v>1685.5429999999999</v>
      </c>
      <c r="U65" s="19">
        <v>107.669</v>
      </c>
      <c r="V65" s="19">
        <v>98.748999999999995</v>
      </c>
      <c r="W65" s="19">
        <v>88.561999999999998</v>
      </c>
      <c r="X65" s="19">
        <f>MIN(Таблица2[[#This Row],[Махал1]:[Махал5]])</f>
        <v>88.561999999999998</v>
      </c>
      <c r="Y6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5" s="19">
        <f>IF(Таблица2[[#This Row],[Махаланобис классификация]]=Таблица2[[#This Row],[обучающая выборка]],1,0)</f>
        <v>0</v>
      </c>
      <c r="AA65" s="20" t="s">
        <v>126</v>
      </c>
      <c r="AB65" s="21">
        <v>1.2017907520761783E-6</v>
      </c>
      <c r="AC65" s="21">
        <v>0</v>
      </c>
      <c r="AD65" s="21">
        <v>7.0570683397691095E-5</v>
      </c>
      <c r="AE65" s="21">
        <v>5.0879799572700526E-3</v>
      </c>
      <c r="AF65" s="21">
        <v>0.99484024756858025</v>
      </c>
      <c r="AG65">
        <f>MAX(Таблица2[[#This Row],[априор1]:[априор5]])</f>
        <v>0.99484024756858025</v>
      </c>
      <c r="AH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5">
        <f>IF(Таблица2[[#This Row],[обучающая выборка]]=Таблица2[[#This Row],[Априор Классификация]],1,0)</f>
        <v>0</v>
      </c>
      <c r="AJ65" t="s">
        <v>122</v>
      </c>
      <c r="AK65" t="s">
        <v>126</v>
      </c>
      <c r="AL65">
        <v>37.752000000000002</v>
      </c>
      <c r="AM65">
        <v>1364.318</v>
      </c>
      <c r="AN65">
        <v>59.018000000000001</v>
      </c>
      <c r="AO65">
        <v>55.189</v>
      </c>
      <c r="AP65">
        <v>13.208</v>
      </c>
      <c r="AQ65">
        <f>MIN(Таблица2[[#This Row],[Махал1ВКЛ]:[Махал5ВКл]])</f>
        <v>13.208</v>
      </c>
      <c r="AR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5">
        <f>IF(Таблица2[[#This Row],[обучающая выборка]]=Таблица2[[#This Row],[МахаланобисКлассификацияВКЛ]],1,0)</f>
        <v>0</v>
      </c>
      <c r="AT65" t="s">
        <v>126</v>
      </c>
      <c r="AU65">
        <v>9.0000000000000002E-6</v>
      </c>
      <c r="AV65">
        <v>0</v>
      </c>
      <c r="AW65">
        <v>0</v>
      </c>
      <c r="AX65">
        <v>0</v>
      </c>
      <c r="AY65">
        <v>0.99999099999999996</v>
      </c>
      <c r="AZ65">
        <f>MAX(Таблица2[[#This Row],[АприорВКл1]:[АприорВКл5]])</f>
        <v>0.99999099999999996</v>
      </c>
      <c r="BA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5">
        <f>IF(Таблица2[[#This Row],[АприорВклКлассификация]]=Таблица2[[#This Row],[обучающая выборка]],1,0)</f>
        <v>0</v>
      </c>
      <c r="BC65" t="s">
        <v>122</v>
      </c>
      <c r="BD65" t="s">
        <v>126</v>
      </c>
      <c r="BE65">
        <v>37.752000000000002</v>
      </c>
      <c r="BF65">
        <v>1364.318</v>
      </c>
      <c r="BG65">
        <v>59.018000000000001</v>
      </c>
      <c r="BH65">
        <v>55.189</v>
      </c>
      <c r="BI65">
        <v>13.208</v>
      </c>
      <c r="BJ65">
        <f>MIN(Таблица2[[#This Row],[Махал1ИСК]:[Махал5ИСК]])</f>
        <v>13.208</v>
      </c>
      <c r="BK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5">
        <f>IF(Таблица2[[#This Row],[МАХАЛ ИСК Классификация]]=Таблица2[[#This Row],[обучающая выборка]],1,0)</f>
        <v>0</v>
      </c>
      <c r="BM65" t="s">
        <v>126</v>
      </c>
      <c r="BN65">
        <v>9.0000000000000002E-6</v>
      </c>
      <c r="BO65">
        <v>0</v>
      </c>
      <c r="BP65">
        <v>0</v>
      </c>
      <c r="BQ65">
        <v>0</v>
      </c>
      <c r="BR65">
        <v>0.99999099999999996</v>
      </c>
      <c r="BS65">
        <f>MAX(Таблица2[[#This Row],[АприорИСК1]]:Таблица2[[#This Row],[АприорИСК5]])</f>
        <v>0.99999099999999996</v>
      </c>
      <c r="BT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5">
        <f>IF(Таблица2[[#This Row],[АприорИСК классификация]]=Таблица2[[#This Row],[обучающая выборка]],1,0)</f>
        <v>0</v>
      </c>
    </row>
    <row r="66" spans="1:73" x14ac:dyDescent="0.25">
      <c r="A66" s="3" t="s">
        <v>16</v>
      </c>
      <c r="B66" s="4">
        <v>2</v>
      </c>
      <c r="C66" s="4">
        <v>4</v>
      </c>
      <c r="D66" s="4">
        <v>7</v>
      </c>
      <c r="E66" s="4">
        <v>1</v>
      </c>
      <c r="F66" s="4">
        <v>-0.38342526300000013</v>
      </c>
      <c r="G66" s="4">
        <v>-1.26973121</v>
      </c>
      <c r="H66" s="4">
        <v>0.121041336</v>
      </c>
      <c r="I66" s="4">
        <v>1.28627644</v>
      </c>
      <c r="J66" s="4">
        <v>-0.35677594900000004</v>
      </c>
      <c r="K66" s="4">
        <v>-0.29123664799999999</v>
      </c>
      <c r="L66" s="4">
        <v>-0.66571222400000007</v>
      </c>
      <c r="M66" s="4">
        <v>-0.259445019</v>
      </c>
      <c r="N66" s="4">
        <v>-0.25610412900000001</v>
      </c>
      <c r="O66" s="4">
        <f>SUMXMY2(Таблица2[[#This Row],[X1]:[X9]],Таблица2[[#Totals],[X1]:[X9]])</f>
        <v>4.2165720346286015</v>
      </c>
      <c r="P66" s="15"/>
      <c r="Q66" s="15" t="s">
        <v>124</v>
      </c>
      <c r="R66" s="19" t="s">
        <v>126</v>
      </c>
      <c r="S66" s="19">
        <v>19.257999999999999</v>
      </c>
      <c r="T66" s="19">
        <v>2032.9670000000001</v>
      </c>
      <c r="U66" s="19">
        <v>58.902999999999999</v>
      </c>
      <c r="V66" s="19">
        <v>34.773000000000003</v>
      </c>
      <c r="W66" s="19">
        <v>28.762</v>
      </c>
      <c r="X66" s="19">
        <f>MIN(Таблица2[[#This Row],[Махал1]:[Махал5]])</f>
        <v>19.257999999999999</v>
      </c>
      <c r="Y6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6" s="19">
        <f>IF(Таблица2[[#This Row],[Махаланобис классификация]]=Таблица2[[#This Row],[обучающая выборка]],1,0)</f>
        <v>0</v>
      </c>
      <c r="AA66" s="20" t="s">
        <v>126</v>
      </c>
      <c r="AB66" s="21">
        <v>0.99512117737124128</v>
      </c>
      <c r="AC66" s="21">
        <v>0</v>
      </c>
      <c r="AD66" s="21">
        <v>1.3361346305865804E-9</v>
      </c>
      <c r="AE66" s="21">
        <v>1.9339074047750935E-4</v>
      </c>
      <c r="AF66" s="21">
        <v>4.6854305521465472E-3</v>
      </c>
      <c r="AG66">
        <f>MAX(Таблица2[[#This Row],[априор1]:[априор5]])</f>
        <v>0.99512117737124128</v>
      </c>
      <c r="AH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6">
        <f>IF(Таблица2[[#This Row],[обучающая выборка]]=Таблица2[[#This Row],[Априор Классификация]],1,0)</f>
        <v>0</v>
      </c>
      <c r="AJ66" t="s">
        <v>124</v>
      </c>
      <c r="AK66" t="s">
        <v>126</v>
      </c>
      <c r="AL66">
        <v>8.7379999999999995</v>
      </c>
      <c r="AM66">
        <v>1396.326</v>
      </c>
      <c r="AN66">
        <v>36.820999999999998</v>
      </c>
      <c r="AO66">
        <v>13.923</v>
      </c>
      <c r="AP66">
        <v>13.138</v>
      </c>
      <c r="AQ66">
        <f>MIN(Таблица2[[#This Row],[Махал1ВКЛ]:[Махал5ВКл]])</f>
        <v>8.7379999999999995</v>
      </c>
      <c r="AR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6">
        <f>IF(Таблица2[[#This Row],[обучающая выборка]]=Таблица2[[#This Row],[МахаланобисКлассификацияВКЛ]],1,0)</f>
        <v>0</v>
      </c>
      <c r="AT66" t="s">
        <v>126</v>
      </c>
      <c r="AU66">
        <v>0.91369500000000003</v>
      </c>
      <c r="AV66">
        <v>0</v>
      </c>
      <c r="AW66">
        <v>0</v>
      </c>
      <c r="AX66">
        <v>3.1081999999999999E-2</v>
      </c>
      <c r="AY66">
        <v>5.5222E-2</v>
      </c>
      <c r="AZ66">
        <f>MAX(Таблица2[[#This Row],[АприорВКл1]:[АприорВКл5]])</f>
        <v>0.91369500000000003</v>
      </c>
      <c r="BA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6">
        <f>IF(Таблица2[[#This Row],[АприорВклКлассификация]]=Таблица2[[#This Row],[обучающая выборка]],1,0)</f>
        <v>0</v>
      </c>
      <c r="BC66" t="s">
        <v>124</v>
      </c>
      <c r="BD66" t="s">
        <v>126</v>
      </c>
      <c r="BE66">
        <v>8.7379999999999995</v>
      </c>
      <c r="BF66">
        <v>1396.326</v>
      </c>
      <c r="BG66">
        <v>36.820999999999998</v>
      </c>
      <c r="BH66">
        <v>13.923</v>
      </c>
      <c r="BI66">
        <v>13.138</v>
      </c>
      <c r="BJ66">
        <f>MIN(Таблица2[[#This Row],[Махал1ИСК]:[Махал5ИСК]])</f>
        <v>8.7379999999999995</v>
      </c>
      <c r="BK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6">
        <f>IF(Таблица2[[#This Row],[МАХАЛ ИСК Классификация]]=Таблица2[[#This Row],[обучающая выборка]],1,0)</f>
        <v>0</v>
      </c>
      <c r="BM66" t="s">
        <v>126</v>
      </c>
      <c r="BN66">
        <v>0.91369500000000003</v>
      </c>
      <c r="BO66">
        <v>0</v>
      </c>
      <c r="BP66">
        <v>0</v>
      </c>
      <c r="BQ66">
        <v>3.1081999999999999E-2</v>
      </c>
      <c r="BR66">
        <v>5.5222E-2</v>
      </c>
      <c r="BS66">
        <f>MAX(Таблица2[[#This Row],[АприорИСК1]]:Таблица2[[#This Row],[АприорИСК5]])</f>
        <v>0.91369500000000003</v>
      </c>
      <c r="BT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6">
        <f>IF(Таблица2[[#This Row],[АприорИСК классификация]]=Таблица2[[#This Row],[обучающая выборка]],1,0)</f>
        <v>0</v>
      </c>
    </row>
    <row r="67" spans="1:73" x14ac:dyDescent="0.25">
      <c r="A67" s="3" t="s">
        <v>29</v>
      </c>
      <c r="B67" s="4">
        <v>3</v>
      </c>
      <c r="C67" s="4">
        <v>5</v>
      </c>
      <c r="D67" s="4">
        <v>7</v>
      </c>
      <c r="E67" s="4">
        <v>5</v>
      </c>
      <c r="F67" s="4">
        <v>1.25894116</v>
      </c>
      <c r="G67" s="4">
        <v>1.01451187</v>
      </c>
      <c r="H67" s="4">
        <v>1.9871433299999999</v>
      </c>
      <c r="I67" s="4">
        <v>-0.46982375600000004</v>
      </c>
      <c r="J67" s="4">
        <v>0.66392929600000028</v>
      </c>
      <c r="K67" s="4">
        <v>2.0997129000000001</v>
      </c>
      <c r="L67" s="4">
        <v>0.57653094699999996</v>
      </c>
      <c r="M67" s="4">
        <v>2.7350752600000003</v>
      </c>
      <c r="N67" s="4">
        <v>-0.44272094000000001</v>
      </c>
      <c r="O67" s="4">
        <f>SUMXMY2(Таблица2[[#This Row],[X1]:[X9]],Таблица2[[#Totals],[X1]:[X9]])</f>
        <v>19.642262967293028</v>
      </c>
      <c r="P67" s="15"/>
      <c r="Q67" s="15" t="s">
        <v>122</v>
      </c>
      <c r="R67" s="19" t="s">
        <v>126</v>
      </c>
      <c r="S67" s="19">
        <v>639.63</v>
      </c>
      <c r="T67" s="19">
        <v>575.15</v>
      </c>
      <c r="U67" s="19">
        <v>548.4</v>
      </c>
      <c r="V67" s="19">
        <v>616.096</v>
      </c>
      <c r="W67" s="19">
        <v>525.86300000000006</v>
      </c>
      <c r="X67" s="19">
        <f>MIN(Таблица2[[#This Row],[Махал1]:[Махал5]])</f>
        <v>525.86300000000006</v>
      </c>
      <c r="Y6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7" s="19">
        <f>IF(Таблица2[[#This Row],[Махаланобис классификация]]=Таблица2[[#This Row],[обучающая выборка]],1,0)</f>
        <v>0</v>
      </c>
      <c r="AA67" s="20" t="s">
        <v>126</v>
      </c>
      <c r="AB67" s="21">
        <v>3.62412219411986E-25</v>
      </c>
      <c r="AC67" s="21">
        <v>6.6135680112118032E-12</v>
      </c>
      <c r="AD67" s="21">
        <v>1.2767361534966063E-5</v>
      </c>
      <c r="AE67" s="21">
        <v>2.1231166066438783E-20</v>
      </c>
      <c r="AF67" s="21">
        <v>0.99998723263185141</v>
      </c>
      <c r="AG67">
        <f>MAX(Таблица2[[#This Row],[априор1]:[априор5]])</f>
        <v>0.99998723263185141</v>
      </c>
      <c r="AH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7">
        <f>IF(Таблица2[[#This Row],[обучающая выборка]]=Таблица2[[#This Row],[Априор Классификация]],1,0)</f>
        <v>0</v>
      </c>
      <c r="AJ67" t="s">
        <v>122</v>
      </c>
      <c r="AK67" t="s">
        <v>126</v>
      </c>
      <c r="AL67">
        <v>295.59199999999998</v>
      </c>
      <c r="AM67">
        <v>450.24700000000001</v>
      </c>
      <c r="AN67">
        <v>265.072</v>
      </c>
      <c r="AO67">
        <v>317.20999999999998</v>
      </c>
      <c r="AP67">
        <v>252.077</v>
      </c>
      <c r="AQ67">
        <f>MIN(Таблица2[[#This Row],[Махал1ВКЛ]:[Махал5ВКл]])</f>
        <v>252.077</v>
      </c>
      <c r="AR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7">
        <f>IF(Таблица2[[#This Row],[обучающая выборка]]=Таблица2[[#This Row],[МахаланобисКлассификацияВКЛ]],1,0)</f>
        <v>0</v>
      </c>
      <c r="AT67" t="s">
        <v>126</v>
      </c>
      <c r="AU67">
        <v>0</v>
      </c>
      <c r="AV67">
        <v>0</v>
      </c>
      <c r="AW67">
        <v>1.505E-3</v>
      </c>
      <c r="AX67">
        <v>0</v>
      </c>
      <c r="AY67">
        <v>0.99849500000000002</v>
      </c>
      <c r="AZ67">
        <f>MAX(Таблица2[[#This Row],[АприорВКл1]:[АприорВКл5]])</f>
        <v>0.99849500000000002</v>
      </c>
      <c r="BA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7">
        <f>IF(Таблица2[[#This Row],[АприорВклКлассификация]]=Таблица2[[#This Row],[обучающая выборка]],1,0)</f>
        <v>0</v>
      </c>
      <c r="BC67" t="s">
        <v>122</v>
      </c>
      <c r="BD67" t="s">
        <v>126</v>
      </c>
      <c r="BE67">
        <v>295.59199999999998</v>
      </c>
      <c r="BF67">
        <v>450.24700000000001</v>
      </c>
      <c r="BG67">
        <v>265.072</v>
      </c>
      <c r="BH67">
        <v>317.20999999999998</v>
      </c>
      <c r="BI67">
        <v>252.077</v>
      </c>
      <c r="BJ67">
        <f>MIN(Таблица2[[#This Row],[Махал1ИСК]:[Махал5ИСК]])</f>
        <v>252.077</v>
      </c>
      <c r="BK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7">
        <f>IF(Таблица2[[#This Row],[МАХАЛ ИСК Классификация]]=Таблица2[[#This Row],[обучающая выборка]],1,0)</f>
        <v>0</v>
      </c>
      <c r="BM67" t="s">
        <v>126</v>
      </c>
      <c r="BN67">
        <v>0</v>
      </c>
      <c r="BO67">
        <v>0</v>
      </c>
      <c r="BP67">
        <v>1.505E-3</v>
      </c>
      <c r="BQ67">
        <v>0</v>
      </c>
      <c r="BR67">
        <v>0.99849500000000002</v>
      </c>
      <c r="BS67">
        <f>MAX(Таблица2[[#This Row],[АприорИСК1]]:Таблица2[[#This Row],[АприорИСК5]])</f>
        <v>0.99849500000000002</v>
      </c>
      <c r="BT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7">
        <f>IF(Таблица2[[#This Row],[АприорИСК классификация]]=Таблица2[[#This Row],[обучающая выборка]],1,0)</f>
        <v>0</v>
      </c>
    </row>
    <row r="68" spans="1:73" x14ac:dyDescent="0.25">
      <c r="A68" s="3" t="s">
        <v>36</v>
      </c>
      <c r="B68" s="4">
        <v>4</v>
      </c>
      <c r="C68" s="4">
        <v>7</v>
      </c>
      <c r="D68" s="4">
        <v>7</v>
      </c>
      <c r="E68" s="4">
        <v>1</v>
      </c>
      <c r="F68" s="4">
        <v>0.6202431060000001</v>
      </c>
      <c r="G68" s="4">
        <v>-0.16720949000000004</v>
      </c>
      <c r="H68" s="4">
        <v>-0.82160135600000017</v>
      </c>
      <c r="I68" s="4">
        <v>-0.79502749600000011</v>
      </c>
      <c r="J68" s="4">
        <v>0.57503744499999998</v>
      </c>
      <c r="K68" s="4">
        <v>-5.5856836200000003E-2</v>
      </c>
      <c r="L68" s="4">
        <v>-0.38976285700000007</v>
      </c>
      <c r="M68" s="4">
        <v>-0.38407146300000011</v>
      </c>
      <c r="N68" s="4">
        <v>1.5167555699999999</v>
      </c>
      <c r="O68" s="4">
        <f>SUMXMY2(Таблица2[[#This Row],[X1]:[X9]],Таблица2[[#Totals],[X1]:[X9]])</f>
        <v>4.6535195137126326</v>
      </c>
      <c r="P68" s="15"/>
      <c r="Q68" s="15" t="s">
        <v>124</v>
      </c>
      <c r="R68" s="19" t="s">
        <v>126</v>
      </c>
      <c r="S68" s="19">
        <v>22.585999999999999</v>
      </c>
      <c r="T68" s="19">
        <v>1922.2829999999999</v>
      </c>
      <c r="U68" s="19">
        <v>47.412999999999997</v>
      </c>
      <c r="V68" s="19">
        <v>32.496000000000002</v>
      </c>
      <c r="W68" s="19">
        <v>58.079000000000001</v>
      </c>
      <c r="X68" s="19">
        <f>MIN(Таблица2[[#This Row],[Махал1]:[Махал5]])</f>
        <v>22.585999999999999</v>
      </c>
      <c r="Y6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8" s="19">
        <f>IF(Таблица2[[#This Row],[Махаланобис классификация]]=Таблица2[[#This Row],[обучающая выборка]],1,0)</f>
        <v>0</v>
      </c>
      <c r="AA68" s="20" t="s">
        <v>126</v>
      </c>
      <c r="AB68" s="21">
        <v>0.99680419056806524</v>
      </c>
      <c r="AC68" s="21">
        <v>0</v>
      </c>
      <c r="AD68" s="21">
        <v>2.2097966715562185E-6</v>
      </c>
      <c r="AE68" s="21">
        <v>3.1935889621085493E-3</v>
      </c>
      <c r="AF68" s="21">
        <v>1.0673154534272955E-8</v>
      </c>
      <c r="AG68">
        <f>MAX(Таблица2[[#This Row],[априор1]:[априор5]])</f>
        <v>0.99680419056806524</v>
      </c>
      <c r="AH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8">
        <f>IF(Таблица2[[#This Row],[обучающая выборка]]=Таблица2[[#This Row],[Априор Классификация]],1,0)</f>
        <v>0</v>
      </c>
      <c r="AJ68" t="s">
        <v>124</v>
      </c>
      <c r="AK68" t="s">
        <v>126</v>
      </c>
      <c r="AL68">
        <v>17.827999999999999</v>
      </c>
      <c r="AM68">
        <v>1296.17</v>
      </c>
      <c r="AN68">
        <v>42.164000000000001</v>
      </c>
      <c r="AO68">
        <v>20.097999999999999</v>
      </c>
      <c r="AP68">
        <v>53.445</v>
      </c>
      <c r="AQ68">
        <f>MIN(Таблица2[[#This Row],[Махал1ВКЛ]:[Махал5ВКл]])</f>
        <v>17.827999999999999</v>
      </c>
      <c r="AR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8">
        <f>IF(Таблица2[[#This Row],[обучающая выборка]]=Таблица2[[#This Row],[МахаланобисКлассификацияВКЛ]],1,0)</f>
        <v>0</v>
      </c>
      <c r="AT68" t="s">
        <v>126</v>
      </c>
      <c r="AU68">
        <v>0.87252799999999997</v>
      </c>
      <c r="AV68">
        <v>0</v>
      </c>
      <c r="AW68">
        <v>1.9999999999999999E-6</v>
      </c>
      <c r="AX68">
        <v>0.127469</v>
      </c>
      <c r="AY68">
        <v>0</v>
      </c>
      <c r="AZ68">
        <f>MAX(Таблица2[[#This Row],[АприорВКл1]:[АприорВКл5]])</f>
        <v>0.87252799999999997</v>
      </c>
      <c r="BA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8">
        <f>IF(Таблица2[[#This Row],[АприорВклКлассификация]]=Таблица2[[#This Row],[обучающая выборка]],1,0)</f>
        <v>0</v>
      </c>
      <c r="BC68" t="s">
        <v>124</v>
      </c>
      <c r="BD68" t="s">
        <v>126</v>
      </c>
      <c r="BE68">
        <v>17.827999999999999</v>
      </c>
      <c r="BF68">
        <v>1296.17</v>
      </c>
      <c r="BG68">
        <v>42.164000000000001</v>
      </c>
      <c r="BH68">
        <v>20.097999999999999</v>
      </c>
      <c r="BI68">
        <v>53.445</v>
      </c>
      <c r="BJ68">
        <f>MIN(Таблица2[[#This Row],[Махал1ИСК]:[Махал5ИСК]])</f>
        <v>17.827999999999999</v>
      </c>
      <c r="BK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8">
        <f>IF(Таблица2[[#This Row],[МАХАЛ ИСК Классификация]]=Таблица2[[#This Row],[обучающая выборка]],1,0)</f>
        <v>0</v>
      </c>
      <c r="BM68" t="s">
        <v>126</v>
      </c>
      <c r="BN68">
        <v>0.87252799999999997</v>
      </c>
      <c r="BO68">
        <v>0</v>
      </c>
      <c r="BP68">
        <v>1.9999999999999999E-6</v>
      </c>
      <c r="BQ68">
        <v>0.127469</v>
      </c>
      <c r="BR68">
        <v>0</v>
      </c>
      <c r="BS68">
        <f>MAX(Таблица2[[#This Row],[АприорИСК1]]:Таблица2[[#This Row],[АприорИСК5]])</f>
        <v>0.87252799999999997</v>
      </c>
      <c r="BT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8">
        <f>IF(Таблица2[[#This Row],[АприорИСК классификация]]=Таблица2[[#This Row],[обучающая выборка]],1,0)</f>
        <v>0</v>
      </c>
    </row>
    <row r="69" spans="1:73" x14ac:dyDescent="0.25">
      <c r="A69" s="3" t="s">
        <v>63</v>
      </c>
      <c r="B69" s="4">
        <v>4</v>
      </c>
      <c r="C69" s="4">
        <v>2</v>
      </c>
      <c r="D69" s="4">
        <v>6</v>
      </c>
      <c r="E69" s="4">
        <v>4</v>
      </c>
      <c r="F69" s="4">
        <v>-0.72032093900000005</v>
      </c>
      <c r="G69" s="4">
        <v>-1.24777487</v>
      </c>
      <c r="H69" s="4">
        <v>-0.10152723600000001</v>
      </c>
      <c r="I69" s="4">
        <v>0.83099120300000018</v>
      </c>
      <c r="J69" s="4">
        <v>-1.5011937500000001</v>
      </c>
      <c r="K69" s="4">
        <v>0.13173583500000002</v>
      </c>
      <c r="L69" s="4">
        <v>-1.4581744300000001</v>
      </c>
      <c r="M69" s="4">
        <v>1.3142848800000002</v>
      </c>
      <c r="N69" s="4">
        <v>3.20563771</v>
      </c>
      <c r="O69" s="4">
        <f>SUMXMY2(Таблица2[[#This Row],[X1]:[X9]],Таблица2[[#Totals],[X1]:[X9]])</f>
        <v>19.177326088168499</v>
      </c>
      <c r="P69" s="15"/>
      <c r="Q69" s="15" t="s">
        <v>120</v>
      </c>
      <c r="R69" s="19" t="s">
        <v>126</v>
      </c>
      <c r="S69" s="19">
        <v>125.364</v>
      </c>
      <c r="T69" s="19">
        <v>1984.7380000000001</v>
      </c>
      <c r="U69" s="19">
        <v>217.72499999999999</v>
      </c>
      <c r="V69" s="19">
        <v>123.41200000000001</v>
      </c>
      <c r="W69" s="19">
        <v>176.887</v>
      </c>
      <c r="X69" s="19">
        <f>MIN(Таблица2[[#This Row],[Махал1]:[Махал5]])</f>
        <v>123.41200000000001</v>
      </c>
      <c r="Y6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9" s="19">
        <f>IF(Таблица2[[#This Row],[Махаланобис классификация]]=Таблица2[[#This Row],[обучающая выборка]],1,0)</f>
        <v>0</v>
      </c>
      <c r="AA69" s="20" t="s">
        <v>126</v>
      </c>
      <c r="AB69" s="21">
        <v>0.45330422754209293</v>
      </c>
      <c r="AC69" s="21">
        <v>0</v>
      </c>
      <c r="AD69" s="21">
        <v>2.1738060273595495E-21</v>
      </c>
      <c r="AE69" s="21">
        <v>0.54669577245630374</v>
      </c>
      <c r="AF69" s="21">
        <v>1.6035157935774908E-12</v>
      </c>
      <c r="AG69">
        <f>MAX(Таблица2[[#This Row],[априор1]:[априор5]])</f>
        <v>0.54669577245630374</v>
      </c>
      <c r="AH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9">
        <f>IF(Таблица2[[#This Row],[обучающая выборка]]=Таблица2[[#This Row],[Априор Классификация]],1,0)</f>
        <v>0</v>
      </c>
      <c r="AJ69" t="s">
        <v>124</v>
      </c>
      <c r="AK69" t="s">
        <v>126</v>
      </c>
      <c r="AL69">
        <v>96.188000000000002</v>
      </c>
      <c r="AM69">
        <v>1461.951</v>
      </c>
      <c r="AN69">
        <v>189.78299999999999</v>
      </c>
      <c r="AO69">
        <v>96.697999999999993</v>
      </c>
      <c r="AP69">
        <v>146.01599999999999</v>
      </c>
      <c r="AQ69">
        <f>MIN(Таблица2[[#This Row],[Махал1ВКЛ]:[Махал5ВКл]])</f>
        <v>96.188000000000002</v>
      </c>
      <c r="AR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9">
        <f>IF(Таблица2[[#This Row],[обучающая выборка]]=Таблица2[[#This Row],[МахаланобисКлассификацияВКЛ]],1,0)</f>
        <v>0</v>
      </c>
      <c r="AT69" t="s">
        <v>126</v>
      </c>
      <c r="AU69">
        <v>0.73948499999999995</v>
      </c>
      <c r="AV69">
        <v>0</v>
      </c>
      <c r="AW69">
        <v>0</v>
      </c>
      <c r="AX69">
        <v>0.260515</v>
      </c>
      <c r="AY69">
        <v>0</v>
      </c>
      <c r="AZ69">
        <f>MAX(Таблица2[[#This Row],[АприорВКл1]:[АприорВКл5]])</f>
        <v>0.73948499999999995</v>
      </c>
      <c r="BA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9">
        <f>IF(Таблица2[[#This Row],[АприорВклКлассификация]]=Таблица2[[#This Row],[обучающая выборка]],1,0)</f>
        <v>0</v>
      </c>
      <c r="BC69" t="s">
        <v>124</v>
      </c>
      <c r="BD69" t="s">
        <v>126</v>
      </c>
      <c r="BE69">
        <v>96.188000000000002</v>
      </c>
      <c r="BF69">
        <v>1461.951</v>
      </c>
      <c r="BG69">
        <v>189.78299999999999</v>
      </c>
      <c r="BH69">
        <v>96.697999999999993</v>
      </c>
      <c r="BI69">
        <v>146.01599999999999</v>
      </c>
      <c r="BJ69">
        <f>MIN(Таблица2[[#This Row],[Махал1ИСК]:[Махал5ИСК]])</f>
        <v>96.188000000000002</v>
      </c>
      <c r="BK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9">
        <f>IF(Таблица2[[#This Row],[МАХАЛ ИСК Классификация]]=Таблица2[[#This Row],[обучающая выборка]],1,0)</f>
        <v>0</v>
      </c>
      <c r="BM69" t="s">
        <v>126</v>
      </c>
      <c r="BN69">
        <v>0.73948499999999995</v>
      </c>
      <c r="BO69">
        <v>0</v>
      </c>
      <c r="BP69">
        <v>0</v>
      </c>
      <c r="BQ69">
        <v>0.260515</v>
      </c>
      <c r="BR69">
        <v>0</v>
      </c>
      <c r="BS69">
        <f>MAX(Таблица2[[#This Row],[АприорИСК1]]:Таблица2[[#This Row],[АприорИСК5]])</f>
        <v>0.73948499999999995</v>
      </c>
      <c r="BT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9">
        <f>IF(Таблица2[[#This Row],[АприорИСК классификация]]=Таблица2[[#This Row],[обучающая выборка]],1,0)</f>
        <v>0</v>
      </c>
    </row>
    <row r="70" spans="1:73" x14ac:dyDescent="0.25">
      <c r="A70" s="3" t="s">
        <v>4</v>
      </c>
      <c r="B70" s="4">
        <v>4</v>
      </c>
      <c r="C70" s="4">
        <v>6</v>
      </c>
      <c r="D70" s="4">
        <v>7</v>
      </c>
      <c r="E70" s="4">
        <v>3</v>
      </c>
      <c r="F70" s="4">
        <v>-0.923862077</v>
      </c>
      <c r="G70" s="4">
        <v>-0.52321579099999993</v>
      </c>
      <c r="H70" s="4">
        <v>-0.73026632199999997</v>
      </c>
      <c r="I70" s="4">
        <v>-0.53486450399999996</v>
      </c>
      <c r="J70" s="4">
        <v>1.82597743</v>
      </c>
      <c r="K70" s="4">
        <v>-0.22291394800000003</v>
      </c>
      <c r="L70" s="4">
        <v>-0.84268107800000014</v>
      </c>
      <c r="M70" s="4">
        <v>-3.9177869100000012E-2</v>
      </c>
      <c r="N70" s="4">
        <v>0.72363412800000004</v>
      </c>
      <c r="O70" s="4">
        <f>SUMXMY2(Таблица2[[#This Row],[X1]:[X9]],Таблица2[[#Totals],[X1]:[X9]])</f>
        <v>6.565821699816464</v>
      </c>
      <c r="P70" s="15"/>
      <c r="Q70" s="15" t="s">
        <v>120</v>
      </c>
      <c r="R70" s="19" t="s">
        <v>126</v>
      </c>
      <c r="S70" s="19">
        <v>39.94</v>
      </c>
      <c r="T70" s="19">
        <v>1831.7819999999999</v>
      </c>
      <c r="U70" s="19">
        <v>31.805</v>
      </c>
      <c r="V70" s="19">
        <v>22.486000000000001</v>
      </c>
      <c r="W70" s="19">
        <v>83.221999999999994</v>
      </c>
      <c r="X70" s="19">
        <f>MIN(Таблица2[[#This Row],[Махал1]:[Махал5]])</f>
        <v>22.486000000000001</v>
      </c>
      <c r="Y7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0" s="19">
        <f>IF(Таблица2[[#This Row],[Махаланобис классификация]]=Таблица2[[#This Row],[обучающая выборка]],1,0)</f>
        <v>0</v>
      </c>
      <c r="AA70" s="20" t="s">
        <v>126</v>
      </c>
      <c r="AB70" s="21">
        <v>3.5270849101001468E-4</v>
      </c>
      <c r="AC70" s="21">
        <v>0</v>
      </c>
      <c r="AD70" s="21">
        <v>1.1235551632837043E-2</v>
      </c>
      <c r="AE70" s="21">
        <v>0.98841173987607611</v>
      </c>
      <c r="AF70" s="21">
        <v>7.6847252039710549E-14</v>
      </c>
      <c r="AG70">
        <f>MAX(Таблица2[[#This Row],[априор1]:[априор5]])</f>
        <v>0.98841173987607611</v>
      </c>
      <c r="AH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0">
        <f>IF(Таблица2[[#This Row],[обучающая выборка]]=Таблица2[[#This Row],[Априор Классификация]],1,0)</f>
        <v>0</v>
      </c>
      <c r="AJ70" t="s">
        <v>124</v>
      </c>
      <c r="AK70" t="s">
        <v>126</v>
      </c>
      <c r="AL70">
        <v>17.077000000000002</v>
      </c>
      <c r="AM70">
        <v>1326.963</v>
      </c>
      <c r="AN70">
        <v>21.477</v>
      </c>
      <c r="AO70">
        <v>17.937999999999999</v>
      </c>
      <c r="AP70">
        <v>44.564999999999998</v>
      </c>
      <c r="AQ70">
        <f>MIN(Таблица2[[#This Row],[Махал1ВКЛ]:[Махал5ВКл]])</f>
        <v>17.077000000000002</v>
      </c>
      <c r="AR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0">
        <f>IF(Таблица2[[#This Row],[обучающая выборка]]=Таблица2[[#This Row],[МахаланобисКлассификацияВКЛ]],1,0)</f>
        <v>0</v>
      </c>
      <c r="AT70" t="s">
        <v>126</v>
      </c>
      <c r="AU70">
        <v>0.73750700000000002</v>
      </c>
      <c r="AV70">
        <v>0</v>
      </c>
      <c r="AW70">
        <v>4.4556999999999999E-2</v>
      </c>
      <c r="AX70">
        <v>0.21793499999999999</v>
      </c>
      <c r="AY70">
        <v>0</v>
      </c>
      <c r="AZ70">
        <f>MAX(Таблица2[[#This Row],[АприорВКл1]:[АприорВКл5]])</f>
        <v>0.73750700000000002</v>
      </c>
      <c r="BA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0">
        <f>IF(Таблица2[[#This Row],[АприорВклКлассификация]]=Таблица2[[#This Row],[обучающая выборка]],1,0)</f>
        <v>0</v>
      </c>
      <c r="BC70" t="s">
        <v>124</v>
      </c>
      <c r="BD70" t="s">
        <v>126</v>
      </c>
      <c r="BE70">
        <v>17.077000000000002</v>
      </c>
      <c r="BF70">
        <v>1326.963</v>
      </c>
      <c r="BG70">
        <v>21.477</v>
      </c>
      <c r="BH70">
        <v>17.937999999999999</v>
      </c>
      <c r="BI70">
        <v>44.564999999999998</v>
      </c>
      <c r="BJ70">
        <f>MIN(Таблица2[[#This Row],[Махал1ИСК]:[Махал5ИСК]])</f>
        <v>17.077000000000002</v>
      </c>
      <c r="BK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0">
        <f>IF(Таблица2[[#This Row],[МАХАЛ ИСК Классификация]]=Таблица2[[#This Row],[обучающая выборка]],1,0)</f>
        <v>0</v>
      </c>
      <c r="BM70" t="s">
        <v>126</v>
      </c>
      <c r="BN70">
        <v>0.73750700000000002</v>
      </c>
      <c r="BO70">
        <v>0</v>
      </c>
      <c r="BP70">
        <v>4.4556999999999999E-2</v>
      </c>
      <c r="BQ70">
        <v>0.21793499999999999</v>
      </c>
      <c r="BR70">
        <v>0</v>
      </c>
      <c r="BS70">
        <f>MAX(Таблица2[[#This Row],[АприорИСК1]]:Таблица2[[#This Row],[АприорИСК5]])</f>
        <v>0.73750700000000002</v>
      </c>
      <c r="BT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0">
        <f>IF(Таблица2[[#This Row],[АприорИСК классификация]]=Таблица2[[#This Row],[обучающая выборка]],1,0)</f>
        <v>0</v>
      </c>
    </row>
    <row r="71" spans="1:73" x14ac:dyDescent="0.25">
      <c r="A71" s="3" t="s">
        <v>78</v>
      </c>
      <c r="B71" s="4">
        <v>3</v>
      </c>
      <c r="C71" s="4">
        <v>5</v>
      </c>
      <c r="D71" s="4">
        <v>3</v>
      </c>
      <c r="E71" s="4">
        <v>4</v>
      </c>
      <c r="F71" s="4">
        <v>-0.68873696899999992</v>
      </c>
      <c r="G71" s="4">
        <v>-1.3097231</v>
      </c>
      <c r="H71" s="4">
        <v>9.2038054999999994E-2</v>
      </c>
      <c r="I71" s="4">
        <v>-2.8112906799999999</v>
      </c>
      <c r="J71" s="4">
        <v>-0.7117433070000001</v>
      </c>
      <c r="K71" s="4">
        <v>0.71316304600000002</v>
      </c>
      <c r="L71" s="4">
        <v>-0.41756864900000007</v>
      </c>
      <c r="M71" s="4">
        <v>1.2694609400000001</v>
      </c>
      <c r="N71" s="4">
        <v>-1.1145414600000001</v>
      </c>
      <c r="O71" s="4">
        <f>SUMXMY2(Таблица2[[#This Row],[X1]:[X9]],Таблица2[[#Totals],[X1]:[X9]])</f>
        <v>14.144836888784321</v>
      </c>
      <c r="P71" s="15"/>
      <c r="Q71" s="15" t="s">
        <v>120</v>
      </c>
      <c r="R71" s="19" t="s">
        <v>126</v>
      </c>
      <c r="S71" s="19">
        <v>323.40899999999999</v>
      </c>
      <c r="T71" s="19">
        <v>1106.3399999999999</v>
      </c>
      <c r="U71" s="19">
        <v>260.76799999999997</v>
      </c>
      <c r="V71" s="19">
        <v>257.685</v>
      </c>
      <c r="W71" s="19">
        <v>284.97000000000003</v>
      </c>
      <c r="X71" s="19">
        <f>MIN(Таблица2[[#This Row],[Махал1]:[Махал5]])</f>
        <v>257.685</v>
      </c>
      <c r="Y7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1" s="19">
        <f>IF(Таблица2[[#This Row],[Махаланобис классификация]]=Таблица2[[#This Row],[обучающая выборка]],1,0)</f>
        <v>0</v>
      </c>
      <c r="AA71" s="20" t="s">
        <v>126</v>
      </c>
      <c r="AB71" s="21">
        <v>9.3640023908810293E-15</v>
      </c>
      <c r="AC71" s="21">
        <v>0</v>
      </c>
      <c r="AD71" s="21">
        <v>0.20435515912355079</v>
      </c>
      <c r="AE71" s="21">
        <v>0.79564370576758081</v>
      </c>
      <c r="AF71" s="21">
        <v>1.1351088590456506E-6</v>
      </c>
      <c r="AG71">
        <f>MAX(Таблица2[[#This Row],[априор1]:[априор5]])</f>
        <v>0.79564370576758081</v>
      </c>
      <c r="AH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1">
        <f>IF(Таблица2[[#This Row],[обучающая выборка]]=Таблица2[[#This Row],[Априор Классификация]],1,0)</f>
        <v>0</v>
      </c>
      <c r="AJ71" t="s">
        <v>122</v>
      </c>
      <c r="AK71" t="s">
        <v>126</v>
      </c>
      <c r="AL71">
        <v>78.566000000000003</v>
      </c>
      <c r="AM71">
        <v>894.27499999999998</v>
      </c>
      <c r="AN71">
        <v>84.796999999999997</v>
      </c>
      <c r="AO71">
        <v>75.763999999999996</v>
      </c>
      <c r="AP71">
        <v>65.793000000000006</v>
      </c>
      <c r="AQ71">
        <f>MIN(Таблица2[[#This Row],[Махал1ВКЛ]:[Махал5ВКл]])</f>
        <v>65.793000000000006</v>
      </c>
      <c r="AR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1">
        <f>IF(Таблица2[[#This Row],[обучающая выборка]]=Таблица2[[#This Row],[МахаланобисКлассификацияВКЛ]],1,0)</f>
        <v>0</v>
      </c>
      <c r="AT71" t="s">
        <v>126</v>
      </c>
      <c r="AU71">
        <v>3.0599999999999998E-3</v>
      </c>
      <c r="AV71">
        <v>0</v>
      </c>
      <c r="AW71">
        <v>7.3999999999999996E-5</v>
      </c>
      <c r="AX71">
        <v>5.6480000000000002E-3</v>
      </c>
      <c r="AY71">
        <v>0.99121800000000004</v>
      </c>
      <c r="AZ71">
        <f>MAX(Таблица2[[#This Row],[АприорВКл1]:[АприорВКл5]])</f>
        <v>0.99121800000000004</v>
      </c>
      <c r="BA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1">
        <f>IF(Таблица2[[#This Row],[АприорВклКлассификация]]=Таблица2[[#This Row],[обучающая выборка]],1,0)</f>
        <v>0</v>
      </c>
      <c r="BC71" t="s">
        <v>122</v>
      </c>
      <c r="BD71" t="s">
        <v>126</v>
      </c>
      <c r="BE71">
        <v>78.566000000000003</v>
      </c>
      <c r="BF71">
        <v>894.27499999999998</v>
      </c>
      <c r="BG71">
        <v>84.796999999999997</v>
      </c>
      <c r="BH71">
        <v>75.763999999999996</v>
      </c>
      <c r="BI71">
        <v>65.793000000000006</v>
      </c>
      <c r="BJ71">
        <f>MIN(Таблица2[[#This Row],[Махал1ИСК]:[Махал5ИСК]])</f>
        <v>65.793000000000006</v>
      </c>
      <c r="BK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1">
        <f>IF(Таблица2[[#This Row],[МАХАЛ ИСК Классификация]]=Таблица2[[#This Row],[обучающая выборка]],1,0)</f>
        <v>0</v>
      </c>
      <c r="BM71" t="s">
        <v>126</v>
      </c>
      <c r="BN71">
        <v>3.0599999999999998E-3</v>
      </c>
      <c r="BO71">
        <v>0</v>
      </c>
      <c r="BP71">
        <v>7.3999999999999996E-5</v>
      </c>
      <c r="BQ71">
        <v>5.6480000000000002E-3</v>
      </c>
      <c r="BR71">
        <v>0.99121800000000004</v>
      </c>
      <c r="BS71">
        <f>MAX(Таблица2[[#This Row],[АприорИСК1]]:Таблица2[[#This Row],[АприорИСК5]])</f>
        <v>0.99121800000000004</v>
      </c>
      <c r="BT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1">
        <f>IF(Таблица2[[#This Row],[АприорИСК классификация]]=Таблица2[[#This Row],[обучающая выборка]],1,0)</f>
        <v>0</v>
      </c>
    </row>
    <row r="72" spans="1:73" x14ac:dyDescent="0.25">
      <c r="A72" s="3" t="s">
        <v>74</v>
      </c>
      <c r="B72" s="4">
        <v>4</v>
      </c>
      <c r="C72" s="4">
        <v>7</v>
      </c>
      <c r="D72" s="4">
        <v>7</v>
      </c>
      <c r="E72" s="4">
        <v>3</v>
      </c>
      <c r="F72" s="4">
        <v>2.0064284400000001</v>
      </c>
      <c r="G72" s="4">
        <v>-0.55615029400000005</v>
      </c>
      <c r="H72" s="4">
        <v>-0.28176821100000005</v>
      </c>
      <c r="I72" s="4">
        <v>-1.4454349799999999</v>
      </c>
      <c r="J72" s="4">
        <v>2.2060992499999998</v>
      </c>
      <c r="K72" s="4">
        <v>0.211570693</v>
      </c>
      <c r="L72" s="4">
        <v>0.11162880999999999</v>
      </c>
      <c r="M72" s="4">
        <v>-0.13879341200000003</v>
      </c>
      <c r="N72" s="4">
        <v>0.54634815800000003</v>
      </c>
      <c r="O72" s="4">
        <f>SUMXMY2(Таблица2[[#This Row],[X1]:[X9]],Таблица2[[#Totals],[X1]:[X9]])</f>
        <v>11.745590811997223</v>
      </c>
      <c r="P72" s="15"/>
      <c r="Q72" s="15" t="s">
        <v>123</v>
      </c>
      <c r="R72" s="19" t="s">
        <v>126</v>
      </c>
      <c r="S72" s="19">
        <v>86.119</v>
      </c>
      <c r="T72" s="19">
        <v>1631.5830000000001</v>
      </c>
      <c r="U72" s="19">
        <v>69.795000000000002</v>
      </c>
      <c r="V72" s="19">
        <v>92.203000000000003</v>
      </c>
      <c r="W72" s="19">
        <v>77.058000000000007</v>
      </c>
      <c r="X72" s="19">
        <f>MIN(Таблица2[[#This Row],[Махал1]:[Махал5]])</f>
        <v>69.795000000000002</v>
      </c>
      <c r="Y7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2" s="19">
        <f>IF(Таблица2[[#This Row],[Махаланобис классификация]]=Таблица2[[#This Row],[обучающая выборка]],1,0)</f>
        <v>0</v>
      </c>
      <c r="AA72" s="20" t="s">
        <v>126</v>
      </c>
      <c r="AB72" s="21">
        <v>5.0928035933503338E-4</v>
      </c>
      <c r="AC72" s="21">
        <v>0</v>
      </c>
      <c r="AD72" s="21">
        <v>0.97370498326833954</v>
      </c>
      <c r="AE72" s="21">
        <v>1.1049389849687465E-5</v>
      </c>
      <c r="AF72" s="21">
        <v>2.5774686982475769E-2</v>
      </c>
      <c r="AG72">
        <f>MAX(Таблица2[[#This Row],[априор1]:[априор5]])</f>
        <v>0.97370498326833954</v>
      </c>
      <c r="AH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2">
        <f>IF(Таблица2[[#This Row],[обучающая выборка]]=Таблица2[[#This Row],[Априор Классификация]],1,0)</f>
        <v>0</v>
      </c>
      <c r="AJ72" t="s">
        <v>123</v>
      </c>
      <c r="AK72" t="s">
        <v>126</v>
      </c>
      <c r="AL72">
        <v>36.674999999999997</v>
      </c>
      <c r="AM72">
        <v>1123.8689999999999</v>
      </c>
      <c r="AN72">
        <v>32.662999999999997</v>
      </c>
      <c r="AO72">
        <v>37.950000000000003</v>
      </c>
      <c r="AP72">
        <v>54.052</v>
      </c>
      <c r="AQ72">
        <f>MIN(Таблица2[[#This Row],[Махал1ВКЛ]:[Махал5ВКл]])</f>
        <v>32.662999999999997</v>
      </c>
      <c r="AR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2">
        <f>IF(Таблица2[[#This Row],[обучающая выборка]]=Таблица2[[#This Row],[МахаланобисКлассификацияВКЛ]],1,0)</f>
        <v>0</v>
      </c>
      <c r="AT72" t="s">
        <v>126</v>
      </c>
      <c r="AU72">
        <v>0.18887000000000001</v>
      </c>
      <c r="AV72">
        <v>0</v>
      </c>
      <c r="AW72">
        <v>0.76572600000000002</v>
      </c>
      <c r="AX72">
        <v>4.5386000000000003E-2</v>
      </c>
      <c r="AY72">
        <v>1.7E-5</v>
      </c>
      <c r="AZ72">
        <f>MAX(Таблица2[[#This Row],[АприорВКл1]:[АприорВКл5]])</f>
        <v>0.76572600000000002</v>
      </c>
      <c r="BA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2">
        <f>IF(Таблица2[[#This Row],[АприорВклКлассификация]]=Таблица2[[#This Row],[обучающая выборка]],1,0)</f>
        <v>0</v>
      </c>
      <c r="BC72" t="s">
        <v>123</v>
      </c>
      <c r="BD72" t="s">
        <v>126</v>
      </c>
      <c r="BE72">
        <v>36.674999999999997</v>
      </c>
      <c r="BF72">
        <v>1123.8689999999999</v>
      </c>
      <c r="BG72">
        <v>32.662999999999997</v>
      </c>
      <c r="BH72">
        <v>37.950000000000003</v>
      </c>
      <c r="BI72">
        <v>54.052</v>
      </c>
      <c r="BJ72">
        <f>MIN(Таблица2[[#This Row],[Махал1ИСК]:[Махал5ИСК]])</f>
        <v>32.662999999999997</v>
      </c>
      <c r="BK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2">
        <f>IF(Таблица2[[#This Row],[МАХАЛ ИСК Классификация]]=Таблица2[[#This Row],[обучающая выборка]],1,0)</f>
        <v>0</v>
      </c>
      <c r="BM72" t="s">
        <v>126</v>
      </c>
      <c r="BN72">
        <v>0.18887000000000001</v>
      </c>
      <c r="BO72">
        <v>0</v>
      </c>
      <c r="BP72">
        <v>0.76572600000000002</v>
      </c>
      <c r="BQ72">
        <v>4.5386000000000003E-2</v>
      </c>
      <c r="BR72">
        <v>1.7E-5</v>
      </c>
      <c r="BS72">
        <f>MAX(Таблица2[[#This Row],[АприорИСК1]]:Таблица2[[#This Row],[АприорИСК5]])</f>
        <v>0.76572600000000002</v>
      </c>
      <c r="BT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2">
        <f>IF(Таблица2[[#This Row],[АприорИСК классификация]]=Таблица2[[#This Row],[обучающая выборка]],1,0)</f>
        <v>0</v>
      </c>
    </row>
    <row r="73" spans="1:73" x14ac:dyDescent="0.25">
      <c r="A73" s="3" t="s">
        <v>70</v>
      </c>
      <c r="B73" s="4">
        <v>5</v>
      </c>
      <c r="C73" s="4">
        <v>7</v>
      </c>
      <c r="D73" s="4">
        <v>7</v>
      </c>
      <c r="E73" s="4">
        <v>3</v>
      </c>
      <c r="F73" s="4">
        <v>0.20263284100000001</v>
      </c>
      <c r="G73" s="4">
        <v>-0.22445279400000001</v>
      </c>
      <c r="H73" s="4">
        <v>-0.74765173600000023</v>
      </c>
      <c r="I73" s="4">
        <v>0.7009097070000001</v>
      </c>
      <c r="J73" s="4">
        <v>3.3153350700000002</v>
      </c>
      <c r="K73" s="4">
        <v>-0.30518079800000009</v>
      </c>
      <c r="L73" s="4">
        <v>3.1845535299999991E-2</v>
      </c>
      <c r="M73" s="4">
        <v>-0.36762175100000005</v>
      </c>
      <c r="N73" s="4">
        <v>0.63032572300000012</v>
      </c>
      <c r="O73" s="4">
        <f>SUMXMY2(Таблица2[[#This Row],[X1]:[X9]],Таблица2[[#Totals],[X1]:[X9]])</f>
        <v>12.759749014360002</v>
      </c>
      <c r="P73" s="15"/>
      <c r="Q73" s="15" t="s">
        <v>123</v>
      </c>
      <c r="R73" s="19" t="s">
        <v>126</v>
      </c>
      <c r="S73" s="19">
        <v>70.456999999999994</v>
      </c>
      <c r="T73" s="19">
        <v>2055.5250000000001</v>
      </c>
      <c r="U73" s="19">
        <v>67.3</v>
      </c>
      <c r="V73" s="19">
        <v>84.21</v>
      </c>
      <c r="W73" s="19">
        <v>112.93899999999999</v>
      </c>
      <c r="X73" s="19">
        <f>MIN(Таблица2[[#This Row],[Махал1]:[Махал5]])</f>
        <v>67.3</v>
      </c>
      <c r="Y7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3" s="19">
        <f>IF(Таблица2[[#This Row],[Махаланобис классификация]]=Таблица2[[#This Row],[обучающая выборка]],1,0)</f>
        <v>0</v>
      </c>
      <c r="AA73" s="20" t="s">
        <v>126</v>
      </c>
      <c r="AB73" s="21">
        <v>0.27433510973863534</v>
      </c>
      <c r="AC73" s="21">
        <v>0</v>
      </c>
      <c r="AD73" s="21">
        <v>0.72553624272971129</v>
      </c>
      <c r="AE73" s="21">
        <v>1.2864744248060735E-4</v>
      </c>
      <c r="AF73" s="21">
        <v>8.9172647871702042E-11</v>
      </c>
      <c r="AG73">
        <f>MAX(Таблица2[[#This Row],[априор1]:[априор5]])</f>
        <v>0.72553624272971129</v>
      </c>
      <c r="AH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3">
        <f>IF(Таблица2[[#This Row],[обучающая выборка]]=Таблица2[[#This Row],[Априор Классификация]],1,0)</f>
        <v>0</v>
      </c>
      <c r="AJ73" t="s">
        <v>123</v>
      </c>
      <c r="AK73" t="s">
        <v>126</v>
      </c>
      <c r="AL73">
        <v>39.698</v>
      </c>
      <c r="AM73">
        <v>1354.54</v>
      </c>
      <c r="AN73">
        <v>23.088000000000001</v>
      </c>
      <c r="AO73">
        <v>42.353000000000002</v>
      </c>
      <c r="AP73">
        <v>67.078000000000003</v>
      </c>
      <c r="AQ73">
        <f>MIN(Таблица2[[#This Row],[Махал1ВКЛ]:[Махал5ВКл]])</f>
        <v>23.088000000000001</v>
      </c>
      <c r="AR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3">
        <f>IF(Таблица2[[#This Row],[обучающая выборка]]=Таблица2[[#This Row],[МахаланобисКлассификацияВКЛ]],1,0)</f>
        <v>0</v>
      </c>
      <c r="AT73" t="s">
        <v>126</v>
      </c>
      <c r="AU73">
        <v>4.5300000000000001E-4</v>
      </c>
      <c r="AV73">
        <v>0</v>
      </c>
      <c r="AW73">
        <v>0.99949200000000005</v>
      </c>
      <c r="AX73">
        <v>5.5000000000000002E-5</v>
      </c>
      <c r="AY73">
        <v>0</v>
      </c>
      <c r="AZ73">
        <f>MAX(Таблица2[[#This Row],[АприорВКл1]:[АприорВКл5]])</f>
        <v>0.99949200000000005</v>
      </c>
      <c r="BA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3">
        <f>IF(Таблица2[[#This Row],[АприорВклКлассификация]]=Таблица2[[#This Row],[обучающая выборка]],1,0)</f>
        <v>0</v>
      </c>
      <c r="BC73" t="s">
        <v>123</v>
      </c>
      <c r="BD73" t="s">
        <v>126</v>
      </c>
      <c r="BE73">
        <v>39.698</v>
      </c>
      <c r="BF73">
        <v>1354.54</v>
      </c>
      <c r="BG73">
        <v>23.088000000000001</v>
      </c>
      <c r="BH73">
        <v>42.353000000000002</v>
      </c>
      <c r="BI73">
        <v>67.078000000000003</v>
      </c>
      <c r="BJ73">
        <f>MIN(Таблица2[[#This Row],[Махал1ИСК]:[Махал5ИСК]])</f>
        <v>23.088000000000001</v>
      </c>
      <c r="BK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3">
        <f>IF(Таблица2[[#This Row],[МАХАЛ ИСК Классификация]]=Таблица2[[#This Row],[обучающая выборка]],1,0)</f>
        <v>0</v>
      </c>
      <c r="BM73" t="s">
        <v>126</v>
      </c>
      <c r="BN73">
        <v>4.5300000000000001E-4</v>
      </c>
      <c r="BO73">
        <v>0</v>
      </c>
      <c r="BP73">
        <v>0.99949200000000005</v>
      </c>
      <c r="BQ73">
        <v>5.5000000000000002E-5</v>
      </c>
      <c r="BR73">
        <v>0</v>
      </c>
      <c r="BS73">
        <f>MAX(Таблица2[[#This Row],[АприорИСК1]]:Таблица2[[#This Row],[АприорИСК5]])</f>
        <v>0.99949200000000005</v>
      </c>
      <c r="BT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3">
        <f>IF(Таблица2[[#This Row],[АприорИСК классификация]]=Таблица2[[#This Row],[обучающая выборка]],1,0)</f>
        <v>0</v>
      </c>
    </row>
    <row r="74" spans="1:73" x14ac:dyDescent="0.25">
      <c r="A74" s="3" t="s">
        <v>9</v>
      </c>
      <c r="B74" s="4">
        <v>4</v>
      </c>
      <c r="C74" s="4">
        <v>6</v>
      </c>
      <c r="D74" s="4">
        <v>7</v>
      </c>
      <c r="E74" s="4">
        <v>1</v>
      </c>
      <c r="F74" s="4">
        <v>0.50794454700000002</v>
      </c>
      <c r="G74" s="4">
        <v>-0.41108164700000005</v>
      </c>
      <c r="H74" s="4">
        <v>-0.495335782</v>
      </c>
      <c r="I74" s="4">
        <v>0.37570596800000006</v>
      </c>
      <c r="J74" s="4">
        <v>1.1937933000000001</v>
      </c>
      <c r="K74" s="4">
        <v>-0.38655667300000013</v>
      </c>
      <c r="L74" s="4">
        <v>-0.72450197400000005</v>
      </c>
      <c r="M74" s="4">
        <v>-7.0487358399999991E-2</v>
      </c>
      <c r="N74" s="4">
        <v>1.3674621300000001</v>
      </c>
      <c r="O74" s="4">
        <f>SUMXMY2(Таблица2[[#This Row],[X1]:[X9]],Таблица2[[#Totals],[X1]:[X9]])</f>
        <v>4.7879010546763592</v>
      </c>
      <c r="P74" s="15"/>
      <c r="Q74" s="15" t="s">
        <v>124</v>
      </c>
      <c r="R74" s="19" t="s">
        <v>126</v>
      </c>
      <c r="S74" s="19">
        <v>27.201000000000001</v>
      </c>
      <c r="T74" s="19">
        <v>2119.1329999999998</v>
      </c>
      <c r="U74" s="19">
        <v>60.805999999999997</v>
      </c>
      <c r="V74" s="19">
        <v>46.036000000000001</v>
      </c>
      <c r="W74" s="19">
        <v>61.985999999999997</v>
      </c>
      <c r="X74" s="19">
        <f>MIN(Таблица2[[#This Row],[Махал1]:[Махал5]])</f>
        <v>27.201000000000001</v>
      </c>
      <c r="Y7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4" s="19">
        <f>IF(Таблица2[[#This Row],[Махаланобис классификация]]=Таблица2[[#This Row],[обучающая выборка]],1,0)</f>
        <v>0</v>
      </c>
      <c r="AA74" s="20" t="s">
        <v>126</v>
      </c>
      <c r="AB74" s="21">
        <v>0.99996302030396556</v>
      </c>
      <c r="AC74" s="21">
        <v>0</v>
      </c>
      <c r="AD74" s="21">
        <v>2.7504271788941436E-8</v>
      </c>
      <c r="AE74" s="21">
        <v>3.6936946285197228E-5</v>
      </c>
      <c r="AF74" s="21">
        <v>1.5245477499112042E-8</v>
      </c>
      <c r="AG74">
        <f>MAX(Таблица2[[#This Row],[априор1]:[априор5]])</f>
        <v>0.99996302030396556</v>
      </c>
      <c r="AH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4">
        <f>IF(Таблица2[[#This Row],[обучающая выборка]]=Таблица2[[#This Row],[Априор Классификация]],1,0)</f>
        <v>0</v>
      </c>
      <c r="AJ74" t="s">
        <v>124</v>
      </c>
      <c r="AK74" t="s">
        <v>126</v>
      </c>
      <c r="AL74">
        <v>11.034000000000001</v>
      </c>
      <c r="AM74">
        <v>1464.8119999999999</v>
      </c>
      <c r="AN74">
        <v>35.387</v>
      </c>
      <c r="AO74">
        <v>16.626999999999999</v>
      </c>
      <c r="AP74">
        <v>43.981999999999999</v>
      </c>
      <c r="AQ74">
        <f>MIN(Таблица2[[#This Row],[Махал1ВКЛ]:[Махал5ВКл]])</f>
        <v>11.034000000000001</v>
      </c>
      <c r="AR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4">
        <f>IF(Таблица2[[#This Row],[обучающая выборка]]=Таблица2[[#This Row],[МахаланобисКлассификацияВКЛ]],1,0)</f>
        <v>0</v>
      </c>
      <c r="AT74" t="s">
        <v>126</v>
      </c>
      <c r="AU74">
        <v>0.97299599999999997</v>
      </c>
      <c r="AV74">
        <v>0</v>
      </c>
      <c r="AW74">
        <v>3.0000000000000001E-6</v>
      </c>
      <c r="AX74">
        <v>2.7001000000000001E-2</v>
      </c>
      <c r="AY74">
        <v>0</v>
      </c>
      <c r="AZ74">
        <f>MAX(Таблица2[[#This Row],[АприорВКл1]:[АприорВКл5]])</f>
        <v>0.97299599999999997</v>
      </c>
      <c r="BA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4">
        <f>IF(Таблица2[[#This Row],[АприорВклКлассификация]]=Таблица2[[#This Row],[обучающая выборка]],1,0)</f>
        <v>0</v>
      </c>
      <c r="BC74" t="s">
        <v>124</v>
      </c>
      <c r="BD74" t="s">
        <v>126</v>
      </c>
      <c r="BE74">
        <v>11.034000000000001</v>
      </c>
      <c r="BF74">
        <v>1464.8119999999999</v>
      </c>
      <c r="BG74">
        <v>35.387</v>
      </c>
      <c r="BH74">
        <v>16.626999999999999</v>
      </c>
      <c r="BI74">
        <v>43.981999999999999</v>
      </c>
      <c r="BJ74">
        <f>MIN(Таблица2[[#This Row],[Махал1ИСК]:[Махал5ИСК]])</f>
        <v>11.034000000000001</v>
      </c>
      <c r="BK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4">
        <f>IF(Таблица2[[#This Row],[МАХАЛ ИСК Классификация]]=Таблица2[[#This Row],[обучающая выборка]],1,0)</f>
        <v>0</v>
      </c>
      <c r="BM74" t="s">
        <v>126</v>
      </c>
      <c r="BN74">
        <v>0.97299599999999997</v>
      </c>
      <c r="BO74">
        <v>0</v>
      </c>
      <c r="BP74">
        <v>3.0000000000000001E-6</v>
      </c>
      <c r="BQ74">
        <v>2.7001000000000001E-2</v>
      </c>
      <c r="BR74">
        <v>0</v>
      </c>
      <c r="BS74">
        <f>MAX(Таблица2[[#This Row],[АприорИСК1]]:Таблица2[[#This Row],[АприорИСК5]])</f>
        <v>0.97299599999999997</v>
      </c>
      <c r="BT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4">
        <f>IF(Таблица2[[#This Row],[АприорИСК классификация]]=Таблица2[[#This Row],[обучающая выборка]],1,0)</f>
        <v>0</v>
      </c>
    </row>
    <row r="75" spans="1:73" x14ac:dyDescent="0.25">
      <c r="A75" s="3" t="s">
        <v>55</v>
      </c>
      <c r="B75" s="4">
        <v>2</v>
      </c>
      <c r="C75" s="4">
        <v>4</v>
      </c>
      <c r="D75" s="4">
        <v>7</v>
      </c>
      <c r="E75" s="4">
        <v>1</v>
      </c>
      <c r="F75" s="4">
        <v>-0.75190490900000007</v>
      </c>
      <c r="G75" s="4">
        <v>-0.34991756900000009</v>
      </c>
      <c r="H75" s="4">
        <v>9.1210065199999996E-2</v>
      </c>
      <c r="I75" s="4">
        <v>0.76595045500000003</v>
      </c>
      <c r="J75" s="4">
        <v>-0.51961828899999996</v>
      </c>
      <c r="K75" s="4">
        <v>-0.17593093000000004</v>
      </c>
      <c r="L75" s="4">
        <v>1.0766340400000001</v>
      </c>
      <c r="M75" s="4">
        <v>0.86323254999999999</v>
      </c>
      <c r="N75" s="4">
        <v>-6.9487318399999984E-2</v>
      </c>
      <c r="O75" s="4">
        <f>SUMXMY2(Таблица2[[#This Row],[X1]:[X9]],Таблица2[[#Totals],[X1]:[X9]])</f>
        <v>3.4928973101332255</v>
      </c>
      <c r="P75" s="15"/>
      <c r="Q75" s="15" t="s">
        <v>124</v>
      </c>
      <c r="R75" s="19" t="s">
        <v>126</v>
      </c>
      <c r="S75" s="19">
        <v>35.764000000000003</v>
      </c>
      <c r="T75" s="19">
        <v>1930.7529999999999</v>
      </c>
      <c r="U75" s="19">
        <v>52.786999999999999</v>
      </c>
      <c r="V75" s="19">
        <v>42.396999999999998</v>
      </c>
      <c r="W75" s="19">
        <v>54.851999999999997</v>
      </c>
      <c r="X75" s="19">
        <f>MIN(Таблица2[[#This Row],[Махал1]:[Махал5]])</f>
        <v>35.764000000000003</v>
      </c>
      <c r="Y7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5" s="19">
        <f>IF(Таблица2[[#This Row],[Махаланобис классификация]]=Таблица2[[#This Row],[обучающая выборка]],1,0)</f>
        <v>0</v>
      </c>
      <c r="AA75" s="20" t="s">
        <v>126</v>
      </c>
      <c r="AB75" s="21">
        <v>0.98362774057980695</v>
      </c>
      <c r="AC75" s="21">
        <v>0</v>
      </c>
      <c r="AD75" s="21">
        <v>1.0796848488311801E-4</v>
      </c>
      <c r="AE75" s="21">
        <v>1.6225844693250113E-2</v>
      </c>
      <c r="AF75" s="21">
        <v>3.8446242059813434E-5</v>
      </c>
      <c r="AG75">
        <f>MAX(Таблица2[[#This Row],[априор1]:[априор5]])</f>
        <v>0.98362774057980695</v>
      </c>
      <c r="AH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5">
        <f>IF(Таблица2[[#This Row],[обучающая выборка]]=Таблица2[[#This Row],[Априор Классификация]],1,0)</f>
        <v>0</v>
      </c>
      <c r="AJ75" t="s">
        <v>124</v>
      </c>
      <c r="AK75" t="s">
        <v>126</v>
      </c>
      <c r="AL75">
        <v>4.8289999999999997</v>
      </c>
      <c r="AM75">
        <v>1328.3789999999999</v>
      </c>
      <c r="AN75">
        <v>23.984999999999999</v>
      </c>
      <c r="AO75">
        <v>16.103000000000002</v>
      </c>
      <c r="AP75">
        <v>7.7560000000000002</v>
      </c>
      <c r="AQ75">
        <f>MIN(Таблица2[[#This Row],[Махал1ВКЛ]:[Махал5ВКл]])</f>
        <v>4.8289999999999997</v>
      </c>
      <c r="AR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5">
        <f>IF(Таблица2[[#This Row],[обучающая выборка]]=Таблица2[[#This Row],[МахаланобисКлассификацияВКЛ]],1,0)</f>
        <v>0</v>
      </c>
      <c r="AT75" t="s">
        <v>126</v>
      </c>
      <c r="AU75">
        <v>0.88662600000000003</v>
      </c>
      <c r="AV75">
        <v>0</v>
      </c>
      <c r="AW75">
        <v>3.3000000000000003E-5</v>
      </c>
      <c r="AX75">
        <v>1.436E-3</v>
      </c>
      <c r="AY75">
        <v>0.111904</v>
      </c>
      <c r="AZ75">
        <f>MAX(Таблица2[[#This Row],[АприорВКл1]:[АприорВКл5]])</f>
        <v>0.88662600000000003</v>
      </c>
      <c r="BA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5">
        <f>IF(Таблица2[[#This Row],[АприорВклКлассификация]]=Таблица2[[#This Row],[обучающая выборка]],1,0)</f>
        <v>0</v>
      </c>
      <c r="BC75" t="s">
        <v>124</v>
      </c>
      <c r="BD75" t="s">
        <v>126</v>
      </c>
      <c r="BE75">
        <v>4.8289999999999997</v>
      </c>
      <c r="BF75">
        <v>1328.3789999999999</v>
      </c>
      <c r="BG75">
        <v>23.984999999999999</v>
      </c>
      <c r="BH75">
        <v>16.103000000000002</v>
      </c>
      <c r="BI75">
        <v>7.7560000000000002</v>
      </c>
      <c r="BJ75">
        <f>MIN(Таблица2[[#This Row],[Махал1ИСК]:[Махал5ИСК]])</f>
        <v>4.8289999999999997</v>
      </c>
      <c r="BK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5">
        <f>IF(Таблица2[[#This Row],[МАХАЛ ИСК Классификация]]=Таблица2[[#This Row],[обучающая выборка]],1,0)</f>
        <v>0</v>
      </c>
      <c r="BM75" t="s">
        <v>126</v>
      </c>
      <c r="BN75">
        <v>0.88662600000000003</v>
      </c>
      <c r="BO75">
        <v>0</v>
      </c>
      <c r="BP75">
        <v>3.3000000000000003E-5</v>
      </c>
      <c r="BQ75">
        <v>1.436E-3</v>
      </c>
      <c r="BR75">
        <v>0.111904</v>
      </c>
      <c r="BS75">
        <f>MAX(Таблица2[[#This Row],[АприорИСК1]]:Таблица2[[#This Row],[АприорИСК5]])</f>
        <v>0.88662600000000003</v>
      </c>
      <c r="BT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5">
        <f>IF(Таблица2[[#This Row],[АприорИСК классификация]]=Таблица2[[#This Row],[обучающая выборка]],1,0)</f>
        <v>0</v>
      </c>
    </row>
    <row r="76" spans="1:73" x14ac:dyDescent="0.25">
      <c r="A76" s="3" t="s">
        <v>49</v>
      </c>
      <c r="B76" s="4">
        <v>4</v>
      </c>
      <c r="C76" s="4">
        <v>7</v>
      </c>
      <c r="D76" s="4">
        <v>7</v>
      </c>
      <c r="E76" s="4">
        <v>3</v>
      </c>
      <c r="F76" s="4">
        <v>1.8555272500000002</v>
      </c>
      <c r="G76" s="4">
        <v>-0.91999814400000002</v>
      </c>
      <c r="H76" s="4">
        <v>-0.76006442099999993</v>
      </c>
      <c r="I76" s="4">
        <v>-1.8356794600000002</v>
      </c>
      <c r="J76" s="4">
        <v>9.6495824000000008E-2</v>
      </c>
      <c r="K76" s="4">
        <v>-0.40819464599999999</v>
      </c>
      <c r="L76" s="4">
        <v>0.13549243700000005</v>
      </c>
      <c r="M76" s="4">
        <v>-0.91321406299999996</v>
      </c>
      <c r="N76" s="4">
        <v>0.92891261999999997</v>
      </c>
      <c r="O76" s="4">
        <f>SUMXMY2(Таблица2[[#This Row],[X1]:[X9]],Таблица2[[#Totals],[X1]:[X9]])</f>
        <v>10.127926058631386</v>
      </c>
      <c r="P76" s="15"/>
      <c r="Q76" s="15" t="s">
        <v>124</v>
      </c>
      <c r="R76" s="19" t="s">
        <v>126</v>
      </c>
      <c r="S76" s="19">
        <v>30.753</v>
      </c>
      <c r="T76" s="19">
        <v>2198.4070000000002</v>
      </c>
      <c r="U76" s="19">
        <v>66.73</v>
      </c>
      <c r="V76" s="19">
        <v>51.68</v>
      </c>
      <c r="W76" s="19">
        <v>51.676000000000002</v>
      </c>
      <c r="X76" s="19">
        <f>MIN(Таблица2[[#This Row],[Махал1]:[Махал5]])</f>
        <v>30.753</v>
      </c>
      <c r="Y7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6" s="19">
        <f>IF(Таблица2[[#This Row],[Махаланобис классификация]]=Таблица2[[#This Row],[обучающая выборка]],1,0)</f>
        <v>0</v>
      </c>
      <c r="AA76" s="20" t="s">
        <v>126</v>
      </c>
      <c r="AB76" s="21">
        <v>0.99997140177744492</v>
      </c>
      <c r="AC76" s="21">
        <v>0</v>
      </c>
      <c r="AD76" s="21">
        <v>8.401773805125094E-9</v>
      </c>
      <c r="AE76" s="21">
        <v>1.2980189456672589E-5</v>
      </c>
      <c r="AF76" s="21">
        <v>1.560963132441399E-5</v>
      </c>
      <c r="AG76">
        <f>MAX(Таблица2[[#This Row],[априор1]:[априор5]])</f>
        <v>0.99997140177744492</v>
      </c>
      <c r="AH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6">
        <f>IF(Таблица2[[#This Row],[обучающая выборка]]=Таблица2[[#This Row],[Априор Классификация]],1,0)</f>
        <v>0</v>
      </c>
      <c r="AJ76" t="s">
        <v>124</v>
      </c>
      <c r="AK76" t="s">
        <v>126</v>
      </c>
      <c r="AL76">
        <v>6.5410000000000004</v>
      </c>
      <c r="AM76">
        <v>1462.49</v>
      </c>
      <c r="AN76">
        <v>40.469000000000001</v>
      </c>
      <c r="AO76">
        <v>6.6050000000000004</v>
      </c>
      <c r="AP76">
        <v>37.911999999999999</v>
      </c>
      <c r="AQ76">
        <f>MIN(Таблица2[[#This Row],[Махал1ВКЛ]:[Махал5ВКл]])</f>
        <v>6.5410000000000004</v>
      </c>
      <c r="AR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6">
        <f>IF(Таблица2[[#This Row],[обучающая выборка]]=Таблица2[[#This Row],[МахаланобисКлассификацияВКЛ]],1,0)</f>
        <v>0</v>
      </c>
      <c r="AT76" t="s">
        <v>126</v>
      </c>
      <c r="AU76">
        <v>0.69435899999999995</v>
      </c>
      <c r="AV76">
        <v>0</v>
      </c>
      <c r="AW76">
        <v>0</v>
      </c>
      <c r="AX76">
        <v>0.305641</v>
      </c>
      <c r="AY76">
        <v>0</v>
      </c>
      <c r="AZ76">
        <f>MAX(Таблица2[[#This Row],[АприорВКл1]:[АприорВКл5]])</f>
        <v>0.69435899999999995</v>
      </c>
      <c r="BA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6">
        <f>IF(Таблица2[[#This Row],[АприорВклКлассификация]]=Таблица2[[#This Row],[обучающая выборка]],1,0)</f>
        <v>0</v>
      </c>
      <c r="BC76" t="s">
        <v>124</v>
      </c>
      <c r="BD76" t="s">
        <v>126</v>
      </c>
      <c r="BE76">
        <v>6.5410000000000004</v>
      </c>
      <c r="BF76">
        <v>1462.49</v>
      </c>
      <c r="BG76">
        <v>40.469000000000001</v>
      </c>
      <c r="BH76">
        <v>6.6050000000000004</v>
      </c>
      <c r="BI76">
        <v>37.911999999999999</v>
      </c>
      <c r="BJ76">
        <f>MIN(Таблица2[[#This Row],[Махал1ИСК]:[Махал5ИСК]])</f>
        <v>6.5410000000000004</v>
      </c>
      <c r="BK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6">
        <f>IF(Таблица2[[#This Row],[МАХАЛ ИСК Классификация]]=Таблица2[[#This Row],[обучающая выборка]],1,0)</f>
        <v>0</v>
      </c>
      <c r="BM76" t="s">
        <v>126</v>
      </c>
      <c r="BN76">
        <v>0.69435899999999995</v>
      </c>
      <c r="BO76">
        <v>0</v>
      </c>
      <c r="BP76">
        <v>0</v>
      </c>
      <c r="BQ76">
        <v>0.305641</v>
      </c>
      <c r="BR76">
        <v>0</v>
      </c>
      <c r="BS76">
        <f>MAX(Таблица2[[#This Row],[АприорИСК1]]:Таблица2[[#This Row],[АприорИСК5]])</f>
        <v>0.69435899999999995</v>
      </c>
      <c r="BT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6">
        <f>IF(Таблица2[[#This Row],[АприорИСК классификация]]=Таблица2[[#This Row],[обучающая выборка]],1,0)</f>
        <v>0</v>
      </c>
    </row>
    <row r="77" spans="1:73" x14ac:dyDescent="0.25">
      <c r="A77" s="3" t="s">
        <v>17</v>
      </c>
      <c r="B77" s="4">
        <v>2</v>
      </c>
      <c r="C77" s="4">
        <v>6</v>
      </c>
      <c r="D77" s="4">
        <v>7</v>
      </c>
      <c r="E77" s="4">
        <v>1</v>
      </c>
      <c r="F77" s="4">
        <v>0.27281944000000002</v>
      </c>
      <c r="G77" s="4">
        <v>0.27505384500000002</v>
      </c>
      <c r="H77" s="4">
        <v>0.27870270800000002</v>
      </c>
      <c r="I77" s="4">
        <v>0.44074671599999998</v>
      </c>
      <c r="J77" s="4">
        <v>-2.0170887899999999</v>
      </c>
      <c r="K77" s="4">
        <v>-0.26798343700000005</v>
      </c>
      <c r="L77" s="4">
        <v>-0.59881140399999999</v>
      </c>
      <c r="M77" s="4">
        <v>-7.4890255400000022E-2</v>
      </c>
      <c r="N77" s="4">
        <v>-0.48004430200000003</v>
      </c>
      <c r="O77" s="4">
        <f>SUMXMY2(Таблица2[[#This Row],[X1]:[X9]],Таблица2[[#Totals],[X1]:[X9]])</f>
        <v>5.1571064200729735</v>
      </c>
      <c r="P77" s="15"/>
      <c r="Q77" s="15" t="s">
        <v>122</v>
      </c>
      <c r="R77" s="19" t="s">
        <v>126</v>
      </c>
      <c r="S77" s="19">
        <v>33.430999999999997</v>
      </c>
      <c r="T77" s="19">
        <v>1960.7380000000001</v>
      </c>
      <c r="U77" s="19">
        <v>54.816000000000003</v>
      </c>
      <c r="V77" s="19">
        <v>60.037999999999997</v>
      </c>
      <c r="W77" s="19">
        <v>12.95</v>
      </c>
      <c r="X77" s="19">
        <f>MIN(Таблица2[[#This Row],[Махал1]:[Махал5]])</f>
        <v>12.95</v>
      </c>
      <c r="Y7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7" s="19">
        <f>IF(Таблица2[[#This Row],[Махаланобис классификация]]=Таблица2[[#This Row],[обучающая выборка]],1,0)</f>
        <v>0</v>
      </c>
      <c r="AA77" s="20" t="s">
        <v>126</v>
      </c>
      <c r="AB77" s="21">
        <v>6.5432227965527402E-5</v>
      </c>
      <c r="AC77" s="21">
        <v>0</v>
      </c>
      <c r="AD77" s="21">
        <v>8.1058227457621553E-10</v>
      </c>
      <c r="AE77" s="21">
        <v>4.9624275105918162E-11</v>
      </c>
      <c r="AF77" s="21">
        <v>0.99993456691182792</v>
      </c>
      <c r="AG77">
        <f>MAX(Таблица2[[#This Row],[априор1]:[априор5]])</f>
        <v>0.99993456691182792</v>
      </c>
      <c r="AH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7">
        <f>IF(Таблица2[[#This Row],[обучающая выборка]]=Таблица2[[#This Row],[Априор Классификация]],1,0)</f>
        <v>0</v>
      </c>
      <c r="AJ77" t="s">
        <v>122</v>
      </c>
      <c r="AK77" t="s">
        <v>126</v>
      </c>
      <c r="AL77">
        <v>16.931999999999999</v>
      </c>
      <c r="AM77">
        <v>1393.318</v>
      </c>
      <c r="AN77">
        <v>39.192</v>
      </c>
      <c r="AO77">
        <v>36.595999999999997</v>
      </c>
      <c r="AP77">
        <v>8.5229999999999997</v>
      </c>
      <c r="AQ77">
        <f>MIN(Таблица2[[#This Row],[Махал1ВКЛ]:[Махал5ВКл]])</f>
        <v>8.5229999999999997</v>
      </c>
      <c r="AR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7">
        <f>IF(Таблица2[[#This Row],[обучающая выборка]]=Таблица2[[#This Row],[МахаланобисКлассификацияВКЛ]],1,0)</f>
        <v>0</v>
      </c>
      <c r="AT77" t="s">
        <v>126</v>
      </c>
      <c r="AU77">
        <v>2.6637999999999998E-2</v>
      </c>
      <c r="AV77">
        <v>0</v>
      </c>
      <c r="AW77">
        <v>0</v>
      </c>
      <c r="AX77">
        <v>9.9999999999999995E-7</v>
      </c>
      <c r="AY77">
        <v>0.97336100000000003</v>
      </c>
      <c r="AZ77">
        <f>MAX(Таблица2[[#This Row],[АприорВКл1]:[АприорВКл5]])</f>
        <v>0.97336100000000003</v>
      </c>
      <c r="BA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7">
        <f>IF(Таблица2[[#This Row],[АприорВклКлассификация]]=Таблица2[[#This Row],[обучающая выборка]],1,0)</f>
        <v>0</v>
      </c>
      <c r="BC77" t="s">
        <v>122</v>
      </c>
      <c r="BD77" t="s">
        <v>126</v>
      </c>
      <c r="BE77">
        <v>16.931999999999999</v>
      </c>
      <c r="BF77">
        <v>1393.318</v>
      </c>
      <c r="BG77">
        <v>39.192</v>
      </c>
      <c r="BH77">
        <v>36.595999999999997</v>
      </c>
      <c r="BI77">
        <v>8.5229999999999997</v>
      </c>
      <c r="BJ77">
        <f>MIN(Таблица2[[#This Row],[Махал1ИСК]:[Махал5ИСК]])</f>
        <v>8.5229999999999997</v>
      </c>
      <c r="BK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7">
        <f>IF(Таблица2[[#This Row],[МАХАЛ ИСК Классификация]]=Таблица2[[#This Row],[обучающая выборка]],1,0)</f>
        <v>0</v>
      </c>
      <c r="BM77" t="s">
        <v>126</v>
      </c>
      <c r="BN77">
        <v>2.6637999999999998E-2</v>
      </c>
      <c r="BO77">
        <v>0</v>
      </c>
      <c r="BP77">
        <v>0</v>
      </c>
      <c r="BQ77">
        <v>9.9999999999999995E-7</v>
      </c>
      <c r="BR77">
        <v>0.97336100000000003</v>
      </c>
      <c r="BS77">
        <f>MAX(Таблица2[[#This Row],[АприорИСК1]]:Таблица2[[#This Row],[АприорИСК5]])</f>
        <v>0.97336100000000003</v>
      </c>
      <c r="BT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7">
        <f>IF(Таблица2[[#This Row],[АприорИСК классификация]]=Таблица2[[#This Row],[обучающая выборка]],1,0)</f>
        <v>0</v>
      </c>
    </row>
    <row r="78" spans="1:73" x14ac:dyDescent="0.25">
      <c r="A78" s="3" t="s">
        <v>52</v>
      </c>
      <c r="B78" s="4">
        <v>2</v>
      </c>
      <c r="C78" s="4">
        <v>4</v>
      </c>
      <c r="D78" s="4">
        <v>7</v>
      </c>
      <c r="E78" s="4">
        <v>1</v>
      </c>
      <c r="F78" s="4">
        <v>-0.56240109100000002</v>
      </c>
      <c r="G78" s="4">
        <v>0.228004554</v>
      </c>
      <c r="H78" s="4">
        <v>-0.29137967300000012</v>
      </c>
      <c r="I78" s="4">
        <v>1.4813986800000001</v>
      </c>
      <c r="J78" s="4">
        <v>-1.0361509600000001</v>
      </c>
      <c r="K78" s="4">
        <v>-0.990065046</v>
      </c>
      <c r="L78" s="4">
        <v>-0.82696875700000005</v>
      </c>
      <c r="M78" s="4">
        <v>-0.60513357999999995</v>
      </c>
      <c r="N78" s="4">
        <v>-0.55469102700000017</v>
      </c>
      <c r="O78" s="4">
        <f>SUMXMY2(Таблица2[[#This Row],[X1]:[X9]],Таблица2[[#Totals],[X1]:[X9]])</f>
        <v>6.0593089440009553</v>
      </c>
      <c r="P78" s="15"/>
      <c r="Q78" s="15" t="s">
        <v>124</v>
      </c>
      <c r="R78" s="19" t="s">
        <v>126</v>
      </c>
      <c r="S78" s="19">
        <v>36.978999999999999</v>
      </c>
      <c r="T78" s="19">
        <v>2498.5889999999999</v>
      </c>
      <c r="U78" s="19">
        <v>71.177999999999997</v>
      </c>
      <c r="V78" s="19">
        <v>72.653999999999996</v>
      </c>
      <c r="W78" s="19">
        <v>56.399000000000001</v>
      </c>
      <c r="X78" s="19">
        <f>MIN(Таблица2[[#This Row],[Махал1]:[Махал5]])</f>
        <v>36.978999999999999</v>
      </c>
      <c r="Y7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8" s="19">
        <f>IF(Таблица2[[#This Row],[Махаланобис классификация]]=Таблица2[[#This Row],[обучающая выборка]],1,0)</f>
        <v>0</v>
      </c>
      <c r="AA78" s="20" t="s">
        <v>126</v>
      </c>
      <c r="AB78" s="21">
        <v>0.99996687667281936</v>
      </c>
      <c r="AC78" s="21">
        <v>0</v>
      </c>
      <c r="AD78" s="21">
        <v>2.043637244290588E-8</v>
      </c>
      <c r="AE78" s="21">
        <v>8.1438320185674298E-9</v>
      </c>
      <c r="AF78" s="21">
        <v>3.3094746976248222E-5</v>
      </c>
      <c r="AG78">
        <f>MAX(Таблица2[[#This Row],[априор1]:[априор5]])</f>
        <v>0.99996687667281936</v>
      </c>
      <c r="AH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8">
        <f>IF(Таблица2[[#This Row],[обучающая выборка]]=Таблица2[[#This Row],[Априор Классификация]],1,0)</f>
        <v>0</v>
      </c>
      <c r="AJ78" t="s">
        <v>124</v>
      </c>
      <c r="AK78" t="s">
        <v>126</v>
      </c>
      <c r="AL78">
        <v>27.632999999999999</v>
      </c>
      <c r="AM78">
        <v>1734.4590000000001</v>
      </c>
      <c r="AN78">
        <v>42.619</v>
      </c>
      <c r="AO78">
        <v>46.415999999999997</v>
      </c>
      <c r="AP78">
        <v>30.94</v>
      </c>
      <c r="AQ78">
        <f>MIN(Таблица2[[#This Row],[Махал1ВКЛ]:[Махал5ВКл]])</f>
        <v>27.632999999999999</v>
      </c>
      <c r="AR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8">
        <f>IF(Таблица2[[#This Row],[обучающая выборка]]=Таблица2[[#This Row],[МахаланобисКлассификацияВКЛ]],1,0)</f>
        <v>0</v>
      </c>
      <c r="AT78" t="s">
        <v>126</v>
      </c>
      <c r="AU78">
        <v>0.905192</v>
      </c>
      <c r="AV78">
        <v>0</v>
      </c>
      <c r="AW78">
        <v>2.7500000000000002E-4</v>
      </c>
      <c r="AX78">
        <v>3.4E-5</v>
      </c>
      <c r="AY78">
        <v>9.4499E-2</v>
      </c>
      <c r="AZ78">
        <f>MAX(Таблица2[[#This Row],[АприорВКл1]:[АприорВКл5]])</f>
        <v>0.905192</v>
      </c>
      <c r="BA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8">
        <f>IF(Таблица2[[#This Row],[АприорВклКлассификация]]=Таблица2[[#This Row],[обучающая выборка]],1,0)</f>
        <v>0</v>
      </c>
      <c r="BC78" t="s">
        <v>124</v>
      </c>
      <c r="BD78" t="s">
        <v>126</v>
      </c>
      <c r="BE78">
        <v>27.632999999999999</v>
      </c>
      <c r="BF78">
        <v>1734.4590000000001</v>
      </c>
      <c r="BG78">
        <v>42.619</v>
      </c>
      <c r="BH78">
        <v>46.415999999999997</v>
      </c>
      <c r="BI78">
        <v>30.94</v>
      </c>
      <c r="BJ78">
        <f>MIN(Таблица2[[#This Row],[Махал1ИСК]:[Махал5ИСК]])</f>
        <v>27.632999999999999</v>
      </c>
      <c r="BK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8">
        <f>IF(Таблица2[[#This Row],[МАХАЛ ИСК Классификация]]=Таблица2[[#This Row],[обучающая выборка]],1,0)</f>
        <v>0</v>
      </c>
      <c r="BM78" t="s">
        <v>126</v>
      </c>
      <c r="BN78">
        <v>0.905192</v>
      </c>
      <c r="BO78">
        <v>0</v>
      </c>
      <c r="BP78">
        <v>2.7500000000000002E-4</v>
      </c>
      <c r="BQ78">
        <v>3.4E-5</v>
      </c>
      <c r="BR78">
        <v>9.4499E-2</v>
      </c>
      <c r="BS78">
        <f>MAX(Таблица2[[#This Row],[АприорИСК1]]:Таблица2[[#This Row],[АприорИСК5]])</f>
        <v>0.905192</v>
      </c>
      <c r="BT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8">
        <f>IF(Таблица2[[#This Row],[АприорИСК классификация]]=Таблица2[[#This Row],[обучающая выборка]],1,0)</f>
        <v>0</v>
      </c>
    </row>
    <row r="79" spans="1:73" x14ac:dyDescent="0.25">
      <c r="A79" s="3" t="s">
        <v>44</v>
      </c>
      <c r="B79" s="4">
        <v>5</v>
      </c>
      <c r="C79" s="4">
        <v>7</v>
      </c>
      <c r="D79" s="4">
        <v>7</v>
      </c>
      <c r="E79" s="4">
        <v>5</v>
      </c>
      <c r="F79" s="4">
        <v>2.7890090199999999</v>
      </c>
      <c r="G79" s="4">
        <v>0.36366334300000003</v>
      </c>
      <c r="H79" s="4">
        <v>-0.117942434</v>
      </c>
      <c r="I79" s="4">
        <v>0.89603195099999999</v>
      </c>
      <c r="J79" s="4">
        <v>-0.36997067600000011</v>
      </c>
      <c r="K79" s="4">
        <v>0.14099786100000003</v>
      </c>
      <c r="L79" s="4">
        <v>3.0686559400000002</v>
      </c>
      <c r="M79" s="4">
        <v>-0.76161987600000014</v>
      </c>
      <c r="N79" s="4">
        <v>-1.02123305</v>
      </c>
      <c r="O79" s="4">
        <f>SUMXMY2(Таблица2[[#This Row],[X1]:[X9]],Таблица2[[#Totals],[X1]:[X9]])</f>
        <v>19.923995768626028</v>
      </c>
      <c r="P79" s="15"/>
      <c r="Q79" s="15" t="s">
        <v>122</v>
      </c>
      <c r="R79" s="19" t="s">
        <v>126</v>
      </c>
      <c r="S79" s="19">
        <v>145.749</v>
      </c>
      <c r="T79" s="19">
        <v>2134.52</v>
      </c>
      <c r="U79" s="19">
        <v>166.60499999999999</v>
      </c>
      <c r="V79" s="19">
        <v>214.04400000000001</v>
      </c>
      <c r="W79" s="19">
        <v>121.19</v>
      </c>
      <c r="X79" s="19">
        <f>MIN(Таблица2[[#This Row],[Махал1]:[Махал5]])</f>
        <v>121.19</v>
      </c>
      <c r="Y7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9" s="19">
        <f>IF(Таблица2[[#This Row],[Махаланобис классификация]]=Таблица2[[#This Row],[обучающая выборка]],1,0)</f>
        <v>0</v>
      </c>
      <c r="AA79" s="20" t="s">
        <v>126</v>
      </c>
      <c r="AB79" s="21">
        <v>8.5163141290753427E-6</v>
      </c>
      <c r="AC79" s="21">
        <v>0</v>
      </c>
      <c r="AD79" s="21">
        <v>1.3749046691773151E-10</v>
      </c>
      <c r="AE79" s="21">
        <v>5.7248586730910513E-21</v>
      </c>
      <c r="AF79" s="21">
        <v>0.99999148354838052</v>
      </c>
      <c r="AG79">
        <f>MAX(Таблица2[[#This Row],[априор1]:[априор5]])</f>
        <v>0.99999148354838052</v>
      </c>
      <c r="AH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9">
        <f>IF(Таблица2[[#This Row],[обучающая выборка]]=Таблица2[[#This Row],[Априор Классификация]],1,0)</f>
        <v>0</v>
      </c>
      <c r="AJ79" t="s">
        <v>123</v>
      </c>
      <c r="AK79" t="s">
        <v>126</v>
      </c>
      <c r="AL79">
        <v>33.728000000000002</v>
      </c>
      <c r="AM79">
        <v>1112.1669999999999</v>
      </c>
      <c r="AN79">
        <v>20.187999999999999</v>
      </c>
      <c r="AO79">
        <v>46.116999999999997</v>
      </c>
      <c r="AP79">
        <v>22.192</v>
      </c>
      <c r="AQ79">
        <f>MIN(Таблица2[[#This Row],[Махал1ВКЛ]:[Махал5ВКл]])</f>
        <v>20.187999999999999</v>
      </c>
      <c r="AR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9">
        <f>IF(Таблица2[[#This Row],[обучающая выборка]]=Таблица2[[#This Row],[МахаланобисКлассификацияВКЛ]],1,0)</f>
        <v>0</v>
      </c>
      <c r="AT79" t="s">
        <v>126</v>
      </c>
      <c r="AU79">
        <v>1.537E-3</v>
      </c>
      <c r="AV79">
        <v>0</v>
      </c>
      <c r="AW79">
        <v>0.73030300000000004</v>
      </c>
      <c r="AX79">
        <v>9.9999999999999995E-7</v>
      </c>
      <c r="AY79">
        <v>0.26815899999999998</v>
      </c>
      <c r="AZ79">
        <f>MAX(Таблица2[[#This Row],[АприорВКл1]:[АприорВКл5]])</f>
        <v>0.73030300000000004</v>
      </c>
      <c r="BA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9">
        <f>IF(Таблица2[[#This Row],[АприорВклКлассификация]]=Таблица2[[#This Row],[обучающая выборка]],1,0)</f>
        <v>0</v>
      </c>
      <c r="BC79" t="s">
        <v>123</v>
      </c>
      <c r="BD79" t="s">
        <v>126</v>
      </c>
      <c r="BE79">
        <v>33.728000000000002</v>
      </c>
      <c r="BF79">
        <v>1112.1669999999999</v>
      </c>
      <c r="BG79">
        <v>20.187999999999999</v>
      </c>
      <c r="BH79">
        <v>46.116999999999997</v>
      </c>
      <c r="BI79">
        <v>22.192</v>
      </c>
      <c r="BJ79">
        <f>MIN(Таблица2[[#This Row],[Махал1ИСК]:[Махал5ИСК]])</f>
        <v>20.187999999999999</v>
      </c>
      <c r="BK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9">
        <f>IF(Таблица2[[#This Row],[МАХАЛ ИСК Классификация]]=Таблица2[[#This Row],[обучающая выборка]],1,0)</f>
        <v>0</v>
      </c>
      <c r="BM79" t="s">
        <v>126</v>
      </c>
      <c r="BN79">
        <v>1.537E-3</v>
      </c>
      <c r="BO79">
        <v>0</v>
      </c>
      <c r="BP79">
        <v>0.73030300000000004</v>
      </c>
      <c r="BQ79">
        <v>9.9999999999999995E-7</v>
      </c>
      <c r="BR79">
        <v>0.26815899999999998</v>
      </c>
      <c r="BS79">
        <f>MAX(Таблица2[[#This Row],[АприорИСК1]]:Таблица2[[#This Row],[АприорИСК5]])</f>
        <v>0.73030300000000004</v>
      </c>
      <c r="BT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9">
        <f>IF(Таблица2[[#This Row],[АприорИСК классификация]]=Таблица2[[#This Row],[обучающая выборка]],1,0)</f>
        <v>0</v>
      </c>
    </row>
    <row r="80" spans="1:73" x14ac:dyDescent="0.25">
      <c r="A80" s="3" t="s">
        <v>10</v>
      </c>
      <c r="B80" s="4">
        <v>4</v>
      </c>
      <c r="C80" s="4">
        <v>2</v>
      </c>
      <c r="D80" s="4">
        <v>6</v>
      </c>
      <c r="E80" s="4">
        <v>4</v>
      </c>
      <c r="F80" s="4">
        <v>-1.26777641</v>
      </c>
      <c r="G80" s="4">
        <v>-1.9590033199999999</v>
      </c>
      <c r="H80" s="4">
        <v>-0.54443133799999999</v>
      </c>
      <c r="I80" s="4">
        <v>0.18058372399999997</v>
      </c>
      <c r="J80" s="4">
        <v>-0.32024784100000003</v>
      </c>
      <c r="K80" s="4">
        <v>0.73188267000000007</v>
      </c>
      <c r="L80" s="4">
        <v>-1.4730913399999999</v>
      </c>
      <c r="M80" s="4">
        <v>3.21523564</v>
      </c>
      <c r="N80" s="4">
        <v>3.6255255399999999</v>
      </c>
      <c r="O80" s="4">
        <f>SUMXMY2(Таблица2[[#This Row],[X1]:[X9]],Таблица2[[#Totals],[X1]:[X9]])</f>
        <v>32.064351678043934</v>
      </c>
      <c r="P80" s="15"/>
      <c r="Q80" s="15" t="s">
        <v>120</v>
      </c>
      <c r="R80" s="19" t="s">
        <v>126</v>
      </c>
      <c r="S80" s="19">
        <v>376.96600000000001</v>
      </c>
      <c r="T80" s="19">
        <v>1515.896</v>
      </c>
      <c r="U80" s="19">
        <v>428.339</v>
      </c>
      <c r="V80" s="19">
        <v>321.21100000000001</v>
      </c>
      <c r="W80" s="19">
        <v>430.35700000000003</v>
      </c>
      <c r="X80" s="19">
        <f>MIN(Таблица2[[#This Row],[Махал1]:[Махал5]])</f>
        <v>321.21100000000001</v>
      </c>
      <c r="Y8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0" s="19">
        <f>IF(Таблица2[[#This Row],[Махаланобис классификация]]=Таблица2[[#This Row],[обучающая выборка]],1,0)</f>
        <v>0</v>
      </c>
      <c r="AA80" s="20" t="s">
        <v>126</v>
      </c>
      <c r="AB80" s="21">
        <v>1.7192540132635267E-12</v>
      </c>
      <c r="AC80" s="21">
        <v>0</v>
      </c>
      <c r="AD80" s="21">
        <v>6.554677010337371E-24</v>
      </c>
      <c r="AE80" s="21">
        <v>0.99999999999828071</v>
      </c>
      <c r="AF80" s="21">
        <v>2.3901672907635747E-24</v>
      </c>
      <c r="AG80">
        <f>MAX(Таблица2[[#This Row],[априор1]:[априор5]])</f>
        <v>0.99999999999828071</v>
      </c>
      <c r="AH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0">
        <f>IF(Таблица2[[#This Row],[обучающая выборка]]=Таблица2[[#This Row],[Априор Классификация]],1,0)</f>
        <v>0</v>
      </c>
      <c r="AJ80" t="s">
        <v>120</v>
      </c>
      <c r="AK80" t="s">
        <v>126</v>
      </c>
      <c r="AL80">
        <v>172.654</v>
      </c>
      <c r="AM80">
        <v>1212.202</v>
      </c>
      <c r="AN80">
        <v>260.40800000000002</v>
      </c>
      <c r="AO80">
        <v>157.99700000000001</v>
      </c>
      <c r="AP80">
        <v>234.25800000000001</v>
      </c>
      <c r="AQ80">
        <f>MIN(Таблица2[[#This Row],[Махал1ВКЛ]:[Махал5ВКл]])</f>
        <v>157.99700000000001</v>
      </c>
      <c r="AR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0">
        <f>IF(Таблица2[[#This Row],[обучающая выборка]]=Таблица2[[#This Row],[МахаланобисКлассификацияВКЛ]],1,0)</f>
        <v>0</v>
      </c>
      <c r="AT80" t="s">
        <v>126</v>
      </c>
      <c r="AU80">
        <v>1.4430000000000001E-3</v>
      </c>
      <c r="AV80">
        <v>0</v>
      </c>
      <c r="AW80">
        <v>0</v>
      </c>
      <c r="AX80">
        <v>0.99855700000000003</v>
      </c>
      <c r="AY80">
        <v>0</v>
      </c>
      <c r="AZ80">
        <f>MAX(Таблица2[[#This Row],[АприорВКл1]:[АприорВКл5]])</f>
        <v>0.99855700000000003</v>
      </c>
      <c r="BA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0">
        <f>IF(Таблица2[[#This Row],[АприорВклКлассификация]]=Таблица2[[#This Row],[обучающая выборка]],1,0)</f>
        <v>0</v>
      </c>
      <c r="BC80" t="s">
        <v>120</v>
      </c>
      <c r="BD80" t="s">
        <v>126</v>
      </c>
      <c r="BE80">
        <v>172.654</v>
      </c>
      <c r="BF80">
        <v>1212.202</v>
      </c>
      <c r="BG80">
        <v>260.40800000000002</v>
      </c>
      <c r="BH80">
        <v>157.99700000000001</v>
      </c>
      <c r="BI80">
        <v>234.25800000000001</v>
      </c>
      <c r="BJ80">
        <f>MIN(Таблица2[[#This Row],[Махал1ИСК]:[Махал5ИСК]])</f>
        <v>157.99700000000001</v>
      </c>
      <c r="BK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0">
        <f>IF(Таблица2[[#This Row],[МАХАЛ ИСК Классификация]]=Таблица2[[#This Row],[обучающая выборка]],1,0)</f>
        <v>0</v>
      </c>
      <c r="BM80" t="s">
        <v>126</v>
      </c>
      <c r="BN80">
        <v>1.4430000000000001E-3</v>
      </c>
      <c r="BO80">
        <v>0</v>
      </c>
      <c r="BP80">
        <v>0</v>
      </c>
      <c r="BQ80">
        <v>0.99855700000000003</v>
      </c>
      <c r="BR80">
        <v>0</v>
      </c>
      <c r="BS80">
        <f>MAX(Таблица2[[#This Row],[АприорИСК1]]:Таблица2[[#This Row],[АприорИСК5]])</f>
        <v>0.99855700000000003</v>
      </c>
      <c r="BT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0">
        <f>IF(Таблица2[[#This Row],[АприорИСК классификация]]=Таблица2[[#This Row],[обучающая выборка]],1,0)</f>
        <v>0</v>
      </c>
    </row>
    <row r="81" spans="1:73" x14ac:dyDescent="0.25">
      <c r="A81" s="3" t="s">
        <v>5</v>
      </c>
      <c r="B81" s="4">
        <v>2</v>
      </c>
      <c r="C81" s="4">
        <v>4</v>
      </c>
      <c r="D81" s="4">
        <v>7</v>
      </c>
      <c r="E81" s="4">
        <v>1</v>
      </c>
      <c r="F81" s="4">
        <v>-1.5871254399999999</v>
      </c>
      <c r="G81" s="4">
        <v>0.75495661200000019</v>
      </c>
      <c r="H81" s="4">
        <v>-0.26029620599999997</v>
      </c>
      <c r="I81" s="4">
        <v>1.4813986800000001</v>
      </c>
      <c r="J81" s="4">
        <v>4.6729090700000003E-2</v>
      </c>
      <c r="K81" s="4">
        <v>-0.40347473700000008</v>
      </c>
      <c r="L81" s="4">
        <v>-0.111932843</v>
      </c>
      <c r="M81" s="4">
        <v>-0.28402786000000008</v>
      </c>
      <c r="N81" s="4">
        <v>-0.35874337500000003</v>
      </c>
      <c r="O81" s="4">
        <f>SUMXMY2(Таблица2[[#This Row],[X1]:[X9]],Таблица2[[#Totals],[X1]:[X9]])</f>
        <v>5.7380958792916532</v>
      </c>
      <c r="P81" s="15"/>
      <c r="Q81" s="15" t="s">
        <v>124</v>
      </c>
      <c r="R81" s="19" t="s">
        <v>126</v>
      </c>
      <c r="S81" s="19">
        <v>27.71</v>
      </c>
      <c r="T81" s="19">
        <v>2082.009</v>
      </c>
      <c r="U81" s="19">
        <v>31.501999999999999</v>
      </c>
      <c r="V81" s="19">
        <v>44.572000000000003</v>
      </c>
      <c r="W81" s="19">
        <v>59.082999999999998</v>
      </c>
      <c r="X81" s="19">
        <f>MIN(Таблица2[[#This Row],[Махал1]:[Махал5]])</f>
        <v>27.71</v>
      </c>
      <c r="Y8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1" s="19">
        <f>IF(Таблица2[[#This Row],[Махаланобис классификация]]=Таблица2[[#This Row],[обучающая выборка]],1,0)</f>
        <v>0</v>
      </c>
      <c r="AA81" s="20" t="s">
        <v>126</v>
      </c>
      <c r="AB81" s="21">
        <v>0.9242026201472674</v>
      </c>
      <c r="AC81" s="21">
        <v>0</v>
      </c>
      <c r="AD81" s="21">
        <v>7.5705728796415808E-2</v>
      </c>
      <c r="AE81" s="21">
        <v>9.1573451667256533E-5</v>
      </c>
      <c r="AF81" s="21">
        <v>7.7604649412960428E-8</v>
      </c>
      <c r="AG81">
        <f>MAX(Таблица2[[#This Row],[априор1]:[априор5]])</f>
        <v>0.9242026201472674</v>
      </c>
      <c r="AH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1">
        <f>IF(Таблица2[[#This Row],[обучающая выборка]]=Таблица2[[#This Row],[Априор Классификация]],1,0)</f>
        <v>0</v>
      </c>
      <c r="AJ81" t="s">
        <v>123</v>
      </c>
      <c r="AK81" t="s">
        <v>126</v>
      </c>
      <c r="AL81">
        <v>11.603</v>
      </c>
      <c r="AM81">
        <v>1392.7329999999999</v>
      </c>
      <c r="AN81">
        <v>4.7640000000000002</v>
      </c>
      <c r="AO81">
        <v>29.536000000000001</v>
      </c>
      <c r="AP81">
        <v>12.867000000000001</v>
      </c>
      <c r="AQ81">
        <f>MIN(Таблица2[[#This Row],[Махал1ВКЛ]:[Махал5ВКл]])</f>
        <v>4.7640000000000002</v>
      </c>
      <c r="AR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81">
        <f>IF(Таблица2[[#This Row],[обучающая выборка]]=Таблица2[[#This Row],[МахаланобисКлассификацияВКЛ]],1,0)</f>
        <v>0</v>
      </c>
      <c r="AT81" t="s">
        <v>126</v>
      </c>
      <c r="AU81">
        <v>5.5687E-2</v>
      </c>
      <c r="AV81">
        <v>0</v>
      </c>
      <c r="AW81">
        <v>0.92816500000000002</v>
      </c>
      <c r="AX81">
        <v>3.0000000000000001E-6</v>
      </c>
      <c r="AY81">
        <v>1.6145E-2</v>
      </c>
      <c r="AZ81">
        <f>MAX(Таблица2[[#This Row],[АприорВКл1]:[АприорВКл5]])</f>
        <v>0.92816500000000002</v>
      </c>
      <c r="BA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81">
        <f>IF(Таблица2[[#This Row],[АприорВклКлассификация]]=Таблица2[[#This Row],[обучающая выборка]],1,0)</f>
        <v>0</v>
      </c>
      <c r="BC81" t="s">
        <v>123</v>
      </c>
      <c r="BD81" t="s">
        <v>126</v>
      </c>
      <c r="BE81">
        <v>11.603</v>
      </c>
      <c r="BF81">
        <v>1392.7329999999999</v>
      </c>
      <c r="BG81">
        <v>4.7640000000000002</v>
      </c>
      <c r="BH81">
        <v>29.536000000000001</v>
      </c>
      <c r="BI81">
        <v>12.867000000000001</v>
      </c>
      <c r="BJ81">
        <f>MIN(Таблица2[[#This Row],[Махал1ИСК]:[Махал5ИСК]])</f>
        <v>4.7640000000000002</v>
      </c>
      <c r="BK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81">
        <f>IF(Таблица2[[#This Row],[МАХАЛ ИСК Классификация]]=Таблица2[[#This Row],[обучающая выборка]],1,0)</f>
        <v>0</v>
      </c>
      <c r="BM81" t="s">
        <v>126</v>
      </c>
      <c r="BN81">
        <v>5.5687E-2</v>
      </c>
      <c r="BO81">
        <v>0</v>
      </c>
      <c r="BP81">
        <v>0.92816500000000002</v>
      </c>
      <c r="BQ81">
        <v>3.0000000000000001E-6</v>
      </c>
      <c r="BR81">
        <v>1.6145E-2</v>
      </c>
      <c r="BS81">
        <f>MAX(Таблица2[[#This Row],[АприорИСК1]]:Таблица2[[#This Row],[АприорИСК5]])</f>
        <v>0.92816500000000002</v>
      </c>
      <c r="BT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81">
        <f>IF(Таблица2[[#This Row],[АприорИСК классификация]]=Таблица2[[#This Row],[обучающая выборка]],1,0)</f>
        <v>0</v>
      </c>
    </row>
    <row r="82" spans="1:73" x14ac:dyDescent="0.25">
      <c r="A82" s="3" t="s">
        <v>48</v>
      </c>
      <c r="B82" s="4">
        <v>1</v>
      </c>
      <c r="C82" s="4">
        <v>3</v>
      </c>
      <c r="D82" s="4">
        <v>2</v>
      </c>
      <c r="E82" s="4">
        <v>4</v>
      </c>
      <c r="F82" s="4">
        <v>-1.84681586</v>
      </c>
      <c r="G82" s="4">
        <v>-3.1438612900000003</v>
      </c>
      <c r="H82" s="4">
        <v>-2.1075927800000001</v>
      </c>
      <c r="I82" s="4">
        <v>4.0830286000000005</v>
      </c>
      <c r="J82" s="4">
        <v>-1.8738750000000002</v>
      </c>
      <c r="K82" s="4">
        <v>-0.392435482</v>
      </c>
      <c r="L82" s="4">
        <v>-1.6018640900000001</v>
      </c>
      <c r="M82" s="4">
        <v>-1.1076753400000001</v>
      </c>
      <c r="N82" s="4">
        <v>-0.79729288099999995</v>
      </c>
      <c r="O82" s="4">
        <f>SUMXMY2(Таблица2[[#This Row],[X1]:[X9]],Таблица2[[#Totals],[X1]:[X9]])</f>
        <v>42.501664791088388</v>
      </c>
      <c r="P82" s="15"/>
      <c r="Q82" s="15" t="s">
        <v>124</v>
      </c>
      <c r="R82" s="19" t="s">
        <v>126</v>
      </c>
      <c r="S82" s="19">
        <v>170.32</v>
      </c>
      <c r="T82" s="19">
        <v>2417.4090000000001</v>
      </c>
      <c r="U82" s="19">
        <v>267.97899999999998</v>
      </c>
      <c r="V82" s="19">
        <v>176.67599999999999</v>
      </c>
      <c r="W82" s="19">
        <v>235.55500000000001</v>
      </c>
      <c r="X82" s="19">
        <f>MIN(Таблица2[[#This Row],[Махал1]:[Махал5]])</f>
        <v>170.32</v>
      </c>
      <c r="Y8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2" s="19">
        <f>IF(Таблица2[[#This Row],[Махаланобис классификация]]=Таблица2[[#This Row],[обучающая выборка]],1,0)</f>
        <v>0</v>
      </c>
      <c r="AA82" s="20" t="s">
        <v>126</v>
      </c>
      <c r="AB82" s="21">
        <v>0.98140903292887405</v>
      </c>
      <c r="AC82" s="21">
        <v>0</v>
      </c>
      <c r="AD82" s="21">
        <v>3.3280907748236364E-22</v>
      </c>
      <c r="AE82" s="21">
        <v>1.8590967071122264E-2</v>
      </c>
      <c r="AF82" s="21">
        <v>3.6557187202783247E-15</v>
      </c>
      <c r="AG82">
        <f>MAX(Таблица2[[#This Row],[априор1]:[априор5]])</f>
        <v>0.98140903292887405</v>
      </c>
      <c r="AH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2">
        <f>IF(Таблица2[[#This Row],[обучающая выборка]]=Таблица2[[#This Row],[Априор Классификация]],1,0)</f>
        <v>0</v>
      </c>
      <c r="AJ82" t="s">
        <v>120</v>
      </c>
      <c r="AK82" t="s">
        <v>126</v>
      </c>
      <c r="AL82">
        <v>43.045000000000002</v>
      </c>
      <c r="AM82">
        <v>1398.9</v>
      </c>
      <c r="AN82">
        <v>88.847999999999999</v>
      </c>
      <c r="AO82">
        <v>14.378</v>
      </c>
      <c r="AP82">
        <v>74.876999999999995</v>
      </c>
      <c r="AQ82">
        <f>MIN(Таблица2[[#This Row],[Махал1ВКЛ]:[Махал5ВКл]])</f>
        <v>14.378</v>
      </c>
      <c r="AR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2">
        <f>IF(Таблица2[[#This Row],[обучающая выборка]]=Таблица2[[#This Row],[МахаланобисКлассификацияВКЛ]],1,0)</f>
        <v>0</v>
      </c>
      <c r="AT82" t="s">
        <v>126</v>
      </c>
      <c r="AU82">
        <v>9.9999999999999995E-7</v>
      </c>
      <c r="AV82">
        <v>0</v>
      </c>
      <c r="AW82">
        <v>0</v>
      </c>
      <c r="AX82">
        <v>0.99999899999999997</v>
      </c>
      <c r="AY82">
        <v>0</v>
      </c>
      <c r="AZ82">
        <f>MAX(Таблица2[[#This Row],[АприорВКл1]:[АприорВКл5]])</f>
        <v>0.99999899999999997</v>
      </c>
      <c r="BA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2">
        <f>IF(Таблица2[[#This Row],[АприорВклКлассификация]]=Таблица2[[#This Row],[обучающая выборка]],1,0)</f>
        <v>0</v>
      </c>
      <c r="BC82" t="s">
        <v>120</v>
      </c>
      <c r="BD82" t="s">
        <v>126</v>
      </c>
      <c r="BE82">
        <v>43.045000000000002</v>
      </c>
      <c r="BF82">
        <v>1398.9</v>
      </c>
      <c r="BG82">
        <v>88.847999999999999</v>
      </c>
      <c r="BH82">
        <v>14.378</v>
      </c>
      <c r="BI82">
        <v>74.876999999999995</v>
      </c>
      <c r="BJ82">
        <f>MIN(Таблица2[[#This Row],[Махал1ИСК]:[Махал5ИСК]])</f>
        <v>14.378</v>
      </c>
      <c r="BK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2">
        <f>IF(Таблица2[[#This Row],[МАХАЛ ИСК Классификация]]=Таблица2[[#This Row],[обучающая выборка]],1,0)</f>
        <v>0</v>
      </c>
      <c r="BM82" t="s">
        <v>126</v>
      </c>
      <c r="BN82">
        <v>9.9999999999999995E-7</v>
      </c>
      <c r="BO82">
        <v>0</v>
      </c>
      <c r="BP82">
        <v>0</v>
      </c>
      <c r="BQ82">
        <v>0.99999899999999997</v>
      </c>
      <c r="BR82">
        <v>0</v>
      </c>
      <c r="BS82">
        <f>MAX(Таблица2[[#This Row],[АприорИСК1]]:Таблица2[[#This Row],[АприорИСК5]])</f>
        <v>0.99999899999999997</v>
      </c>
      <c r="BT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2">
        <f>IF(Таблица2[[#This Row],[АприорИСК классификация]]=Таблица2[[#This Row],[обучающая выборка]],1,0)</f>
        <v>0</v>
      </c>
    </row>
    <row r="83" spans="1:73" x14ac:dyDescent="0.25">
      <c r="A83" s="3" t="s">
        <v>58</v>
      </c>
      <c r="B83" s="4">
        <v>5</v>
      </c>
      <c r="C83" s="4">
        <v>7</v>
      </c>
      <c r="D83" s="4">
        <v>7</v>
      </c>
      <c r="E83" s="4">
        <v>3</v>
      </c>
      <c r="F83" s="4">
        <v>0.88344285300000003</v>
      </c>
      <c r="G83" s="4">
        <v>0.90943511700000002</v>
      </c>
      <c r="H83" s="4">
        <v>-1.4135637700000001</v>
      </c>
      <c r="I83" s="4">
        <v>-1.4538520100000001E-2</v>
      </c>
      <c r="J83" s="4">
        <v>0.39850788000000004</v>
      </c>
      <c r="K83" s="4">
        <v>1.34630413</v>
      </c>
      <c r="L83" s="4">
        <v>3.03072907</v>
      </c>
      <c r="M83" s="4">
        <v>-0.95400201100000004</v>
      </c>
      <c r="N83" s="4">
        <v>-0.51736766499999987</v>
      </c>
      <c r="O83" s="4">
        <f>SUMXMY2(Таблица2[[#This Row],[X1]:[X9]],Таблица2[[#Totals],[X1]:[X9]])</f>
        <v>15.940368580875958</v>
      </c>
      <c r="P83" s="15"/>
      <c r="Q83" s="15" t="s">
        <v>123</v>
      </c>
      <c r="R83" s="19" t="s">
        <v>126</v>
      </c>
      <c r="S83" s="19">
        <v>229.72300000000001</v>
      </c>
      <c r="T83" s="19">
        <v>1347.8219999999999</v>
      </c>
      <c r="U83" s="19">
        <v>200.85499999999999</v>
      </c>
      <c r="V83" s="19">
        <v>244.94499999999999</v>
      </c>
      <c r="W83" s="19">
        <v>239.32400000000001</v>
      </c>
      <c r="X83" s="19">
        <f>MIN(Таблица2[[#This Row],[Махал1]:[Махал5]])</f>
        <v>200.85499999999999</v>
      </c>
      <c r="Y8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83" s="19">
        <f>IF(Таблица2[[#This Row],[Махаланобис классификация]]=Таблица2[[#This Row],[обучающая выборка]],1,0)</f>
        <v>0</v>
      </c>
      <c r="AA83" s="20" t="s">
        <v>126</v>
      </c>
      <c r="AB83" s="21">
        <v>9.8801754954477171E-7</v>
      </c>
      <c r="AC83" s="21">
        <v>0</v>
      </c>
      <c r="AD83" s="21">
        <v>0.9999990073273427</v>
      </c>
      <c r="AE83" s="21">
        <v>2.2227698488372882E-10</v>
      </c>
      <c r="AF83" s="21">
        <v>4.4328307755560806E-9</v>
      </c>
      <c r="AG83">
        <f>MAX(Таблица2[[#This Row],[априор1]:[априор5]])</f>
        <v>0.9999990073273427</v>
      </c>
      <c r="AH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83">
        <f>IF(Таблица2[[#This Row],[обучающая выборка]]=Таблица2[[#This Row],[Априор Классификация]],1,0)</f>
        <v>0</v>
      </c>
      <c r="AJ83" t="s">
        <v>123</v>
      </c>
      <c r="AK83" t="s">
        <v>126</v>
      </c>
      <c r="AL83">
        <v>215.60900000000001</v>
      </c>
      <c r="AM83">
        <v>596.71299999999997</v>
      </c>
      <c r="AN83">
        <v>172.36699999999999</v>
      </c>
      <c r="AO83">
        <v>210.172</v>
      </c>
      <c r="AP83">
        <v>219.14699999999999</v>
      </c>
      <c r="AQ83">
        <f>MIN(Таблица2[[#This Row],[Махал1ВКЛ]:[Махал5ВКл]])</f>
        <v>172.36699999999999</v>
      </c>
      <c r="AR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83">
        <f>IF(Таблица2[[#This Row],[обучающая выборка]]=Таблица2[[#This Row],[МахаланобисКлассификацияВКЛ]],1,0)</f>
        <v>0</v>
      </c>
      <c r="AT83" t="s">
        <v>126</v>
      </c>
      <c r="AU83">
        <v>0</v>
      </c>
      <c r="AV83">
        <v>0</v>
      </c>
      <c r="AW83">
        <v>1</v>
      </c>
      <c r="AX83">
        <v>0</v>
      </c>
      <c r="AY83">
        <v>0</v>
      </c>
      <c r="AZ83">
        <f>MAX(Таблица2[[#This Row],[АприорВКл1]:[АприорВКл5]])</f>
        <v>1</v>
      </c>
      <c r="BA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83">
        <f>IF(Таблица2[[#This Row],[АприорВклКлассификация]]=Таблица2[[#This Row],[обучающая выборка]],1,0)</f>
        <v>0</v>
      </c>
      <c r="BC83" t="s">
        <v>123</v>
      </c>
      <c r="BD83" t="s">
        <v>126</v>
      </c>
      <c r="BE83">
        <v>215.60900000000001</v>
      </c>
      <c r="BF83">
        <v>596.71299999999997</v>
      </c>
      <c r="BG83">
        <v>172.36699999999999</v>
      </c>
      <c r="BH83">
        <v>210.172</v>
      </c>
      <c r="BI83">
        <v>219.14699999999999</v>
      </c>
      <c r="BJ83">
        <f>MIN(Таблица2[[#This Row],[Махал1ИСК]:[Махал5ИСК]])</f>
        <v>172.36699999999999</v>
      </c>
      <c r="BK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83">
        <f>IF(Таблица2[[#This Row],[МАХАЛ ИСК Классификация]]=Таблица2[[#This Row],[обучающая выборка]],1,0)</f>
        <v>0</v>
      </c>
      <c r="BM83" t="s">
        <v>126</v>
      </c>
      <c r="BN83">
        <v>0</v>
      </c>
      <c r="BO83">
        <v>0</v>
      </c>
      <c r="BP83">
        <v>1</v>
      </c>
      <c r="BQ83">
        <v>0</v>
      </c>
      <c r="BR83">
        <v>0</v>
      </c>
      <c r="BS83">
        <f>MAX(Таблица2[[#This Row],[АприорИСК1]]:Таблица2[[#This Row],[АприорИСК5]])</f>
        <v>1</v>
      </c>
      <c r="BT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83">
        <f>IF(Таблица2[[#This Row],[АприорИСК классификация]]=Таблица2[[#This Row],[обучающая выборка]],1,0)</f>
        <v>0</v>
      </c>
    </row>
    <row r="84" spans="1:73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59.563694763421779</v>
      </c>
      <c r="P84" s="15">
        <v>2</v>
      </c>
      <c r="Q84" s="15" t="s">
        <v>121</v>
      </c>
      <c r="R84" s="19" t="s">
        <v>121</v>
      </c>
      <c r="S84" s="19">
        <v>2020.9559999999999</v>
      </c>
      <c r="T84" s="19">
        <v>9</v>
      </c>
      <c r="U84" s="19">
        <v>1837.818</v>
      </c>
      <c r="V84" s="19">
        <v>1926.6690000000001</v>
      </c>
      <c r="W84" s="19">
        <v>1886.0809999999999</v>
      </c>
      <c r="X84" s="19">
        <f>MIN(Таблица2[[#This Row],[Махал1]:[Махал5]])</f>
        <v>9</v>
      </c>
      <c r="Y8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4" s="19">
        <f>IF(Таблица2[[#This Row],[Махаланобис классификация]]=Таблица2[[#This Row],[обучающая выборка]],1,0)</f>
        <v>1</v>
      </c>
      <c r="AA84" s="20" t="s">
        <v>121</v>
      </c>
      <c r="AB84" s="21">
        <v>0</v>
      </c>
      <c r="AC84" s="21">
        <v>1</v>
      </c>
      <c r="AD84" s="21">
        <v>0</v>
      </c>
      <c r="AE84" s="21">
        <v>0</v>
      </c>
      <c r="AF84" s="21">
        <v>0</v>
      </c>
      <c r="AG84">
        <f>MAX(Таблица2[[#This Row],[априор1]:[априор5]])</f>
        <v>1</v>
      </c>
      <c r="AH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4">
        <f>IF(Таблица2[[#This Row],[обучающая выборка]]=Таблица2[[#This Row],[Априор Классификация]],1,0)</f>
        <v>1</v>
      </c>
      <c r="AJ84" t="s">
        <v>121</v>
      </c>
      <c r="AK84" t="s">
        <v>121</v>
      </c>
      <c r="AL84">
        <v>1383.777</v>
      </c>
      <c r="AM84">
        <v>7.9649999999999999</v>
      </c>
      <c r="AN84">
        <v>1290.8309999999999</v>
      </c>
      <c r="AO84">
        <v>1389.913</v>
      </c>
      <c r="AP84">
        <v>1303.922</v>
      </c>
      <c r="AQ84">
        <f>MIN(Таблица2[[#This Row],[Махал1ВКЛ]:[Махал5ВКл]])</f>
        <v>7.9649999999999999</v>
      </c>
      <c r="AR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4">
        <f>IF(Таблица2[[#This Row],[обучающая выборка]]=Таблица2[[#This Row],[МахаланобисКлассификацияВКЛ]],1,0)</f>
        <v>1</v>
      </c>
      <c r="AT84" t="s">
        <v>121</v>
      </c>
      <c r="AU84">
        <v>0</v>
      </c>
      <c r="AV84">
        <v>1</v>
      </c>
      <c r="AW84">
        <v>0</v>
      </c>
      <c r="AX84">
        <v>0</v>
      </c>
      <c r="AY84">
        <v>0</v>
      </c>
      <c r="AZ84">
        <f>MAX(Таблица2[[#This Row],[АприорВКл1]:[АприорВКл5]])</f>
        <v>1</v>
      </c>
      <c r="BA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4">
        <f>IF(Таблица2[[#This Row],[АприорВклКлассификация]]=Таблица2[[#This Row],[обучающая выборка]],1,0)</f>
        <v>1</v>
      </c>
      <c r="BC84" t="s">
        <v>121</v>
      </c>
      <c r="BD84" t="s">
        <v>121</v>
      </c>
      <c r="BE84">
        <v>1383.777</v>
      </c>
      <c r="BF84">
        <v>7.9649999999999999</v>
      </c>
      <c r="BG84">
        <v>1290.8309999999999</v>
      </c>
      <c r="BH84">
        <v>1389.913</v>
      </c>
      <c r="BI84">
        <v>1303.922</v>
      </c>
      <c r="BJ84">
        <f>MIN(Таблица2[[#This Row],[Махал1ИСК]:[Махал5ИСК]])</f>
        <v>7.9649999999999999</v>
      </c>
      <c r="BK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4">
        <f>IF(Таблица2[[#This Row],[МАХАЛ ИСК Классификация]]=Таблица2[[#This Row],[обучающая выборка]],1,0)</f>
        <v>1</v>
      </c>
      <c r="BM84" t="s">
        <v>121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>MAX(Таблица2[[#This Row],[АприорИСК1]]:Таблица2[[#This Row],[АприорИСК5]])</f>
        <v>1</v>
      </c>
      <c r="BT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4">
        <f>IF(Таблица2[[#This Row],[АприорИСК классификация]]=Таблица2[[#This Row],[обучающая выборка]],1,0)</f>
        <v>1</v>
      </c>
    </row>
    <row r="85" spans="1:73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  <c r="P85" s="15"/>
      <c r="Q85" s="15" t="s">
        <v>121</v>
      </c>
      <c r="R85" s="19" t="s">
        <v>126</v>
      </c>
      <c r="S85" s="19">
        <v>1384.9690000000001</v>
      </c>
      <c r="T85" s="19">
        <v>199.33</v>
      </c>
      <c r="U85" s="19">
        <v>1230.645</v>
      </c>
      <c r="V85" s="19">
        <v>1263.019</v>
      </c>
      <c r="W85" s="19">
        <v>1269.316</v>
      </c>
      <c r="X85" s="19">
        <f>MIN(Таблица2[[#This Row],[Махал1]:[Махал5]])</f>
        <v>199.33</v>
      </c>
      <c r="Y8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5" s="19">
        <f>IF(Таблица2[[#This Row],[Махаланобис классификация]]=Таблица2[[#This Row],[обучающая выборка]],1,0)</f>
        <v>0</v>
      </c>
      <c r="AA85" s="20" t="s">
        <v>126</v>
      </c>
      <c r="AB85" s="21">
        <v>0</v>
      </c>
      <c r="AC85" s="21">
        <v>1</v>
      </c>
      <c r="AD85" s="21">
        <v>0</v>
      </c>
      <c r="AE85" s="21">
        <v>0</v>
      </c>
      <c r="AF85" s="21">
        <v>0</v>
      </c>
      <c r="AG85">
        <f>MAX(Таблица2[[#This Row],[априор1]:[априор5]])</f>
        <v>1</v>
      </c>
      <c r="AH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5">
        <f>IF(Таблица2[[#This Row],[обучающая выборка]]=Таблица2[[#This Row],[Априор Классификация]],1,0)</f>
        <v>0</v>
      </c>
      <c r="AJ85" t="s">
        <v>121</v>
      </c>
      <c r="AK85" t="s">
        <v>126</v>
      </c>
      <c r="AL85">
        <v>656.62300000000005</v>
      </c>
      <c r="AM85">
        <v>170.09700000000001</v>
      </c>
      <c r="AN85">
        <v>613.43600000000004</v>
      </c>
      <c r="AO85">
        <v>644.94299999999998</v>
      </c>
      <c r="AP85">
        <v>605.36500000000001</v>
      </c>
      <c r="AQ85">
        <f>MIN(Таблица2[[#This Row],[Махал1ВКЛ]:[Махал5ВКл]])</f>
        <v>170.09700000000001</v>
      </c>
      <c r="AR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5">
        <f>IF(Таблица2[[#This Row],[обучающая выборка]]=Таблица2[[#This Row],[МахаланобисКлассификацияВКЛ]],1,0)</f>
        <v>0</v>
      </c>
      <c r="AT85" t="s">
        <v>126</v>
      </c>
      <c r="AU85">
        <v>0</v>
      </c>
      <c r="AV85">
        <v>1</v>
      </c>
      <c r="AW85">
        <v>0</v>
      </c>
      <c r="AX85">
        <v>0</v>
      </c>
      <c r="AY85">
        <v>0</v>
      </c>
      <c r="AZ85">
        <f>MAX(Таблица2[[#This Row],[АприорВКл1]:[АприорВКл5]])</f>
        <v>1</v>
      </c>
      <c r="BA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5">
        <f>IF(Таблица2[[#This Row],[АприорВклКлассификация]]=Таблица2[[#This Row],[обучающая выборка]],1,0)</f>
        <v>0</v>
      </c>
      <c r="BC85" t="s">
        <v>121</v>
      </c>
      <c r="BD85" t="s">
        <v>126</v>
      </c>
      <c r="BE85">
        <v>656.62300000000005</v>
      </c>
      <c r="BF85">
        <v>170.09700000000001</v>
      </c>
      <c r="BG85">
        <v>613.43600000000004</v>
      </c>
      <c r="BH85">
        <v>644.94299999999998</v>
      </c>
      <c r="BI85">
        <v>605.36500000000001</v>
      </c>
      <c r="BJ85">
        <f>MIN(Таблица2[[#This Row],[Махал1ИСК]:[Махал5ИСК]])</f>
        <v>170.09700000000001</v>
      </c>
      <c r="BK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5">
        <f>IF(Таблица2[[#This Row],[МАХАЛ ИСК Классификация]]=Таблица2[[#This Row],[обучающая выборка]],1,0)</f>
        <v>0</v>
      </c>
      <c r="BM85" t="s">
        <v>126</v>
      </c>
      <c r="BN85">
        <v>0</v>
      </c>
      <c r="BO85">
        <v>1</v>
      </c>
      <c r="BP85">
        <v>0</v>
      </c>
      <c r="BQ85">
        <v>0</v>
      </c>
      <c r="BR85">
        <v>0</v>
      </c>
      <c r="BS85">
        <f>MAX(Таблица2[[#This Row],[АприорИСК1]]:Таблица2[[#This Row],[АприорИСК5]])</f>
        <v>1</v>
      </c>
      <c r="BT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5">
        <f>IF(Таблица2[[#This Row],[АприорИСК классификация]]=Таблица2[[#This Row],[обучающая выборка]],1,0)</f>
        <v>0</v>
      </c>
    </row>
    <row r="86" spans="1:73" x14ac:dyDescent="0.25">
      <c r="A86" s="3" t="s">
        <v>72</v>
      </c>
      <c r="B86" s="4">
        <v>4</v>
      </c>
      <c r="C86" s="4">
        <v>2</v>
      </c>
      <c r="D86" s="4">
        <v>7</v>
      </c>
      <c r="E86" s="4">
        <v>1</v>
      </c>
      <c r="F86" s="4">
        <v>-1.78013859</v>
      </c>
      <c r="G86" s="4">
        <v>-0.33501862700000012</v>
      </c>
      <c r="H86" s="4">
        <v>-0.33766019000000008</v>
      </c>
      <c r="I86" s="4">
        <v>-0.404783008</v>
      </c>
      <c r="J86" s="4">
        <v>-0.65893388300000011</v>
      </c>
      <c r="K86" s="4">
        <v>0.87357587000000014</v>
      </c>
      <c r="L86" s="4">
        <v>0.17466730200000002</v>
      </c>
      <c r="M86" s="4">
        <v>-0.32267551100000008</v>
      </c>
      <c r="N86" s="4">
        <v>3.2989461200000001</v>
      </c>
      <c r="O86" s="4">
        <f>SUMXMY2(Таблица2[[#This Row],[X1]:[X9]],Таблица2[[#Totals],[X1]:[X9]])</f>
        <v>15.773996885338644</v>
      </c>
      <c r="P86" s="15"/>
      <c r="Q86" s="15" t="s">
        <v>120</v>
      </c>
      <c r="R86" s="19" t="s">
        <v>126</v>
      </c>
      <c r="S86" s="19">
        <v>156.251</v>
      </c>
      <c r="T86" s="19">
        <v>1781.0070000000001</v>
      </c>
      <c r="U86" s="19">
        <v>223.31100000000001</v>
      </c>
      <c r="V86" s="19">
        <v>148.279</v>
      </c>
      <c r="W86" s="19">
        <v>238.35400000000001</v>
      </c>
      <c r="X86" s="19">
        <f>MIN(Таблица2[[#This Row],[Махал1]:[Махал5]])</f>
        <v>148.279</v>
      </c>
      <c r="Y8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6" s="19">
        <f>IF(Таблица2[[#This Row],[Махаланобис классификация]]=Таблица2[[#This Row],[обучающая выборка]],1,0)</f>
        <v>0</v>
      </c>
      <c r="AA86" s="20" t="s">
        <v>126</v>
      </c>
      <c r="AB86" s="21">
        <v>3.9246417632165374E-2</v>
      </c>
      <c r="AC86" s="21">
        <v>0</v>
      </c>
      <c r="AD86" s="21">
        <v>5.870243884658553E-17</v>
      </c>
      <c r="AE86" s="21">
        <v>0.96075358236783448</v>
      </c>
      <c r="AF86" s="21">
        <v>3.1790492478362231E-20</v>
      </c>
      <c r="AG86">
        <f>MAX(Таблица2[[#This Row],[априор1]:[априор5]])</f>
        <v>0.96075358236783448</v>
      </c>
      <c r="AH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6">
        <f>IF(Таблица2[[#This Row],[обучающая выборка]]=Таблица2[[#This Row],[Априор Классификация]],1,0)</f>
        <v>0</v>
      </c>
      <c r="AJ86" t="s">
        <v>124</v>
      </c>
      <c r="AK86" t="s">
        <v>126</v>
      </c>
      <c r="AL86">
        <v>134.286</v>
      </c>
      <c r="AM86">
        <v>1071.24</v>
      </c>
      <c r="AN86">
        <v>198.05799999999999</v>
      </c>
      <c r="AO86">
        <v>133.398</v>
      </c>
      <c r="AP86">
        <v>181.49199999999999</v>
      </c>
      <c r="AQ86">
        <f>MIN(Таблица2[[#This Row],[Махал1ВКЛ]:[Махал5ВКл]])</f>
        <v>133.398</v>
      </c>
      <c r="AR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6">
        <f>IF(Таблица2[[#This Row],[обучающая выборка]]=Таблица2[[#This Row],[МахаланобисКлассификацияВКЛ]],1,0)</f>
        <v>0</v>
      </c>
      <c r="AT86" t="s">
        <v>126</v>
      </c>
      <c r="AU86">
        <v>0.58517699999999995</v>
      </c>
      <c r="AV86">
        <v>0</v>
      </c>
      <c r="AW86">
        <v>0</v>
      </c>
      <c r="AX86">
        <v>0.414823</v>
      </c>
      <c r="AY86">
        <v>0</v>
      </c>
      <c r="AZ86">
        <f>MAX(Таблица2[[#This Row],[АприорВКл1]:[АприорВКл5]])</f>
        <v>0.58517699999999995</v>
      </c>
      <c r="BA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6">
        <f>IF(Таблица2[[#This Row],[АприорВклКлассификация]]=Таблица2[[#This Row],[обучающая выборка]],1,0)</f>
        <v>0</v>
      </c>
      <c r="BC86" t="s">
        <v>124</v>
      </c>
      <c r="BD86" t="s">
        <v>126</v>
      </c>
      <c r="BE86">
        <v>134.286</v>
      </c>
      <c r="BF86">
        <v>1071.24</v>
      </c>
      <c r="BG86">
        <v>198.05799999999999</v>
      </c>
      <c r="BH86">
        <v>133.398</v>
      </c>
      <c r="BI86">
        <v>181.49199999999999</v>
      </c>
      <c r="BJ86">
        <f>MIN(Таблица2[[#This Row],[Махал1ИСК]:[Махал5ИСК]])</f>
        <v>133.398</v>
      </c>
      <c r="BK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6">
        <f>IF(Таблица2[[#This Row],[МАХАЛ ИСК Классификация]]=Таблица2[[#This Row],[обучающая выборка]],1,0)</f>
        <v>0</v>
      </c>
      <c r="BM86" t="s">
        <v>126</v>
      </c>
      <c r="BN86">
        <v>0.58517699999999995</v>
      </c>
      <c r="BO86">
        <v>0</v>
      </c>
      <c r="BP86">
        <v>0</v>
      </c>
      <c r="BQ86">
        <v>0.414823</v>
      </c>
      <c r="BR86">
        <v>0</v>
      </c>
      <c r="BS86">
        <f>MAX(Таблица2[[#This Row],[АприорИСК1]]:Таблица2[[#This Row],[АприорИСК5]])</f>
        <v>0.58517699999999995</v>
      </c>
      <c r="BT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6">
        <f>IF(Таблица2[[#This Row],[АприорИСК классификация]]=Таблица2[[#This Row],[обучающая выборка]],1,0)</f>
        <v>0</v>
      </c>
    </row>
    <row r="87" spans="1:73" x14ac:dyDescent="0.25">
      <c r="A87" s="22"/>
      <c r="B87" s="18">
        <f>SUBTOTAL(103,Таблица2[Cluster Membership-Ward])</f>
        <v>85</v>
      </c>
      <c r="C87" s="18">
        <f>SUBTOTAL(103,Таблица2[Cluster Membership-Complete])</f>
        <v>85</v>
      </c>
      <c r="D87" s="18">
        <f>SUBTOTAL(103,Таблица2[Cluster Membership-Single])</f>
        <v>85</v>
      </c>
      <c r="E87" s="18">
        <f>SUBTOTAL(103,Таблица2[CLUSTER K-means])</f>
        <v>85</v>
      </c>
      <c r="F87" s="18">
        <f>SUBTOTAL(101,Таблица2[X1])</f>
        <v>1.0094125274202484E-10</v>
      </c>
      <c r="G87" s="18">
        <f>SUBTOTAL(101,Таблица2[X2])</f>
        <v>2.4247060241974925E-10</v>
      </c>
      <c r="H87" s="18">
        <f>SUBTOTAL(101,Таблица2[X3])</f>
        <v>4.5882296001769205E-11</v>
      </c>
      <c r="I87" s="18">
        <f>SUBTOTAL(101,Таблица2[X4])</f>
        <v>-4.7058683747155447E-12</v>
      </c>
      <c r="J87" s="18">
        <f>SUBTOTAL(101,Таблица2[X5])</f>
        <v>-9.6447060795329063E-11</v>
      </c>
      <c r="K87" s="18">
        <f>SUBTOTAL(101,Таблица2[X6])</f>
        <v>-1.4117659982225498E-11</v>
      </c>
      <c r="L87" s="18">
        <f>SUBTOTAL(101,Таблица2[X7])</f>
        <v>3.1058818915434305E-11</v>
      </c>
      <c r="M87" s="18">
        <f>SUBTOTAL(101,Таблица2[X8])</f>
        <v>4.2470553218056667E-11</v>
      </c>
      <c r="N87" s="18">
        <f>SUBTOTAL(101,Таблица2[X9])</f>
        <v>-1.4117622104028188E-11</v>
      </c>
      <c r="O87" s="18">
        <f>SUBTOTAL(109,Таблица2[Расстояние])</f>
        <v>755.99999992232358</v>
      </c>
      <c r="P87" s="23">
        <f>SUBTOTAL(103,Таблица2[обучающая выборка])</f>
        <v>30</v>
      </c>
      <c r="Q87" s="16">
        <f>30/Таблица2[[#Totals],[обучающая выборка]]</f>
        <v>1</v>
      </c>
      <c r="R87" s="18"/>
      <c r="S87" s="18"/>
      <c r="T87" s="18"/>
      <c r="U87" s="18"/>
      <c r="V87" s="18"/>
      <c r="W87" s="18"/>
      <c r="X87" s="18"/>
      <c r="Y87" s="16">
        <f>Таблица2[[#Totals],[Точность Махал]]/Таблица2[[#Totals],[обучающая выборка]]</f>
        <v>1</v>
      </c>
      <c r="Z87" s="18">
        <f>SUBTOTAL(109,Таблица2[Точность Махал])</f>
        <v>30</v>
      </c>
      <c r="AA87" s="18"/>
      <c r="AB87" s="18"/>
      <c r="AC87" s="18"/>
      <c r="AD87" s="18"/>
      <c r="AE87" s="18"/>
      <c r="AF87" s="18"/>
      <c r="AH87" s="16">
        <f>Таблица2[[#Totals],[Точность Априор]]/Таблица2[[#Totals],[обучающая выборка]]</f>
        <v>1</v>
      </c>
      <c r="AI87">
        <f>SUBTOTAL(109,Таблица2[Точность Априор])</f>
        <v>30</v>
      </c>
      <c r="AJ87" s="25">
        <f>28/30</f>
        <v>0.93333333333333335</v>
      </c>
      <c r="AR87" s="25">
        <f>Таблица2[[#Totals],[Махал точность ВКЛ]]/Таблица2[[#Totals],[обучающая выборка]]</f>
        <v>0.93333333333333335</v>
      </c>
      <c r="AS87">
        <f>SUBTOTAL(109,Таблица2[Махал точность ВКЛ])</f>
        <v>28</v>
      </c>
      <c r="BA87" s="25">
        <f>Таблица2[[#Totals],[Точность априор вкл]]/Таблица2[[#Totals],[обучающая выборка]]</f>
        <v>0.9</v>
      </c>
      <c r="BB87">
        <f>SUBTOTAL(109,Таблица2[Точность априор вкл])</f>
        <v>27</v>
      </c>
      <c r="BC87" s="25">
        <f>28/30</f>
        <v>0.93333333333333335</v>
      </c>
      <c r="BK87" s="25">
        <f>Таблица2[[#Totals],[МАХАЛ ИСК точность]]/Таблица2[[#Totals],[обучающая выборка]]</f>
        <v>0.93333333333333335</v>
      </c>
      <c r="BL87">
        <f>SUBTOTAL(109,Таблица2[МАХАЛ ИСК точность])</f>
        <v>28</v>
      </c>
      <c r="BT87" s="25">
        <f>Таблица2[[#Totals],[АприорИскТочность]]/Таблица2[[#Totals],[обучающая выборка]]</f>
        <v>0.9</v>
      </c>
      <c r="BU87">
        <f>SUBTOTAL(109,Таблица2[АприорИскТочность])</f>
        <v>27</v>
      </c>
    </row>
    <row r="91" spans="1:73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:J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13" sqref="J13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  <col min="10" max="10" width="20.28515625" bestFit="1" customWidth="1"/>
  </cols>
  <sheetData>
    <row r="1" spans="1:10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</row>
    <row r="2" spans="1:10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  <c r="I2">
        <v>128.74541411419597</v>
      </c>
      <c r="J2">
        <v>121.12381767221248</v>
      </c>
    </row>
    <row r="3" spans="1:10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</row>
    <row r="4" spans="1:10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  <c r="I4">
        <v>61.656524376023469</v>
      </c>
      <c r="J4">
        <v>103.44492821402197</v>
      </c>
    </row>
    <row r="5" spans="1:10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  <c r="I5">
        <v>94.447403496011518</v>
      </c>
      <c r="J5">
        <v>68.949242449989754</v>
      </c>
    </row>
    <row r="6" spans="1:10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131.36834536913122</v>
      </c>
      <c r="G6">
        <v>105.91446299575053</v>
      </c>
      <c r="H6">
        <v>105.91446299575053</v>
      </c>
      <c r="I6">
        <v>131.36834536913122</v>
      </c>
      <c r="J6">
        <v>101.78890614518635</v>
      </c>
    </row>
    <row r="7" spans="1:10" x14ac:dyDescent="0.25">
      <c r="A7" s="5">
        <v>6</v>
      </c>
      <c r="C7">
        <v>3.4848494462998918</v>
      </c>
      <c r="D7">
        <v>96.163392548052414</v>
      </c>
    </row>
    <row r="8" spans="1:10" x14ac:dyDescent="0.25">
      <c r="A8" s="5">
        <v>7</v>
      </c>
      <c r="C8">
        <v>491.9392198303994</v>
      </c>
      <c r="D8">
        <v>90.405260257787234</v>
      </c>
    </row>
    <row r="9" spans="1:10" x14ac:dyDescent="0.25">
      <c r="A9" s="6" t="s">
        <v>112</v>
      </c>
      <c r="B9" s="26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J9" si="0">SUM(F2:F8)</f>
        <v>432.46317637593359</v>
      </c>
      <c r="G9" s="6">
        <f t="shared" si="0"/>
        <v>419.72552492758308</v>
      </c>
      <c r="H9" s="6">
        <f t="shared" si="0"/>
        <v>419.72552492758308</v>
      </c>
      <c r="I9" s="6">
        <f t="shared" si="0"/>
        <v>435.4247872202277</v>
      </c>
      <c r="J9" s="6">
        <f t="shared" si="0"/>
        <v>414.51399434627609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2024-11-04T19:11:52Z</dcterms:modified>
</cp:coreProperties>
</file>