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3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  <sheet name="Собственные числа" sheetId="10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BY87" i="7" l="1"/>
  <c r="L9" i="5" l="1"/>
  <c r="K9" i="5"/>
  <c r="H2" i="10"/>
  <c r="I2" i="10" s="1"/>
  <c r="J2" i="10"/>
  <c r="L2" i="10" s="1"/>
  <c r="K2" i="10" l="1"/>
  <c r="B12" i="10"/>
  <c r="C23" i="10" s="1"/>
  <c r="D2" i="10"/>
  <c r="C2" i="10"/>
  <c r="B2" i="10"/>
  <c r="C16" i="10" l="1"/>
  <c r="C18" i="10"/>
  <c r="A19" i="10"/>
  <c r="C19" i="10"/>
  <c r="A17" i="10"/>
  <c r="A18" i="10"/>
  <c r="A20" i="10"/>
  <c r="A16" i="10"/>
  <c r="C17" i="10"/>
  <c r="A21" i="10"/>
  <c r="C20" i="10"/>
  <c r="C21" i="10"/>
  <c r="A22" i="10"/>
  <c r="C22" i="10"/>
  <c r="A15" i="10"/>
  <c r="A23" i="10"/>
  <c r="C15" i="10"/>
  <c r="J9" i="5"/>
  <c r="I9" i="5"/>
  <c r="BC87" i="7" l="1"/>
  <c r="AJ87" i="7"/>
  <c r="F9" i="5" l="1"/>
  <c r="G9" i="5"/>
  <c r="H9" i="5"/>
  <c r="BS47" i="7"/>
  <c r="BT47" i="7" s="1"/>
  <c r="BU47" i="7" s="1"/>
  <c r="BS10" i="7"/>
  <c r="BT10" i="7" s="1"/>
  <c r="BU10" i="7" s="1"/>
  <c r="BS43" i="7"/>
  <c r="BT43" i="7" s="1"/>
  <c r="BU43" i="7" s="1"/>
  <c r="BS78" i="7"/>
  <c r="BT78" i="7" s="1"/>
  <c r="BU78" i="7" s="1"/>
  <c r="BS70" i="7"/>
  <c r="BT70" i="7" s="1"/>
  <c r="BU70" i="7" s="1"/>
  <c r="BS64" i="7"/>
  <c r="BT64" i="7" s="1"/>
  <c r="BU64" i="7" s="1"/>
  <c r="BS24" i="7"/>
  <c r="BT24" i="7" s="1"/>
  <c r="BU24" i="7" s="1"/>
  <c r="BS26" i="7"/>
  <c r="BT26" i="7" s="1"/>
  <c r="BU26" i="7" s="1"/>
  <c r="BS44" i="7"/>
  <c r="BT44" i="7" s="1"/>
  <c r="BU44" i="7" s="1"/>
  <c r="BS15" i="7"/>
  <c r="BT15" i="7" s="1"/>
  <c r="BU15" i="7" s="1"/>
  <c r="BS45" i="7"/>
  <c r="BT45" i="7" s="1"/>
  <c r="BU45" i="7" s="1"/>
  <c r="BS23" i="7"/>
  <c r="BT23" i="7" s="1"/>
  <c r="BU23" i="7" s="1"/>
  <c r="BS53" i="7"/>
  <c r="BT53" i="7" s="1"/>
  <c r="BU53" i="7" s="1"/>
  <c r="BS40" i="7"/>
  <c r="BT40" i="7" s="1"/>
  <c r="BU40" i="7" s="1"/>
  <c r="BS5" i="7"/>
  <c r="BT5" i="7" s="1"/>
  <c r="BU5" i="7" s="1"/>
  <c r="BS62" i="7"/>
  <c r="BT62" i="7" s="1"/>
  <c r="BU62" i="7" s="1"/>
  <c r="BS9" i="7"/>
  <c r="BT9" i="7" s="1"/>
  <c r="BU9" i="7" s="1"/>
  <c r="BS81" i="7"/>
  <c r="BT81" i="7" s="1"/>
  <c r="BU81" i="7" s="1"/>
  <c r="BS79" i="7"/>
  <c r="BT79" i="7" s="1"/>
  <c r="BU79" i="7" s="1"/>
  <c r="BS17" i="7"/>
  <c r="BT17" i="7" s="1"/>
  <c r="BU17" i="7" s="1"/>
  <c r="BS22" i="7"/>
  <c r="BT22" i="7" s="1"/>
  <c r="BU22" i="7" s="1"/>
  <c r="BS4" i="7"/>
  <c r="BT4" i="7" s="1"/>
  <c r="BU4" i="7" s="1"/>
  <c r="BS33" i="7"/>
  <c r="BT33" i="7" s="1"/>
  <c r="BU33" i="7" s="1"/>
  <c r="BS37" i="7"/>
  <c r="BT37" i="7" s="1"/>
  <c r="BU37" i="7" s="1"/>
  <c r="BS56" i="7"/>
  <c r="BT56" i="7" s="1"/>
  <c r="BU56" i="7" s="1"/>
  <c r="BS30" i="7"/>
  <c r="BT30" i="7" s="1"/>
  <c r="BU30" i="7" s="1"/>
  <c r="BS55" i="7"/>
  <c r="BT55" i="7" s="1"/>
  <c r="BU55" i="7" s="1"/>
  <c r="BS8" i="7"/>
  <c r="BT8" i="7" s="1"/>
  <c r="BU8" i="7" s="1"/>
  <c r="BS41" i="7"/>
  <c r="BT41" i="7" s="1"/>
  <c r="BU41" i="7" s="1"/>
  <c r="BS52" i="7"/>
  <c r="BT52" i="7" s="1"/>
  <c r="BU52" i="7" s="1"/>
  <c r="BS21" i="7"/>
  <c r="BT21" i="7" s="1"/>
  <c r="BU21" i="7" s="1"/>
  <c r="BS3" i="7"/>
  <c r="BT3" i="7" s="1"/>
  <c r="BU3" i="7" s="1"/>
  <c r="BS34" i="7"/>
  <c r="BT34" i="7" s="1"/>
  <c r="BU34" i="7" s="1"/>
  <c r="BS68" i="7"/>
  <c r="BT68" i="7" s="1"/>
  <c r="BU68" i="7" s="1"/>
  <c r="BS27" i="7"/>
  <c r="BT27" i="7" s="1"/>
  <c r="BU27" i="7" s="1"/>
  <c r="BS66" i="7"/>
  <c r="BT66" i="7" s="1"/>
  <c r="BU66" i="7" s="1"/>
  <c r="BS63" i="7"/>
  <c r="BT63" i="7" s="1"/>
  <c r="BU63" i="7" s="1"/>
  <c r="BS16" i="7"/>
  <c r="BT16" i="7" s="1"/>
  <c r="BU16" i="7" s="1"/>
  <c r="BS39" i="7"/>
  <c r="BT39" i="7" s="1"/>
  <c r="BU39" i="7" s="1"/>
  <c r="BS73" i="7"/>
  <c r="BT73" i="7" s="1"/>
  <c r="BU73" i="7" s="1"/>
  <c r="BS42" i="7"/>
  <c r="BT42" i="7" s="1"/>
  <c r="BU42" i="7" s="1"/>
  <c r="BS13" i="7"/>
  <c r="BT13" i="7" s="1"/>
  <c r="BU13" i="7" s="1"/>
  <c r="BS29" i="7"/>
  <c r="BT29" i="7" s="1"/>
  <c r="BU29" i="7" s="1"/>
  <c r="BS49" i="7"/>
  <c r="BT49" i="7" s="1"/>
  <c r="BU49" i="7" s="1"/>
  <c r="BS14" i="7"/>
  <c r="BT14" i="7" s="1"/>
  <c r="BU14" i="7" s="1"/>
  <c r="BS36" i="7"/>
  <c r="BT36" i="7" s="1"/>
  <c r="BU36" i="7" s="1"/>
  <c r="BS83" i="7"/>
  <c r="BT83" i="7" s="1"/>
  <c r="BU83" i="7" s="1"/>
  <c r="BS71" i="7"/>
  <c r="BT71" i="7" s="1"/>
  <c r="BU71" i="7" s="1"/>
  <c r="BS58" i="7"/>
  <c r="BT58" i="7" s="1"/>
  <c r="BU58" i="7" s="1"/>
  <c r="BS48" i="7"/>
  <c r="BT48" i="7" s="1"/>
  <c r="BU48" i="7" s="1"/>
  <c r="BS20" i="7"/>
  <c r="BT20" i="7" s="1"/>
  <c r="BU20" i="7" s="1"/>
  <c r="BS67" i="7"/>
  <c r="BT67" i="7" s="1"/>
  <c r="BU67" i="7" s="1"/>
  <c r="BS59" i="7"/>
  <c r="BT59" i="7" s="1"/>
  <c r="BU59" i="7" s="1"/>
  <c r="BS28" i="7"/>
  <c r="BT28" i="7" s="1"/>
  <c r="BU28" i="7" s="1"/>
  <c r="BS77" i="7"/>
  <c r="BT77" i="7" s="1"/>
  <c r="BU77" i="7" s="1"/>
  <c r="BS25" i="7"/>
  <c r="BT25" i="7" s="1"/>
  <c r="BU25" i="7" s="1"/>
  <c r="BS69" i="7"/>
  <c r="BT69" i="7" s="1"/>
  <c r="BU69" i="7" s="1"/>
  <c r="BS86" i="7"/>
  <c r="BT86" i="7" s="1"/>
  <c r="BU86" i="7" s="1"/>
  <c r="BS61" i="7"/>
  <c r="BT61" i="7" s="1"/>
  <c r="BU61" i="7" s="1"/>
  <c r="BS2" i="7"/>
  <c r="BT2" i="7" s="1"/>
  <c r="BU2" i="7" s="1"/>
  <c r="BS82" i="7"/>
  <c r="BT82" i="7" s="1"/>
  <c r="BU82" i="7" s="1"/>
  <c r="BS35" i="7"/>
  <c r="BT35" i="7" s="1"/>
  <c r="BU35" i="7" s="1"/>
  <c r="BS75" i="7"/>
  <c r="BT75" i="7" s="1"/>
  <c r="BU75" i="7" s="1"/>
  <c r="BS32" i="7"/>
  <c r="BT32" i="7" s="1"/>
  <c r="BU32" i="7" s="1"/>
  <c r="BS18" i="7"/>
  <c r="BT18" i="7" s="1"/>
  <c r="BU18" i="7" s="1"/>
  <c r="BS31" i="7"/>
  <c r="BT31" i="7" s="1"/>
  <c r="BU31" i="7" s="1"/>
  <c r="BS38" i="7"/>
  <c r="BT38" i="7" s="1"/>
  <c r="BU38" i="7" s="1"/>
  <c r="BS65" i="7"/>
  <c r="BT65" i="7" s="1"/>
  <c r="BU65" i="7" s="1"/>
  <c r="BS6" i="7"/>
  <c r="BT6" i="7" s="1"/>
  <c r="BU6" i="7" s="1"/>
  <c r="BS80" i="7"/>
  <c r="BT80" i="7" s="1"/>
  <c r="BU80" i="7" s="1"/>
  <c r="BS76" i="7"/>
  <c r="BT76" i="7" s="1"/>
  <c r="BU76" i="7" s="1"/>
  <c r="BS72" i="7"/>
  <c r="BT72" i="7" s="1"/>
  <c r="BU72" i="7" s="1"/>
  <c r="BS11" i="7"/>
  <c r="BT11" i="7" s="1"/>
  <c r="BU11" i="7" s="1"/>
  <c r="BS57" i="7"/>
  <c r="BT57" i="7" s="1"/>
  <c r="BU57" i="7" s="1"/>
  <c r="BS51" i="7"/>
  <c r="BT51" i="7" s="1"/>
  <c r="BU51" i="7" s="1"/>
  <c r="BS19" i="7"/>
  <c r="BT19" i="7" s="1"/>
  <c r="BU19" i="7" s="1"/>
  <c r="BS54" i="7"/>
  <c r="BT54" i="7" s="1"/>
  <c r="BU54" i="7" s="1"/>
  <c r="BS46" i="7"/>
  <c r="BT46" i="7" s="1"/>
  <c r="BU46" i="7" s="1"/>
  <c r="BS12" i="7"/>
  <c r="BT12" i="7" s="1"/>
  <c r="BU12" i="7" s="1"/>
  <c r="BS7" i="7"/>
  <c r="BT7" i="7" s="1"/>
  <c r="BU7" i="7" s="1"/>
  <c r="BS50" i="7"/>
  <c r="BT50" i="7" s="1"/>
  <c r="BU50" i="7" s="1"/>
  <c r="BS60" i="7"/>
  <c r="BT60" i="7" s="1"/>
  <c r="BU60" i="7" s="1"/>
  <c r="BS84" i="7"/>
  <c r="BT84" i="7" s="1"/>
  <c r="BU84" i="7" s="1"/>
  <c r="BS85" i="7"/>
  <c r="BT85" i="7" s="1"/>
  <c r="BU85" i="7" s="1"/>
  <c r="BS74" i="7"/>
  <c r="BT74" i="7" s="1"/>
  <c r="BU74" i="7" s="1"/>
  <c r="BJ47" i="7"/>
  <c r="BK47" i="7" s="1"/>
  <c r="BL47" i="7" s="1"/>
  <c r="BJ10" i="7"/>
  <c r="BK10" i="7" s="1"/>
  <c r="BL10" i="7" s="1"/>
  <c r="BJ43" i="7"/>
  <c r="BK43" i="7" s="1"/>
  <c r="BL43" i="7" s="1"/>
  <c r="BJ78" i="7"/>
  <c r="BK78" i="7" s="1"/>
  <c r="BL78" i="7" s="1"/>
  <c r="BJ70" i="7"/>
  <c r="BK70" i="7" s="1"/>
  <c r="BL70" i="7" s="1"/>
  <c r="BJ64" i="7"/>
  <c r="BK64" i="7" s="1"/>
  <c r="BL64" i="7" s="1"/>
  <c r="BJ24" i="7"/>
  <c r="BK24" i="7" s="1"/>
  <c r="BL24" i="7" s="1"/>
  <c r="BJ26" i="7"/>
  <c r="BK26" i="7" s="1"/>
  <c r="BL26" i="7" s="1"/>
  <c r="BJ44" i="7"/>
  <c r="BK44" i="7" s="1"/>
  <c r="BL44" i="7" s="1"/>
  <c r="BJ15" i="7"/>
  <c r="BK15" i="7" s="1"/>
  <c r="BL15" i="7" s="1"/>
  <c r="BJ45" i="7"/>
  <c r="BK45" i="7" s="1"/>
  <c r="BL45" i="7" s="1"/>
  <c r="BJ23" i="7"/>
  <c r="BK23" i="7" s="1"/>
  <c r="BL23" i="7" s="1"/>
  <c r="BJ53" i="7"/>
  <c r="BK53" i="7" s="1"/>
  <c r="BL53" i="7" s="1"/>
  <c r="BJ40" i="7"/>
  <c r="BK40" i="7" s="1"/>
  <c r="BL40" i="7" s="1"/>
  <c r="BJ5" i="7"/>
  <c r="BK5" i="7" s="1"/>
  <c r="BL5" i="7" s="1"/>
  <c r="BJ62" i="7"/>
  <c r="BK62" i="7" s="1"/>
  <c r="BL62" i="7" s="1"/>
  <c r="BJ9" i="7"/>
  <c r="BK9" i="7" s="1"/>
  <c r="BL9" i="7" s="1"/>
  <c r="BJ81" i="7"/>
  <c r="BK81" i="7" s="1"/>
  <c r="BL81" i="7" s="1"/>
  <c r="BJ79" i="7"/>
  <c r="BK79" i="7" s="1"/>
  <c r="BL79" i="7" s="1"/>
  <c r="BJ17" i="7"/>
  <c r="BK17" i="7" s="1"/>
  <c r="BL17" i="7" s="1"/>
  <c r="BJ22" i="7"/>
  <c r="BK22" i="7" s="1"/>
  <c r="BL22" i="7" s="1"/>
  <c r="BJ4" i="7"/>
  <c r="BK4" i="7" s="1"/>
  <c r="BL4" i="7" s="1"/>
  <c r="BJ33" i="7"/>
  <c r="BK33" i="7" s="1"/>
  <c r="BL33" i="7" s="1"/>
  <c r="BJ37" i="7"/>
  <c r="BK37" i="7" s="1"/>
  <c r="BL37" i="7" s="1"/>
  <c r="BJ56" i="7"/>
  <c r="BK56" i="7" s="1"/>
  <c r="BL56" i="7" s="1"/>
  <c r="BJ30" i="7"/>
  <c r="BK30" i="7" s="1"/>
  <c r="BL30" i="7" s="1"/>
  <c r="BJ55" i="7"/>
  <c r="BK55" i="7" s="1"/>
  <c r="BL55" i="7" s="1"/>
  <c r="BJ8" i="7"/>
  <c r="BK8" i="7" s="1"/>
  <c r="BL8" i="7" s="1"/>
  <c r="BJ41" i="7"/>
  <c r="BK41" i="7" s="1"/>
  <c r="BL41" i="7" s="1"/>
  <c r="BJ52" i="7"/>
  <c r="BK52" i="7" s="1"/>
  <c r="BL52" i="7" s="1"/>
  <c r="BJ21" i="7"/>
  <c r="BK21" i="7" s="1"/>
  <c r="BL21" i="7" s="1"/>
  <c r="BJ3" i="7"/>
  <c r="BK3" i="7" s="1"/>
  <c r="BL3" i="7" s="1"/>
  <c r="BJ34" i="7"/>
  <c r="BK34" i="7" s="1"/>
  <c r="BL34" i="7" s="1"/>
  <c r="BJ68" i="7"/>
  <c r="BK68" i="7" s="1"/>
  <c r="BL68" i="7" s="1"/>
  <c r="BJ27" i="7"/>
  <c r="BK27" i="7" s="1"/>
  <c r="BL27" i="7" s="1"/>
  <c r="BJ66" i="7"/>
  <c r="BK66" i="7" s="1"/>
  <c r="BL66" i="7" s="1"/>
  <c r="BJ63" i="7"/>
  <c r="BK63" i="7" s="1"/>
  <c r="BL63" i="7" s="1"/>
  <c r="BJ16" i="7"/>
  <c r="BK16" i="7" s="1"/>
  <c r="BL16" i="7" s="1"/>
  <c r="BJ39" i="7"/>
  <c r="BK39" i="7" s="1"/>
  <c r="BL39" i="7" s="1"/>
  <c r="BJ73" i="7"/>
  <c r="BK73" i="7" s="1"/>
  <c r="BL73" i="7" s="1"/>
  <c r="BJ42" i="7"/>
  <c r="BK42" i="7" s="1"/>
  <c r="BL42" i="7" s="1"/>
  <c r="BJ13" i="7"/>
  <c r="BK13" i="7" s="1"/>
  <c r="BL13" i="7" s="1"/>
  <c r="BJ29" i="7"/>
  <c r="BK29" i="7" s="1"/>
  <c r="BL29" i="7" s="1"/>
  <c r="BJ49" i="7"/>
  <c r="BK49" i="7" s="1"/>
  <c r="BL49" i="7" s="1"/>
  <c r="BJ14" i="7"/>
  <c r="BK14" i="7" s="1"/>
  <c r="BL14" i="7" s="1"/>
  <c r="BJ36" i="7"/>
  <c r="BK36" i="7" s="1"/>
  <c r="BL36" i="7" s="1"/>
  <c r="BJ83" i="7"/>
  <c r="BK83" i="7" s="1"/>
  <c r="BL83" i="7" s="1"/>
  <c r="BJ71" i="7"/>
  <c r="BK71" i="7" s="1"/>
  <c r="BL71" i="7" s="1"/>
  <c r="BJ58" i="7"/>
  <c r="BK58" i="7" s="1"/>
  <c r="BL58" i="7" s="1"/>
  <c r="BJ48" i="7"/>
  <c r="BK48" i="7" s="1"/>
  <c r="BL48" i="7" s="1"/>
  <c r="BJ20" i="7"/>
  <c r="BK20" i="7" s="1"/>
  <c r="BL20" i="7" s="1"/>
  <c r="BJ67" i="7"/>
  <c r="BK67" i="7" s="1"/>
  <c r="BL67" i="7" s="1"/>
  <c r="BJ59" i="7"/>
  <c r="BK59" i="7" s="1"/>
  <c r="BL59" i="7" s="1"/>
  <c r="BJ28" i="7"/>
  <c r="BK28" i="7" s="1"/>
  <c r="BL28" i="7" s="1"/>
  <c r="BJ77" i="7"/>
  <c r="BK77" i="7" s="1"/>
  <c r="BL77" i="7" s="1"/>
  <c r="BJ25" i="7"/>
  <c r="BK25" i="7" s="1"/>
  <c r="BL25" i="7" s="1"/>
  <c r="BJ69" i="7"/>
  <c r="BK69" i="7" s="1"/>
  <c r="BL69" i="7" s="1"/>
  <c r="BJ86" i="7"/>
  <c r="BK86" i="7" s="1"/>
  <c r="BL86" i="7" s="1"/>
  <c r="BJ61" i="7"/>
  <c r="BK61" i="7" s="1"/>
  <c r="BL61" i="7" s="1"/>
  <c r="BJ2" i="7"/>
  <c r="BK2" i="7" s="1"/>
  <c r="BL2" i="7" s="1"/>
  <c r="BJ82" i="7"/>
  <c r="BK82" i="7" s="1"/>
  <c r="BL82" i="7" s="1"/>
  <c r="BJ35" i="7"/>
  <c r="BK35" i="7" s="1"/>
  <c r="BL35" i="7" s="1"/>
  <c r="BJ75" i="7"/>
  <c r="BK75" i="7" s="1"/>
  <c r="BL75" i="7" s="1"/>
  <c r="BJ32" i="7"/>
  <c r="BK32" i="7" s="1"/>
  <c r="BL32" i="7" s="1"/>
  <c r="BJ18" i="7"/>
  <c r="BK18" i="7" s="1"/>
  <c r="BL18" i="7" s="1"/>
  <c r="BJ31" i="7"/>
  <c r="BK31" i="7" s="1"/>
  <c r="BL31" i="7" s="1"/>
  <c r="BJ38" i="7"/>
  <c r="BK38" i="7" s="1"/>
  <c r="BL38" i="7" s="1"/>
  <c r="BJ65" i="7"/>
  <c r="BK65" i="7" s="1"/>
  <c r="BL65" i="7" s="1"/>
  <c r="BJ6" i="7"/>
  <c r="BK6" i="7" s="1"/>
  <c r="BL6" i="7" s="1"/>
  <c r="BJ80" i="7"/>
  <c r="BK80" i="7" s="1"/>
  <c r="BL80" i="7" s="1"/>
  <c r="BJ76" i="7"/>
  <c r="BK76" i="7" s="1"/>
  <c r="BL76" i="7" s="1"/>
  <c r="BJ72" i="7"/>
  <c r="BK72" i="7" s="1"/>
  <c r="BL72" i="7" s="1"/>
  <c r="BJ11" i="7"/>
  <c r="BK11" i="7" s="1"/>
  <c r="BL11" i="7" s="1"/>
  <c r="BJ57" i="7"/>
  <c r="BK57" i="7" s="1"/>
  <c r="BL57" i="7" s="1"/>
  <c r="BJ51" i="7"/>
  <c r="BK51" i="7" s="1"/>
  <c r="BL51" i="7" s="1"/>
  <c r="BJ19" i="7"/>
  <c r="BK19" i="7" s="1"/>
  <c r="BL19" i="7" s="1"/>
  <c r="BJ54" i="7"/>
  <c r="BK54" i="7" s="1"/>
  <c r="BL54" i="7" s="1"/>
  <c r="BJ46" i="7"/>
  <c r="BK46" i="7" s="1"/>
  <c r="BL46" i="7" s="1"/>
  <c r="BJ12" i="7"/>
  <c r="BK12" i="7" s="1"/>
  <c r="BL12" i="7" s="1"/>
  <c r="BJ7" i="7"/>
  <c r="BK7" i="7" s="1"/>
  <c r="BL7" i="7" s="1"/>
  <c r="BJ50" i="7"/>
  <c r="BK50" i="7" s="1"/>
  <c r="BL50" i="7" s="1"/>
  <c r="BJ60" i="7"/>
  <c r="BK60" i="7" s="1"/>
  <c r="BL60" i="7" s="1"/>
  <c r="BJ84" i="7"/>
  <c r="BK84" i="7" s="1"/>
  <c r="BL84" i="7" s="1"/>
  <c r="BJ85" i="7"/>
  <c r="BK85" i="7" s="1"/>
  <c r="BL85" i="7" s="1"/>
  <c r="BJ74" i="7"/>
  <c r="BK74" i="7" s="1"/>
  <c r="BL74" i="7" s="1"/>
  <c r="AZ47" i="7"/>
  <c r="BA47" i="7" s="1"/>
  <c r="BB47" i="7" s="1"/>
  <c r="AZ10" i="7"/>
  <c r="BA10" i="7" s="1"/>
  <c r="BB10" i="7" s="1"/>
  <c r="AZ43" i="7"/>
  <c r="BA43" i="7" s="1"/>
  <c r="BB43" i="7" s="1"/>
  <c r="AZ78" i="7"/>
  <c r="BA78" i="7" s="1"/>
  <c r="BB78" i="7" s="1"/>
  <c r="AZ70" i="7"/>
  <c r="BA70" i="7" s="1"/>
  <c r="BB70" i="7" s="1"/>
  <c r="AZ64" i="7"/>
  <c r="BA64" i="7" s="1"/>
  <c r="BB64" i="7" s="1"/>
  <c r="AZ24" i="7"/>
  <c r="BA24" i="7" s="1"/>
  <c r="BB24" i="7" s="1"/>
  <c r="AZ26" i="7"/>
  <c r="BA26" i="7" s="1"/>
  <c r="BB26" i="7" s="1"/>
  <c r="AZ44" i="7"/>
  <c r="BA44" i="7" s="1"/>
  <c r="BB44" i="7" s="1"/>
  <c r="AZ15" i="7"/>
  <c r="BA15" i="7" s="1"/>
  <c r="BB15" i="7" s="1"/>
  <c r="AZ45" i="7"/>
  <c r="BA45" i="7" s="1"/>
  <c r="BB45" i="7" s="1"/>
  <c r="AZ23" i="7"/>
  <c r="BA23" i="7" s="1"/>
  <c r="BB23" i="7" s="1"/>
  <c r="AZ53" i="7"/>
  <c r="BA53" i="7" s="1"/>
  <c r="BB53" i="7" s="1"/>
  <c r="AZ40" i="7"/>
  <c r="BA40" i="7" s="1"/>
  <c r="BB40" i="7" s="1"/>
  <c r="AZ5" i="7"/>
  <c r="BA5" i="7" s="1"/>
  <c r="BB5" i="7" s="1"/>
  <c r="AZ62" i="7"/>
  <c r="BA62" i="7" s="1"/>
  <c r="BB62" i="7" s="1"/>
  <c r="AZ9" i="7"/>
  <c r="BA9" i="7" s="1"/>
  <c r="BB9" i="7" s="1"/>
  <c r="AZ81" i="7"/>
  <c r="BA81" i="7" s="1"/>
  <c r="BB81" i="7" s="1"/>
  <c r="AZ79" i="7"/>
  <c r="BA79" i="7" s="1"/>
  <c r="BB79" i="7" s="1"/>
  <c r="AZ17" i="7"/>
  <c r="BA17" i="7" s="1"/>
  <c r="BB17" i="7" s="1"/>
  <c r="AZ22" i="7"/>
  <c r="BA22" i="7" s="1"/>
  <c r="BB22" i="7" s="1"/>
  <c r="AZ4" i="7"/>
  <c r="BA4" i="7" s="1"/>
  <c r="BB4" i="7" s="1"/>
  <c r="AZ33" i="7"/>
  <c r="BA33" i="7" s="1"/>
  <c r="BB33" i="7" s="1"/>
  <c r="AZ37" i="7"/>
  <c r="BA37" i="7" s="1"/>
  <c r="BB37" i="7" s="1"/>
  <c r="AZ56" i="7"/>
  <c r="BA56" i="7" s="1"/>
  <c r="BB56" i="7" s="1"/>
  <c r="AZ30" i="7"/>
  <c r="BA30" i="7" s="1"/>
  <c r="BB30" i="7" s="1"/>
  <c r="AZ55" i="7"/>
  <c r="BA55" i="7" s="1"/>
  <c r="BB55" i="7" s="1"/>
  <c r="AZ8" i="7"/>
  <c r="BA8" i="7" s="1"/>
  <c r="BB8" i="7" s="1"/>
  <c r="AZ41" i="7"/>
  <c r="BA41" i="7" s="1"/>
  <c r="BB41" i="7" s="1"/>
  <c r="AZ52" i="7"/>
  <c r="BA52" i="7" s="1"/>
  <c r="BB52" i="7" s="1"/>
  <c r="AZ21" i="7"/>
  <c r="BA21" i="7" s="1"/>
  <c r="BB21" i="7" s="1"/>
  <c r="AZ3" i="7"/>
  <c r="BA3" i="7" s="1"/>
  <c r="BB3" i="7" s="1"/>
  <c r="AZ34" i="7"/>
  <c r="BA34" i="7" s="1"/>
  <c r="BB34" i="7" s="1"/>
  <c r="AZ68" i="7"/>
  <c r="BA68" i="7" s="1"/>
  <c r="BB68" i="7" s="1"/>
  <c r="AZ27" i="7"/>
  <c r="BA27" i="7" s="1"/>
  <c r="BB27" i="7" s="1"/>
  <c r="AZ66" i="7"/>
  <c r="BA66" i="7" s="1"/>
  <c r="BB66" i="7" s="1"/>
  <c r="AZ63" i="7"/>
  <c r="BA63" i="7" s="1"/>
  <c r="BB63" i="7" s="1"/>
  <c r="AZ16" i="7"/>
  <c r="BA16" i="7" s="1"/>
  <c r="BB16" i="7" s="1"/>
  <c r="AZ39" i="7"/>
  <c r="BA39" i="7" s="1"/>
  <c r="BB39" i="7" s="1"/>
  <c r="AZ73" i="7"/>
  <c r="BA73" i="7" s="1"/>
  <c r="BB73" i="7" s="1"/>
  <c r="AZ42" i="7"/>
  <c r="BA42" i="7" s="1"/>
  <c r="BB42" i="7" s="1"/>
  <c r="AZ13" i="7"/>
  <c r="BA13" i="7" s="1"/>
  <c r="BB13" i="7" s="1"/>
  <c r="AZ29" i="7"/>
  <c r="BA29" i="7" s="1"/>
  <c r="BB29" i="7" s="1"/>
  <c r="AZ49" i="7"/>
  <c r="BA49" i="7" s="1"/>
  <c r="BB49" i="7" s="1"/>
  <c r="AZ14" i="7"/>
  <c r="BA14" i="7" s="1"/>
  <c r="BB14" i="7" s="1"/>
  <c r="AZ36" i="7"/>
  <c r="BA36" i="7" s="1"/>
  <c r="BB36" i="7" s="1"/>
  <c r="AZ83" i="7"/>
  <c r="BA83" i="7" s="1"/>
  <c r="BB83" i="7" s="1"/>
  <c r="AZ71" i="7"/>
  <c r="BA71" i="7" s="1"/>
  <c r="BB71" i="7" s="1"/>
  <c r="AZ58" i="7"/>
  <c r="BA58" i="7" s="1"/>
  <c r="BB58" i="7" s="1"/>
  <c r="AZ48" i="7"/>
  <c r="BA48" i="7" s="1"/>
  <c r="BB48" i="7" s="1"/>
  <c r="AZ20" i="7"/>
  <c r="BA20" i="7" s="1"/>
  <c r="BB20" i="7" s="1"/>
  <c r="AZ67" i="7"/>
  <c r="BA67" i="7" s="1"/>
  <c r="BB67" i="7" s="1"/>
  <c r="AZ59" i="7"/>
  <c r="BA59" i="7" s="1"/>
  <c r="BB59" i="7" s="1"/>
  <c r="AZ28" i="7"/>
  <c r="BA28" i="7" s="1"/>
  <c r="BB28" i="7" s="1"/>
  <c r="AZ77" i="7"/>
  <c r="BA77" i="7" s="1"/>
  <c r="BB77" i="7" s="1"/>
  <c r="AZ25" i="7"/>
  <c r="BA25" i="7" s="1"/>
  <c r="BB25" i="7" s="1"/>
  <c r="AZ69" i="7"/>
  <c r="BA69" i="7" s="1"/>
  <c r="BB69" i="7" s="1"/>
  <c r="AZ86" i="7"/>
  <c r="BA86" i="7" s="1"/>
  <c r="BB86" i="7" s="1"/>
  <c r="AZ61" i="7"/>
  <c r="BA61" i="7" s="1"/>
  <c r="BB61" i="7" s="1"/>
  <c r="AZ2" i="7"/>
  <c r="BA2" i="7" s="1"/>
  <c r="BB2" i="7" s="1"/>
  <c r="AZ82" i="7"/>
  <c r="BA82" i="7" s="1"/>
  <c r="BB82" i="7" s="1"/>
  <c r="AZ35" i="7"/>
  <c r="BA35" i="7" s="1"/>
  <c r="BB35" i="7" s="1"/>
  <c r="AZ75" i="7"/>
  <c r="BA75" i="7" s="1"/>
  <c r="BB75" i="7" s="1"/>
  <c r="AZ32" i="7"/>
  <c r="BA32" i="7" s="1"/>
  <c r="BB32" i="7" s="1"/>
  <c r="AZ18" i="7"/>
  <c r="BA18" i="7" s="1"/>
  <c r="BB18" i="7" s="1"/>
  <c r="AZ31" i="7"/>
  <c r="BA31" i="7" s="1"/>
  <c r="BB31" i="7" s="1"/>
  <c r="AZ38" i="7"/>
  <c r="BA38" i="7" s="1"/>
  <c r="BB38" i="7" s="1"/>
  <c r="AZ65" i="7"/>
  <c r="BA65" i="7" s="1"/>
  <c r="BB65" i="7" s="1"/>
  <c r="AZ6" i="7"/>
  <c r="BA6" i="7" s="1"/>
  <c r="BB6" i="7" s="1"/>
  <c r="AZ80" i="7"/>
  <c r="BA80" i="7" s="1"/>
  <c r="BB80" i="7" s="1"/>
  <c r="AZ76" i="7"/>
  <c r="BA76" i="7" s="1"/>
  <c r="BB76" i="7" s="1"/>
  <c r="AZ72" i="7"/>
  <c r="BA72" i="7" s="1"/>
  <c r="BB72" i="7" s="1"/>
  <c r="AZ11" i="7"/>
  <c r="BA11" i="7" s="1"/>
  <c r="BB11" i="7" s="1"/>
  <c r="AZ57" i="7"/>
  <c r="BA57" i="7" s="1"/>
  <c r="BB57" i="7" s="1"/>
  <c r="AZ51" i="7"/>
  <c r="BA51" i="7" s="1"/>
  <c r="BB51" i="7" s="1"/>
  <c r="AZ19" i="7"/>
  <c r="BA19" i="7" s="1"/>
  <c r="BB19" i="7" s="1"/>
  <c r="AZ54" i="7"/>
  <c r="BA54" i="7" s="1"/>
  <c r="BB54" i="7" s="1"/>
  <c r="AZ46" i="7"/>
  <c r="BA46" i="7" s="1"/>
  <c r="BB46" i="7" s="1"/>
  <c r="AZ12" i="7"/>
  <c r="BA12" i="7" s="1"/>
  <c r="BB12" i="7" s="1"/>
  <c r="AZ7" i="7"/>
  <c r="BA7" i="7" s="1"/>
  <c r="BB7" i="7" s="1"/>
  <c r="AZ50" i="7"/>
  <c r="BA50" i="7" s="1"/>
  <c r="BB50" i="7" s="1"/>
  <c r="AZ60" i="7"/>
  <c r="BA60" i="7" s="1"/>
  <c r="BB60" i="7" s="1"/>
  <c r="AZ84" i="7"/>
  <c r="BA84" i="7" s="1"/>
  <c r="BB84" i="7" s="1"/>
  <c r="AZ85" i="7"/>
  <c r="BA85" i="7" s="1"/>
  <c r="BB85" i="7" s="1"/>
  <c r="AZ74" i="7"/>
  <c r="BA74" i="7" s="1"/>
  <c r="BB74" i="7" s="1"/>
  <c r="AQ47" i="7"/>
  <c r="AR47" i="7" s="1"/>
  <c r="AS47" i="7" s="1"/>
  <c r="AQ10" i="7"/>
  <c r="AR10" i="7" s="1"/>
  <c r="AS10" i="7" s="1"/>
  <c r="AQ43" i="7"/>
  <c r="AR43" i="7" s="1"/>
  <c r="AS43" i="7" s="1"/>
  <c r="AQ78" i="7"/>
  <c r="AR78" i="7" s="1"/>
  <c r="AS78" i="7" s="1"/>
  <c r="AQ70" i="7"/>
  <c r="AR70" i="7" s="1"/>
  <c r="AS70" i="7" s="1"/>
  <c r="AQ64" i="7"/>
  <c r="AR64" i="7" s="1"/>
  <c r="AS64" i="7" s="1"/>
  <c r="AQ24" i="7"/>
  <c r="AR24" i="7" s="1"/>
  <c r="AS24" i="7" s="1"/>
  <c r="AQ26" i="7"/>
  <c r="AR26" i="7" s="1"/>
  <c r="AS26" i="7" s="1"/>
  <c r="AQ44" i="7"/>
  <c r="AR44" i="7" s="1"/>
  <c r="AS44" i="7" s="1"/>
  <c r="AQ15" i="7"/>
  <c r="AR15" i="7" s="1"/>
  <c r="AS15" i="7" s="1"/>
  <c r="AQ45" i="7"/>
  <c r="AR45" i="7" s="1"/>
  <c r="AS45" i="7" s="1"/>
  <c r="AQ23" i="7"/>
  <c r="AR23" i="7" s="1"/>
  <c r="AS23" i="7" s="1"/>
  <c r="AQ53" i="7"/>
  <c r="AR53" i="7" s="1"/>
  <c r="AS53" i="7" s="1"/>
  <c r="AQ40" i="7"/>
  <c r="AR40" i="7" s="1"/>
  <c r="AS40" i="7" s="1"/>
  <c r="AQ5" i="7"/>
  <c r="AR5" i="7" s="1"/>
  <c r="AS5" i="7" s="1"/>
  <c r="AQ62" i="7"/>
  <c r="AR62" i="7" s="1"/>
  <c r="AS62" i="7" s="1"/>
  <c r="AQ9" i="7"/>
  <c r="AR9" i="7" s="1"/>
  <c r="AS9" i="7" s="1"/>
  <c r="AQ81" i="7"/>
  <c r="AR81" i="7" s="1"/>
  <c r="AS81" i="7" s="1"/>
  <c r="AQ79" i="7"/>
  <c r="AR79" i="7" s="1"/>
  <c r="AS79" i="7" s="1"/>
  <c r="AQ17" i="7"/>
  <c r="AR17" i="7" s="1"/>
  <c r="AS17" i="7" s="1"/>
  <c r="AQ22" i="7"/>
  <c r="AR22" i="7" s="1"/>
  <c r="AS22" i="7" s="1"/>
  <c r="AQ4" i="7"/>
  <c r="AR4" i="7" s="1"/>
  <c r="AS4" i="7" s="1"/>
  <c r="AQ33" i="7"/>
  <c r="AR33" i="7" s="1"/>
  <c r="AS33" i="7" s="1"/>
  <c r="AQ37" i="7"/>
  <c r="AR37" i="7" s="1"/>
  <c r="AS37" i="7" s="1"/>
  <c r="AQ56" i="7"/>
  <c r="AR56" i="7" s="1"/>
  <c r="AS56" i="7" s="1"/>
  <c r="AQ30" i="7"/>
  <c r="AR30" i="7" s="1"/>
  <c r="AS30" i="7" s="1"/>
  <c r="AQ55" i="7"/>
  <c r="AR55" i="7" s="1"/>
  <c r="AS55" i="7" s="1"/>
  <c r="AQ8" i="7"/>
  <c r="AR8" i="7" s="1"/>
  <c r="AS8" i="7" s="1"/>
  <c r="AQ41" i="7"/>
  <c r="AR41" i="7" s="1"/>
  <c r="AS41" i="7" s="1"/>
  <c r="AQ52" i="7"/>
  <c r="AR52" i="7" s="1"/>
  <c r="AS52" i="7" s="1"/>
  <c r="AQ21" i="7"/>
  <c r="AR21" i="7" s="1"/>
  <c r="AS21" i="7" s="1"/>
  <c r="AQ3" i="7"/>
  <c r="AR3" i="7" s="1"/>
  <c r="AS3" i="7" s="1"/>
  <c r="AQ34" i="7"/>
  <c r="AR34" i="7" s="1"/>
  <c r="AS34" i="7" s="1"/>
  <c r="AQ68" i="7"/>
  <c r="AR68" i="7" s="1"/>
  <c r="AS68" i="7" s="1"/>
  <c r="AQ27" i="7"/>
  <c r="AR27" i="7" s="1"/>
  <c r="AS27" i="7" s="1"/>
  <c r="AQ66" i="7"/>
  <c r="AR66" i="7" s="1"/>
  <c r="AS66" i="7" s="1"/>
  <c r="AQ63" i="7"/>
  <c r="AR63" i="7" s="1"/>
  <c r="AS63" i="7" s="1"/>
  <c r="AQ16" i="7"/>
  <c r="AR16" i="7" s="1"/>
  <c r="AS16" i="7" s="1"/>
  <c r="AQ39" i="7"/>
  <c r="AR39" i="7" s="1"/>
  <c r="AS39" i="7" s="1"/>
  <c r="AQ73" i="7"/>
  <c r="AR73" i="7" s="1"/>
  <c r="AS73" i="7" s="1"/>
  <c r="AQ42" i="7"/>
  <c r="AR42" i="7" s="1"/>
  <c r="AS42" i="7" s="1"/>
  <c r="AQ13" i="7"/>
  <c r="AR13" i="7" s="1"/>
  <c r="AS13" i="7" s="1"/>
  <c r="AQ29" i="7"/>
  <c r="AR29" i="7" s="1"/>
  <c r="AS29" i="7" s="1"/>
  <c r="AQ49" i="7"/>
  <c r="AR49" i="7" s="1"/>
  <c r="AS49" i="7" s="1"/>
  <c r="AQ14" i="7"/>
  <c r="AR14" i="7" s="1"/>
  <c r="AS14" i="7" s="1"/>
  <c r="AQ36" i="7"/>
  <c r="AR36" i="7" s="1"/>
  <c r="AS36" i="7" s="1"/>
  <c r="AQ83" i="7"/>
  <c r="AR83" i="7" s="1"/>
  <c r="AS83" i="7" s="1"/>
  <c r="AQ71" i="7"/>
  <c r="AR71" i="7" s="1"/>
  <c r="AS71" i="7" s="1"/>
  <c r="AQ58" i="7"/>
  <c r="AR58" i="7" s="1"/>
  <c r="AS58" i="7" s="1"/>
  <c r="AQ48" i="7"/>
  <c r="AR48" i="7" s="1"/>
  <c r="AS48" i="7" s="1"/>
  <c r="AQ20" i="7"/>
  <c r="AR20" i="7" s="1"/>
  <c r="AS20" i="7" s="1"/>
  <c r="AQ67" i="7"/>
  <c r="AR67" i="7" s="1"/>
  <c r="AS67" i="7" s="1"/>
  <c r="AQ59" i="7"/>
  <c r="AR59" i="7" s="1"/>
  <c r="AS59" i="7" s="1"/>
  <c r="AQ28" i="7"/>
  <c r="AR28" i="7" s="1"/>
  <c r="AS28" i="7" s="1"/>
  <c r="AQ77" i="7"/>
  <c r="AR77" i="7" s="1"/>
  <c r="AS77" i="7" s="1"/>
  <c r="AQ25" i="7"/>
  <c r="AR25" i="7" s="1"/>
  <c r="AS25" i="7" s="1"/>
  <c r="AQ69" i="7"/>
  <c r="AR69" i="7" s="1"/>
  <c r="AS69" i="7" s="1"/>
  <c r="AQ86" i="7"/>
  <c r="AR86" i="7" s="1"/>
  <c r="AS86" i="7" s="1"/>
  <c r="AQ61" i="7"/>
  <c r="AR61" i="7" s="1"/>
  <c r="AS61" i="7" s="1"/>
  <c r="AQ2" i="7"/>
  <c r="AR2" i="7" s="1"/>
  <c r="AS2" i="7" s="1"/>
  <c r="AQ82" i="7"/>
  <c r="AR82" i="7" s="1"/>
  <c r="AS82" i="7" s="1"/>
  <c r="AQ35" i="7"/>
  <c r="AR35" i="7" s="1"/>
  <c r="AS35" i="7" s="1"/>
  <c r="AQ75" i="7"/>
  <c r="AR75" i="7" s="1"/>
  <c r="AS75" i="7" s="1"/>
  <c r="AQ32" i="7"/>
  <c r="AR32" i="7" s="1"/>
  <c r="AS32" i="7" s="1"/>
  <c r="AQ18" i="7"/>
  <c r="AR18" i="7" s="1"/>
  <c r="AS18" i="7" s="1"/>
  <c r="AQ31" i="7"/>
  <c r="AR31" i="7" s="1"/>
  <c r="AS31" i="7" s="1"/>
  <c r="AQ38" i="7"/>
  <c r="AR38" i="7" s="1"/>
  <c r="AS38" i="7" s="1"/>
  <c r="AQ65" i="7"/>
  <c r="AR65" i="7" s="1"/>
  <c r="AS65" i="7" s="1"/>
  <c r="AQ6" i="7"/>
  <c r="AR6" i="7" s="1"/>
  <c r="AS6" i="7" s="1"/>
  <c r="AQ80" i="7"/>
  <c r="AR80" i="7" s="1"/>
  <c r="AS80" i="7" s="1"/>
  <c r="AQ76" i="7"/>
  <c r="AR76" i="7" s="1"/>
  <c r="AS76" i="7" s="1"/>
  <c r="AQ72" i="7"/>
  <c r="AR72" i="7" s="1"/>
  <c r="AS72" i="7" s="1"/>
  <c r="AQ11" i="7"/>
  <c r="AR11" i="7" s="1"/>
  <c r="AS11" i="7" s="1"/>
  <c r="AQ57" i="7"/>
  <c r="AR57" i="7" s="1"/>
  <c r="AS57" i="7" s="1"/>
  <c r="AQ51" i="7"/>
  <c r="AR51" i="7" s="1"/>
  <c r="AS51" i="7" s="1"/>
  <c r="AQ19" i="7"/>
  <c r="AR19" i="7" s="1"/>
  <c r="AS19" i="7" s="1"/>
  <c r="AQ54" i="7"/>
  <c r="AR54" i="7" s="1"/>
  <c r="AS54" i="7" s="1"/>
  <c r="AQ46" i="7"/>
  <c r="AR46" i="7" s="1"/>
  <c r="AS46" i="7" s="1"/>
  <c r="AQ12" i="7"/>
  <c r="AR12" i="7" s="1"/>
  <c r="AS12" i="7" s="1"/>
  <c r="AQ7" i="7"/>
  <c r="AR7" i="7" s="1"/>
  <c r="AS7" i="7" s="1"/>
  <c r="AQ50" i="7"/>
  <c r="AR50" i="7" s="1"/>
  <c r="AS50" i="7" s="1"/>
  <c r="AQ60" i="7"/>
  <c r="AR60" i="7" s="1"/>
  <c r="AS60" i="7" s="1"/>
  <c r="AQ84" i="7"/>
  <c r="AR84" i="7" s="1"/>
  <c r="AS84" i="7" s="1"/>
  <c r="AQ85" i="7"/>
  <c r="AR85" i="7" s="1"/>
  <c r="AS85" i="7" s="1"/>
  <c r="AQ74" i="7"/>
  <c r="AR74" i="7" s="1"/>
  <c r="AS74" i="7" s="1"/>
  <c r="AG47" i="7"/>
  <c r="AH47" i="7" s="1"/>
  <c r="AI47" i="7" s="1"/>
  <c r="AG10" i="7"/>
  <c r="AH10" i="7" s="1"/>
  <c r="AI10" i="7" s="1"/>
  <c r="AG43" i="7"/>
  <c r="AH43" i="7" s="1"/>
  <c r="AI43" i="7" s="1"/>
  <c r="AG78" i="7"/>
  <c r="AH78" i="7" s="1"/>
  <c r="AI78" i="7" s="1"/>
  <c r="AG70" i="7"/>
  <c r="AH70" i="7" s="1"/>
  <c r="AI70" i="7" s="1"/>
  <c r="AG64" i="7"/>
  <c r="AH64" i="7" s="1"/>
  <c r="AI64" i="7" s="1"/>
  <c r="AG24" i="7"/>
  <c r="AH24" i="7" s="1"/>
  <c r="AI24" i="7" s="1"/>
  <c r="AG26" i="7"/>
  <c r="AH26" i="7" s="1"/>
  <c r="AI26" i="7" s="1"/>
  <c r="AG44" i="7"/>
  <c r="AH44" i="7" s="1"/>
  <c r="AI44" i="7" s="1"/>
  <c r="AG15" i="7"/>
  <c r="AH15" i="7" s="1"/>
  <c r="AI15" i="7" s="1"/>
  <c r="AG45" i="7"/>
  <c r="AH45" i="7" s="1"/>
  <c r="AI45" i="7" s="1"/>
  <c r="AG23" i="7"/>
  <c r="AH23" i="7" s="1"/>
  <c r="AI23" i="7" s="1"/>
  <c r="AG53" i="7"/>
  <c r="AH53" i="7" s="1"/>
  <c r="AI53" i="7" s="1"/>
  <c r="AG40" i="7"/>
  <c r="AH40" i="7" s="1"/>
  <c r="AI40" i="7" s="1"/>
  <c r="AG5" i="7"/>
  <c r="AH5" i="7" s="1"/>
  <c r="AI5" i="7" s="1"/>
  <c r="AG62" i="7"/>
  <c r="AH62" i="7" s="1"/>
  <c r="AI62" i="7" s="1"/>
  <c r="AG9" i="7"/>
  <c r="AH9" i="7" s="1"/>
  <c r="AI9" i="7" s="1"/>
  <c r="AG81" i="7"/>
  <c r="AH81" i="7" s="1"/>
  <c r="AI81" i="7" s="1"/>
  <c r="AG79" i="7"/>
  <c r="AH79" i="7" s="1"/>
  <c r="AI79" i="7" s="1"/>
  <c r="AG17" i="7"/>
  <c r="AH17" i="7" s="1"/>
  <c r="AI17" i="7" s="1"/>
  <c r="AG22" i="7"/>
  <c r="AH22" i="7" s="1"/>
  <c r="AI22" i="7" s="1"/>
  <c r="AG4" i="7"/>
  <c r="AH4" i="7" s="1"/>
  <c r="AI4" i="7" s="1"/>
  <c r="AG33" i="7"/>
  <c r="AH33" i="7" s="1"/>
  <c r="AI33" i="7" s="1"/>
  <c r="AG37" i="7"/>
  <c r="AH37" i="7" s="1"/>
  <c r="AI37" i="7" s="1"/>
  <c r="AG56" i="7"/>
  <c r="AH56" i="7" s="1"/>
  <c r="AI56" i="7" s="1"/>
  <c r="AG30" i="7"/>
  <c r="AH30" i="7" s="1"/>
  <c r="AI30" i="7" s="1"/>
  <c r="AG55" i="7"/>
  <c r="AH55" i="7" s="1"/>
  <c r="AI55" i="7" s="1"/>
  <c r="AG8" i="7"/>
  <c r="AH8" i="7" s="1"/>
  <c r="AI8" i="7" s="1"/>
  <c r="AG41" i="7"/>
  <c r="AH41" i="7" s="1"/>
  <c r="AI41" i="7" s="1"/>
  <c r="AG52" i="7"/>
  <c r="AH52" i="7" s="1"/>
  <c r="AI52" i="7" s="1"/>
  <c r="AG21" i="7"/>
  <c r="AH21" i="7" s="1"/>
  <c r="AI21" i="7" s="1"/>
  <c r="AG3" i="7"/>
  <c r="AH3" i="7" s="1"/>
  <c r="AI3" i="7" s="1"/>
  <c r="AG34" i="7"/>
  <c r="AH34" i="7" s="1"/>
  <c r="AI34" i="7" s="1"/>
  <c r="AG68" i="7"/>
  <c r="AH68" i="7" s="1"/>
  <c r="AI68" i="7" s="1"/>
  <c r="AG27" i="7"/>
  <c r="AH27" i="7" s="1"/>
  <c r="AI27" i="7" s="1"/>
  <c r="AG66" i="7"/>
  <c r="AH66" i="7" s="1"/>
  <c r="AI66" i="7" s="1"/>
  <c r="AG63" i="7"/>
  <c r="AH63" i="7" s="1"/>
  <c r="AI63" i="7" s="1"/>
  <c r="AG16" i="7"/>
  <c r="AH16" i="7" s="1"/>
  <c r="AI16" i="7" s="1"/>
  <c r="AG39" i="7"/>
  <c r="AH39" i="7" s="1"/>
  <c r="AI39" i="7" s="1"/>
  <c r="AG73" i="7"/>
  <c r="AH73" i="7" s="1"/>
  <c r="AI73" i="7" s="1"/>
  <c r="AG42" i="7"/>
  <c r="AH42" i="7" s="1"/>
  <c r="AI42" i="7" s="1"/>
  <c r="AG13" i="7"/>
  <c r="AH13" i="7" s="1"/>
  <c r="AI13" i="7" s="1"/>
  <c r="AG29" i="7"/>
  <c r="AH29" i="7" s="1"/>
  <c r="AI29" i="7" s="1"/>
  <c r="AG49" i="7"/>
  <c r="AH49" i="7" s="1"/>
  <c r="AI49" i="7" s="1"/>
  <c r="AG14" i="7"/>
  <c r="AH14" i="7" s="1"/>
  <c r="AI14" i="7" s="1"/>
  <c r="AG36" i="7"/>
  <c r="AH36" i="7" s="1"/>
  <c r="AI36" i="7" s="1"/>
  <c r="AG83" i="7"/>
  <c r="AH83" i="7" s="1"/>
  <c r="AI83" i="7" s="1"/>
  <c r="AG71" i="7"/>
  <c r="AH71" i="7" s="1"/>
  <c r="AI71" i="7" s="1"/>
  <c r="AG58" i="7"/>
  <c r="AH58" i="7" s="1"/>
  <c r="AI58" i="7" s="1"/>
  <c r="AG48" i="7"/>
  <c r="AH48" i="7" s="1"/>
  <c r="AI48" i="7" s="1"/>
  <c r="AG20" i="7"/>
  <c r="AH20" i="7" s="1"/>
  <c r="AI20" i="7" s="1"/>
  <c r="AG67" i="7"/>
  <c r="AH67" i="7" s="1"/>
  <c r="AI67" i="7" s="1"/>
  <c r="AG59" i="7"/>
  <c r="AH59" i="7" s="1"/>
  <c r="AI59" i="7" s="1"/>
  <c r="AG28" i="7"/>
  <c r="AH28" i="7" s="1"/>
  <c r="AI28" i="7" s="1"/>
  <c r="AG77" i="7"/>
  <c r="AH77" i="7" s="1"/>
  <c r="AI77" i="7" s="1"/>
  <c r="AG25" i="7"/>
  <c r="AH25" i="7" s="1"/>
  <c r="AI25" i="7" s="1"/>
  <c r="AG69" i="7"/>
  <c r="AH69" i="7" s="1"/>
  <c r="AI69" i="7" s="1"/>
  <c r="AG86" i="7"/>
  <c r="AH86" i="7" s="1"/>
  <c r="AI86" i="7" s="1"/>
  <c r="AG61" i="7"/>
  <c r="AH61" i="7" s="1"/>
  <c r="AI61" i="7" s="1"/>
  <c r="AG2" i="7"/>
  <c r="AH2" i="7" s="1"/>
  <c r="AI2" i="7" s="1"/>
  <c r="AG82" i="7"/>
  <c r="AH82" i="7" s="1"/>
  <c r="AI82" i="7" s="1"/>
  <c r="AG35" i="7"/>
  <c r="AH35" i="7" s="1"/>
  <c r="AI35" i="7" s="1"/>
  <c r="AG75" i="7"/>
  <c r="AH75" i="7" s="1"/>
  <c r="AI75" i="7" s="1"/>
  <c r="AG32" i="7"/>
  <c r="AH32" i="7" s="1"/>
  <c r="AI32" i="7" s="1"/>
  <c r="AG18" i="7"/>
  <c r="AH18" i="7" s="1"/>
  <c r="AI18" i="7" s="1"/>
  <c r="AG31" i="7"/>
  <c r="AH31" i="7" s="1"/>
  <c r="AI31" i="7" s="1"/>
  <c r="AG38" i="7"/>
  <c r="AH38" i="7" s="1"/>
  <c r="AI38" i="7" s="1"/>
  <c r="AG65" i="7"/>
  <c r="AH65" i="7" s="1"/>
  <c r="AI65" i="7" s="1"/>
  <c r="AG6" i="7"/>
  <c r="AH6" i="7" s="1"/>
  <c r="AI6" i="7" s="1"/>
  <c r="AG80" i="7"/>
  <c r="AH80" i="7" s="1"/>
  <c r="AI80" i="7" s="1"/>
  <c r="AG76" i="7"/>
  <c r="AH76" i="7" s="1"/>
  <c r="AI76" i="7" s="1"/>
  <c r="AG72" i="7"/>
  <c r="AH72" i="7" s="1"/>
  <c r="AI72" i="7" s="1"/>
  <c r="AG11" i="7"/>
  <c r="AH11" i="7" s="1"/>
  <c r="AI11" i="7" s="1"/>
  <c r="AG57" i="7"/>
  <c r="AH57" i="7" s="1"/>
  <c r="AI57" i="7" s="1"/>
  <c r="AG51" i="7"/>
  <c r="AH51" i="7" s="1"/>
  <c r="AI51" i="7" s="1"/>
  <c r="AG19" i="7"/>
  <c r="AH19" i="7" s="1"/>
  <c r="AI19" i="7" s="1"/>
  <c r="AG54" i="7"/>
  <c r="AH54" i="7" s="1"/>
  <c r="AI54" i="7" s="1"/>
  <c r="AG46" i="7"/>
  <c r="AH46" i="7" s="1"/>
  <c r="AI46" i="7" s="1"/>
  <c r="AG12" i="7"/>
  <c r="AH12" i="7" s="1"/>
  <c r="AI12" i="7" s="1"/>
  <c r="AG7" i="7"/>
  <c r="AH7" i="7" s="1"/>
  <c r="AI7" i="7" s="1"/>
  <c r="AG50" i="7"/>
  <c r="AH50" i="7" s="1"/>
  <c r="AI50" i="7" s="1"/>
  <c r="AG60" i="7"/>
  <c r="AH60" i="7" s="1"/>
  <c r="AI60" i="7" s="1"/>
  <c r="AG84" i="7"/>
  <c r="AH84" i="7" s="1"/>
  <c r="AI84" i="7" s="1"/>
  <c r="AG85" i="7"/>
  <c r="AH85" i="7" s="1"/>
  <c r="AI85" i="7" s="1"/>
  <c r="AG74" i="7"/>
  <c r="AH74" i="7" s="1"/>
  <c r="AI74" i="7" s="1"/>
  <c r="X47" i="7"/>
  <c r="Y47" i="7" s="1"/>
  <c r="Z47" i="7" s="1"/>
  <c r="X10" i="7"/>
  <c r="Y10" i="7" s="1"/>
  <c r="Z10" i="7" s="1"/>
  <c r="X43" i="7"/>
  <c r="Y43" i="7" s="1"/>
  <c r="Z43" i="7" s="1"/>
  <c r="X78" i="7"/>
  <c r="Y78" i="7" s="1"/>
  <c r="Z78" i="7" s="1"/>
  <c r="X70" i="7"/>
  <c r="Y70" i="7" s="1"/>
  <c r="Z70" i="7" s="1"/>
  <c r="X64" i="7"/>
  <c r="Y64" i="7" s="1"/>
  <c r="Z64" i="7" s="1"/>
  <c r="X24" i="7"/>
  <c r="Y24" i="7" s="1"/>
  <c r="Z24" i="7" s="1"/>
  <c r="X26" i="7"/>
  <c r="Y26" i="7" s="1"/>
  <c r="Z26" i="7" s="1"/>
  <c r="X44" i="7"/>
  <c r="Y44" i="7" s="1"/>
  <c r="Z44" i="7" s="1"/>
  <c r="X15" i="7"/>
  <c r="Y15" i="7" s="1"/>
  <c r="Z15" i="7" s="1"/>
  <c r="X45" i="7"/>
  <c r="Y45" i="7" s="1"/>
  <c r="Z45" i="7" s="1"/>
  <c r="X23" i="7"/>
  <c r="Y23" i="7" s="1"/>
  <c r="Z23" i="7" s="1"/>
  <c r="X53" i="7"/>
  <c r="Y53" i="7" s="1"/>
  <c r="Z53" i="7" s="1"/>
  <c r="X40" i="7"/>
  <c r="Y40" i="7" s="1"/>
  <c r="Z40" i="7" s="1"/>
  <c r="X5" i="7"/>
  <c r="Y5" i="7" s="1"/>
  <c r="Z5" i="7" s="1"/>
  <c r="X62" i="7"/>
  <c r="Y62" i="7" s="1"/>
  <c r="Z62" i="7" s="1"/>
  <c r="X9" i="7"/>
  <c r="Y9" i="7" s="1"/>
  <c r="Z9" i="7" s="1"/>
  <c r="X81" i="7"/>
  <c r="Y81" i="7" s="1"/>
  <c r="Z81" i="7" s="1"/>
  <c r="X79" i="7"/>
  <c r="Y79" i="7" s="1"/>
  <c r="Z79" i="7" s="1"/>
  <c r="X17" i="7"/>
  <c r="Y17" i="7" s="1"/>
  <c r="Z17" i="7" s="1"/>
  <c r="X22" i="7"/>
  <c r="Y22" i="7" s="1"/>
  <c r="Z22" i="7" s="1"/>
  <c r="X4" i="7"/>
  <c r="Y4" i="7" s="1"/>
  <c r="Z4" i="7" s="1"/>
  <c r="X33" i="7"/>
  <c r="Y33" i="7" s="1"/>
  <c r="Z33" i="7" s="1"/>
  <c r="X37" i="7"/>
  <c r="Y37" i="7" s="1"/>
  <c r="Z37" i="7" s="1"/>
  <c r="X56" i="7"/>
  <c r="Y56" i="7" s="1"/>
  <c r="Z56" i="7" s="1"/>
  <c r="X30" i="7"/>
  <c r="Y30" i="7" s="1"/>
  <c r="Z30" i="7" s="1"/>
  <c r="X55" i="7"/>
  <c r="Y55" i="7" s="1"/>
  <c r="Z55" i="7" s="1"/>
  <c r="X8" i="7"/>
  <c r="Y8" i="7" s="1"/>
  <c r="Z8" i="7" s="1"/>
  <c r="X41" i="7"/>
  <c r="Y41" i="7" s="1"/>
  <c r="Z41" i="7" s="1"/>
  <c r="X52" i="7"/>
  <c r="Y52" i="7" s="1"/>
  <c r="Z52" i="7" s="1"/>
  <c r="X21" i="7"/>
  <c r="Y21" i="7" s="1"/>
  <c r="Z21" i="7" s="1"/>
  <c r="X3" i="7"/>
  <c r="Y3" i="7" s="1"/>
  <c r="Z3" i="7" s="1"/>
  <c r="X34" i="7"/>
  <c r="Y34" i="7" s="1"/>
  <c r="Z34" i="7" s="1"/>
  <c r="X68" i="7"/>
  <c r="Y68" i="7" s="1"/>
  <c r="Z68" i="7" s="1"/>
  <c r="X27" i="7"/>
  <c r="Y27" i="7" s="1"/>
  <c r="Z27" i="7" s="1"/>
  <c r="X66" i="7"/>
  <c r="Y66" i="7" s="1"/>
  <c r="Z66" i="7" s="1"/>
  <c r="X63" i="7"/>
  <c r="Y63" i="7" s="1"/>
  <c r="Z63" i="7" s="1"/>
  <c r="X16" i="7"/>
  <c r="Y16" i="7" s="1"/>
  <c r="Z16" i="7" s="1"/>
  <c r="X39" i="7"/>
  <c r="Y39" i="7" s="1"/>
  <c r="Z39" i="7" s="1"/>
  <c r="X73" i="7"/>
  <c r="Y73" i="7" s="1"/>
  <c r="Z73" i="7" s="1"/>
  <c r="X42" i="7"/>
  <c r="Y42" i="7" s="1"/>
  <c r="Z42" i="7" s="1"/>
  <c r="X13" i="7"/>
  <c r="Y13" i="7" s="1"/>
  <c r="Z13" i="7" s="1"/>
  <c r="X29" i="7"/>
  <c r="Y29" i="7" s="1"/>
  <c r="Z29" i="7" s="1"/>
  <c r="X49" i="7"/>
  <c r="Y49" i="7" s="1"/>
  <c r="Z49" i="7" s="1"/>
  <c r="X14" i="7"/>
  <c r="Y14" i="7" s="1"/>
  <c r="Z14" i="7" s="1"/>
  <c r="X36" i="7"/>
  <c r="Y36" i="7" s="1"/>
  <c r="Z36" i="7" s="1"/>
  <c r="X83" i="7"/>
  <c r="Y83" i="7" s="1"/>
  <c r="Z83" i="7" s="1"/>
  <c r="X71" i="7"/>
  <c r="Y71" i="7" s="1"/>
  <c r="Z71" i="7" s="1"/>
  <c r="X58" i="7"/>
  <c r="Y58" i="7" s="1"/>
  <c r="Z58" i="7" s="1"/>
  <c r="X48" i="7"/>
  <c r="Y48" i="7" s="1"/>
  <c r="Z48" i="7" s="1"/>
  <c r="X20" i="7"/>
  <c r="Y20" i="7" s="1"/>
  <c r="Z20" i="7" s="1"/>
  <c r="X67" i="7"/>
  <c r="Y67" i="7" s="1"/>
  <c r="Z67" i="7" s="1"/>
  <c r="X59" i="7"/>
  <c r="Y59" i="7" s="1"/>
  <c r="Z59" i="7" s="1"/>
  <c r="X28" i="7"/>
  <c r="Y28" i="7" s="1"/>
  <c r="Z28" i="7" s="1"/>
  <c r="X77" i="7"/>
  <c r="Y77" i="7" s="1"/>
  <c r="Z77" i="7" s="1"/>
  <c r="X25" i="7"/>
  <c r="Y25" i="7" s="1"/>
  <c r="Z25" i="7" s="1"/>
  <c r="X69" i="7"/>
  <c r="Y69" i="7" s="1"/>
  <c r="Z69" i="7" s="1"/>
  <c r="X86" i="7"/>
  <c r="Y86" i="7" s="1"/>
  <c r="Z86" i="7" s="1"/>
  <c r="X61" i="7"/>
  <c r="Y61" i="7" s="1"/>
  <c r="Z61" i="7" s="1"/>
  <c r="X2" i="7"/>
  <c r="Y2" i="7" s="1"/>
  <c r="Z2" i="7" s="1"/>
  <c r="X82" i="7"/>
  <c r="Y82" i="7" s="1"/>
  <c r="Z82" i="7" s="1"/>
  <c r="X35" i="7"/>
  <c r="Y35" i="7" s="1"/>
  <c r="Z35" i="7" s="1"/>
  <c r="X75" i="7"/>
  <c r="Y75" i="7" s="1"/>
  <c r="Z75" i="7" s="1"/>
  <c r="X32" i="7"/>
  <c r="Y32" i="7" s="1"/>
  <c r="Z32" i="7" s="1"/>
  <c r="X18" i="7"/>
  <c r="Y18" i="7" s="1"/>
  <c r="Z18" i="7" s="1"/>
  <c r="X31" i="7"/>
  <c r="Y31" i="7" s="1"/>
  <c r="Z31" i="7" s="1"/>
  <c r="X38" i="7"/>
  <c r="Y38" i="7" s="1"/>
  <c r="Z38" i="7" s="1"/>
  <c r="X65" i="7"/>
  <c r="Y65" i="7" s="1"/>
  <c r="Z65" i="7" s="1"/>
  <c r="X6" i="7"/>
  <c r="Y6" i="7" s="1"/>
  <c r="Z6" i="7" s="1"/>
  <c r="X80" i="7"/>
  <c r="Y80" i="7" s="1"/>
  <c r="Z80" i="7" s="1"/>
  <c r="X76" i="7"/>
  <c r="Y76" i="7" s="1"/>
  <c r="Z76" i="7" s="1"/>
  <c r="X72" i="7"/>
  <c r="Y72" i="7" s="1"/>
  <c r="Z72" i="7" s="1"/>
  <c r="X11" i="7"/>
  <c r="Y11" i="7" s="1"/>
  <c r="Z11" i="7" s="1"/>
  <c r="X57" i="7"/>
  <c r="Y57" i="7" s="1"/>
  <c r="Z57" i="7" s="1"/>
  <c r="X51" i="7"/>
  <c r="Y51" i="7" s="1"/>
  <c r="Z51" i="7" s="1"/>
  <c r="X19" i="7"/>
  <c r="Y19" i="7" s="1"/>
  <c r="Z19" i="7" s="1"/>
  <c r="X54" i="7"/>
  <c r="Y54" i="7" s="1"/>
  <c r="Z54" i="7" s="1"/>
  <c r="X46" i="7"/>
  <c r="Y46" i="7" s="1"/>
  <c r="Z46" i="7" s="1"/>
  <c r="X12" i="7"/>
  <c r="Y12" i="7" s="1"/>
  <c r="Z12" i="7" s="1"/>
  <c r="X7" i="7"/>
  <c r="Y7" i="7" s="1"/>
  <c r="Z7" i="7" s="1"/>
  <c r="X50" i="7"/>
  <c r="Y50" i="7" s="1"/>
  <c r="Z50" i="7" s="1"/>
  <c r="X60" i="7"/>
  <c r="Y60" i="7" s="1"/>
  <c r="Z60" i="7" s="1"/>
  <c r="X84" i="7"/>
  <c r="Y84" i="7" s="1"/>
  <c r="Z84" i="7" s="1"/>
  <c r="X85" i="7"/>
  <c r="Y85" i="7" s="1"/>
  <c r="Z85" i="7" s="1"/>
  <c r="X74" i="7"/>
  <c r="Y74" i="7" s="1"/>
  <c r="Z74" i="7" s="1"/>
  <c r="BU87" i="7" l="1"/>
  <c r="BL87" i="7"/>
  <c r="BB87" i="7"/>
  <c r="AS87" i="7"/>
  <c r="AI87" i="7"/>
  <c r="Z87" i="7"/>
  <c r="P87" i="7"/>
  <c r="Q87" i="7" s="1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<sst xmlns="http://schemas.openxmlformats.org/spreadsheetml/2006/main" count="1158" uniqueCount="216">
  <si>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</si>
  <si>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</si>
  <si>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</si>
  <si>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</si>
  <si>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</si>
  <si>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</si>
  <si>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</si>
  <si>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</si>
  <si>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</si>
  <si>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</si>
  <si>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</si>
  <si>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</si>
  <si>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</si>
  <si>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</si>
  <si>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</si>
  <si>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</si>
  <si>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</si>
  <si>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</si>
  <si>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</si>
  <si>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</si>
  <si>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</si>
  <si>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</si>
  <si>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</si>
  <si>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</si>
  <si>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</si>
  <si>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</si>
  <si>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</si>
  <si>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</si>
  <si>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</si>
  <si>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</si>
  <si>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</si>
  <si>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</si>
  <si>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</si>
  <si>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</si>
  <si>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</si>
  <si>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</si>
  <si>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</si>
  <si>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</si>
  <si>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</si>
  <si>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</si>
  <si>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</si>
  <si>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</si>
  <si>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</si>
  <si>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</si>
  <si>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</si>
  <si>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</si>
  <si>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</si>
  <si>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</si>
  <si>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</si>
  <si>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</si>
  <si>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</si>
  <si>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</si>
  <si>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</si>
  <si>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</si>
  <si>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</si>
  <si>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</si>
  <si>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</si>
  <si>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</si>
  <si>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</si>
  <si>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</si>
  <si>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</si>
  <si>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</si>
  <si>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</si>
  <si>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</si>
  <si>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</si>
  <si>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</si>
  <si>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</si>
  <si>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</si>
  <si>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</si>
  <si>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</si>
  <si>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</si>
  <si>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</si>
  <si>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</si>
  <si>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</si>
  <si>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</si>
  <si>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</si>
  <si>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</si>
  <si>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</si>
  <si>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</si>
  <si>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</si>
  <si>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</si>
  <si>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</si>
  <si>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</si>
  <si>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</si>
  <si>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</si>
  <si>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</si>
  <si>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</si>
  <si>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</si>
  <si>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</si>
  <si>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</si>
  <si>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</si>
  <si>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</si>
  <si>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</si>
  <si>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</si>
  <si>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</si>
  <si>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</si>
  <si>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</si>
  <si>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</si>
  <si>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</si>
  <si>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</si>
  <si>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</si>
  <si>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</si>
  <si>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</si>
  <si>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</si>
  <si>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</si>
  <si>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</si>
  <si>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</si>
  <si>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</si>
  <si>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</si>
  <si>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</si>
  <si>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</si>
  <si>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</si>
  <si>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</si>
  <si>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</si>
  <si>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</si>
  <si>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</si>
  <si>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</si>
  <si>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</si>
  <si>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</si>
  <si>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</si>
  <si>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</si>
  <si>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</si>
  <si>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</si>
  <si>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</si>
  <si>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</si>
  <si>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</si>
  <si>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</si>
  <si>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</si>
  <si>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</si>
  <si>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</si>
  <si>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</si>
  <si>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</si>
  <si>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</si>
  <si>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</si>
  <si>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</si>
  <si>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</si>
  <si>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</si>
  <si>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</si>
  <si>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</si>
  <si>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</si>
  <si>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</si>
  <si>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</si>
  <si>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</si>
  <si>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</si>
  <si>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</si>
  <si>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</si>
  <si>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</si>
  <si>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</si>
  <si>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</si>
  <si>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</si>
  <si>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</si>
  <si>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</si>
  <si>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</si>
  <si>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</si>
  <si>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</si>
  <si>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</si>
  <si>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</si>
  <si>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</si>
  <si>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</si>
  <si>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</si>
  <si>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</si>
  <si>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</si>
  <si>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</si>
  <si>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</si>
  <si>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</si>
  <si>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</si>
  <si>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</si>
  <si>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</si>
  <si>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</si>
  <si>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</si>
  <si>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</si>
  <si>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</si>
  <si>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</si>
  <si>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</si>
  <si>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</si>
  <si>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</si>
  <si>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</si>
  <si>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</si>
  <si>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</si>
  <si>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</si>
  <si>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</si>
  <si>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</si>
  <si>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</si>
  <si>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</si>
  <si>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</si>
  <si>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</si>
  <si>
    <t>ДА Функция</t>
  </si>
  <si>
    <t>ДА функция ВКЛ ИСК</t>
  </si>
  <si>
    <t>eigenvalues</t>
  </si>
  <si>
    <t>Hi2набл</t>
  </si>
  <si>
    <t>Hi2крит1</t>
  </si>
  <si>
    <t>Hi2крит2</t>
  </si>
  <si>
    <t>a</t>
  </si>
  <si>
    <t>k</t>
  </si>
  <si>
    <t>Квантиль</t>
  </si>
  <si>
    <t>Предел1</t>
  </si>
  <si>
    <t>Предел2</t>
  </si>
  <si>
    <t>f1</t>
  </si>
  <si>
    <t>f2</t>
  </si>
  <si>
    <t>f3</t>
  </si>
  <si>
    <t>Ward  МГК</t>
  </si>
  <si>
    <t>K-Means МГК</t>
  </si>
  <si>
    <t>Rk-m</t>
  </si>
  <si>
    <t>X^2</t>
  </si>
  <si>
    <t>v</t>
  </si>
  <si>
    <t>лев</t>
  </si>
  <si>
    <t>прав</t>
  </si>
  <si>
    <t>МГК Уорд</t>
  </si>
  <si>
    <t>МГК K-means</t>
  </si>
  <si>
    <t>УОРД</t>
  </si>
  <si>
    <t>К средних</t>
  </si>
  <si>
    <t>УОРД МГК</t>
  </si>
  <si>
    <t>ward_new</t>
  </si>
  <si>
    <t>Столбец2</t>
  </si>
  <si>
    <t>Столбец3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</si>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</sst>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right" vertical="center"/>
    </xf>
    <xf numFmtId="0" fontId="11" fillId="6" borderId="3" xfId="0" applyFont="1" applyFill="1" applyBorder="1" applyAlignment="1">
      <alignment horizontal="center" vertical="center"/>
    </xf>
    <xf numFmtId="165" fontId="3" fillId="0" borderId="4" xfId="1" applyNumberFormat="1" applyFont="1" applyBorder="1" applyAlignment="1">
      <alignment horizontal="right" vertical="center"/>
    </xf>
    <xf numFmtId="1" fontId="3" fillId="0" borderId="5" xfId="1" applyNumberFormat="1" applyFont="1" applyBorder="1" applyAlignment="1">
      <alignment horizontal="right" vertical="center"/>
    </xf>
    <xf numFmtId="0" fontId="3" fillId="0" borderId="6" xfId="1" applyNumberFormat="1" applyFont="1" applyBorder="1" applyAlignment="1">
      <alignment horizontal="left" vertical="center"/>
    </xf>
    <xf numFmtId="0" fontId="3" fillId="0" borderId="4" xfId="1" applyNumberFormat="1" applyFont="1" applyBorder="1" applyAlignment="1">
      <alignment horizontal="right" vertical="center"/>
    </xf>
    <xf numFmtId="0" fontId="4" fillId="2" borderId="6" xfId="1" applyNumberFormat="1" applyFont="1" applyFill="1" applyBorder="1" applyAlignment="1"/>
    <xf numFmtId="0" fontId="3" fillId="0" borderId="0" xfId="1" applyNumberFormat="1" applyFont="1" applyAlignment="1">
      <alignment horizontal="right" vertical="center"/>
    </xf>
    <xf numFmtId="1" fontId="9" fillId="0" borderId="0" xfId="1" applyNumberFormat="1" applyFont="1" applyAlignment="1">
      <alignment horizontal="right" vertical="center"/>
    </xf>
    <xf numFmtId="0" fontId="13" fillId="2" borderId="0" xfId="2" applyNumberFormat="1" applyFont="1" applyFill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Fill="1" applyBorder="1" applyAlignment="1" applyProtection="1">
      <alignment horizontal="right" vertical="center"/>
    </xf>
    <xf numFmtId="10" fontId="9" fillId="5" borderId="0" xfId="0" applyNumberFormat="1" applyFont="1" applyFill="1" applyAlignment="1">
      <alignment horizontal="right" vertical="center"/>
    </xf>
    <xf numFmtId="0" fontId="13" fillId="7" borderId="0" xfId="2" applyNumberFormat="1" applyFont="1" applyFill="1" applyAlignment="1">
      <alignment horizontal="center" vertical="top" wrapText="1"/>
    </xf>
  </cellXfs>
  <cellStyles count="3">
    <cellStyle name="Обычный" xfId="0" builtinId="0"/>
    <cellStyle name="Обычный_Итоги" xfId="1"/>
    <cellStyle name="Процентный" xfId="2" builtinId="5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04336"/>
        <c:axId val="1906704880"/>
      </c:lineChart>
      <c:catAx>
        <c:axId val="19067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704880"/>
        <c:crosses val="autoZero"/>
        <c:auto val="1"/>
        <c:lblAlgn val="ctr"/>
        <c:lblOffset val="100"/>
        <c:noMultiLvlLbl val="0"/>
      </c:catAx>
      <c:valAx>
        <c:axId val="19067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7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изначальный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(Графики!$D$61,Графики!$D$93,Графики!$D$94,Графики!$D$126)</c:f>
              <c:numCache>
                <c:formatCode>0.00000</c:formatCode>
                <c:ptCount val="4"/>
                <c:pt idx="0">
                  <c:v>1.6450980753046356</c:v>
                </c:pt>
                <c:pt idx="1">
                  <c:v>2.0167870980768274</c:v>
                </c:pt>
                <c:pt idx="2">
                  <c:v>2.4004749266290126</c:v>
                </c:pt>
                <c:pt idx="3">
                  <c:v>2.3595296237008792</c:v>
                </c:pt>
              </c:numCache>
            </c:numRef>
          </c:xVal>
          <c:yVal>
            <c:numRef>
              <c:f>(Графики!$E$61,Графики!$E$93,Графики!$E$94,Графики!$E$126)</c:f>
              <c:numCache>
                <c:formatCode>0.00000</c:formatCode>
                <c:ptCount val="4"/>
                <c:pt idx="0">
                  <c:v>0.74974708373087584</c:v>
                </c:pt>
                <c:pt idx="1">
                  <c:v>1.5270940393233268</c:v>
                </c:pt>
                <c:pt idx="2">
                  <c:v>1.5243648928990807</c:v>
                </c:pt>
                <c:pt idx="3">
                  <c:v>1.8882008388226073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$48,Графики!$D$49,Графики!$D$51,Графики!$D$52,Графики!$D$53,Графики!$D$54,Графики!$D$59,Графики!$D$60,Графики!$D$62,Графики!$D$63,Графики!$D$67,Графики!$D$68,Графики!$D$69,Графики!$D$70,Графики!$D$73,Графики!$D$76,Графики!$D$77,Графики!$D$79,Графики!$D$81,Графики!$D$83,Графики!$D$84,Графики!$D$86,Графики!$D$87,Графики!$D$88,Графики!$D$92,Графики!$D$98,Графики!$D$99,Графики!$D$100,Графики!$D$101,Графики!$D$103,Графики!$D$105,Графики!$D$107,Графики!$D$108,Графики!$D$110,Графики!$D$112,Графики!$D$113,Графики!$D$119,Графики!$D$121,Графики!$D$123,Графики!$D$122,Графики!$D$125,Графики!$D$130)</c:f>
              <c:numCache>
                <c:formatCode>0.00000</c:formatCode>
                <c:ptCount val="42"/>
                <c:pt idx="0">
                  <c:v>-0.8552454272290092</c:v>
                </c:pt>
                <c:pt idx="1">
                  <c:v>0.74429734346756371</c:v>
                </c:pt>
                <c:pt idx="2">
                  <c:v>0.17584662136898591</c:v>
                </c:pt>
                <c:pt idx="3">
                  <c:v>-0.3613091895056123</c:v>
                </c:pt>
                <c:pt idx="4">
                  <c:v>0.66407784375104573</c:v>
                </c:pt>
                <c:pt idx="5">
                  <c:v>-0.47236462061264362</c:v>
                </c:pt>
                <c:pt idx="6">
                  <c:v>-7.1279485554173808E-3</c:v>
                </c:pt>
                <c:pt idx="7">
                  <c:v>-7.5027488478993765E-2</c:v>
                </c:pt>
                <c:pt idx="8">
                  <c:v>0.63199967232943455</c:v>
                </c:pt>
                <c:pt idx="9">
                  <c:v>0.25584108327333882</c:v>
                </c:pt>
                <c:pt idx="10">
                  <c:v>-0.29303341577799391</c:v>
                </c:pt>
                <c:pt idx="11">
                  <c:v>-0.33345235351372465</c:v>
                </c:pt>
                <c:pt idx="12">
                  <c:v>0.55598953438220522</c:v>
                </c:pt>
                <c:pt idx="13">
                  <c:v>0.1537397590988735</c:v>
                </c:pt>
                <c:pt idx="14">
                  <c:v>-0.27647820223799713</c:v>
                </c:pt>
                <c:pt idx="15">
                  <c:v>0.29554382105285781</c:v>
                </c:pt>
                <c:pt idx="16">
                  <c:v>-0.73566704029120611</c:v>
                </c:pt>
                <c:pt idx="17">
                  <c:v>3.3527132941790314E-2</c:v>
                </c:pt>
                <c:pt idx="18">
                  <c:v>0.76201921528072347</c:v>
                </c:pt>
                <c:pt idx="19">
                  <c:v>0.206866456251321</c:v>
                </c:pt>
                <c:pt idx="20">
                  <c:v>0.59442235562891499</c:v>
                </c:pt>
                <c:pt idx="21">
                  <c:v>-0.1002677098943157</c:v>
                </c:pt>
                <c:pt idx="22">
                  <c:v>-0.33163290315696464</c:v>
                </c:pt>
                <c:pt idx="23">
                  <c:v>-0.39346997962482949</c:v>
                </c:pt>
                <c:pt idx="24">
                  <c:v>-0.38057949214267195</c:v>
                </c:pt>
                <c:pt idx="25">
                  <c:v>0.68963765539347199</c:v>
                </c:pt>
                <c:pt idx="26">
                  <c:v>0.16014978428007182</c:v>
                </c:pt>
                <c:pt idx="27">
                  <c:v>0.48310197852840953</c:v>
                </c:pt>
                <c:pt idx="28">
                  <c:v>-0.17354851181825315</c:v>
                </c:pt>
                <c:pt idx="29">
                  <c:v>0.484467756484109</c:v>
                </c:pt>
                <c:pt idx="30">
                  <c:v>-5.2605709804272177E-2</c:v>
                </c:pt>
                <c:pt idx="31">
                  <c:v>0.27493403227950697</c:v>
                </c:pt>
                <c:pt idx="32">
                  <c:v>0.64086387046044768</c:v>
                </c:pt>
                <c:pt idx="33">
                  <c:v>0.7443143823808136</c:v>
                </c:pt>
                <c:pt idx="34">
                  <c:v>0.16961161285855619</c:v>
                </c:pt>
                <c:pt idx="35">
                  <c:v>1.005869542554052</c:v>
                </c:pt>
                <c:pt idx="36">
                  <c:v>0.27283018865904274</c:v>
                </c:pt>
                <c:pt idx="37">
                  <c:v>-0.1260130225702788</c:v>
                </c:pt>
                <c:pt idx="38">
                  <c:v>-0.47604844048279188</c:v>
                </c:pt>
                <c:pt idx="39">
                  <c:v>0.5561516086677204</c:v>
                </c:pt>
                <c:pt idx="40">
                  <c:v>0.10518680463092887</c:v>
                </c:pt>
                <c:pt idx="41">
                  <c:v>-8.7931524454885251E-2</c:v>
                </c:pt>
              </c:numCache>
            </c:numRef>
          </c:xVal>
          <c:yVal>
            <c:numRef>
              <c:f>(Графики!$E$48,Графики!$E$49,Графики!$E$51,Графики!$E$52,Графики!$E$53,Графики!$E$54,Графики!$E$59,Графики!$E$60,Графики!$E$62,Графики!$E$63,Графики!$E$67,Графики!$E$68,Графики!$E$69,Графики!$E$70,Графики!$E$73,Графики!$E$76,Графики!$E$77,Графики!$E$79,Графики!$E$81,Графики!$E$83,Графики!$E$84,Графики!$E$86,Графики!$E$87,Графики!$E$88,Графики!$E$92,Графики!$E$98,Графики!$E$99,Графики!$E$100,Графики!$E$101,Графики!$E$103,Графики!$E$105,Графики!$E$107,Графики!$E$108,Графики!$E$110,Графики!$E$112,Графики!$E$113,Графики!$E$119,Графики!$E$121,Графики!$E$123,Графики!$E$122,Графики!$E$125,Графики!$E$130)</c:f>
              <c:numCache>
                <c:formatCode>0.00000</c:formatCode>
                <c:ptCount val="42"/>
                <c:pt idx="0">
                  <c:v>0.16475424583626697</c:v>
                </c:pt>
                <c:pt idx="1">
                  <c:v>-0.13192086711486234</c:v>
                </c:pt>
                <c:pt idx="2">
                  <c:v>0.25370415592097911</c:v>
                </c:pt>
                <c:pt idx="3">
                  <c:v>-1.0502625970543691</c:v>
                </c:pt>
                <c:pt idx="4">
                  <c:v>-8.7311588568459289E-2</c:v>
                </c:pt>
                <c:pt idx="5">
                  <c:v>-0.34052876250758157</c:v>
                </c:pt>
                <c:pt idx="6">
                  <c:v>-0.46889219388340092</c:v>
                </c:pt>
                <c:pt idx="7">
                  <c:v>-0.64135416676672852</c:v>
                </c:pt>
                <c:pt idx="8">
                  <c:v>0.43621763977433048</c:v>
                </c:pt>
                <c:pt idx="9">
                  <c:v>0.23673242345873224</c:v>
                </c:pt>
                <c:pt idx="10">
                  <c:v>-0.77836499856168717</c:v>
                </c:pt>
                <c:pt idx="11">
                  <c:v>-0.68823478132908256</c:v>
                </c:pt>
                <c:pt idx="12">
                  <c:v>0.36992685755264626</c:v>
                </c:pt>
                <c:pt idx="13">
                  <c:v>-0.12248831943674655</c:v>
                </c:pt>
                <c:pt idx="14">
                  <c:v>0.26612729570288401</c:v>
                </c:pt>
                <c:pt idx="15">
                  <c:v>1.8633358881888236</c:v>
                </c:pt>
                <c:pt idx="16">
                  <c:v>0.58751580709718065</c:v>
                </c:pt>
                <c:pt idx="17">
                  <c:v>-0.69636259218025331</c:v>
                </c:pt>
                <c:pt idx="18">
                  <c:v>0.24508869614022036</c:v>
                </c:pt>
                <c:pt idx="19">
                  <c:v>-0.21524912720861458</c:v>
                </c:pt>
                <c:pt idx="20">
                  <c:v>-0.24340238664447181</c:v>
                </c:pt>
                <c:pt idx="21">
                  <c:v>-5.2115210079899006E-3</c:v>
                </c:pt>
                <c:pt idx="22">
                  <c:v>-0.44097093121710818</c:v>
                </c:pt>
                <c:pt idx="23">
                  <c:v>-0.70552634103337264</c:v>
                </c:pt>
                <c:pt idx="24">
                  <c:v>-0.28465892672474047</c:v>
                </c:pt>
                <c:pt idx="25">
                  <c:v>-2.7830462251566837E-2</c:v>
                </c:pt>
                <c:pt idx="26">
                  <c:v>-0.58830442637864933</c:v>
                </c:pt>
                <c:pt idx="27">
                  <c:v>-0.42087823173699468</c:v>
                </c:pt>
                <c:pt idx="28">
                  <c:v>0.66264664325513678</c:v>
                </c:pt>
                <c:pt idx="29">
                  <c:v>0.42536730318197968</c:v>
                </c:pt>
                <c:pt idx="30">
                  <c:v>-0.37935552940187595</c:v>
                </c:pt>
                <c:pt idx="31">
                  <c:v>-0.68834654154526809</c:v>
                </c:pt>
                <c:pt idx="32">
                  <c:v>4.7587805671222727E-2</c:v>
                </c:pt>
                <c:pt idx="33">
                  <c:v>-0.46856068063637746</c:v>
                </c:pt>
                <c:pt idx="34">
                  <c:v>0.4541286851891112</c:v>
                </c:pt>
                <c:pt idx="35">
                  <c:v>0.28394978208197325</c:v>
                </c:pt>
                <c:pt idx="36">
                  <c:v>-0.30328306413293937</c:v>
                </c:pt>
                <c:pt idx="37">
                  <c:v>-0.2872649798888956</c:v>
                </c:pt>
                <c:pt idx="38">
                  <c:v>-2.1977582973834994E-2</c:v>
                </c:pt>
                <c:pt idx="39">
                  <c:v>-0.1737745171200526</c:v>
                </c:pt>
                <c:pt idx="40">
                  <c:v>-0.42508506465536783</c:v>
                </c:pt>
                <c:pt idx="41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(Графики!$D$64,Графики!$D$75,Графики!$D$78,Графики!$D$124,Графики!$D$128,Графики!$D$129)</c:f>
              <c:numCache>
                <c:formatCode>0.00000</c:formatCode>
                <c:ptCount val="6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-6.2872015641378454E-2</c:v>
                </c:pt>
                <c:pt idx="4">
                  <c:v>-3.2953468409404016</c:v>
                </c:pt>
                <c:pt idx="5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(Графики!$E$64,Графики!$E$75,Графики!$E$78,Графики!$E$124,Графики!$E$128,Графики!$E$129)</c:f>
              <c:numCache>
                <c:formatCode>0.00000</c:formatCode>
                <c:ptCount val="6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1.5962749734600787</c:v>
                </c:pt>
                <c:pt idx="4">
                  <c:v>3.4077314522301014</c:v>
                </c:pt>
                <c:pt idx="5">
                  <c:v>3.3899464444781287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$50,Графики!$D$55,Графики!$D$56,Графики!$D$65,Графики!$D$72,Графики!$D$82,Графики!$D$89,Графики!$D$102,Графики!$D$95,Графики!$D$106,Графики!$D$109,Графики!$D$115,Графики!$D$118,Графики!$D$120)</c:f>
              <c:numCache>
                <c:formatCode>0.00000</c:formatCode>
                <c:ptCount val="14"/>
                <c:pt idx="0">
                  <c:v>0.55135941082757312</c:v>
                </c:pt>
                <c:pt idx="1">
                  <c:v>0.54605165183376347</c:v>
                </c:pt>
                <c:pt idx="2">
                  <c:v>1.0810174286238268</c:v>
                </c:pt>
                <c:pt idx="3">
                  <c:v>1.4474040008397731</c:v>
                </c:pt>
                <c:pt idx="4">
                  <c:v>0.37178713265683538</c:v>
                </c:pt>
                <c:pt idx="5">
                  <c:v>0.53342286344219358</c:v>
                </c:pt>
                <c:pt idx="6">
                  <c:v>0.94906750609787804</c:v>
                </c:pt>
                <c:pt idx="7">
                  <c:v>1.3483812731330076</c:v>
                </c:pt>
                <c:pt idx="8">
                  <c:v>0.54948196782528946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1.2324174071738814</c:v>
                </c:pt>
                <c:pt idx="12">
                  <c:v>0.80174717802825035</c:v>
                </c:pt>
                <c:pt idx="13">
                  <c:v>-0.2766852919480296</c:v>
                </c:pt>
              </c:numCache>
            </c:numRef>
          </c:xVal>
          <c:yVal>
            <c:numRef>
              <c:f>(Графики!$E$50,Графики!$E$55,Графики!$E$56,Графики!$E$65,Графики!$E$72,Графики!$E$82,Графики!$E$89,Графики!$E$102,Графики!$E$95,Графики!$E$106,Графики!$E$109,Графики!$E$115,Графики!$E$118,Графики!$E$120)</c:f>
              <c:numCache>
                <c:formatCode>0.00000</c:formatCode>
                <c:ptCount val="14"/>
                <c:pt idx="0">
                  <c:v>6.5124851736002243E-2</c:v>
                </c:pt>
                <c:pt idx="1">
                  <c:v>-0.53505443349905213</c:v>
                </c:pt>
                <c:pt idx="2">
                  <c:v>2.4156021819374955</c:v>
                </c:pt>
                <c:pt idx="3">
                  <c:v>0.17430466749372572</c:v>
                </c:pt>
                <c:pt idx="4">
                  <c:v>-0.47906210129195392</c:v>
                </c:pt>
                <c:pt idx="5">
                  <c:v>-0.59167600626156946</c:v>
                </c:pt>
                <c:pt idx="6">
                  <c:v>0.21267326997628261</c:v>
                </c:pt>
                <c:pt idx="7">
                  <c:v>-0.2701249686981429</c:v>
                </c:pt>
                <c:pt idx="8">
                  <c:v>-1.1501117532461529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0.3351483900230432</c:v>
                </c:pt>
                <c:pt idx="12">
                  <c:v>0.78746018549289243</c:v>
                </c:pt>
                <c:pt idx="13">
                  <c:v>-1.1830861094987901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$46,Графики!$D$47,Графики!$D$58,Графики!$D$57,Графики!$D$66,Графики!$D$71,Графики!$D$74,Графики!$D$80,Графики!$D$85,Графики!$D$90,Графики!$D$91,Графики!$D$96,Графики!$D$97,Графики!$D$104,Графики!$D$111,Графики!$D$114,Графики!$D$116,Графики!$D$117,Графики!$D$127)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-0.86461044381095564</c:v>
                </c:pt>
                <c:pt idx="3">
                  <c:v>-1.0919942651125929</c:v>
                </c:pt>
                <c:pt idx="4">
                  <c:v>-0.5112055682236194</c:v>
                </c:pt>
                <c:pt idx="5">
                  <c:v>-0.48486101111376884</c:v>
                </c:pt>
                <c:pt idx="6">
                  <c:v>-4.8631875031598937E-3</c:v>
                </c:pt>
                <c:pt idx="7">
                  <c:v>-0.73128874346715089</c:v>
                </c:pt>
                <c:pt idx="8">
                  <c:v>-0.36131840818651001</c:v>
                </c:pt>
                <c:pt idx="9">
                  <c:v>-1.1321999628286745</c:v>
                </c:pt>
                <c:pt idx="10">
                  <c:v>-0.24873459298707262</c:v>
                </c:pt>
                <c:pt idx="11">
                  <c:v>-1.4775798025292122</c:v>
                </c:pt>
                <c:pt idx="12">
                  <c:v>-1.5145933250615475</c:v>
                </c:pt>
                <c:pt idx="13">
                  <c:v>-1.0004446836060266</c:v>
                </c:pt>
                <c:pt idx="14">
                  <c:v>-1.2893231153394096</c:v>
                </c:pt>
                <c:pt idx="15">
                  <c:v>-0.33647682232699305</c:v>
                </c:pt>
                <c:pt idx="16">
                  <c:v>3.5346049848015801E-2</c:v>
                </c:pt>
                <c:pt idx="17">
                  <c:v>-0.62846576532602727</c:v>
                </c:pt>
                <c:pt idx="18">
                  <c:v>1.9663679537426107E-2</c:v>
                </c:pt>
              </c:numCache>
            </c:numRef>
          </c:xVal>
          <c:yVal>
            <c:numRef>
              <c:f>(Графики!$E$46,Графики!$E$47,Графики!$E$58,Графики!$E$57,Графики!$E$66,Графики!$E$71,Графики!$E$74,Графики!$E$80,Графики!$E$85,Графики!$E$90,Графики!$E$91,Графики!$E$96,Графики!$E$97,Графики!$E$104,Графики!$E$111,Графики!$E$114,Графики!$E$116,Графики!$E$117,Графики!$E$127)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1.089205572176544E-2</c:v>
                </c:pt>
                <c:pt idx="3">
                  <c:v>-0.93960786836193566</c:v>
                </c:pt>
                <c:pt idx="4">
                  <c:v>-0.6282348351070014</c:v>
                </c:pt>
                <c:pt idx="5">
                  <c:v>-1.1674328689694182</c:v>
                </c:pt>
                <c:pt idx="6">
                  <c:v>-0.38739049285596661</c:v>
                </c:pt>
                <c:pt idx="7">
                  <c:v>-1.0421240955729403</c:v>
                </c:pt>
                <c:pt idx="8">
                  <c:v>-1.3962398275767169</c:v>
                </c:pt>
                <c:pt idx="9">
                  <c:v>-1.6743650355145756</c:v>
                </c:pt>
                <c:pt idx="10">
                  <c:v>-0.5613889182372408</c:v>
                </c:pt>
                <c:pt idx="11">
                  <c:v>-0.72266238779301717</c:v>
                </c:pt>
                <c:pt idx="12">
                  <c:v>-0.39599386453158691</c:v>
                </c:pt>
                <c:pt idx="13">
                  <c:v>-0.95097027796243738</c:v>
                </c:pt>
                <c:pt idx="14">
                  <c:v>0.24960693064638501</c:v>
                </c:pt>
                <c:pt idx="15">
                  <c:v>-0.75536894841946534</c:v>
                </c:pt>
                <c:pt idx="16">
                  <c:v>-1.0143922311683753</c:v>
                </c:pt>
                <c:pt idx="17">
                  <c:v>-0.98018553615211512</c:v>
                </c:pt>
                <c:pt idx="18">
                  <c:v>-0.71448847453377895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05968"/>
        <c:axId val="1665195120"/>
      </c:scatterChart>
      <c:valAx>
        <c:axId val="19067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95120"/>
        <c:crosses val="autoZero"/>
        <c:crossBetween val="midCat"/>
      </c:valAx>
      <c:valAx>
        <c:axId val="16651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7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 средних изначальное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$49,Графики!$D$51,Графики!$D$53,Графики!$D$55,Графики!$D$59,Графики!$D$60,Графики!$D$62,Графики!$D$63,Графики!$D$69,Графики!$D$70,Графики!$D$72,Графики!$D$79,Графики!$D$81,Графики!$D$82,Графики!$D$83,Графики!$D$84,Графики!$D$86,Графики!$D$98,Графики!$D$99,Графики!$D$100,Графики!$D$101,Графики!$D$103,Графики!$D$107,Графики!$D$108,Графики!$D$110,Графики!$D$112,Графики!$D$118,Графики!$D$119,Графики!$D$121,Графики!$D$122,Графики!$D$125,Графики!$D$130)</c:f>
              <c:numCache>
                <c:formatCode>0.00000</c:formatCode>
                <c:ptCount val="32"/>
                <c:pt idx="0">
                  <c:v>0.74429734346756371</c:v>
                </c:pt>
                <c:pt idx="1">
                  <c:v>0.17584662136898591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-7.5027488478993765E-2</c:v>
                </c:pt>
                <c:pt idx="6">
                  <c:v>0.63199967232943455</c:v>
                </c:pt>
                <c:pt idx="7">
                  <c:v>0.25584108327333882</c:v>
                </c:pt>
                <c:pt idx="8">
                  <c:v>0.55598953438220522</c:v>
                </c:pt>
                <c:pt idx="9">
                  <c:v>0.1537397590988735</c:v>
                </c:pt>
                <c:pt idx="10">
                  <c:v>0.37178713265683538</c:v>
                </c:pt>
                <c:pt idx="11">
                  <c:v>3.3527132941790314E-2</c:v>
                </c:pt>
                <c:pt idx="12">
                  <c:v>0.76201921528072347</c:v>
                </c:pt>
                <c:pt idx="13">
                  <c:v>0.53342286344219358</c:v>
                </c:pt>
                <c:pt idx="14">
                  <c:v>0.206866456251321</c:v>
                </c:pt>
                <c:pt idx="15">
                  <c:v>0.59442235562891499</c:v>
                </c:pt>
                <c:pt idx="16">
                  <c:v>-0.1002677098943157</c:v>
                </c:pt>
                <c:pt idx="17">
                  <c:v>0.68963765539347199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-0.17354851181825315</c:v>
                </c:pt>
                <c:pt idx="21">
                  <c:v>0.484467756484109</c:v>
                </c:pt>
                <c:pt idx="22">
                  <c:v>0.27493403227950697</c:v>
                </c:pt>
                <c:pt idx="23">
                  <c:v>0.64086387046044768</c:v>
                </c:pt>
                <c:pt idx="24">
                  <c:v>0.7443143823808136</c:v>
                </c:pt>
                <c:pt idx="25">
                  <c:v>0.16961161285855619</c:v>
                </c:pt>
                <c:pt idx="26">
                  <c:v>0.80174717802825035</c:v>
                </c:pt>
                <c:pt idx="27">
                  <c:v>0.27283018865904274</c:v>
                </c:pt>
                <c:pt idx="28">
                  <c:v>-0.1260130225702788</c:v>
                </c:pt>
                <c:pt idx="29">
                  <c:v>0.5561516086677204</c:v>
                </c:pt>
                <c:pt idx="30">
                  <c:v>0.10518680463092887</c:v>
                </c:pt>
                <c:pt idx="31">
                  <c:v>-8.7931524454885251E-2</c:v>
                </c:pt>
              </c:numCache>
            </c:numRef>
          </c:xVal>
          <c:yVal>
            <c:numRef>
              <c:f>(Графики!$E$49,Графики!$E$51,Графики!$E$53,Графики!$E$55,Графики!$E$59,Графики!$E$60,Графики!$E$62,Графики!$E$63,Графики!$E$69,Графики!$E$70,Графики!$E$72,Графики!$E$79,Графики!$E$81,Графики!$E$82,Графики!$E$83,Графики!$E$84,Графики!$E$86,Графики!$E$98,Графики!$E$99,Графики!$E$100,Графики!$E$101,Графики!$E$103,Графики!$E$107,Графики!$E$108,Графики!$E$110,Графики!$E$112,Графики!$E$118,Графики!$E$119,Графики!$E$121,Графики!$E$122,Графики!$E$125,Графики!$E$130)</c:f>
              <c:numCache>
                <c:formatCode>0.00000</c:formatCode>
                <c:ptCount val="32"/>
                <c:pt idx="0">
                  <c:v>-0.13192086711486234</c:v>
                </c:pt>
                <c:pt idx="1">
                  <c:v>0.25370415592097911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-0.64135416676672852</c:v>
                </c:pt>
                <c:pt idx="6">
                  <c:v>0.43621763977433048</c:v>
                </c:pt>
                <c:pt idx="7">
                  <c:v>0.23673242345873224</c:v>
                </c:pt>
                <c:pt idx="8">
                  <c:v>0.36992685755264626</c:v>
                </c:pt>
                <c:pt idx="9">
                  <c:v>-0.12248831943674655</c:v>
                </c:pt>
                <c:pt idx="10">
                  <c:v>-0.47906210129195392</c:v>
                </c:pt>
                <c:pt idx="11">
                  <c:v>-0.69636259218025331</c:v>
                </c:pt>
                <c:pt idx="12">
                  <c:v>0.24508869614022036</c:v>
                </c:pt>
                <c:pt idx="13">
                  <c:v>-0.59167600626156946</c:v>
                </c:pt>
                <c:pt idx="14">
                  <c:v>-0.21524912720861458</c:v>
                </c:pt>
                <c:pt idx="15">
                  <c:v>-0.24340238664447181</c:v>
                </c:pt>
                <c:pt idx="16">
                  <c:v>-5.2115210079899006E-3</c:v>
                </c:pt>
                <c:pt idx="17">
                  <c:v>-2.7830462251566837E-2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0.66264664325513678</c:v>
                </c:pt>
                <c:pt idx="21">
                  <c:v>0.42536730318197968</c:v>
                </c:pt>
                <c:pt idx="22">
                  <c:v>-0.68834654154526809</c:v>
                </c:pt>
                <c:pt idx="23">
                  <c:v>4.7587805671222727E-2</c:v>
                </c:pt>
                <c:pt idx="24">
                  <c:v>-0.46856068063637746</c:v>
                </c:pt>
                <c:pt idx="25">
                  <c:v>0.4541286851891112</c:v>
                </c:pt>
                <c:pt idx="26">
                  <c:v>0.78746018549289243</c:v>
                </c:pt>
                <c:pt idx="27">
                  <c:v>-0.30328306413293937</c:v>
                </c:pt>
                <c:pt idx="28">
                  <c:v>-0.2872649798888956</c:v>
                </c:pt>
                <c:pt idx="29">
                  <c:v>-0.1737745171200526</c:v>
                </c:pt>
                <c:pt idx="30">
                  <c:v>-0.42508506465536783</c:v>
                </c:pt>
                <c:pt idx="31">
                  <c:v>-0.28954161211744478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(Графики!$D$78,Графики!$D$128,Графики!$D$129)</c:f>
              <c:numCache>
                <c:formatCode>0.00000</c:formatCode>
                <c:ptCount val="3"/>
                <c:pt idx="0">
                  <c:v>-3.1229598174967892</c:v>
                </c:pt>
                <c:pt idx="1">
                  <c:v>-3.2953468409404016</c:v>
                </c:pt>
                <c:pt idx="2">
                  <c:v>-1.6420537453849324</c:v>
                </c:pt>
              </c:numCache>
            </c:numRef>
          </c:xVal>
          <c:yVal>
            <c:numRef>
              <c:f>(Графики!$E$78,Графики!$E$128,Графики!$E$129)</c:f>
              <c:numCache>
                <c:formatCode>0.00000</c:formatCode>
                <c:ptCount val="3"/>
                <c:pt idx="0">
                  <c:v>2.8273862582707006</c:v>
                </c:pt>
                <c:pt idx="1">
                  <c:v>3.4077314522301014</c:v>
                </c:pt>
                <c:pt idx="2">
                  <c:v>3.3899464444781287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$50,Графики!$D$71,Графики!$D$66,Графики!$D$74,Графики!$D$80,Графики!$D$85,Графики!$D$91,Графики!$D$92,Графики!$D$95,Графики!$D$104,Графики!$D$105,Графики!$D$114,Графики!$D$116,Графики!$D$117,Графики!$D$120,Графики!$D$127)</c:f>
              <c:numCache>
                <c:formatCode>0.00000</c:formatCode>
                <c:ptCount val="17"/>
                <c:pt idx="0">
                  <c:v>4.1589599079267046E-3</c:v>
                </c:pt>
                <c:pt idx="1">
                  <c:v>0.55135941082757312</c:v>
                </c:pt>
                <c:pt idx="2">
                  <c:v>-0.48486101111376884</c:v>
                </c:pt>
                <c:pt idx="3">
                  <c:v>-0.5112055682236194</c:v>
                </c:pt>
                <c:pt idx="4">
                  <c:v>-4.8631875031598937E-3</c:v>
                </c:pt>
                <c:pt idx="5">
                  <c:v>-0.73128874346715089</c:v>
                </c:pt>
                <c:pt idx="6">
                  <c:v>-0.36131840818651001</c:v>
                </c:pt>
                <c:pt idx="7">
                  <c:v>-0.24873459298707262</c:v>
                </c:pt>
                <c:pt idx="8">
                  <c:v>-0.38057949214267195</c:v>
                </c:pt>
                <c:pt idx="9">
                  <c:v>0.54948196782528946</c:v>
                </c:pt>
                <c:pt idx="10">
                  <c:v>-1.0004446836060266</c:v>
                </c:pt>
                <c:pt idx="11">
                  <c:v>-5.2605709804272177E-2</c:v>
                </c:pt>
                <c:pt idx="12">
                  <c:v>-0.33647682232699305</c:v>
                </c:pt>
                <c:pt idx="13">
                  <c:v>3.5346049848015801E-2</c:v>
                </c:pt>
                <c:pt idx="14">
                  <c:v>-0.62846576532602727</c:v>
                </c:pt>
                <c:pt idx="15">
                  <c:v>-0.2766852919480296</c:v>
                </c:pt>
                <c:pt idx="16">
                  <c:v>1.9663679537426107E-2</c:v>
                </c:pt>
              </c:numCache>
            </c:numRef>
          </c:xVal>
          <c:yVal>
            <c:numRef>
              <c:f>(Графики!$E$46,Графики!$E$50,Графики!$E$71,Графики!$E$66,Графики!$E$74,Графики!$E$80,Графики!$E$85,Графики!$E$91,Графики!$E$92,Графики!$E$95,Графики!$E$104,Графики!$E$105,Графики!$E$114,Графики!$E$116,Графики!$E$117,Графики!$E$120,Графики!$E$127)</c:f>
              <c:numCache>
                <c:formatCode>0.00000</c:formatCode>
                <c:ptCount val="17"/>
                <c:pt idx="0">
                  <c:v>-1.0974827049021127</c:v>
                </c:pt>
                <c:pt idx="1">
                  <c:v>6.5124851736002243E-2</c:v>
                </c:pt>
                <c:pt idx="2">
                  <c:v>-1.1674328689694182</c:v>
                </c:pt>
                <c:pt idx="3">
                  <c:v>-0.6282348351070014</c:v>
                </c:pt>
                <c:pt idx="4">
                  <c:v>-0.38739049285596661</c:v>
                </c:pt>
                <c:pt idx="5">
                  <c:v>-1.0421240955729403</c:v>
                </c:pt>
                <c:pt idx="6">
                  <c:v>-1.3962398275767169</c:v>
                </c:pt>
                <c:pt idx="7">
                  <c:v>-0.5613889182372408</c:v>
                </c:pt>
                <c:pt idx="8">
                  <c:v>-0.28465892672474047</c:v>
                </c:pt>
                <c:pt idx="9">
                  <c:v>-1.1501117532461529</c:v>
                </c:pt>
                <c:pt idx="10">
                  <c:v>-0.95097027796243738</c:v>
                </c:pt>
                <c:pt idx="11">
                  <c:v>-0.37935552940187595</c:v>
                </c:pt>
                <c:pt idx="12">
                  <c:v>-0.75536894841946534</c:v>
                </c:pt>
                <c:pt idx="13">
                  <c:v>-1.0143922311683753</c:v>
                </c:pt>
                <c:pt idx="14">
                  <c:v>-0.98018553615211512</c:v>
                </c:pt>
                <c:pt idx="15">
                  <c:v>-1.1830861094987901</c:v>
                </c:pt>
                <c:pt idx="16">
                  <c:v>-0.71448847453377895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$76,Графики!$D$89,Графики!$D$93,Графики!$D$94,Графики!$D$102,Графики!$D$106,Графики!$D$109,Графики!$D$113,Графики!$D$115,Графики!$D$124,Графики!$D$126)</c:f>
              <c:numCache>
                <c:formatCode>0.00000</c:formatCode>
                <c:ptCount val="14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0.29554382105285781</c:v>
                </c:pt>
                <c:pt idx="4">
                  <c:v>0.94906750609787804</c:v>
                </c:pt>
                <c:pt idx="5">
                  <c:v>2.0167870980768274</c:v>
                </c:pt>
                <c:pt idx="6">
                  <c:v>2.4004749266290126</c:v>
                </c:pt>
                <c:pt idx="7">
                  <c:v>1.3483812731330076</c:v>
                </c:pt>
                <c:pt idx="8">
                  <c:v>0.986172032352854</c:v>
                </c:pt>
                <c:pt idx="9">
                  <c:v>1.2900430873827986</c:v>
                </c:pt>
                <c:pt idx="10">
                  <c:v>1.005869542554052</c:v>
                </c:pt>
                <c:pt idx="11">
                  <c:v>1.2324174071738814</c:v>
                </c:pt>
                <c:pt idx="12">
                  <c:v>-6.2872015641378454E-2</c:v>
                </c:pt>
                <c:pt idx="13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$76,Графики!$E$89,Графики!$E$93,Графики!$E$94,Графики!$E$102,Графики!$E$106,Графики!$E$109,Графики!$E$113,Графики!$E$115,Графики!$E$124,Графики!$E$126)</c:f>
              <c:numCache>
                <c:formatCode>0.00000</c:formatCode>
                <c:ptCount val="14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1.8633358881888236</c:v>
                </c:pt>
                <c:pt idx="4">
                  <c:v>0.21267326997628261</c:v>
                </c:pt>
                <c:pt idx="5">
                  <c:v>1.5270940393233268</c:v>
                </c:pt>
                <c:pt idx="6">
                  <c:v>1.5243648928990807</c:v>
                </c:pt>
                <c:pt idx="7">
                  <c:v>-0.2701249686981429</c:v>
                </c:pt>
                <c:pt idx="8">
                  <c:v>0.4507622932255928</c:v>
                </c:pt>
                <c:pt idx="9">
                  <c:v>1.3670031343710574</c:v>
                </c:pt>
                <c:pt idx="10">
                  <c:v>0.28394978208197325</c:v>
                </c:pt>
                <c:pt idx="11">
                  <c:v>0.3351483900230432</c:v>
                </c:pt>
                <c:pt idx="12">
                  <c:v>1.5962749734600787</c:v>
                </c:pt>
                <c:pt idx="13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$47,Графики!$D$48,Графики!$D$52,Графики!$D$54,Графики!$D$57,Графики!$D$58,Графики!$D$64,Графики!$D$67,Графики!$D$68,Графики!$D$73,Графики!$D$77,Графики!$D$75,Графики!$D$88,Графики!$D$87,Графики!$D$90,Графики!$D$96,Графики!$D$97,Графики!$D$111,Графики!$D$123)</c:f>
              <c:numCache>
                <c:formatCode>0.00000</c:formatCode>
                <c:ptCount val="19"/>
                <c:pt idx="0">
                  <c:v>-1.4114058720699501</c:v>
                </c:pt>
                <c:pt idx="1">
                  <c:v>-0.8552454272290092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-0.86461044381095564</c:v>
                </c:pt>
                <c:pt idx="6">
                  <c:v>-1.6668915434485045</c:v>
                </c:pt>
                <c:pt idx="7">
                  <c:v>-0.29303341577799391</c:v>
                </c:pt>
                <c:pt idx="8">
                  <c:v>-0.33345235351372465</c:v>
                </c:pt>
                <c:pt idx="9">
                  <c:v>-0.27647820223799713</c:v>
                </c:pt>
                <c:pt idx="10">
                  <c:v>-0.73566704029120611</c:v>
                </c:pt>
                <c:pt idx="11">
                  <c:v>-2.1427236047222697</c:v>
                </c:pt>
                <c:pt idx="12">
                  <c:v>-0.39346997962482949</c:v>
                </c:pt>
                <c:pt idx="13">
                  <c:v>-0.33163290315696464</c:v>
                </c:pt>
                <c:pt idx="14">
                  <c:v>-1.1321999628286745</c:v>
                </c:pt>
                <c:pt idx="15">
                  <c:v>-1.4775798025292122</c:v>
                </c:pt>
                <c:pt idx="16">
                  <c:v>-1.5145933250615475</c:v>
                </c:pt>
                <c:pt idx="17">
                  <c:v>-1.2893231153394096</c:v>
                </c:pt>
                <c:pt idx="18">
                  <c:v>-0.47604844048279188</c:v>
                </c:pt>
              </c:numCache>
            </c:numRef>
          </c:xVal>
          <c:yVal>
            <c:numRef>
              <c:f>(Графики!$E$47,Графики!$E$48,Графики!$E$52,Графики!$E$54,Графики!$E$57,Графики!$E$58,Графики!$E$64,Графики!$E$67,Графики!$E$68,Графики!$E$73,Графики!$E$77,Графики!$E$75,Графики!$E$88,Графики!$E$87,Графики!$E$90,Графики!$E$96,Графики!$E$97,Графики!$E$111,Графики!$E$123)</c:f>
              <c:numCache>
                <c:formatCode>0.00000</c:formatCode>
                <c:ptCount val="19"/>
                <c:pt idx="0">
                  <c:v>-1.2493204790025558</c:v>
                </c:pt>
                <c:pt idx="1">
                  <c:v>0.16475424583626697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1.089205572176544E-2</c:v>
                </c:pt>
                <c:pt idx="6">
                  <c:v>0.72172255100594862</c:v>
                </c:pt>
                <c:pt idx="7">
                  <c:v>-0.77836499856168717</c:v>
                </c:pt>
                <c:pt idx="8">
                  <c:v>-0.68823478132908256</c:v>
                </c:pt>
                <c:pt idx="9">
                  <c:v>0.26612729570288401</c:v>
                </c:pt>
                <c:pt idx="10">
                  <c:v>0.58751580709718065</c:v>
                </c:pt>
                <c:pt idx="11">
                  <c:v>0.86357728933905908</c:v>
                </c:pt>
                <c:pt idx="12">
                  <c:v>-0.70552634103337264</c:v>
                </c:pt>
                <c:pt idx="13">
                  <c:v>-0.44097093121710818</c:v>
                </c:pt>
                <c:pt idx="14">
                  <c:v>-1.6743650355145756</c:v>
                </c:pt>
                <c:pt idx="15">
                  <c:v>-0.72266238779301717</c:v>
                </c:pt>
                <c:pt idx="16">
                  <c:v>-0.39599386453158691</c:v>
                </c:pt>
                <c:pt idx="17">
                  <c:v>0.24960693064638501</c:v>
                </c:pt>
                <c:pt idx="18">
                  <c:v>-2.1977582973834994E-2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69088"/>
        <c:axId val="1964765824"/>
      </c:scatterChart>
      <c:valAx>
        <c:axId val="19647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65824"/>
        <c:crosses val="autoZero"/>
        <c:crossBetween val="midCat"/>
      </c:valAx>
      <c:valAx>
        <c:axId val="19647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</a:t>
            </a:r>
            <a:r>
              <a:rPr lang="ru-RU" baseline="0"/>
              <a:t>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(Графики!$D$55,Графики!$D$67,Графики!$D$83,Графики!$D$84,Графики!$D$92,Графики!$D$94,Графики!$D$95,Графики!$D$99,Графики!$D$103,Графики!$D$107,Графики!$D$119,Графики!$D$122)</c:f>
              <c:numCache>
                <c:formatCode>0.00000</c:formatCode>
                <c:ptCount val="12"/>
                <c:pt idx="0">
                  <c:v>0.54605165183376347</c:v>
                </c:pt>
                <c:pt idx="1">
                  <c:v>-0.29303341577799391</c:v>
                </c:pt>
                <c:pt idx="2">
                  <c:v>0.206866456251321</c:v>
                </c:pt>
                <c:pt idx="3">
                  <c:v>0.59442235562891499</c:v>
                </c:pt>
                <c:pt idx="4">
                  <c:v>-0.38057949214267195</c:v>
                </c:pt>
                <c:pt idx="5">
                  <c:v>2.4004749266290126</c:v>
                </c:pt>
                <c:pt idx="6">
                  <c:v>0.54948196782528946</c:v>
                </c:pt>
                <c:pt idx="7">
                  <c:v>0.16014978428007182</c:v>
                </c:pt>
                <c:pt idx="8">
                  <c:v>0.484467756484109</c:v>
                </c:pt>
                <c:pt idx="9">
                  <c:v>0.27493403227950697</c:v>
                </c:pt>
                <c:pt idx="10">
                  <c:v>0.27283018865904274</c:v>
                </c:pt>
                <c:pt idx="11">
                  <c:v>0.5561516086677204</c:v>
                </c:pt>
              </c:numCache>
            </c:numRef>
          </c:xVal>
          <c:yVal>
            <c:numRef>
              <c:f>(Графики!$E$55,Графики!$E$67,Графики!$E$83,Графики!$E$84,Графики!$E$92,Графики!$E$94,Графики!$E$95,Графики!$E$99,Графики!$E$103,Графики!$E$107,Графики!$E$119,Графики!$E$122)</c:f>
              <c:numCache>
                <c:formatCode>0.00000</c:formatCode>
                <c:ptCount val="12"/>
                <c:pt idx="0">
                  <c:v>-0.53505443349905213</c:v>
                </c:pt>
                <c:pt idx="1">
                  <c:v>-0.77836499856168717</c:v>
                </c:pt>
                <c:pt idx="2">
                  <c:v>-0.21524912720861458</c:v>
                </c:pt>
                <c:pt idx="3">
                  <c:v>-0.24340238664447181</c:v>
                </c:pt>
                <c:pt idx="4">
                  <c:v>-0.28465892672474047</c:v>
                </c:pt>
                <c:pt idx="5">
                  <c:v>1.5243648928990807</c:v>
                </c:pt>
                <c:pt idx="6">
                  <c:v>-1.1501117532461529</c:v>
                </c:pt>
                <c:pt idx="7">
                  <c:v>-0.58830442637864933</c:v>
                </c:pt>
                <c:pt idx="8">
                  <c:v>0.42536730318197968</c:v>
                </c:pt>
                <c:pt idx="9">
                  <c:v>-0.68834654154526809</c:v>
                </c:pt>
                <c:pt idx="10">
                  <c:v>-0.30328306413293937</c:v>
                </c:pt>
                <c:pt idx="11">
                  <c:v>-0.1737745171200526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$46,Графики!$D$51,Графики!$D$52,Графики!$D$54,Графики!$D$57,Графики!$D$59,Графики!$D$60,Графики!$D$63,Графики!$D$64,Графики!$D$70,Графики!$D$73,Графики!$D$76,Графики!$D$85,Графики!$D$86,Графики!$D$87,Графики!$D$91,Графики!$D$88,Графики!$D$98,Графики!$D$101,Графики!$D$102,Графики!$D$104,Графики!$D$105,Графики!$D$106,Графики!$D$113,Графики!$D$117,Графики!$D$118,Графики!$D$126,Графики!$D$127)</c:f>
              <c:numCache>
                <c:formatCode>0.00000</c:formatCode>
                <c:ptCount val="28"/>
                <c:pt idx="0">
                  <c:v>4.1589599079267046E-3</c:v>
                </c:pt>
                <c:pt idx="1">
                  <c:v>0.17584662136898591</c:v>
                </c:pt>
                <c:pt idx="2">
                  <c:v>-0.3613091895056123</c:v>
                </c:pt>
                <c:pt idx="3">
                  <c:v>-0.47236462061264362</c:v>
                </c:pt>
                <c:pt idx="4">
                  <c:v>-1.0919942651125929</c:v>
                </c:pt>
                <c:pt idx="5">
                  <c:v>-7.1279485554173808E-3</c:v>
                </c:pt>
                <c:pt idx="6">
                  <c:v>-7.5027488478993765E-2</c:v>
                </c:pt>
                <c:pt idx="7">
                  <c:v>0.25584108327333882</c:v>
                </c:pt>
                <c:pt idx="8">
                  <c:v>-1.6668915434485045</c:v>
                </c:pt>
                <c:pt idx="9">
                  <c:v>0.1537397590988735</c:v>
                </c:pt>
                <c:pt idx="10">
                  <c:v>-0.27647820223799713</c:v>
                </c:pt>
                <c:pt idx="11">
                  <c:v>0.29554382105285781</c:v>
                </c:pt>
                <c:pt idx="12">
                  <c:v>-0.36131840818651001</c:v>
                </c:pt>
                <c:pt idx="13">
                  <c:v>-0.1002677098943157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-0.39346997962482949</c:v>
                </c:pt>
                <c:pt idx="17">
                  <c:v>0.68963765539347199</c:v>
                </c:pt>
                <c:pt idx="18">
                  <c:v>-0.17354851181825315</c:v>
                </c:pt>
                <c:pt idx="19">
                  <c:v>1.3483812731330076</c:v>
                </c:pt>
                <c:pt idx="20">
                  <c:v>-1.0004446836060266</c:v>
                </c:pt>
                <c:pt idx="21">
                  <c:v>-5.2605709804272177E-2</c:v>
                </c:pt>
                <c:pt idx="22">
                  <c:v>0.986172032352854</c:v>
                </c:pt>
                <c:pt idx="23">
                  <c:v>1.005869542554052</c:v>
                </c:pt>
                <c:pt idx="24">
                  <c:v>-0.62846576532602727</c:v>
                </c:pt>
                <c:pt idx="25">
                  <c:v>0.80174717802825035</c:v>
                </c:pt>
                <c:pt idx="26">
                  <c:v>2.3595296237008792</c:v>
                </c:pt>
                <c:pt idx="27">
                  <c:v>1.9663679537426107E-2</c:v>
                </c:pt>
              </c:numCache>
            </c:numRef>
          </c:xVal>
          <c:yVal>
            <c:numRef>
              <c:f>(Графики!$E$46,Графики!$E$51,Графики!$E$52,Графики!$E$54,Графики!$E$57,Графики!$E$59,Графики!$E$60,Графики!$E$63,Графики!$E$64,Графики!$E$70,Графики!$E$73,Графики!$E$76,Графики!$E$85,Графики!$E$86,Графики!$E$87,Графики!$E$91,Графики!$E$88,Графики!$E$98,Графики!$E$101,Графики!$E$102,Графики!$E$104,Графики!$E$105,Графики!$E$106,Графики!$E$113,Графики!$E$117,Графики!$E$118,Графики!$E$126,Графики!$E$127)</c:f>
              <c:numCache>
                <c:formatCode>0.00000</c:formatCode>
                <c:ptCount val="28"/>
                <c:pt idx="0">
                  <c:v>-1.0974827049021127</c:v>
                </c:pt>
                <c:pt idx="1">
                  <c:v>0.25370415592097911</c:v>
                </c:pt>
                <c:pt idx="2">
                  <c:v>-1.0502625970543691</c:v>
                </c:pt>
                <c:pt idx="3">
                  <c:v>-0.34052876250758157</c:v>
                </c:pt>
                <c:pt idx="4">
                  <c:v>-0.93960786836193566</c:v>
                </c:pt>
                <c:pt idx="5">
                  <c:v>-0.46889219388340092</c:v>
                </c:pt>
                <c:pt idx="6">
                  <c:v>-0.64135416676672852</c:v>
                </c:pt>
                <c:pt idx="7">
                  <c:v>0.23673242345873224</c:v>
                </c:pt>
                <c:pt idx="8">
                  <c:v>0.72172255100594862</c:v>
                </c:pt>
                <c:pt idx="9">
                  <c:v>-0.12248831943674655</c:v>
                </c:pt>
                <c:pt idx="10">
                  <c:v>0.26612729570288401</c:v>
                </c:pt>
                <c:pt idx="11">
                  <c:v>1.8633358881888236</c:v>
                </c:pt>
                <c:pt idx="12">
                  <c:v>-1.3962398275767169</c:v>
                </c:pt>
                <c:pt idx="13">
                  <c:v>-5.2115210079899006E-3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-0.70552634103337264</c:v>
                </c:pt>
                <c:pt idx="17">
                  <c:v>-2.7830462251566837E-2</c:v>
                </c:pt>
                <c:pt idx="18">
                  <c:v>0.66264664325513678</c:v>
                </c:pt>
                <c:pt idx="19">
                  <c:v>-0.2701249686981429</c:v>
                </c:pt>
                <c:pt idx="20">
                  <c:v>-0.95097027796243738</c:v>
                </c:pt>
                <c:pt idx="21">
                  <c:v>-0.37935552940187595</c:v>
                </c:pt>
                <c:pt idx="22">
                  <c:v>0.4507622932255928</c:v>
                </c:pt>
                <c:pt idx="23">
                  <c:v>0.28394978208197325</c:v>
                </c:pt>
                <c:pt idx="24">
                  <c:v>-0.98018553615211512</c:v>
                </c:pt>
                <c:pt idx="25">
                  <c:v>0.78746018549289243</c:v>
                </c:pt>
                <c:pt idx="26">
                  <c:v>1.8882008388226073</c:v>
                </c:pt>
                <c:pt idx="27">
                  <c:v>-0.71448847453377895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(Графики!$D$47,Графики!$D$75,Графики!$D$79,Графики!$D$125,Графики!$D$128)</c:f>
              <c:numCache>
                <c:formatCode>0.00000</c:formatCode>
                <c:ptCount val="5"/>
                <c:pt idx="0">
                  <c:v>-1.4114058720699501</c:v>
                </c:pt>
                <c:pt idx="1">
                  <c:v>-2.1427236047222697</c:v>
                </c:pt>
                <c:pt idx="2">
                  <c:v>3.3527132941790314E-2</c:v>
                </c:pt>
                <c:pt idx="3">
                  <c:v>0.10518680463092887</c:v>
                </c:pt>
                <c:pt idx="4">
                  <c:v>-3.2953468409404016</c:v>
                </c:pt>
              </c:numCache>
            </c:numRef>
          </c:xVal>
          <c:yVal>
            <c:numRef>
              <c:f>(Графики!$E$47,Графики!$E$75,Графики!$E$79,Графики!$E$125,Графики!$E$128)</c:f>
              <c:numCache>
                <c:formatCode>0.00000</c:formatCode>
                <c:ptCount val="5"/>
                <c:pt idx="0">
                  <c:v>-1.2493204790025558</c:v>
                </c:pt>
                <c:pt idx="1">
                  <c:v>0.86357728933905908</c:v>
                </c:pt>
                <c:pt idx="2">
                  <c:v>-0.69636259218025331</c:v>
                </c:pt>
                <c:pt idx="3">
                  <c:v>-0.42508506465536783</c:v>
                </c:pt>
                <c:pt idx="4">
                  <c:v>3.4077314522301014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$49,Графики!$D$50,Графики!$D$53,Графики!$D$61,Графики!$D$66,Графики!$D$72,Графики!$D$77,Графики!$D$90,Графики!$D$96,Графики!$D$97,Графики!$D$100,Графики!$D$108,Графики!$D$109,Графики!$D$123,Графики!$D$130)</c:f>
              <c:numCache>
                <c:formatCode>0.00000</c:formatCode>
                <c:ptCount val="15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1.6450980753046356</c:v>
                </c:pt>
                <c:pt idx="4">
                  <c:v>-0.5112055682236194</c:v>
                </c:pt>
                <c:pt idx="5">
                  <c:v>0.37178713265683538</c:v>
                </c:pt>
                <c:pt idx="6">
                  <c:v>-0.73566704029120611</c:v>
                </c:pt>
                <c:pt idx="7">
                  <c:v>-1.1321999628286745</c:v>
                </c:pt>
                <c:pt idx="8">
                  <c:v>-1.4775798025292122</c:v>
                </c:pt>
                <c:pt idx="9">
                  <c:v>-1.5145933250615475</c:v>
                </c:pt>
                <c:pt idx="10">
                  <c:v>0.48310197852840953</c:v>
                </c:pt>
                <c:pt idx="11">
                  <c:v>0.64086387046044768</c:v>
                </c:pt>
                <c:pt idx="12">
                  <c:v>1.2900430873827986</c:v>
                </c:pt>
                <c:pt idx="13">
                  <c:v>-0.47604844048279188</c:v>
                </c:pt>
                <c:pt idx="14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$61,Графики!$E$66,Графики!$E$72,Графики!$E$77,Графики!$E$90,Графики!$E$96,Графики!$E$97,Графики!$E$100,Графики!$E$108,Графики!$E$109,Графики!$E$123,Графики!$E$130)</c:f>
              <c:numCache>
                <c:formatCode>0.00000</c:formatCode>
                <c:ptCount val="15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0.74974708373087584</c:v>
                </c:pt>
                <c:pt idx="4">
                  <c:v>-0.6282348351070014</c:v>
                </c:pt>
                <c:pt idx="5">
                  <c:v>-0.47906210129195392</c:v>
                </c:pt>
                <c:pt idx="6">
                  <c:v>0.58751580709718065</c:v>
                </c:pt>
                <c:pt idx="7">
                  <c:v>-1.6743650355145756</c:v>
                </c:pt>
                <c:pt idx="8">
                  <c:v>-0.72266238779301717</c:v>
                </c:pt>
                <c:pt idx="9">
                  <c:v>-0.39599386453158691</c:v>
                </c:pt>
                <c:pt idx="10">
                  <c:v>-0.42087823173699468</c:v>
                </c:pt>
                <c:pt idx="11">
                  <c:v>4.7587805671222727E-2</c:v>
                </c:pt>
                <c:pt idx="12">
                  <c:v>1.3670031343710574</c:v>
                </c:pt>
                <c:pt idx="13">
                  <c:v>-2.1977582973834994E-2</c:v>
                </c:pt>
                <c:pt idx="14">
                  <c:v>-0.28954161211744478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$48,Графики!$D$56,Графики!$D$62,Графики!$D$65,Графики!$D$68,Графики!$D$69,Графики!$D$74,Графики!$D$71,Графики!$D$78,Графики!$D$80,Графики!$D$81,Графики!$D$82,Графики!$D$89,Графики!$D$93,Графики!$D$110,Графики!$D$111,Графики!$D$114,Графики!$D$115,Графики!$D$116,Графики!$D$112,Графики!$D$120,Графики!$D$121,Графики!$D$124,Графики!$D$129)</c:f>
              <c:numCache>
                <c:formatCode>0.00000</c:formatCode>
                <c:ptCount val="24"/>
                <c:pt idx="0">
                  <c:v>-0.8552454272290092</c:v>
                </c:pt>
                <c:pt idx="1">
                  <c:v>1.0810174286238268</c:v>
                </c:pt>
                <c:pt idx="2">
                  <c:v>0.63199967232943455</c:v>
                </c:pt>
                <c:pt idx="3">
                  <c:v>1.4474040008397731</c:v>
                </c:pt>
                <c:pt idx="4">
                  <c:v>-0.33345235351372465</c:v>
                </c:pt>
                <c:pt idx="5">
                  <c:v>0.55598953438220522</c:v>
                </c:pt>
                <c:pt idx="6">
                  <c:v>-4.8631875031598937E-3</c:v>
                </c:pt>
                <c:pt idx="7">
                  <c:v>-0.48486101111376884</c:v>
                </c:pt>
                <c:pt idx="8">
                  <c:v>-3.1229598174967892</c:v>
                </c:pt>
                <c:pt idx="9">
                  <c:v>-0.73128874346715089</c:v>
                </c:pt>
                <c:pt idx="10">
                  <c:v>0.76201921528072347</c:v>
                </c:pt>
                <c:pt idx="11">
                  <c:v>0.53342286344219358</c:v>
                </c:pt>
                <c:pt idx="12">
                  <c:v>0.94906750609787804</c:v>
                </c:pt>
                <c:pt idx="13">
                  <c:v>2.0167870980768274</c:v>
                </c:pt>
                <c:pt idx="14">
                  <c:v>0.7443143823808136</c:v>
                </c:pt>
                <c:pt idx="15">
                  <c:v>-1.2893231153394096</c:v>
                </c:pt>
                <c:pt idx="16">
                  <c:v>-0.33647682232699305</c:v>
                </c:pt>
                <c:pt idx="17">
                  <c:v>1.2324174071738814</c:v>
                </c:pt>
                <c:pt idx="18">
                  <c:v>3.5346049848015801E-2</c:v>
                </c:pt>
                <c:pt idx="19">
                  <c:v>0.16961161285855619</c:v>
                </c:pt>
                <c:pt idx="20">
                  <c:v>-0.2766852919480296</c:v>
                </c:pt>
                <c:pt idx="21">
                  <c:v>-0.1260130225702788</c:v>
                </c:pt>
                <c:pt idx="22">
                  <c:v>-6.2872015641378454E-2</c:v>
                </c:pt>
                <c:pt idx="23">
                  <c:v>-1.6420537453849324</c:v>
                </c:pt>
              </c:numCache>
            </c:numRef>
          </c:xVal>
          <c:yVal>
            <c:numRef>
              <c:f>(Графики!$E$48,Графики!$E$56,Графики!$E$62,Графики!$E$65,Графики!$E$68,Графики!$E$69,Графики!$E$74,Графики!$E$71,Графики!$E$78,Графики!$E$80,Графики!$E$81,Графики!$E$82,Графики!$E$89,Графики!$E$93,Графики!$E$110,Графики!$E$111,Графики!$E$114,Графики!$E$115,Графики!$E$116,Графики!$E$112,Графики!$E$120,Графики!$E$121,Графики!$E$124,Графики!$E$129)</c:f>
              <c:numCache>
                <c:formatCode>0.00000</c:formatCode>
                <c:ptCount val="24"/>
                <c:pt idx="0">
                  <c:v>0.16475424583626697</c:v>
                </c:pt>
                <c:pt idx="1">
                  <c:v>2.4156021819374955</c:v>
                </c:pt>
                <c:pt idx="2">
                  <c:v>0.43621763977433048</c:v>
                </c:pt>
                <c:pt idx="3">
                  <c:v>0.17430466749372572</c:v>
                </c:pt>
                <c:pt idx="4">
                  <c:v>-0.68823478132908256</c:v>
                </c:pt>
                <c:pt idx="5">
                  <c:v>0.36992685755264626</c:v>
                </c:pt>
                <c:pt idx="6">
                  <c:v>-0.38739049285596661</c:v>
                </c:pt>
                <c:pt idx="7">
                  <c:v>-1.1674328689694182</c:v>
                </c:pt>
                <c:pt idx="8">
                  <c:v>2.8273862582707006</c:v>
                </c:pt>
                <c:pt idx="9">
                  <c:v>-1.0421240955729403</c:v>
                </c:pt>
                <c:pt idx="10">
                  <c:v>0.24508869614022036</c:v>
                </c:pt>
                <c:pt idx="11">
                  <c:v>-0.59167600626156946</c:v>
                </c:pt>
                <c:pt idx="12">
                  <c:v>0.21267326997628261</c:v>
                </c:pt>
                <c:pt idx="13">
                  <c:v>1.5270940393233268</c:v>
                </c:pt>
                <c:pt idx="14">
                  <c:v>-0.46856068063637746</c:v>
                </c:pt>
                <c:pt idx="15">
                  <c:v>0.24960693064638501</c:v>
                </c:pt>
                <c:pt idx="16">
                  <c:v>-0.75536894841946534</c:v>
                </c:pt>
                <c:pt idx="17">
                  <c:v>0.3351483900230432</c:v>
                </c:pt>
                <c:pt idx="18">
                  <c:v>-1.0143922311683753</c:v>
                </c:pt>
                <c:pt idx="19">
                  <c:v>0.4541286851891112</c:v>
                </c:pt>
                <c:pt idx="20">
                  <c:v>-1.1830861094987901</c:v>
                </c:pt>
                <c:pt idx="21">
                  <c:v>-0.2872649798888956</c:v>
                </c:pt>
                <c:pt idx="22">
                  <c:v>1.5962749734600787</c:v>
                </c:pt>
                <c:pt idx="23">
                  <c:v>3.3899464444781287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76160"/>
        <c:axId val="1964769632"/>
      </c:scatterChart>
      <c:valAx>
        <c:axId val="19647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69632"/>
        <c:crosses val="autoZero"/>
        <c:crossBetween val="midCat"/>
      </c:valAx>
      <c:valAx>
        <c:axId val="19647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</a:t>
            </a:r>
            <a:r>
              <a:rPr lang="ru-RU" baseline="0"/>
              <a:t> средних МГК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(Графики!$D$64,Графики!$D$75,Графики!$D$78,Графики!$D$128,Графики!$D$129)</c:f>
              <c:numCache>
                <c:formatCode>0.00000</c:formatCode>
                <c:ptCount val="5"/>
                <c:pt idx="0">
                  <c:v>-1.6668915434485045</c:v>
                </c:pt>
                <c:pt idx="1">
                  <c:v>-2.1427236047222697</c:v>
                </c:pt>
                <c:pt idx="2">
                  <c:v>-3.1229598174967892</c:v>
                </c:pt>
                <c:pt idx="3">
                  <c:v>-3.2953468409404016</c:v>
                </c:pt>
                <c:pt idx="4">
                  <c:v>-1.6420537453849324</c:v>
                </c:pt>
              </c:numCache>
            </c:numRef>
          </c:xVal>
          <c:yVal>
            <c:numRef>
              <c:f>(Графики!$E$64,Графики!$E$75,Графики!$E$78,Графики!$E$128,Графики!$E$129)</c:f>
              <c:numCache>
                <c:formatCode>0.00000</c:formatCode>
                <c:ptCount val="5"/>
                <c:pt idx="0">
                  <c:v>0.72172255100594862</c:v>
                </c:pt>
                <c:pt idx="1">
                  <c:v>0.86357728933905908</c:v>
                </c:pt>
                <c:pt idx="2">
                  <c:v>2.8273862582707006</c:v>
                </c:pt>
                <c:pt idx="3">
                  <c:v>3.4077314522301014</c:v>
                </c:pt>
                <c:pt idx="4">
                  <c:v>3.3899464444781287</c:v>
                </c:pt>
              </c:numCache>
            </c:numRef>
          </c:yVal>
          <c:smooth val="0"/>
        </c:ser>
        <c:ser>
          <c:idx val="1"/>
          <c:order val="1"/>
          <c:tx>
            <c:v>2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Графики!$D$49,Графики!$D$50,Графики!$D$53,Графики!$D$55,Графики!$D$59,Графики!$D$68,Графики!$D$71,Графики!$D$72,Графики!$D$73,Графики!$D$79,Графики!$D$80,Графики!$D$82,Графики!$D$84,Графики!$D$85,Графики!$D$87,Графики!$D$91,Графики!$D$92,Графики!$D$95,Графики!$D$99,Графики!$D$100,Графики!$D$107,Графики!$D$108,Графики!$D$110,Графики!$D$112,Графики!$D$114,Графики!$D$116,Графики!$D$117,Графики!$D$119,Графики!$D$120,Графики!$D$122,Графики!$D$123,Графики!$D$125,Графики!$D$127,Графики!$D$130)</c:f>
              <c:numCache>
                <c:formatCode>0.00000</c:formatCode>
                <c:ptCount val="34"/>
                <c:pt idx="0">
                  <c:v>0.74429734346756371</c:v>
                </c:pt>
                <c:pt idx="1">
                  <c:v>0.55135941082757312</c:v>
                </c:pt>
                <c:pt idx="2">
                  <c:v>0.66407784375104573</c:v>
                </c:pt>
                <c:pt idx="3">
                  <c:v>0.54605165183376347</c:v>
                </c:pt>
                <c:pt idx="4">
                  <c:v>-7.1279485554173808E-3</c:v>
                </c:pt>
                <c:pt idx="5">
                  <c:v>-0.33345235351372465</c:v>
                </c:pt>
                <c:pt idx="6">
                  <c:v>-0.48486101111376884</c:v>
                </c:pt>
                <c:pt idx="7">
                  <c:v>0.37178713265683538</c:v>
                </c:pt>
                <c:pt idx="8">
                  <c:v>-0.27647820223799713</c:v>
                </c:pt>
                <c:pt idx="9">
                  <c:v>3.3527132941790314E-2</c:v>
                </c:pt>
                <c:pt idx="10">
                  <c:v>-0.73128874346715089</c:v>
                </c:pt>
                <c:pt idx="11">
                  <c:v>0.53342286344219358</c:v>
                </c:pt>
                <c:pt idx="12">
                  <c:v>0.59442235562891499</c:v>
                </c:pt>
                <c:pt idx="13">
                  <c:v>-0.36131840818651001</c:v>
                </c:pt>
                <c:pt idx="14">
                  <c:v>-0.33163290315696464</c:v>
                </c:pt>
                <c:pt idx="15">
                  <c:v>-0.24873459298707262</c:v>
                </c:pt>
                <c:pt idx="16">
                  <c:v>-0.38057949214267195</c:v>
                </c:pt>
                <c:pt idx="17">
                  <c:v>0.54948196782528946</c:v>
                </c:pt>
                <c:pt idx="18">
                  <c:v>0.16014978428007182</c:v>
                </c:pt>
                <c:pt idx="19">
                  <c:v>0.48310197852840953</c:v>
                </c:pt>
                <c:pt idx="20">
                  <c:v>0.27493403227950697</c:v>
                </c:pt>
                <c:pt idx="21">
                  <c:v>0.64086387046044768</c:v>
                </c:pt>
                <c:pt idx="22">
                  <c:v>0.7443143823808136</c:v>
                </c:pt>
                <c:pt idx="23">
                  <c:v>0.16961161285855619</c:v>
                </c:pt>
                <c:pt idx="24">
                  <c:v>-0.33647682232699305</c:v>
                </c:pt>
                <c:pt idx="25">
                  <c:v>3.5346049848015801E-2</c:v>
                </c:pt>
                <c:pt idx="26">
                  <c:v>-0.62846576532602727</c:v>
                </c:pt>
                <c:pt idx="27">
                  <c:v>0.27283018865904274</c:v>
                </c:pt>
                <c:pt idx="28">
                  <c:v>-0.2766852919480296</c:v>
                </c:pt>
                <c:pt idx="29">
                  <c:v>0.5561516086677204</c:v>
                </c:pt>
                <c:pt idx="30">
                  <c:v>-0.47604844048279188</c:v>
                </c:pt>
                <c:pt idx="31">
                  <c:v>0.10518680463092887</c:v>
                </c:pt>
                <c:pt idx="32">
                  <c:v>1.9663679537426107E-2</c:v>
                </c:pt>
                <c:pt idx="33">
                  <c:v>-8.7931524454885251E-2</c:v>
                </c:pt>
              </c:numCache>
            </c:numRef>
          </c:xVal>
          <c:yVal>
            <c:numRef>
              <c:f>(Графики!$E$49,Графики!$E$50,Графики!$E$53,Графики!$E$55,Графики!$E$59,Графики!$E$68,Графики!$E$71,Графики!$E$72,Графики!$E$73,Графики!$E$79,Графики!$E$80,Графики!$E$82,Графики!$E$84,Графики!$E$85,Графики!$E$87,Графики!$E$91,Графики!$E$92,Графики!$E$95,Графики!$E$99,Графики!$E$100,Графики!$E$107,Графики!$E$108,Графики!$E$110,Графики!$E$112,Графики!$E$114,Графики!$E$116,Графики!$E$117,Графики!$E$119,Графики!$E$120,Графики!$E$122,Графики!$E$123,Графики!$E$125,Графики!$E$127,Графики!$E$130)</c:f>
              <c:numCache>
                <c:formatCode>0.00000</c:formatCode>
                <c:ptCount val="34"/>
                <c:pt idx="0">
                  <c:v>-0.13192086711486234</c:v>
                </c:pt>
                <c:pt idx="1">
                  <c:v>6.5124851736002243E-2</c:v>
                </c:pt>
                <c:pt idx="2">
                  <c:v>-8.7311588568459289E-2</c:v>
                </c:pt>
                <c:pt idx="3">
                  <c:v>-0.53505443349905213</c:v>
                </c:pt>
                <c:pt idx="4">
                  <c:v>-0.46889219388340092</c:v>
                </c:pt>
                <c:pt idx="5">
                  <c:v>-0.68823478132908256</c:v>
                </c:pt>
                <c:pt idx="6">
                  <c:v>-1.1674328689694182</c:v>
                </c:pt>
                <c:pt idx="7">
                  <c:v>-0.47906210129195392</c:v>
                </c:pt>
                <c:pt idx="8">
                  <c:v>0.26612729570288401</c:v>
                </c:pt>
                <c:pt idx="9">
                  <c:v>-0.69636259218025331</c:v>
                </c:pt>
                <c:pt idx="10">
                  <c:v>-1.0421240955729403</c:v>
                </c:pt>
                <c:pt idx="11">
                  <c:v>-0.59167600626156946</c:v>
                </c:pt>
                <c:pt idx="12">
                  <c:v>-0.24340238664447181</c:v>
                </c:pt>
                <c:pt idx="13">
                  <c:v>-1.3962398275767169</c:v>
                </c:pt>
                <c:pt idx="14">
                  <c:v>-0.44097093121710818</c:v>
                </c:pt>
                <c:pt idx="15">
                  <c:v>-0.5613889182372408</c:v>
                </c:pt>
                <c:pt idx="16">
                  <c:v>-0.28465892672474047</c:v>
                </c:pt>
                <c:pt idx="17">
                  <c:v>-1.1501117532461529</c:v>
                </c:pt>
                <c:pt idx="18">
                  <c:v>-0.58830442637864933</c:v>
                </c:pt>
                <c:pt idx="19">
                  <c:v>-0.42087823173699468</c:v>
                </c:pt>
                <c:pt idx="20">
                  <c:v>-0.68834654154526809</c:v>
                </c:pt>
                <c:pt idx="21">
                  <c:v>4.7587805671222727E-2</c:v>
                </c:pt>
                <c:pt idx="22">
                  <c:v>-0.46856068063637746</c:v>
                </c:pt>
                <c:pt idx="23">
                  <c:v>0.4541286851891112</c:v>
                </c:pt>
                <c:pt idx="24">
                  <c:v>-0.75536894841946534</c:v>
                </c:pt>
                <c:pt idx="25">
                  <c:v>-1.0143922311683753</c:v>
                </c:pt>
                <c:pt idx="26">
                  <c:v>-0.98018553615211512</c:v>
                </c:pt>
                <c:pt idx="27">
                  <c:v>-0.30328306413293937</c:v>
                </c:pt>
                <c:pt idx="28">
                  <c:v>-1.1830861094987901</c:v>
                </c:pt>
                <c:pt idx="29">
                  <c:v>-0.1737745171200526</c:v>
                </c:pt>
                <c:pt idx="30">
                  <c:v>-2.1977582973834994E-2</c:v>
                </c:pt>
                <c:pt idx="31">
                  <c:v>-0.42508506465536783</c:v>
                </c:pt>
                <c:pt idx="32">
                  <c:v>-0.71448847453377895</c:v>
                </c:pt>
                <c:pt idx="33">
                  <c:v>-0.28954161211744478</c:v>
                </c:pt>
              </c:numCache>
            </c:numRef>
          </c:yVal>
          <c:smooth val="0"/>
        </c:ser>
        <c:ser>
          <c:idx val="2"/>
          <c:order val="2"/>
          <c:tx>
            <c:v>3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Графики!$D$46,Графики!$D$47,Графики!$D$48,Графики!$D$52,Графики!$D$54,Графики!$D$57,Графики!$D$58,Графики!$D$60,Графики!$D$66,Графики!$D$70,Графики!$D$67,Графики!$D$83,Графики!$D$88,Графики!$D$90,Графики!$D$96,Графики!$D$97,Графики!$D$104,Графики!$D$105,Графики!$D$121)</c:f>
              <c:numCache>
                <c:formatCode>0.00000</c:formatCode>
                <c:ptCount val="19"/>
                <c:pt idx="0">
                  <c:v>4.1589599079267046E-3</c:v>
                </c:pt>
                <c:pt idx="1">
                  <c:v>-1.4114058720699501</c:v>
                </c:pt>
                <c:pt idx="2">
                  <c:v>-0.8552454272290092</c:v>
                </c:pt>
                <c:pt idx="3">
                  <c:v>-0.3613091895056123</c:v>
                </c:pt>
                <c:pt idx="4">
                  <c:v>-0.47236462061264362</c:v>
                </c:pt>
                <c:pt idx="5">
                  <c:v>-1.0919942651125929</c:v>
                </c:pt>
                <c:pt idx="6">
                  <c:v>-0.86461044381095564</c:v>
                </c:pt>
                <c:pt idx="7">
                  <c:v>-7.5027488478993765E-2</c:v>
                </c:pt>
                <c:pt idx="8">
                  <c:v>-0.5112055682236194</c:v>
                </c:pt>
                <c:pt idx="9">
                  <c:v>0.1537397590988735</c:v>
                </c:pt>
                <c:pt idx="10">
                  <c:v>-0.29303341577799391</c:v>
                </c:pt>
                <c:pt idx="11">
                  <c:v>0.206866456251321</c:v>
                </c:pt>
                <c:pt idx="12">
                  <c:v>-0.39346997962482949</c:v>
                </c:pt>
                <c:pt idx="13">
                  <c:v>-1.1321999628286745</c:v>
                </c:pt>
                <c:pt idx="14">
                  <c:v>-1.4775798025292122</c:v>
                </c:pt>
                <c:pt idx="15">
                  <c:v>-1.5145933250615475</c:v>
                </c:pt>
                <c:pt idx="16">
                  <c:v>-1.0004446836060266</c:v>
                </c:pt>
                <c:pt idx="17">
                  <c:v>-5.2605709804272177E-2</c:v>
                </c:pt>
                <c:pt idx="18">
                  <c:v>-0.1260130225702788</c:v>
                </c:pt>
              </c:numCache>
            </c:numRef>
          </c:xVal>
          <c:yVal>
            <c:numRef>
              <c:f>(Графики!$E$46,Графики!$E$47,Графики!$E$48,Графики!$E$52,Графики!$E$54,Графики!$E$57,Графики!$E$58,Графики!$E$60,Графики!$E$66,Графики!$E$70,Графики!$E$67,Графики!$E$83,Графики!$E$88,Графики!$E$90,Графики!$E$96,Графики!$E$97,Графики!$E$104,Графики!$E$105,Графики!$E$121)</c:f>
              <c:numCache>
                <c:formatCode>0.00000</c:formatCode>
                <c:ptCount val="19"/>
                <c:pt idx="0">
                  <c:v>-1.0974827049021127</c:v>
                </c:pt>
                <c:pt idx="1">
                  <c:v>-1.2493204790025558</c:v>
                </c:pt>
                <c:pt idx="2">
                  <c:v>0.16475424583626697</c:v>
                </c:pt>
                <c:pt idx="3">
                  <c:v>-1.0502625970543691</c:v>
                </c:pt>
                <c:pt idx="4">
                  <c:v>-0.34052876250758157</c:v>
                </c:pt>
                <c:pt idx="5">
                  <c:v>-0.93960786836193566</c:v>
                </c:pt>
                <c:pt idx="6">
                  <c:v>1.089205572176544E-2</c:v>
                </c:pt>
                <c:pt idx="7">
                  <c:v>-0.64135416676672852</c:v>
                </c:pt>
                <c:pt idx="8">
                  <c:v>-0.6282348351070014</c:v>
                </c:pt>
                <c:pt idx="9">
                  <c:v>-0.12248831943674655</c:v>
                </c:pt>
                <c:pt idx="10">
                  <c:v>-0.77836499856168717</c:v>
                </c:pt>
                <c:pt idx="11">
                  <c:v>-0.21524912720861458</c:v>
                </c:pt>
                <c:pt idx="12">
                  <c:v>-0.70552634103337264</c:v>
                </c:pt>
                <c:pt idx="13">
                  <c:v>-1.6743650355145756</c:v>
                </c:pt>
                <c:pt idx="14">
                  <c:v>-0.72266238779301717</c:v>
                </c:pt>
                <c:pt idx="15">
                  <c:v>-0.39599386453158691</c:v>
                </c:pt>
                <c:pt idx="16">
                  <c:v>-0.95097027796243738</c:v>
                </c:pt>
                <c:pt idx="17">
                  <c:v>-0.37935552940187595</c:v>
                </c:pt>
                <c:pt idx="18">
                  <c:v>-0.2872649798888956</c:v>
                </c:pt>
              </c:numCache>
            </c:numRef>
          </c:yVal>
          <c:smooth val="0"/>
        </c:ser>
        <c:ser>
          <c:idx val="3"/>
          <c:order val="3"/>
          <c:tx>
            <c:v>4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Графики!$D$56,Графики!$D$61,Графики!$D$65,Графики!$D$69,Графики!$D$81,Графики!$D$89,Графики!$D$93,Графики!$D$102,Графики!$D$103,Графики!$D$106,Графики!$D$109,Графики!$D$113,Графики!$D$118,Графики!$D$124,Графики!$D$126)</c:f>
              <c:numCache>
                <c:formatCode>0.00000</c:formatCode>
                <c:ptCount val="15"/>
                <c:pt idx="0">
                  <c:v>1.0810174286238268</c:v>
                </c:pt>
                <c:pt idx="1">
                  <c:v>1.6450980753046356</c:v>
                </c:pt>
                <c:pt idx="2">
                  <c:v>1.4474040008397731</c:v>
                </c:pt>
                <c:pt idx="3">
                  <c:v>0.55598953438220522</c:v>
                </c:pt>
                <c:pt idx="4">
                  <c:v>0.76201921528072347</c:v>
                </c:pt>
                <c:pt idx="5">
                  <c:v>0.94906750609787804</c:v>
                </c:pt>
                <c:pt idx="6">
                  <c:v>2.0167870980768274</c:v>
                </c:pt>
                <c:pt idx="7">
                  <c:v>1.3483812731330076</c:v>
                </c:pt>
                <c:pt idx="8">
                  <c:v>0.484467756484109</c:v>
                </c:pt>
                <c:pt idx="9">
                  <c:v>0.986172032352854</c:v>
                </c:pt>
                <c:pt idx="10">
                  <c:v>1.2900430873827986</c:v>
                </c:pt>
                <c:pt idx="11">
                  <c:v>1.005869542554052</c:v>
                </c:pt>
                <c:pt idx="12">
                  <c:v>0.80174717802825035</c:v>
                </c:pt>
                <c:pt idx="13">
                  <c:v>-6.2872015641378454E-2</c:v>
                </c:pt>
                <c:pt idx="14">
                  <c:v>2.3595296237008792</c:v>
                </c:pt>
              </c:numCache>
            </c:numRef>
          </c:xVal>
          <c:yVal>
            <c:numRef>
              <c:f>(Графики!$E$56,Графики!$E$61,Графики!$E$65,Графики!$E$69,Графики!$E$81,Графики!$E$89,Графики!$E$93,Графики!$E$102,Графики!$E$103,Графики!$E$106,Графики!$E$109,Графики!$E$113,Графики!$E$118,Графики!$E$124,Графики!$E$126)</c:f>
              <c:numCache>
                <c:formatCode>0.00000</c:formatCode>
                <c:ptCount val="15"/>
                <c:pt idx="0">
                  <c:v>2.4156021819374955</c:v>
                </c:pt>
                <c:pt idx="1">
                  <c:v>0.74974708373087584</c:v>
                </c:pt>
                <c:pt idx="2">
                  <c:v>0.17430466749372572</c:v>
                </c:pt>
                <c:pt idx="3">
                  <c:v>0.36992685755264626</c:v>
                </c:pt>
                <c:pt idx="4">
                  <c:v>0.24508869614022036</c:v>
                </c:pt>
                <c:pt idx="5">
                  <c:v>0.21267326997628261</c:v>
                </c:pt>
                <c:pt idx="6">
                  <c:v>1.5270940393233268</c:v>
                </c:pt>
                <c:pt idx="7">
                  <c:v>-0.2701249686981429</c:v>
                </c:pt>
                <c:pt idx="8">
                  <c:v>0.42536730318197968</c:v>
                </c:pt>
                <c:pt idx="9">
                  <c:v>0.4507622932255928</c:v>
                </c:pt>
                <c:pt idx="10">
                  <c:v>1.3670031343710574</c:v>
                </c:pt>
                <c:pt idx="11">
                  <c:v>0.28394978208197325</c:v>
                </c:pt>
                <c:pt idx="12">
                  <c:v>0.78746018549289243</c:v>
                </c:pt>
                <c:pt idx="13">
                  <c:v>1.5962749734600787</c:v>
                </c:pt>
                <c:pt idx="14">
                  <c:v>1.8882008388226073</c:v>
                </c:pt>
              </c:numCache>
            </c:numRef>
          </c:yVal>
          <c:smooth val="0"/>
        </c:ser>
        <c:ser>
          <c:idx val="4"/>
          <c:order val="4"/>
          <c:tx>
            <c:v>5 кластер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(Графики!$D$51,Графики!$D$62,Графики!$D$63,Графики!$D$76,Графики!$D$77,Графики!$D$86,Графики!$D$94,Графики!$D$98,Графики!$D$101,Графики!$D$111)</c:f>
              <c:numCache>
                <c:formatCode>0.00000</c:formatCode>
                <c:ptCount val="10"/>
                <c:pt idx="0">
                  <c:v>0.17584662136898591</c:v>
                </c:pt>
                <c:pt idx="1">
                  <c:v>0.63199967232943455</c:v>
                </c:pt>
                <c:pt idx="2">
                  <c:v>0.25584108327333882</c:v>
                </c:pt>
                <c:pt idx="3">
                  <c:v>0.29554382105285781</c:v>
                </c:pt>
                <c:pt idx="4">
                  <c:v>-0.73566704029120611</c:v>
                </c:pt>
                <c:pt idx="5">
                  <c:v>-0.1002677098943157</c:v>
                </c:pt>
                <c:pt idx="6">
                  <c:v>2.4004749266290126</c:v>
                </c:pt>
                <c:pt idx="7">
                  <c:v>0.68963765539347199</c:v>
                </c:pt>
                <c:pt idx="8">
                  <c:v>-0.17354851181825315</c:v>
                </c:pt>
                <c:pt idx="9">
                  <c:v>-1.2893231153394096</c:v>
                </c:pt>
              </c:numCache>
            </c:numRef>
          </c:xVal>
          <c:yVal>
            <c:numRef>
              <c:f>(Графики!$E$51,Графики!$E$62,Графики!$E$63,Графики!$E$76,Графики!$E$77,Графики!$E$86,Графики!$E$94,Графики!$E$98,Графики!$E$101,Графики!$E$111)</c:f>
              <c:numCache>
                <c:formatCode>0.00000</c:formatCode>
                <c:ptCount val="10"/>
                <c:pt idx="0">
                  <c:v>0.25370415592097911</c:v>
                </c:pt>
                <c:pt idx="1">
                  <c:v>0.43621763977433048</c:v>
                </c:pt>
                <c:pt idx="2">
                  <c:v>0.23673242345873224</c:v>
                </c:pt>
                <c:pt idx="3">
                  <c:v>1.8633358881888236</c:v>
                </c:pt>
                <c:pt idx="4">
                  <c:v>0.58751580709718065</c:v>
                </c:pt>
                <c:pt idx="5">
                  <c:v>-5.2115210079899006E-3</c:v>
                </c:pt>
                <c:pt idx="6">
                  <c:v>1.5243648928990807</c:v>
                </c:pt>
                <c:pt idx="7">
                  <c:v>-2.7830462251566837E-2</c:v>
                </c:pt>
                <c:pt idx="8">
                  <c:v>0.66264664325513678</c:v>
                </c:pt>
                <c:pt idx="9">
                  <c:v>0.24960693064638501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70176"/>
        <c:axId val="1964776704"/>
      </c:scatterChart>
      <c:valAx>
        <c:axId val="19647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76704"/>
        <c:crosses val="autoZero"/>
        <c:crossBetween val="midCat"/>
      </c:valAx>
      <c:valAx>
        <c:axId val="1964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7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47</xdr:row>
      <xdr:rowOff>123825</xdr:rowOff>
    </xdr:from>
    <xdr:to>
      <xdr:col>11</xdr:col>
      <xdr:colOff>619125</xdr:colOff>
      <xdr:row>62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63</xdr:row>
      <xdr:rowOff>76200</xdr:rowOff>
    </xdr:from>
    <xdr:to>
      <xdr:col>11</xdr:col>
      <xdr:colOff>704850</xdr:colOff>
      <xdr:row>77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790575</xdr:colOff>
      <xdr:row>48</xdr:row>
      <xdr:rowOff>0</xdr:rowOff>
    </xdr:from>
    <xdr:to>
      <xdr:col>14</xdr:col>
      <xdr:colOff>1190625</xdr:colOff>
      <xdr:row>62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828675</xdr:colOff>
      <xdr:row>62</xdr:row>
      <xdr:rowOff>152400</xdr:rowOff>
    </xdr:from>
    <xdr:to>
      <xdr:col>14</xdr:col>
      <xdr:colOff>1228725</xdr:colOff>
      <xdr:row>77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CD87" totalsRowCount="1" headerRowDxfId="82" dataDxfId="81">
  <autoFilter ref="A1:CD86"/>
  <sortState ref="A2:BZ86">
    <sortCondition ref="A1:A86"/>
  </sortState>
  <tableColumns count="82">
    <tableColumn id="1" name="Регион" dataDxfId="80" totalsRowDxfId="79"/>
    <tableColumn id="2" name="Cluster Membership-Ward" totalsRowFunction="count" dataDxfId="78" totalsRowDxfId="77"/>
    <tableColumn id="3" name="Cluster Membership-Complete" totalsRowFunction="count" dataDxfId="76" totalsRowDxfId="75"/>
    <tableColumn id="4" name="Cluster Membership-Single" totalsRowFunction="count" dataDxfId="74" totalsRowDxfId="73"/>
    <tableColumn id="5" name="CLUSTER K-means" totalsRowFunction="count" dataDxfId="72" totalsRowDxfId="71"/>
    <tableColumn id="6" name="X1" totalsRowFunction="average" dataDxfId="70" totalsRowDxfId="69"/>
    <tableColumn id="7" name="X2" totalsRowFunction="average" dataDxfId="68" totalsRowDxfId="67"/>
    <tableColumn id="8" name="X3" totalsRowFunction="average" dataDxfId="66" totalsRowDxfId="65"/>
    <tableColumn id="9" name="X4" totalsRowFunction="average" dataDxfId="64" totalsRowDxfId="63"/>
    <tableColumn id="10" name="X5" totalsRowFunction="average" dataDxfId="62" totalsRowDxfId="61"/>
    <tableColumn id="11" name="X6" totalsRowFunction="average" dataDxfId="60" totalsRowDxfId="59"/>
    <tableColumn id="12" name="X7" totalsRowFunction="average" dataDxfId="58" totalsRowDxfId="57"/>
    <tableColumn id="13" name="X8" totalsRowFunction="average" dataDxfId="56" totalsRowDxfId="55"/>
    <tableColumn id="14" name="X9" totalsRowFunction="average" dataDxfId="54" totalsRowDxfId="53"/>
    <tableColumn id="15" name="Расстояние" totalsRowFunction="sum" dataDxfId="52" totalsRowDxfId="51">
      <calculatedColumnFormula>SUMXMY2(Таблица2[[#This Row],[X1]:[X9]],Таблица2[[#Totals],[X1]:[X9]])</calculatedColumnFormula>
    </tableColumn>
    <tableColumn id="16" name="обучающая выборка" totalsRowFunction="count" dataDxfId="50" totalsRowDxfId="49"/>
    <tableColumn id="17" name="функция" totalsRowFunction="custom" dataDxfId="48" totalsRowDxfId="47">
      <totalsRowFormula>30/Таблица2[[#Totals],[обучающая выборка]]</totalsRowFormula>
    </tableColumn>
    <tableColumn id="18" name="Observed Махаланобис" dataDxfId="46" totalsRowDxfId="45"/>
    <tableColumn id="20" name="Махал1" dataDxfId="44" totalsRowDxfId="43"/>
    <tableColumn id="21" name="Махал2" dataDxfId="42" totalsRowDxfId="41"/>
    <tableColumn id="22" name="Махал3" dataDxfId="40" totalsRowDxfId="39"/>
    <tableColumn id="23" name="Махал4" dataDxfId="38" totalsRowDxfId="37"/>
    <tableColumn id="24" name="Махал5" dataDxfId="36" totalsRowDxfId="35"/>
    <tableColumn id="25" name="Минимум Махаланобис" dataDxfId="34" totalsRowDxfId="33">
      <calculatedColumnFormula>MIN(Таблица2[[#This Row],[Махал1]:[Махал5]])</calculatedColumnFormula>
    </tableColumn>
    <tableColumn id="26" name="Махаланобис классификация" totalsRowFunction="custom" dataDxfId="32" totalsRowDxfId="31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30" totalsRowDxfId="29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28"/>
    <tableColumn id="28" name="априор1" totalsRowDxfId="27"/>
    <tableColumn id="29" name="априор2" totalsRowDxfId="26"/>
    <tableColumn id="30" name="априор3" totalsRowDxfId="25"/>
    <tableColumn id="31" name="априор4" totalsRowDxfId="24"/>
    <tableColumn id="32" name="априор5" totalsRowDxfId="23"/>
    <tableColumn id="34" name="априор макс" dataDxfId="22">
      <calculatedColumnFormula>MAX(Таблица2[[#This Row],[априор1]:[априор5]])</calculatedColumnFormula>
    </tableColumn>
    <tableColumn id="35" name="Априор Классификация" totalsRowFunction="custom" dataDxfId="21" totalsRowDxfId="20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19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18">
      <totalsRowFormula>28/30</totalsRowFormula>
    </tableColumn>
    <tableColumn id="38" name="Observed МахаланобисВКЛ"/>
    <tableColumn id="39" name="Махал1ВКЛ"/>
    <tableColumn id="40" name="Махал2ВКл"/>
    <tableColumn id="41" name="Махал3ВКЛ"/>
    <tableColumn id="42" name="Махал4ВКЛ"/>
    <tableColumn id="43" name="Махал5ВКл"/>
    <tableColumn id="44" name="Ммхаланобис минимум ВКЛ" dataDxfId="17">
      <calculatedColumnFormula>MIN(Таблица2[[#This Row],[Махал1ВКЛ]:[Махал5ВКл]])</calculatedColumnFormula>
    </tableColumn>
    <tableColumn id="45" name="МахаланобисКлассификацияВКЛ" totalsRowFunction="custom" dataDxfId="16" totalsRowDxfId="15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14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/>
    <tableColumn id="48" name="АприорВКл1"/>
    <tableColumn id="49" name="АприорВКл2"/>
    <tableColumn id="50" name="АприорВКл3"/>
    <tableColumn id="51" name="АприорВКл4"/>
    <tableColumn id="52" name="АприорВКл5"/>
    <tableColumn id="53" name="АприорВКЛ макс" dataDxfId="13">
      <calculatedColumnFormula>MAX(Таблица2[[#This Row],[АприорВКл1]:[АприорВКл5]])</calculatedColumnFormula>
    </tableColumn>
    <tableColumn id="54" name="АприорВклКлассификация" totalsRowFunction="custom" dataDxfId="12" totalsRowDxfId="11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10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9">
      <totalsRowFormula>28/30</totalsRowFormula>
    </tableColumn>
    <tableColumn id="57" name="Observed МахаланобисИСК"/>
    <tableColumn id="58" name="Махал1ИСК"/>
    <tableColumn id="59" name="Махал2ИСК"/>
    <tableColumn id="60" name="Махал3ИСК"/>
    <tableColumn id="61" name="Махал4ИСК"/>
    <tableColumn id="62" name="Махал5ИСК"/>
    <tableColumn id="63" name="Махал минимум ИСК">
      <calculatedColumnFormula>MIN(Таблица2[[#This Row],[Махал1ИСК]:[Махал5ИСК]])</calculatedColumnFormula>
    </tableColumn>
    <tableColumn id="64" name="МАХАЛ ИСК Классификация" totalsRowFunction="custom" totalsRowDxfId="8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>
      <calculatedColumnFormula>IF(Таблица2[[#This Row],[МАХАЛ ИСК Классификация]]=Таблица2[[#This Row],[обучающая выборка]],1,0)</calculatedColumnFormula>
    </tableColumn>
    <tableColumn id="66" name="априорИСК"/>
    <tableColumn id="67" name="АприорИСК1"/>
    <tableColumn id="68" name="АприорИСК2"/>
    <tableColumn id="69" name="АприорИСК3"/>
    <tableColumn id="70" name="АприорИСК4"/>
    <tableColumn id="71" name="АприорИСК5"/>
    <tableColumn id="72" name="АприорИСК максимум" dataDxfId="7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6" totalsRowDxfId="5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4">
      <calculatedColumnFormula>IF(Таблица2[[#This Row],[АприорИСК классификация]]=Таблица2[[#This Row],[обучающая выборка]],1,0)</calculatedColumnFormula>
    </tableColumn>
    <tableColumn id="19" name="f1"/>
    <tableColumn id="75" name="f2"/>
    <tableColumn id="76" name="f3"/>
    <tableColumn id="79" name="Ward  МГК" totalsRowFunction="count"/>
    <tableColumn id="80" name="K-Means МГК"/>
    <tableColumn id="77" name="ward_new" dataDxfId="3"/>
    <tableColumn id="78" name="f" dataDxfId="2"/>
    <tableColumn id="81" name="Столбец2" dataDxfId="1"/>
    <tableColumn id="82" name="Столбец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1"/>
  <sheetViews>
    <sheetView tabSelected="1" zoomScaleNormal="10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CC9" sqref="CC9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82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6" t="s">
        <v>135</v>
      </c>
      <c r="Q1" s="16" t="s">
        <v>119</v>
      </c>
      <c r="R1" s="16" t="s">
        <v>125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136</v>
      </c>
      <c r="AB1" s="16" t="s">
        <v>141</v>
      </c>
      <c r="AC1" s="16" t="s">
        <v>137</v>
      </c>
      <c r="AD1" s="16" t="s">
        <v>138</v>
      </c>
      <c r="AE1" s="16" t="s">
        <v>139</v>
      </c>
      <c r="AF1" s="16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0" t="s">
        <v>155</v>
      </c>
      <c r="AU1" s="20" t="s">
        <v>156</v>
      </c>
      <c r="AV1" s="20" t="s">
        <v>157</v>
      </c>
      <c r="AW1" s="20" t="s">
        <v>158</v>
      </c>
      <c r="AX1" s="20" t="s">
        <v>159</v>
      </c>
      <c r="AY1" s="20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0" t="s">
        <v>180</v>
      </c>
      <c r="BT1" s="20" t="s">
        <v>181</v>
      </c>
      <c r="BU1" s="20" t="s">
        <v>182</v>
      </c>
      <c r="BV1" s="20" t="s">
        <v>197</v>
      </c>
      <c r="BW1" s="20" t="s">
        <v>198</v>
      </c>
      <c r="BX1" s="20" t="s">
        <v>199</v>
      </c>
      <c r="BY1" s="20" t="s">
        <v>200</v>
      </c>
      <c r="BZ1" s="20" t="s">
        <v>201</v>
      </c>
      <c r="CA1" s="40" t="s">
        <v>212</v>
      </c>
      <c r="CB1" s="35" t="s">
        <v>215</v>
      </c>
      <c r="CC1" s="35" t="s">
        <v>213</v>
      </c>
      <c r="CD1" s="35" t="s">
        <v>214</v>
      </c>
    </row>
    <row r="2" spans="1:82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15"/>
      <c r="Q2" s="15" t="s">
        <v>124</v>
      </c>
      <c r="R2" s="17" t="s">
        <v>126</v>
      </c>
      <c r="S2" s="17">
        <v>81.942999999999998</v>
      </c>
      <c r="T2" s="17">
        <v>2607.674</v>
      </c>
      <c r="U2" s="17">
        <v>115.18</v>
      </c>
      <c r="V2" s="17">
        <v>132.74299999999999</v>
      </c>
      <c r="W2" s="17">
        <v>122.605</v>
      </c>
      <c r="X2" s="17">
        <f>MIN(Таблица2[[#This Row],[Махал1]:[Махал5]])</f>
        <v>81.942999999999998</v>
      </c>
      <c r="Y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" s="17">
        <f>IF(Таблица2[[#This Row],[Махаланобис классификация]]=Таблица2[[#This Row],[обучающая выборка]],1,0)</f>
        <v>0</v>
      </c>
      <c r="AA2" s="18" t="s">
        <v>126</v>
      </c>
      <c r="AB2" s="19">
        <v>0.99999996612662723</v>
      </c>
      <c r="AC2" s="19">
        <v>0</v>
      </c>
      <c r="AD2" s="19">
        <v>3.3061922756849346E-8</v>
      </c>
      <c r="AE2" s="19">
        <v>4.2310231854553647E-12</v>
      </c>
      <c r="AF2" s="19">
        <v>8.0721914518842931E-10</v>
      </c>
      <c r="AG2">
        <f>MAX(Таблица2[[#This Row],[априор1]:[априор5]])</f>
        <v>0.99999996612662723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">
        <f>IF(Таблица2[[#This Row],[обучающая выборка]]=Таблица2[[#This Row],[Априор Классификация]],1,0)</f>
        <v>0</v>
      </c>
      <c r="AJ2" t="s">
        <v>123</v>
      </c>
      <c r="AK2" t="s">
        <v>126</v>
      </c>
      <c r="AL2">
        <v>17.693999999999999</v>
      </c>
      <c r="AM2">
        <v>1619.192</v>
      </c>
      <c r="AN2">
        <v>15.397</v>
      </c>
      <c r="AO2">
        <v>32.177</v>
      </c>
      <c r="AP2">
        <v>34.524999999999999</v>
      </c>
      <c r="AQ2">
        <f>MIN(Таблица2[[#This Row],[Махал1ВКЛ]:[Махал5ВКл]])</f>
        <v>15.397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0</v>
      </c>
      <c r="AT2" t="s">
        <v>126</v>
      </c>
      <c r="AU2">
        <v>0.36754999999999999</v>
      </c>
      <c r="AV2">
        <v>0</v>
      </c>
      <c r="AW2">
        <v>0.63228600000000001</v>
      </c>
      <c r="AX2">
        <v>1.2E-4</v>
      </c>
      <c r="AY2">
        <v>4.3999999999999999E-5</v>
      </c>
      <c r="AZ2">
        <f>MAX(Таблица2[[#This Row],[АприорВКл1]:[АприорВКл5]])</f>
        <v>0.63228600000000001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0</v>
      </c>
      <c r="BC2" t="s">
        <v>123</v>
      </c>
      <c r="BD2" t="s">
        <v>126</v>
      </c>
      <c r="BE2">
        <v>17.693999999999999</v>
      </c>
      <c r="BF2">
        <v>1619.192</v>
      </c>
      <c r="BG2">
        <v>15.397</v>
      </c>
      <c r="BH2">
        <v>32.177</v>
      </c>
      <c r="BI2">
        <v>34.524999999999999</v>
      </c>
      <c r="BJ2">
        <f>MIN(Таблица2[[#This Row],[Махал1ИСК]:[Махал5ИСК]])</f>
        <v>15.397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0</v>
      </c>
      <c r="BM2" t="s">
        <v>126</v>
      </c>
      <c r="BN2">
        <v>0.36754999999999999</v>
      </c>
      <c r="BO2">
        <v>0</v>
      </c>
      <c r="BP2">
        <v>0.63228600000000001</v>
      </c>
      <c r="BQ2">
        <v>1.2E-4</v>
      </c>
      <c r="BR2">
        <v>4.3999999999999999E-5</v>
      </c>
      <c r="BS2">
        <f>MAX(Таблица2[[#This Row],[АприорИСК1]]:Таблица2[[#This Row],[АприорИСК5]])</f>
        <v>0.63228600000000001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0</v>
      </c>
      <c r="BV2" s="26">
        <v>4.1589599079267046E-3</v>
      </c>
      <c r="BW2" s="26">
        <v>-1.0974827049021127</v>
      </c>
      <c r="BX2" s="26">
        <v>-1.1719565948365986</v>
      </c>
      <c r="BY2" s="33">
        <v>2</v>
      </c>
      <c r="BZ2" s="18">
        <v>3</v>
      </c>
      <c r="CA2" s="34">
        <v>3</v>
      </c>
      <c r="CB2" s="34"/>
      <c r="CC2" s="34"/>
      <c r="CD2" s="34"/>
    </row>
    <row r="3" spans="1:82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15"/>
      <c r="Q3" s="15" t="s">
        <v>122</v>
      </c>
      <c r="R3" s="17" t="s">
        <v>126</v>
      </c>
      <c r="S3" s="17">
        <v>119.02</v>
      </c>
      <c r="T3" s="17">
        <v>1484.691</v>
      </c>
      <c r="U3" s="17">
        <v>78.028000000000006</v>
      </c>
      <c r="V3" s="17">
        <v>156.05600000000001</v>
      </c>
      <c r="W3" s="17">
        <v>68.537000000000006</v>
      </c>
      <c r="X3" s="17">
        <f>MIN(Таблица2[[#This Row],[Махал1]:[Махал5]])</f>
        <v>68.537000000000006</v>
      </c>
      <c r="Y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7">
        <f>IF(Таблица2[[#This Row],[Махаланобис классификация]]=Таблица2[[#This Row],[обучающая выборка]],1,0)</f>
        <v>0</v>
      </c>
      <c r="AA3" s="18" t="s">
        <v>126</v>
      </c>
      <c r="AB3" s="19">
        <v>1.9819580788802714E-11</v>
      </c>
      <c r="AC3" s="19">
        <v>0</v>
      </c>
      <c r="AD3" s="19">
        <v>8.6132631629823268E-3</v>
      </c>
      <c r="AE3" s="19">
        <v>8.1733675707102251E-20</v>
      </c>
      <c r="AF3" s="19">
        <v>0.99138673681719813</v>
      </c>
      <c r="AG3">
        <f>MAX(Таблица2[[#This Row],[априор1]:[априор5]])</f>
        <v>0.99138673681719813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0</v>
      </c>
      <c r="AJ3" t="s">
        <v>123</v>
      </c>
      <c r="AK3" t="s">
        <v>126</v>
      </c>
      <c r="AL3">
        <v>67.02</v>
      </c>
      <c r="AM3">
        <v>975.38</v>
      </c>
      <c r="AN3">
        <v>31.681000000000001</v>
      </c>
      <c r="AO3">
        <v>93.677999999999997</v>
      </c>
      <c r="AP3">
        <v>47.881999999999998</v>
      </c>
      <c r="AQ3">
        <f>MIN(Таблица2[[#This Row],[Махал1ВКЛ]:[Махал5ВКл]])</f>
        <v>31.681000000000001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">
        <f>IF(Таблица2[[#This Row],[обучающая выборка]]=Таблица2[[#This Row],[МахаланобисКлассификацияВКЛ]],1,0)</f>
        <v>0</v>
      </c>
      <c r="AT3" t="s">
        <v>126</v>
      </c>
      <c r="AU3">
        <v>0</v>
      </c>
      <c r="AV3">
        <v>0</v>
      </c>
      <c r="AW3">
        <v>0.99969699999999995</v>
      </c>
      <c r="AX3">
        <v>0</v>
      </c>
      <c r="AY3">
        <v>3.0299999999999999E-4</v>
      </c>
      <c r="AZ3">
        <f>MAX(Таблица2[[#This Row],[АприорВКл1]:[АприорВКл5]])</f>
        <v>0.99969699999999995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">
        <f>IF(Таблица2[[#This Row],[АприорВклКлассификация]]=Таблица2[[#This Row],[обучающая выборка]],1,0)</f>
        <v>0</v>
      </c>
      <c r="BC3" t="s">
        <v>123</v>
      </c>
      <c r="BD3" t="s">
        <v>126</v>
      </c>
      <c r="BE3">
        <v>67.02</v>
      </c>
      <c r="BF3">
        <v>975.38</v>
      </c>
      <c r="BG3">
        <v>31.681000000000001</v>
      </c>
      <c r="BH3">
        <v>93.677999999999997</v>
      </c>
      <c r="BI3">
        <v>47.881999999999998</v>
      </c>
      <c r="BJ3">
        <f>MIN(Таблица2[[#This Row],[Махал1ИСК]:[Махал5ИСК]])</f>
        <v>31.681000000000001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">
        <f>IF(Таблица2[[#This Row],[МАХАЛ ИСК Классификация]]=Таблица2[[#This Row],[обучающая выборка]],1,0)</f>
        <v>0</v>
      </c>
      <c r="BM3" t="s">
        <v>126</v>
      </c>
      <c r="BN3">
        <v>0</v>
      </c>
      <c r="BO3">
        <v>0</v>
      </c>
      <c r="BP3">
        <v>0.99969699999999995</v>
      </c>
      <c r="BQ3">
        <v>0</v>
      </c>
      <c r="BR3">
        <v>3.0299999999999999E-4</v>
      </c>
      <c r="BS3">
        <f>MAX(Таблица2[[#This Row],[АприорИСК1]]:Таблица2[[#This Row],[АприорИСК5]])</f>
        <v>0.99969699999999995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">
        <f>IF(Таблица2[[#This Row],[АприорИСК классификация]]=Таблица2[[#This Row],[обучающая выборка]],1,0)</f>
        <v>0</v>
      </c>
      <c r="BV3" s="26">
        <v>-1.4114058720699501</v>
      </c>
      <c r="BW3" s="26">
        <v>-1.2493204790025558</v>
      </c>
      <c r="BX3" s="26">
        <v>0.25490962718523219</v>
      </c>
      <c r="BY3" s="33">
        <v>3</v>
      </c>
      <c r="BZ3" s="18">
        <v>3</v>
      </c>
      <c r="CA3" s="34">
        <v>3</v>
      </c>
      <c r="CB3" s="34"/>
      <c r="CC3" s="34"/>
      <c r="CD3" s="34"/>
    </row>
    <row r="4" spans="1:82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15"/>
      <c r="Q4" s="15" t="s">
        <v>122</v>
      </c>
      <c r="R4" s="17" t="s">
        <v>126</v>
      </c>
      <c r="S4" s="17">
        <v>72.811000000000007</v>
      </c>
      <c r="T4" s="17">
        <v>1686.7270000000001</v>
      </c>
      <c r="U4" s="17">
        <v>50.006</v>
      </c>
      <c r="V4" s="17">
        <v>82.316000000000003</v>
      </c>
      <c r="W4" s="17">
        <v>48.933</v>
      </c>
      <c r="X4" s="17">
        <f>MIN(Таблица2[[#This Row],[Махал1]:[Махал5]])</f>
        <v>48.933</v>
      </c>
      <c r="Y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7">
        <f>IF(Таблица2[[#This Row],[Махаланобис классификация]]=Таблица2[[#This Row],[обучающая выборка]],1,0)</f>
        <v>0</v>
      </c>
      <c r="AA4" s="18" t="s">
        <v>126</v>
      </c>
      <c r="AB4" s="19">
        <v>7.5556813775642265E-6</v>
      </c>
      <c r="AC4" s="19">
        <v>0</v>
      </c>
      <c r="AD4" s="19">
        <v>0.36894622856626963</v>
      </c>
      <c r="AE4" s="19">
        <v>2.9627248783758277E-8</v>
      </c>
      <c r="AF4" s="19">
        <v>0.6310461861251041</v>
      </c>
      <c r="AG4">
        <f>MAX(Таблица2[[#This Row],[априор1]:[априор5]])</f>
        <v>0.6310461861251041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0</v>
      </c>
      <c r="AJ4" t="s">
        <v>122</v>
      </c>
      <c r="AK4" t="s">
        <v>126</v>
      </c>
      <c r="AL4">
        <v>33.316000000000003</v>
      </c>
      <c r="AM4">
        <v>1208.2280000000001</v>
      </c>
      <c r="AN4">
        <v>31.504999999999999</v>
      </c>
      <c r="AO4">
        <v>63.561</v>
      </c>
      <c r="AP4">
        <v>5.944</v>
      </c>
      <c r="AQ4">
        <f>MIN(Таблица2[[#This Row],[Махал1ВКЛ]:[Махал5ВКл]])</f>
        <v>5.944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0</v>
      </c>
      <c r="AT4" t="s">
        <v>126</v>
      </c>
      <c r="AU4">
        <v>1.9999999999999999E-6</v>
      </c>
      <c r="AV4">
        <v>0</v>
      </c>
      <c r="AW4">
        <v>3.0000000000000001E-6</v>
      </c>
      <c r="AX4">
        <v>0</v>
      </c>
      <c r="AY4">
        <v>0.99999499999999997</v>
      </c>
      <c r="AZ4">
        <f>MAX(Таблица2[[#This Row],[АприорВКл1]:[АприорВКл5]])</f>
        <v>0.99999499999999997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0</v>
      </c>
      <c r="BC4" t="s">
        <v>122</v>
      </c>
      <c r="BD4" t="s">
        <v>126</v>
      </c>
      <c r="BE4">
        <v>33.316000000000003</v>
      </c>
      <c r="BF4">
        <v>1208.2280000000001</v>
      </c>
      <c r="BG4">
        <v>31.504999999999999</v>
      </c>
      <c r="BH4">
        <v>63.561</v>
      </c>
      <c r="BI4">
        <v>5.944</v>
      </c>
      <c r="BJ4">
        <f>MIN(Таблица2[[#This Row],[Махал1ИСК]:[Махал5ИСК]])</f>
        <v>5.944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0</v>
      </c>
      <c r="BM4" t="s">
        <v>126</v>
      </c>
      <c r="BN4">
        <v>1.9999999999999999E-6</v>
      </c>
      <c r="BO4">
        <v>0</v>
      </c>
      <c r="BP4">
        <v>3.0000000000000001E-6</v>
      </c>
      <c r="BQ4">
        <v>0</v>
      </c>
      <c r="BR4">
        <v>0.99999499999999997</v>
      </c>
      <c r="BS4">
        <f>MAX(Таблица2[[#This Row],[АприорИСК1]]:Таблица2[[#This Row],[АприорИСК5]])</f>
        <v>0.99999499999999997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0</v>
      </c>
      <c r="BV4" s="26">
        <v>-0.8552454272290092</v>
      </c>
      <c r="BW4" s="26">
        <v>0.16475424583626697</v>
      </c>
      <c r="BX4" s="26">
        <v>6.2972192774009506E-2</v>
      </c>
      <c r="BY4" s="33">
        <v>5</v>
      </c>
      <c r="BZ4" s="18">
        <v>3</v>
      </c>
      <c r="CA4" s="34">
        <v>3</v>
      </c>
      <c r="CB4" s="34"/>
      <c r="CC4" s="34"/>
      <c r="CD4" s="34"/>
    </row>
    <row r="5" spans="1:82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15">
        <v>1</v>
      </c>
      <c r="Q5" s="15" t="s">
        <v>124</v>
      </c>
      <c r="R5" s="17" t="s">
        <v>124</v>
      </c>
      <c r="S5" s="17">
        <v>2.6080000000000001</v>
      </c>
      <c r="T5" s="17">
        <v>2106.9520000000002</v>
      </c>
      <c r="U5" s="17">
        <v>39.031999999999996</v>
      </c>
      <c r="V5" s="17">
        <v>17.062999999999999</v>
      </c>
      <c r="W5" s="17">
        <v>31.972999999999999</v>
      </c>
      <c r="X5" s="17">
        <f>MIN(Таблица2[[#This Row],[Махал1]:[Махал5]])</f>
        <v>2.6080000000000001</v>
      </c>
      <c r="Y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7">
        <f>IF(Таблица2[[#This Row],[Махаланобис классификация]]=Таблица2[[#This Row],[обучающая выборка]],1,0)</f>
        <v>1</v>
      </c>
      <c r="AA5" s="18" t="s">
        <v>124</v>
      </c>
      <c r="AB5" s="19">
        <v>0.99966973493635813</v>
      </c>
      <c r="AC5" s="19">
        <v>0</v>
      </c>
      <c r="AD5" s="19">
        <v>6.7170170052881015E-9</v>
      </c>
      <c r="AE5" s="19">
        <v>3.3002924298266244E-4</v>
      </c>
      <c r="AF5" s="19">
        <v>2.2910364229452125E-7</v>
      </c>
      <c r="AG5">
        <f>MAX(Таблица2[[#This Row],[априор1]:[априор5]])</f>
        <v>0.99966973493635813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2.0680000000000001</v>
      </c>
      <c r="AM5">
        <v>1425.124</v>
      </c>
      <c r="AN5">
        <v>32.956000000000003</v>
      </c>
      <c r="AO5">
        <v>6.4630000000000001</v>
      </c>
      <c r="AP5">
        <v>24.641999999999999</v>
      </c>
      <c r="AQ5">
        <f>MIN(Таблица2[[#This Row],[Махал1ВКЛ]:[Махал5ВКл]])</f>
        <v>2.0680000000000001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0.95192900000000003</v>
      </c>
      <c r="AV5">
        <v>0</v>
      </c>
      <c r="AW5">
        <v>0</v>
      </c>
      <c r="AX5">
        <v>4.8064000000000003E-2</v>
      </c>
      <c r="AY5">
        <v>6.9999999999999999E-6</v>
      </c>
      <c r="AZ5">
        <f>MAX(Таблица2[[#This Row],[АприорВКл1]:[АприорВКл5]])</f>
        <v>0.95192900000000003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2.0680000000000001</v>
      </c>
      <c r="BF5">
        <v>1425.124</v>
      </c>
      <c r="BG5">
        <v>32.956000000000003</v>
      </c>
      <c r="BH5">
        <v>6.4630000000000001</v>
      </c>
      <c r="BI5">
        <v>24.641999999999999</v>
      </c>
      <c r="BJ5">
        <f>MIN(Таблица2[[#This Row],[Махал1ИСК]:[Махал5ИСК]])</f>
        <v>2.0680000000000001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0.95192900000000003</v>
      </c>
      <c r="BO5">
        <v>0</v>
      </c>
      <c r="BP5">
        <v>0</v>
      </c>
      <c r="BQ5">
        <v>4.8064000000000003E-2</v>
      </c>
      <c r="BR5">
        <v>6.9999999999999999E-6</v>
      </c>
      <c r="BS5">
        <f>MAX(Таблица2[[#This Row],[АприорИСК1]]:Таблица2[[#This Row],[АприорИСК5]])</f>
        <v>0.95192900000000003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  <c r="BV5" s="26">
        <v>0.74429734346756371</v>
      </c>
      <c r="BW5" s="26">
        <v>-0.13192086711486234</v>
      </c>
      <c r="BX5" s="26">
        <v>0.17053097989580407</v>
      </c>
      <c r="BY5" s="33">
        <v>4</v>
      </c>
      <c r="BZ5" s="18">
        <v>2</v>
      </c>
      <c r="CA5" s="34">
        <v>1</v>
      </c>
      <c r="CB5" s="34"/>
      <c r="CC5" s="34"/>
      <c r="CD5" s="34"/>
    </row>
    <row r="6" spans="1:82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15"/>
      <c r="Q6" s="15" t="s">
        <v>120</v>
      </c>
      <c r="R6" s="17" t="s">
        <v>126</v>
      </c>
      <c r="S6" s="17">
        <v>39.94</v>
      </c>
      <c r="T6" s="17">
        <v>1831.7819999999999</v>
      </c>
      <c r="U6" s="17">
        <v>31.805</v>
      </c>
      <c r="V6" s="17">
        <v>22.486000000000001</v>
      </c>
      <c r="W6" s="17">
        <v>83.221999999999994</v>
      </c>
      <c r="X6" s="17">
        <f>MIN(Таблица2[[#This Row],[Махал1]:[Махал5]])</f>
        <v>22.486000000000001</v>
      </c>
      <c r="Y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" s="17">
        <f>IF(Таблица2[[#This Row],[Махаланобис классификация]]=Таблица2[[#This Row],[обучающая выборка]],1,0)</f>
        <v>0</v>
      </c>
      <c r="AA6" s="18" t="s">
        <v>126</v>
      </c>
      <c r="AB6" s="19">
        <v>3.5270849101001468E-4</v>
      </c>
      <c r="AC6" s="19">
        <v>0</v>
      </c>
      <c r="AD6" s="19">
        <v>1.1235551632837043E-2</v>
      </c>
      <c r="AE6" s="19">
        <v>0.98841173987607611</v>
      </c>
      <c r="AF6" s="19">
        <v>7.6847252039710549E-14</v>
      </c>
      <c r="AG6">
        <f>MAX(Таблица2[[#This Row],[априор1]:[априор5]])</f>
        <v>0.98841173987607611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">
        <f>IF(Таблица2[[#This Row],[обучающая выборка]]=Таблица2[[#This Row],[Априор Классификация]],1,0)</f>
        <v>0</v>
      </c>
      <c r="AJ6" t="s">
        <v>124</v>
      </c>
      <c r="AK6" t="s">
        <v>126</v>
      </c>
      <c r="AL6">
        <v>17.077000000000002</v>
      </c>
      <c r="AM6">
        <v>1326.963</v>
      </c>
      <c r="AN6">
        <v>21.477</v>
      </c>
      <c r="AO6">
        <v>17.937999999999999</v>
      </c>
      <c r="AP6">
        <v>44.564999999999998</v>
      </c>
      <c r="AQ6">
        <f>MIN(Таблица2[[#This Row],[Махал1ВКЛ]:[Махал5ВКл]])</f>
        <v>17.077000000000002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">
        <f>IF(Таблица2[[#This Row],[обучающая выборка]]=Таблица2[[#This Row],[МахаланобисКлассификацияВКЛ]],1,0)</f>
        <v>0</v>
      </c>
      <c r="AT6" t="s">
        <v>126</v>
      </c>
      <c r="AU6">
        <v>0.73750700000000002</v>
      </c>
      <c r="AV6">
        <v>0</v>
      </c>
      <c r="AW6">
        <v>4.4556999999999999E-2</v>
      </c>
      <c r="AX6">
        <v>0.21793499999999999</v>
      </c>
      <c r="AY6">
        <v>0</v>
      </c>
      <c r="AZ6">
        <f>MAX(Таблица2[[#This Row],[АприорВКл1]:[АприорВКл5]])</f>
        <v>0.73750700000000002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">
        <f>IF(Таблица2[[#This Row],[АприорВклКлассификация]]=Таблица2[[#This Row],[обучающая выборка]],1,0)</f>
        <v>0</v>
      </c>
      <c r="BC6" t="s">
        <v>124</v>
      </c>
      <c r="BD6" t="s">
        <v>126</v>
      </c>
      <c r="BE6">
        <v>17.077000000000002</v>
      </c>
      <c r="BF6">
        <v>1326.963</v>
      </c>
      <c r="BG6">
        <v>21.477</v>
      </c>
      <c r="BH6">
        <v>17.937999999999999</v>
      </c>
      <c r="BI6">
        <v>44.564999999999998</v>
      </c>
      <c r="BJ6">
        <f>MIN(Таблица2[[#This Row],[Махал1ИСК]:[Махал5ИСК]])</f>
        <v>17.077000000000002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">
        <f>IF(Таблица2[[#This Row],[МАХАЛ ИСК Классификация]]=Таблица2[[#This Row],[обучающая выборка]],1,0)</f>
        <v>0</v>
      </c>
      <c r="BM6" t="s">
        <v>126</v>
      </c>
      <c r="BN6">
        <v>0.73750700000000002</v>
      </c>
      <c r="BO6">
        <v>0</v>
      </c>
      <c r="BP6">
        <v>4.4556999999999999E-2</v>
      </c>
      <c r="BQ6">
        <v>0.21793499999999999</v>
      </c>
      <c r="BR6">
        <v>0</v>
      </c>
      <c r="BS6">
        <f>MAX(Таблица2[[#This Row],[АприорИСК1]]:Таблица2[[#This Row],[АприорИСК5]])</f>
        <v>0.73750700000000002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">
        <f>IF(Таблица2[[#This Row],[АприорИСК классификация]]=Таблица2[[#This Row],[обучающая выборка]],1,0)</f>
        <v>0</v>
      </c>
      <c r="BV6" s="26">
        <v>0.55135941082757312</v>
      </c>
      <c r="BW6" s="26">
        <v>6.5124851736002243E-2</v>
      </c>
      <c r="BX6" s="26">
        <v>1.3046540562803774</v>
      </c>
      <c r="BY6" s="33">
        <v>4</v>
      </c>
      <c r="BZ6" s="18">
        <v>2</v>
      </c>
      <c r="CA6" s="34">
        <v>1</v>
      </c>
      <c r="CB6" s="34"/>
      <c r="CC6" s="34"/>
      <c r="CD6" s="34"/>
    </row>
    <row r="7" spans="1:82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15"/>
      <c r="Q7" s="15" t="s">
        <v>124</v>
      </c>
      <c r="R7" s="17" t="s">
        <v>126</v>
      </c>
      <c r="S7" s="17">
        <v>27.71</v>
      </c>
      <c r="T7" s="17">
        <v>2082.009</v>
      </c>
      <c r="U7" s="17">
        <v>31.501999999999999</v>
      </c>
      <c r="V7" s="17">
        <v>44.572000000000003</v>
      </c>
      <c r="W7" s="17">
        <v>59.082999999999998</v>
      </c>
      <c r="X7" s="17">
        <f>MIN(Таблица2[[#This Row],[Махал1]:[Махал5]])</f>
        <v>27.71</v>
      </c>
      <c r="Y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7">
        <f>IF(Таблица2[[#This Row],[Махаланобис классификация]]=Таблица2[[#This Row],[обучающая выборка]],1,0)</f>
        <v>0</v>
      </c>
      <c r="AA7" s="18" t="s">
        <v>126</v>
      </c>
      <c r="AB7" s="19">
        <v>0.9242026201472674</v>
      </c>
      <c r="AC7" s="19">
        <v>0</v>
      </c>
      <c r="AD7" s="19">
        <v>7.5705728796415808E-2</v>
      </c>
      <c r="AE7" s="19">
        <v>9.1573451667256533E-5</v>
      </c>
      <c r="AF7" s="19">
        <v>7.7604649412960428E-8</v>
      </c>
      <c r="AG7">
        <f>MAX(Таблица2[[#This Row],[априор1]:[априор5]])</f>
        <v>0.9242026201472674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0</v>
      </c>
      <c r="AJ7" t="s">
        <v>123</v>
      </c>
      <c r="AK7" t="s">
        <v>126</v>
      </c>
      <c r="AL7">
        <v>11.603</v>
      </c>
      <c r="AM7">
        <v>1392.7329999999999</v>
      </c>
      <c r="AN7">
        <v>4.7640000000000002</v>
      </c>
      <c r="AO7">
        <v>29.536000000000001</v>
      </c>
      <c r="AP7">
        <v>12.867000000000001</v>
      </c>
      <c r="AQ7">
        <f>MIN(Таблица2[[#This Row],[Махал1ВКЛ]:[Махал5ВКл]])</f>
        <v>4.7640000000000002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">
        <f>IF(Таблица2[[#This Row],[обучающая выборка]]=Таблица2[[#This Row],[МахаланобисКлассификацияВКЛ]],1,0)</f>
        <v>0</v>
      </c>
      <c r="AT7" t="s">
        <v>126</v>
      </c>
      <c r="AU7">
        <v>5.5687E-2</v>
      </c>
      <c r="AV7">
        <v>0</v>
      </c>
      <c r="AW7">
        <v>0.92816500000000002</v>
      </c>
      <c r="AX7">
        <v>3.0000000000000001E-6</v>
      </c>
      <c r="AY7">
        <v>1.6145E-2</v>
      </c>
      <c r="AZ7">
        <f>MAX(Таблица2[[#This Row],[АприорВКл1]:[АприорВКл5]])</f>
        <v>0.92816500000000002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">
        <f>IF(Таблица2[[#This Row],[АприорВклКлассификация]]=Таблица2[[#This Row],[обучающая выборка]],1,0)</f>
        <v>0</v>
      </c>
      <c r="BC7" t="s">
        <v>123</v>
      </c>
      <c r="BD7" t="s">
        <v>126</v>
      </c>
      <c r="BE7">
        <v>11.603</v>
      </c>
      <c r="BF7">
        <v>1392.7329999999999</v>
      </c>
      <c r="BG7">
        <v>4.7640000000000002</v>
      </c>
      <c r="BH7">
        <v>29.536000000000001</v>
      </c>
      <c r="BI7">
        <v>12.867000000000001</v>
      </c>
      <c r="BJ7">
        <f>MIN(Таблица2[[#This Row],[Махал1ИСК]:[Махал5ИСК]])</f>
        <v>4.7640000000000002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">
        <f>IF(Таблица2[[#This Row],[МАХАЛ ИСК Классификация]]=Таблица2[[#This Row],[обучающая выборка]],1,0)</f>
        <v>0</v>
      </c>
      <c r="BM7" t="s">
        <v>126</v>
      </c>
      <c r="BN7">
        <v>5.5687E-2</v>
      </c>
      <c r="BO7">
        <v>0</v>
      </c>
      <c r="BP7">
        <v>0.92816500000000002</v>
      </c>
      <c r="BQ7">
        <v>3.0000000000000001E-6</v>
      </c>
      <c r="BR7">
        <v>1.6145E-2</v>
      </c>
      <c r="BS7">
        <f>MAX(Таблица2[[#This Row],[АприорИСК1]]:Таблица2[[#This Row],[АприорИСК5]])</f>
        <v>0.92816500000000002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">
        <f>IF(Таблица2[[#This Row],[АприорИСК классификация]]=Таблица2[[#This Row],[обучающая выборка]],1,0)</f>
        <v>0</v>
      </c>
      <c r="BV7" s="26">
        <v>0.17584662136898591</v>
      </c>
      <c r="BW7" s="26">
        <v>0.25370415592097911</v>
      </c>
      <c r="BX7" s="26">
        <v>-1.5124273436143738</v>
      </c>
      <c r="BY7" s="33">
        <v>2</v>
      </c>
      <c r="BZ7" s="18">
        <v>5</v>
      </c>
      <c r="CA7" s="34">
        <v>2</v>
      </c>
      <c r="CB7" s="34"/>
      <c r="CC7" s="34"/>
      <c r="CD7" s="34"/>
    </row>
    <row r="8" spans="1:82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15"/>
      <c r="Q8" s="15" t="s">
        <v>122</v>
      </c>
      <c r="R8" s="17" t="s">
        <v>126</v>
      </c>
      <c r="S8" s="17">
        <v>49.106000000000002</v>
      </c>
      <c r="T8" s="17">
        <v>2111.9960000000001</v>
      </c>
      <c r="U8" s="17">
        <v>56.119</v>
      </c>
      <c r="V8" s="17">
        <v>102.139</v>
      </c>
      <c r="W8" s="17">
        <v>20.965</v>
      </c>
      <c r="X8" s="17">
        <f>MIN(Таблица2[[#This Row],[Махал1]:[Махал5]])</f>
        <v>20.965</v>
      </c>
      <c r="Y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7">
        <f>IF(Таблица2[[#This Row],[Махаланобис классификация]]=Таблица2[[#This Row],[обучающая выборка]],1,0)</f>
        <v>0</v>
      </c>
      <c r="AA8" s="18" t="s">
        <v>126</v>
      </c>
      <c r="AB8" s="19">
        <v>1.4205789384235318E-6</v>
      </c>
      <c r="AC8" s="19">
        <v>0</v>
      </c>
      <c r="AD8" s="19">
        <v>2.324777006980252E-8</v>
      </c>
      <c r="AE8" s="19">
        <v>1.9684547813000826E-18</v>
      </c>
      <c r="AF8" s="19">
        <v>0.99999855617329148</v>
      </c>
      <c r="AG8">
        <f>MAX(Таблица2[[#This Row],[априор1]:[априор5]])</f>
        <v>0.99999855617329148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0</v>
      </c>
      <c r="AJ8" t="s">
        <v>122</v>
      </c>
      <c r="AK8" t="s">
        <v>126</v>
      </c>
      <c r="AL8">
        <v>18.442</v>
      </c>
      <c r="AM8">
        <v>1430.7909999999999</v>
      </c>
      <c r="AN8">
        <v>10.138999999999999</v>
      </c>
      <c r="AO8">
        <v>45.557000000000002</v>
      </c>
      <c r="AP8">
        <v>6.6790000000000003</v>
      </c>
      <c r="AQ8">
        <f>MIN(Таблица2[[#This Row],[Махал1ВКЛ]:[Махал5ВКл]])</f>
        <v>6.6790000000000003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0</v>
      </c>
      <c r="AT8" t="s">
        <v>126</v>
      </c>
      <c r="AU8">
        <v>4.3280000000000002E-3</v>
      </c>
      <c r="AV8">
        <v>0</v>
      </c>
      <c r="AW8">
        <v>0.14993600000000001</v>
      </c>
      <c r="AX8">
        <v>0</v>
      </c>
      <c r="AY8">
        <v>0.84573699999999996</v>
      </c>
      <c r="AZ8">
        <f>MAX(Таблица2[[#This Row],[АприорВКл1]:[АприорВКл5]])</f>
        <v>0.84573699999999996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0</v>
      </c>
      <c r="BC8" t="s">
        <v>122</v>
      </c>
      <c r="BD8" t="s">
        <v>126</v>
      </c>
      <c r="BE8">
        <v>18.442</v>
      </c>
      <c r="BF8">
        <v>1430.7909999999999</v>
      </c>
      <c r="BG8">
        <v>10.138999999999999</v>
      </c>
      <c r="BH8">
        <v>45.557000000000002</v>
      </c>
      <c r="BI8">
        <v>6.6790000000000003</v>
      </c>
      <c r="BJ8">
        <f>MIN(Таблица2[[#This Row],[Махал1ИСК]:[Махал5ИСК]])</f>
        <v>6.6790000000000003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0</v>
      </c>
      <c r="BM8" t="s">
        <v>126</v>
      </c>
      <c r="BN8">
        <v>4.3280000000000002E-3</v>
      </c>
      <c r="BO8">
        <v>0</v>
      </c>
      <c r="BP8">
        <v>0.14993600000000001</v>
      </c>
      <c r="BQ8">
        <v>0</v>
      </c>
      <c r="BR8">
        <v>0.84573699999999996</v>
      </c>
      <c r="BS8">
        <f>MAX(Таблица2[[#This Row],[АприорИСК1]]:Таблица2[[#This Row],[АприорИСК5]])</f>
        <v>0.84573699999999996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0</v>
      </c>
      <c r="BV8" s="26">
        <v>-0.3613091895056123</v>
      </c>
      <c r="BW8" s="26">
        <v>-1.0502625970543691</v>
      </c>
      <c r="BX8" s="26">
        <v>-0.92817035554137117</v>
      </c>
      <c r="BY8" s="33">
        <v>2</v>
      </c>
      <c r="BZ8" s="18">
        <v>3</v>
      </c>
      <c r="CA8" s="34">
        <v>3</v>
      </c>
      <c r="CB8" s="34"/>
      <c r="CC8" s="34"/>
      <c r="CD8" s="34"/>
    </row>
    <row r="9" spans="1:82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15">
        <v>1</v>
      </c>
      <c r="Q9" s="15" t="s">
        <v>124</v>
      </c>
      <c r="R9" s="17" t="s">
        <v>124</v>
      </c>
      <c r="S9" s="17">
        <v>3.0529999999999999</v>
      </c>
      <c r="T9" s="17">
        <v>2109.7040000000002</v>
      </c>
      <c r="U9" s="17">
        <v>22.75</v>
      </c>
      <c r="V9" s="17">
        <v>12.742000000000001</v>
      </c>
      <c r="W9" s="17">
        <v>32.729999999999997</v>
      </c>
      <c r="X9" s="17">
        <f>MIN(Таблица2[[#This Row],[Махал1]:[Махал5]])</f>
        <v>3.0529999999999999</v>
      </c>
      <c r="Y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7">
        <f>IF(Таблица2[[#This Row],[Махаланобис классификация]]=Таблица2[[#This Row],[обучающая выборка]],1,0)</f>
        <v>1</v>
      </c>
      <c r="AA9" s="18" t="s">
        <v>124</v>
      </c>
      <c r="AB9" s="19">
        <v>0.99640584381461006</v>
      </c>
      <c r="AC9" s="19">
        <v>0</v>
      </c>
      <c r="AD9" s="19">
        <v>2.8712498758689059E-5</v>
      </c>
      <c r="AE9" s="19">
        <v>3.5652483590174859E-3</v>
      </c>
      <c r="AF9" s="19">
        <v>1.9532761390733096E-7</v>
      </c>
      <c r="AG9">
        <f>MAX(Таблица2[[#This Row],[априор1]:[априор5]])</f>
        <v>0.99640584381461006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2.5710000000000002</v>
      </c>
      <c r="AM9">
        <v>1445.8430000000001</v>
      </c>
      <c r="AN9">
        <v>18.783000000000001</v>
      </c>
      <c r="AO9">
        <v>7.0039999999999996</v>
      </c>
      <c r="AP9">
        <v>20.744</v>
      </c>
      <c r="AQ9">
        <f>MIN(Таблица2[[#This Row],[Махал1ВКЛ]:[Махал5ВКл]])</f>
        <v>2.5710000000000002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0.95260199999999995</v>
      </c>
      <c r="AV9">
        <v>0</v>
      </c>
      <c r="AW9">
        <v>1.5699999999999999E-4</v>
      </c>
      <c r="AX9">
        <v>4.7183000000000003E-2</v>
      </c>
      <c r="AY9">
        <v>5.8999999999999998E-5</v>
      </c>
      <c r="AZ9">
        <f>MAX(Таблица2[[#This Row],[АприорВКл1]:[АприорВКл5]])</f>
        <v>0.95260199999999995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2.5710000000000002</v>
      </c>
      <c r="BF9">
        <v>1445.8430000000001</v>
      </c>
      <c r="BG9">
        <v>18.783000000000001</v>
      </c>
      <c r="BH9">
        <v>7.0039999999999996</v>
      </c>
      <c r="BI9">
        <v>20.744</v>
      </c>
      <c r="BJ9">
        <f>MIN(Таблица2[[#This Row],[Махал1ИСК]:[Махал5ИСК]])</f>
        <v>2.5710000000000002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0.95260199999999995</v>
      </c>
      <c r="BO9">
        <v>0</v>
      </c>
      <c r="BP9">
        <v>1.5699999999999999E-4</v>
      </c>
      <c r="BQ9">
        <v>4.7183000000000003E-2</v>
      </c>
      <c r="BR9">
        <v>5.8999999999999998E-5</v>
      </c>
      <c r="BS9">
        <f>MAX(Таблица2[[#This Row],[АприорИСК1]]:Таблица2[[#This Row],[АприорИСК5]])</f>
        <v>0.95260199999999995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  <c r="BV9" s="26">
        <v>0.66407784375104573</v>
      </c>
      <c r="BW9" s="26">
        <v>-8.7311588568459289E-2</v>
      </c>
      <c r="BX9" s="26">
        <v>-7.6054853277045989E-2</v>
      </c>
      <c r="BY9" s="33">
        <v>4</v>
      </c>
      <c r="BZ9" s="18">
        <v>2</v>
      </c>
      <c r="CA9" s="34">
        <v>1</v>
      </c>
      <c r="CB9" s="34"/>
      <c r="CC9" s="34"/>
      <c r="CD9" s="34"/>
    </row>
    <row r="10" spans="1:82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15">
        <v>5</v>
      </c>
      <c r="Q10" s="15" t="s">
        <v>122</v>
      </c>
      <c r="R10" s="17" t="s">
        <v>122</v>
      </c>
      <c r="S10" s="17">
        <v>41.188000000000002</v>
      </c>
      <c r="T10" s="17">
        <v>2070.54</v>
      </c>
      <c r="U10" s="17">
        <v>61.046999999999997</v>
      </c>
      <c r="V10" s="17">
        <v>84.944000000000003</v>
      </c>
      <c r="W10" s="17">
        <v>5.7069999999999999</v>
      </c>
      <c r="X10" s="17">
        <f>MIN(Таблица2[[#This Row],[Махал1]:[Махал5]])</f>
        <v>5.7069999999999999</v>
      </c>
      <c r="Y1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7">
        <f>IF(Таблица2[[#This Row],[Махаланобис классификация]]=Таблица2[[#This Row],[обучающая выборка]],1,0)</f>
        <v>1</v>
      </c>
      <c r="AA10" s="18" t="s">
        <v>122</v>
      </c>
      <c r="AB10" s="19">
        <v>3.6204118957567143E-8</v>
      </c>
      <c r="AC10" s="19">
        <v>0</v>
      </c>
      <c r="AD10" s="19">
        <v>9.6186208368774256E-13</v>
      </c>
      <c r="AE10" s="19">
        <v>5.1870332601023004E-18</v>
      </c>
      <c r="AF10" s="19">
        <v>0.99999996379491918</v>
      </c>
      <c r="AG10">
        <f>MAX(Таблица2[[#This Row],[априор1]:[априор5]])</f>
        <v>0.99999996379491918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122</v>
      </c>
      <c r="AK10" t="s">
        <v>122</v>
      </c>
      <c r="AL10">
        <v>28.157</v>
      </c>
      <c r="AM10">
        <v>1442.0239999999999</v>
      </c>
      <c r="AN10">
        <v>43.402000000000001</v>
      </c>
      <c r="AO10">
        <v>57.593000000000004</v>
      </c>
      <c r="AP10">
        <v>3.907</v>
      </c>
      <c r="AQ10">
        <f>MIN(Таблица2[[#This Row],[Махал1ВКЛ]:[Махал5ВКл]])</f>
        <v>3.907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0">
        <f>IF(Таблица2[[#This Row],[обучающая выборка]]=Таблица2[[#This Row],[МахаланобисКлассификацияВКЛ]],1,0)</f>
        <v>1</v>
      </c>
      <c r="AT10" t="s">
        <v>122</v>
      </c>
      <c r="AU10">
        <v>1.0000000000000001E-5</v>
      </c>
      <c r="AV10">
        <v>0</v>
      </c>
      <c r="AW10">
        <v>0</v>
      </c>
      <c r="AX10">
        <v>0</v>
      </c>
      <c r="AY10">
        <v>0.99999000000000005</v>
      </c>
      <c r="AZ10">
        <f>MAX(Таблица2[[#This Row],[АприорВКл1]:[АприорВКл5]])</f>
        <v>0.99999000000000005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0">
        <f>IF(Таблица2[[#This Row],[АприорВклКлассификация]]=Таблица2[[#This Row],[обучающая выборка]],1,0)</f>
        <v>1</v>
      </c>
      <c r="BC10" t="s">
        <v>122</v>
      </c>
      <c r="BD10" t="s">
        <v>122</v>
      </c>
      <c r="BE10">
        <v>28.157</v>
      </c>
      <c r="BF10">
        <v>1442.0239999999999</v>
      </c>
      <c r="BG10">
        <v>43.402000000000001</v>
      </c>
      <c r="BH10">
        <v>57.593000000000004</v>
      </c>
      <c r="BI10">
        <v>3.907</v>
      </c>
      <c r="BJ10">
        <f>MIN(Таблица2[[#This Row],[Махал1ИСК]:[Махал5ИСК]])</f>
        <v>3.907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0">
        <f>IF(Таблица2[[#This Row],[МАХАЛ ИСК Классификация]]=Таблица2[[#This Row],[обучающая выборка]],1,0)</f>
        <v>1</v>
      </c>
      <c r="BM10" t="s">
        <v>122</v>
      </c>
      <c r="BN10">
        <v>1.0000000000000001E-5</v>
      </c>
      <c r="BO10">
        <v>0</v>
      </c>
      <c r="BP10">
        <v>0</v>
      </c>
      <c r="BQ10">
        <v>0</v>
      </c>
      <c r="BR10">
        <v>0.99999000000000005</v>
      </c>
      <c r="BS10">
        <f>MAX(Таблица2[[#This Row],[АприорИСК1]]:Таблица2[[#This Row],[АприорИСК5]])</f>
        <v>0.99999000000000005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0">
        <f>IF(Таблица2[[#This Row],[АприорИСК классификация]]=Таблица2[[#This Row],[обучающая выборка]],1,0)</f>
        <v>1</v>
      </c>
      <c r="BV10" s="26">
        <v>-0.47236462061264362</v>
      </c>
      <c r="BW10" s="26">
        <v>-0.34052876250758157</v>
      </c>
      <c r="BX10" s="26">
        <v>-0.99568697045622701</v>
      </c>
      <c r="BY10" s="33">
        <v>2</v>
      </c>
      <c r="BZ10" s="18">
        <v>3</v>
      </c>
      <c r="CA10" s="34">
        <v>3</v>
      </c>
      <c r="CB10" s="34"/>
      <c r="CC10" s="34"/>
      <c r="CD10" s="34"/>
    </row>
    <row r="11" spans="1:82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15"/>
      <c r="Q11" s="15" t="s">
        <v>124</v>
      </c>
      <c r="R11" s="17" t="s">
        <v>126</v>
      </c>
      <c r="S11" s="17">
        <v>27.201000000000001</v>
      </c>
      <c r="T11" s="17">
        <v>2119.1329999999998</v>
      </c>
      <c r="U11" s="17">
        <v>60.805999999999997</v>
      </c>
      <c r="V11" s="17">
        <v>46.036000000000001</v>
      </c>
      <c r="W11" s="17">
        <v>61.985999999999997</v>
      </c>
      <c r="X11" s="17">
        <f>MIN(Таблица2[[#This Row],[Махал1]:[Махал5]])</f>
        <v>27.201000000000001</v>
      </c>
      <c r="Y1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7">
        <f>IF(Таблица2[[#This Row],[Махаланобис классификация]]=Таблица2[[#This Row],[обучающая выборка]],1,0)</f>
        <v>0</v>
      </c>
      <c r="AA11" s="18" t="s">
        <v>126</v>
      </c>
      <c r="AB11" s="19">
        <v>0.99996302030396556</v>
      </c>
      <c r="AC11" s="19">
        <v>0</v>
      </c>
      <c r="AD11" s="19">
        <v>2.7504271788941436E-8</v>
      </c>
      <c r="AE11" s="19">
        <v>3.6936946285197228E-5</v>
      </c>
      <c r="AF11" s="19">
        <v>1.5245477499112042E-8</v>
      </c>
      <c r="AG11">
        <f>MAX(Таблица2[[#This Row],[априор1]:[априор5]])</f>
        <v>0.99996302030396556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0</v>
      </c>
      <c r="AJ11" t="s">
        <v>124</v>
      </c>
      <c r="AK11" t="s">
        <v>126</v>
      </c>
      <c r="AL11">
        <v>11.034000000000001</v>
      </c>
      <c r="AM11">
        <v>1464.8119999999999</v>
      </c>
      <c r="AN11">
        <v>35.387</v>
      </c>
      <c r="AO11">
        <v>16.626999999999999</v>
      </c>
      <c r="AP11">
        <v>43.981999999999999</v>
      </c>
      <c r="AQ11">
        <f>MIN(Таблица2[[#This Row],[Махал1ВКЛ]:[Махал5ВКл]])</f>
        <v>11.034000000000001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0</v>
      </c>
      <c r="AT11" t="s">
        <v>126</v>
      </c>
      <c r="AU11">
        <v>0.97299599999999997</v>
      </c>
      <c r="AV11">
        <v>0</v>
      </c>
      <c r="AW11">
        <v>3.0000000000000001E-6</v>
      </c>
      <c r="AX11">
        <v>2.7001000000000001E-2</v>
      </c>
      <c r="AY11">
        <v>0</v>
      </c>
      <c r="AZ11">
        <f>MAX(Таблица2[[#This Row],[АприорВКл1]:[АприорВКл5]])</f>
        <v>0.97299599999999997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0</v>
      </c>
      <c r="BC11" t="s">
        <v>124</v>
      </c>
      <c r="BD11" t="s">
        <v>126</v>
      </c>
      <c r="BE11">
        <v>11.034000000000001</v>
      </c>
      <c r="BF11">
        <v>1464.8119999999999</v>
      </c>
      <c r="BG11">
        <v>35.387</v>
      </c>
      <c r="BH11">
        <v>16.626999999999999</v>
      </c>
      <c r="BI11">
        <v>43.981999999999999</v>
      </c>
      <c r="BJ11">
        <f>MIN(Таблица2[[#This Row],[Махал1ИСК]:[Махал5ИСК]])</f>
        <v>11.034000000000001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0</v>
      </c>
      <c r="BM11" t="s">
        <v>126</v>
      </c>
      <c r="BN11">
        <v>0.97299599999999997</v>
      </c>
      <c r="BO11">
        <v>0</v>
      </c>
      <c r="BP11">
        <v>3.0000000000000001E-6</v>
      </c>
      <c r="BQ11">
        <v>2.7001000000000001E-2</v>
      </c>
      <c r="BR11">
        <v>0</v>
      </c>
      <c r="BS11">
        <f>MAX(Таблица2[[#This Row],[АприорИСК1]]:Таблица2[[#This Row],[АприорИСК5]])</f>
        <v>0.97299599999999997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0</v>
      </c>
      <c r="BV11" s="26">
        <v>0.54605165183376347</v>
      </c>
      <c r="BW11" s="26">
        <v>-0.53505443349905213</v>
      </c>
      <c r="BX11" s="26">
        <v>0.73155780838943962</v>
      </c>
      <c r="BY11" s="33">
        <v>1</v>
      </c>
      <c r="BZ11" s="18">
        <v>2</v>
      </c>
      <c r="CA11" s="34">
        <v>5</v>
      </c>
      <c r="CB11" s="34"/>
      <c r="CC11" s="34"/>
      <c r="CD11" s="34"/>
    </row>
    <row r="12" spans="1:82" x14ac:dyDescent="0.25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  <c r="P12" s="15"/>
      <c r="Q12" s="15" t="s">
        <v>120</v>
      </c>
      <c r="R12" s="17" t="s">
        <v>126</v>
      </c>
      <c r="S12" s="17">
        <v>376.96600000000001</v>
      </c>
      <c r="T12" s="17">
        <v>1515.896</v>
      </c>
      <c r="U12" s="17">
        <v>428.339</v>
      </c>
      <c r="V12" s="17">
        <v>321.21100000000001</v>
      </c>
      <c r="W12" s="17">
        <v>430.35700000000003</v>
      </c>
      <c r="X12" s="17">
        <f>MIN(Таблица2[[#This Row],[Махал1]:[Махал5]])</f>
        <v>321.21100000000001</v>
      </c>
      <c r="Y1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7">
        <f>IF(Таблица2[[#This Row],[Махаланобис классификация]]=Таблица2[[#This Row],[обучающая выборка]],1,0)</f>
        <v>0</v>
      </c>
      <c r="AA12" s="18" t="s">
        <v>126</v>
      </c>
      <c r="AB12" s="19">
        <v>1.7192540132635267E-12</v>
      </c>
      <c r="AC12" s="19">
        <v>0</v>
      </c>
      <c r="AD12" s="19">
        <v>6.554677010337371E-24</v>
      </c>
      <c r="AE12" s="19">
        <v>0.99999999999828071</v>
      </c>
      <c r="AF12" s="19">
        <v>2.3901672907635747E-24</v>
      </c>
      <c r="AG12">
        <f>MAX(Таблица2[[#This Row],[априор1]:[априор5]])</f>
        <v>0.99999999999828071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0</v>
      </c>
      <c r="AJ12" t="s">
        <v>120</v>
      </c>
      <c r="AK12" t="s">
        <v>126</v>
      </c>
      <c r="AL12">
        <v>172.654</v>
      </c>
      <c r="AM12">
        <v>1212.202</v>
      </c>
      <c r="AN12">
        <v>260.40800000000002</v>
      </c>
      <c r="AO12">
        <v>157.99700000000001</v>
      </c>
      <c r="AP12">
        <v>234.25800000000001</v>
      </c>
      <c r="AQ12">
        <f>MIN(Таблица2[[#This Row],[Махал1ВКЛ]:[Махал5ВКл]])</f>
        <v>157.99700000000001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0</v>
      </c>
      <c r="AT12" t="s">
        <v>126</v>
      </c>
      <c r="AU12">
        <v>1.4430000000000001E-3</v>
      </c>
      <c r="AV12">
        <v>0</v>
      </c>
      <c r="AW12">
        <v>0</v>
      </c>
      <c r="AX12">
        <v>0.99855700000000003</v>
      </c>
      <c r="AY12">
        <v>0</v>
      </c>
      <c r="AZ12">
        <f>MAX(Таблица2[[#This Row],[АприорВКл1]:[АприорВКл5]])</f>
        <v>0.99855700000000003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2">
        <f>IF(Таблица2[[#This Row],[АприорВклКлассификация]]=Таблица2[[#This Row],[обучающая выборка]],1,0)</f>
        <v>0</v>
      </c>
      <c r="BC12" t="s">
        <v>120</v>
      </c>
      <c r="BD12" t="s">
        <v>126</v>
      </c>
      <c r="BE12">
        <v>172.654</v>
      </c>
      <c r="BF12">
        <v>1212.202</v>
      </c>
      <c r="BG12">
        <v>260.40800000000002</v>
      </c>
      <c r="BH12">
        <v>157.99700000000001</v>
      </c>
      <c r="BI12">
        <v>234.25800000000001</v>
      </c>
      <c r="BJ12">
        <f>MIN(Таблица2[[#This Row],[Махал1ИСК]:[Махал5ИСК]])</f>
        <v>157.99700000000001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0</v>
      </c>
      <c r="BM12" t="s">
        <v>126</v>
      </c>
      <c r="BN12">
        <v>1.4430000000000001E-3</v>
      </c>
      <c r="BO12">
        <v>0</v>
      </c>
      <c r="BP12">
        <v>0</v>
      </c>
      <c r="BQ12">
        <v>0.99855700000000003</v>
      </c>
      <c r="BR12">
        <v>0</v>
      </c>
      <c r="BS12">
        <f>MAX(Таблица2[[#This Row],[АприорИСК1]]:Таблица2[[#This Row],[АприорИСК5]])</f>
        <v>0.99855700000000003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2">
        <f>IF(Таблица2[[#This Row],[АприорИСК классификация]]=Таблица2[[#This Row],[обучающая выборка]],1,0)</f>
        <v>0</v>
      </c>
      <c r="BV12" s="26">
        <v>1.0810174286238268</v>
      </c>
      <c r="BW12" s="26">
        <v>2.4156021819374955</v>
      </c>
      <c r="BX12" s="26">
        <v>1.7940228759778898</v>
      </c>
      <c r="BY12" s="33">
        <v>5</v>
      </c>
      <c r="BZ12" s="18">
        <v>4</v>
      </c>
      <c r="CA12" s="34">
        <v>1</v>
      </c>
      <c r="CB12" s="34"/>
      <c r="CC12" s="34"/>
      <c r="CD12" s="34"/>
    </row>
    <row r="13" spans="1:82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15"/>
      <c r="Q13" s="15" t="s">
        <v>122</v>
      </c>
      <c r="R13" s="17" t="s">
        <v>126</v>
      </c>
      <c r="S13" s="17">
        <v>132.524</v>
      </c>
      <c r="T13" s="17">
        <v>1741.538</v>
      </c>
      <c r="U13" s="17">
        <v>128.214</v>
      </c>
      <c r="V13" s="17">
        <v>190.42599999999999</v>
      </c>
      <c r="W13" s="17">
        <v>89.009</v>
      </c>
      <c r="X13" s="17">
        <f>MIN(Таблица2[[#This Row],[Махал1]:[Махал5]])</f>
        <v>89.009</v>
      </c>
      <c r="Y1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7">
        <f>IF(Таблица2[[#This Row],[Махаланобис классификация]]=Таблица2[[#This Row],[обучающая выборка]],1,0)</f>
        <v>0</v>
      </c>
      <c r="AA13" s="18" t="s">
        <v>126</v>
      </c>
      <c r="AB13" s="19">
        <v>6.5201537392810903E-10</v>
      </c>
      <c r="AC13" s="19">
        <v>0</v>
      </c>
      <c r="AD13" s="19">
        <v>3.0679723987852655E-9</v>
      </c>
      <c r="AE13" s="19">
        <v>7.9144136618713238E-23</v>
      </c>
      <c r="AF13" s="19">
        <v>0.99999999628001224</v>
      </c>
      <c r="AG13">
        <f>MAX(Таблица2[[#This Row],[априор1]:[априор5]])</f>
        <v>0.99999999628001224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0</v>
      </c>
      <c r="AJ13" t="s">
        <v>123</v>
      </c>
      <c r="AK13" t="s">
        <v>126</v>
      </c>
      <c r="AL13">
        <v>61.655999999999999</v>
      </c>
      <c r="AM13">
        <v>1009.476</v>
      </c>
      <c r="AN13">
        <v>30.811</v>
      </c>
      <c r="AO13">
        <v>86.332999999999998</v>
      </c>
      <c r="AP13">
        <v>34.435000000000002</v>
      </c>
      <c r="AQ13">
        <f>MIN(Таблица2[[#This Row],[Махал1ВКЛ]:[Махал5ВКл]])</f>
        <v>30.811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3">
        <f>IF(Таблица2[[#This Row],[обучающая выборка]]=Таблица2[[#This Row],[МахаланобисКлассификацияВКЛ]],1,0)</f>
        <v>0</v>
      </c>
      <c r="AT13" t="s">
        <v>126</v>
      </c>
      <c r="AU13">
        <v>0</v>
      </c>
      <c r="AV13">
        <v>0</v>
      </c>
      <c r="AW13">
        <v>0.85964200000000002</v>
      </c>
      <c r="AX13">
        <v>0</v>
      </c>
      <c r="AY13">
        <v>0.14035700000000001</v>
      </c>
      <c r="AZ13">
        <f>MAX(Таблица2[[#This Row],[АприорВКл1]:[АприорВКл5]])</f>
        <v>0.85964200000000002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3">
        <f>IF(Таблица2[[#This Row],[АприорВклКлассификация]]=Таблица2[[#This Row],[обучающая выборка]],1,0)</f>
        <v>0</v>
      </c>
      <c r="BC13" t="s">
        <v>123</v>
      </c>
      <c r="BD13" t="s">
        <v>126</v>
      </c>
      <c r="BE13">
        <v>61.655999999999999</v>
      </c>
      <c r="BF13">
        <v>1009.476</v>
      </c>
      <c r="BG13">
        <v>30.811</v>
      </c>
      <c r="BH13">
        <v>86.332999999999998</v>
      </c>
      <c r="BI13">
        <v>34.435000000000002</v>
      </c>
      <c r="BJ13">
        <f>MIN(Таблица2[[#This Row],[Махал1ИСК]:[Махал5ИСК]])</f>
        <v>30.811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3">
        <f>IF(Таблица2[[#This Row],[МАХАЛ ИСК Классификация]]=Таблица2[[#This Row],[обучающая выборка]],1,0)</f>
        <v>0</v>
      </c>
      <c r="BM13" t="s">
        <v>126</v>
      </c>
      <c r="BN13">
        <v>0</v>
      </c>
      <c r="BO13">
        <v>0</v>
      </c>
      <c r="BP13">
        <v>0.85964200000000002</v>
      </c>
      <c r="BQ13">
        <v>0</v>
      </c>
      <c r="BR13">
        <v>0.14035700000000001</v>
      </c>
      <c r="BS13">
        <f>MAX(Таблица2[[#This Row],[АприорИСК1]]:Таблица2[[#This Row],[АприорИСК5]])</f>
        <v>0.85964200000000002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3">
        <f>IF(Таблица2[[#This Row],[АприорИСК классификация]]=Таблица2[[#This Row],[обучающая выборка]],1,0)</f>
        <v>0</v>
      </c>
      <c r="BV13" s="26">
        <v>-1.0919942651125929</v>
      </c>
      <c r="BW13" s="26">
        <v>-0.93960786836193566</v>
      </c>
      <c r="BX13" s="26">
        <v>-1.9745962129488435</v>
      </c>
      <c r="BY13" s="33">
        <v>2</v>
      </c>
      <c r="BZ13" s="18">
        <v>3</v>
      </c>
      <c r="CA13" s="34">
        <v>3</v>
      </c>
      <c r="CB13" s="34"/>
      <c r="CC13" s="34"/>
      <c r="CD13" s="34"/>
    </row>
    <row r="14" spans="1:82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15"/>
      <c r="Q14" s="15" t="s">
        <v>123</v>
      </c>
      <c r="R14" s="17" t="s">
        <v>126</v>
      </c>
      <c r="S14" s="17">
        <v>172.74199999999999</v>
      </c>
      <c r="T14" s="17">
        <v>1285.8309999999999</v>
      </c>
      <c r="U14" s="17">
        <v>164.58</v>
      </c>
      <c r="V14" s="17">
        <v>189.02600000000001</v>
      </c>
      <c r="W14" s="17">
        <v>168.04900000000001</v>
      </c>
      <c r="X14" s="17">
        <f>MIN(Таблица2[[#This Row],[Махал1]:[Махал5]])</f>
        <v>164.58</v>
      </c>
      <c r="Y1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14" s="17">
        <f>IF(Таблица2[[#This Row],[Махаланобис классификация]]=Таблица2[[#This Row],[обучающая выборка]],1,0)</f>
        <v>0</v>
      </c>
      <c r="AA14" s="18" t="s">
        <v>126</v>
      </c>
      <c r="AB14" s="19">
        <v>2.5644001154152329E-2</v>
      </c>
      <c r="AC14" s="19">
        <v>0</v>
      </c>
      <c r="AD14" s="19">
        <v>0.82818809278992611</v>
      </c>
      <c r="AE14" s="19">
        <v>3.3923646538287255E-6</v>
      </c>
      <c r="AF14" s="19">
        <v>0.14616451369126779</v>
      </c>
      <c r="AG14">
        <f>MAX(Таблица2[[#This Row],[априор1]:[априор5]])</f>
        <v>0.82818809278992611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14">
        <f>IF(Таблица2[[#This Row],[обучающая выборка]]=Таблица2[[#This Row],[Априор Классификация]],1,0)</f>
        <v>0</v>
      </c>
      <c r="AJ14" t="s">
        <v>123</v>
      </c>
      <c r="AK14" t="s">
        <v>126</v>
      </c>
      <c r="AL14">
        <v>164.76300000000001</v>
      </c>
      <c r="AM14">
        <v>634.75599999999997</v>
      </c>
      <c r="AN14">
        <v>145.40100000000001</v>
      </c>
      <c r="AO14">
        <v>169.506</v>
      </c>
      <c r="AP14">
        <v>154.71100000000001</v>
      </c>
      <c r="AQ14">
        <f>MIN(Таблица2[[#This Row],[Махал1ВКЛ]:[Махал5ВКл]])</f>
        <v>145.40100000000001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4">
        <f>IF(Таблица2[[#This Row],[обучающая выборка]]=Таблица2[[#This Row],[МахаланобисКлассификацияВКЛ]],1,0)</f>
        <v>0</v>
      </c>
      <c r="AT14" t="s">
        <v>126</v>
      </c>
      <c r="AU14">
        <v>1.13E-4</v>
      </c>
      <c r="AV14">
        <v>0</v>
      </c>
      <c r="AW14">
        <v>0.99045700000000003</v>
      </c>
      <c r="AX14">
        <v>5.0000000000000004E-6</v>
      </c>
      <c r="AY14">
        <v>9.4249999999999994E-3</v>
      </c>
      <c r="AZ14">
        <f>MAX(Таблица2[[#This Row],[АприорВКл1]:[АприорВКл5]])</f>
        <v>0.99045700000000003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4">
        <f>IF(Таблица2[[#This Row],[АприорВклКлассификация]]=Таблица2[[#This Row],[обучающая выборка]],1,0)</f>
        <v>0</v>
      </c>
      <c r="BC14" t="s">
        <v>123</v>
      </c>
      <c r="BD14" t="s">
        <v>126</v>
      </c>
      <c r="BE14">
        <v>164.76300000000001</v>
      </c>
      <c r="BF14">
        <v>634.75599999999997</v>
      </c>
      <c r="BG14">
        <v>145.40100000000001</v>
      </c>
      <c r="BH14">
        <v>169.506</v>
      </c>
      <c r="BI14">
        <v>154.71100000000001</v>
      </c>
      <c r="BJ14">
        <f>MIN(Таблица2[[#This Row],[Махал1ИСК]:[Махал5ИСК]])</f>
        <v>145.40100000000001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4">
        <f>IF(Таблица2[[#This Row],[МАХАЛ ИСК Классификация]]=Таблица2[[#This Row],[обучающая выборка]],1,0)</f>
        <v>0</v>
      </c>
      <c r="BM14" t="s">
        <v>126</v>
      </c>
      <c r="BN14">
        <v>1.13E-4</v>
      </c>
      <c r="BO14">
        <v>0</v>
      </c>
      <c r="BP14">
        <v>0.99045700000000003</v>
      </c>
      <c r="BQ14">
        <v>5.0000000000000004E-6</v>
      </c>
      <c r="BR14">
        <v>9.4249999999999994E-3</v>
      </c>
      <c r="BS14">
        <f>MAX(Таблица2[[#This Row],[АприорИСК1]]:Таблица2[[#This Row],[АприорИСК5]])</f>
        <v>0.99045700000000003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4">
        <f>IF(Таблица2[[#This Row],[АприорИСК классификация]]=Таблица2[[#This Row],[обучающая выборка]],1,0)</f>
        <v>0</v>
      </c>
      <c r="BV14" s="26">
        <v>-0.86461044381095564</v>
      </c>
      <c r="BW14" s="26">
        <v>1.089205572176544E-2</v>
      </c>
      <c r="BX14" s="26">
        <v>-1.2059772999557852</v>
      </c>
      <c r="BY14" s="33">
        <v>5</v>
      </c>
      <c r="BZ14" s="18">
        <v>3</v>
      </c>
      <c r="CA14" s="34">
        <v>2</v>
      </c>
      <c r="CB14" s="34"/>
      <c r="CC14" s="34"/>
      <c r="CD14" s="34"/>
    </row>
    <row r="15" spans="1:82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15">
        <v>1</v>
      </c>
      <c r="Q15" s="15" t="s">
        <v>124</v>
      </c>
      <c r="R15" s="17" t="s">
        <v>124</v>
      </c>
      <c r="S15" s="17">
        <v>5.5730000000000004</v>
      </c>
      <c r="T15" s="17">
        <v>2105.761</v>
      </c>
      <c r="U15" s="17">
        <v>22.745000000000001</v>
      </c>
      <c r="V15" s="17">
        <v>33.865000000000002</v>
      </c>
      <c r="W15" s="17">
        <v>11.385999999999999</v>
      </c>
      <c r="X15" s="17">
        <f>MIN(Таблица2[[#This Row],[Махал1]:[Махал5]])</f>
        <v>5.5730000000000004</v>
      </c>
      <c r="Y1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7">
        <f>IF(Таблица2[[#This Row],[Махаланобис классификация]]=Таблица2[[#This Row],[обучающая выборка]],1,0)</f>
        <v>1</v>
      </c>
      <c r="AA15" s="18" t="s">
        <v>124</v>
      </c>
      <c r="AB15" s="19">
        <v>0.97095229641774328</v>
      </c>
      <c r="AC15" s="19">
        <v>0</v>
      </c>
      <c r="AD15" s="19">
        <v>9.8876514364712789E-5</v>
      </c>
      <c r="AE15" s="19">
        <v>3.1720253123967875E-7</v>
      </c>
      <c r="AF15" s="19">
        <v>2.8948509865360787E-2</v>
      </c>
      <c r="AG15">
        <f>MAX(Таблица2[[#This Row],[априор1]:[априор5]])</f>
        <v>0.97095229641774328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3.8279999999999998</v>
      </c>
      <c r="AM15">
        <v>1448.7909999999999</v>
      </c>
      <c r="AN15">
        <v>18.073</v>
      </c>
      <c r="AO15">
        <v>24.010999999999999</v>
      </c>
      <c r="AP15">
        <v>5.6630000000000003</v>
      </c>
      <c r="AQ15">
        <f>MIN(Таблица2[[#This Row],[Махал1ВКЛ]:[Махал5ВКл]])</f>
        <v>3.8279999999999998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0.82076300000000002</v>
      </c>
      <c r="AV15">
        <v>0</v>
      </c>
      <c r="AW15">
        <v>3.6099999999999999E-4</v>
      </c>
      <c r="AX15">
        <v>1.5E-5</v>
      </c>
      <c r="AY15">
        <v>0.17885999999999999</v>
      </c>
      <c r="AZ15">
        <f>MAX(Таблица2[[#This Row],[АприорВКл1]:[АприорВКл5]])</f>
        <v>0.82076300000000002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3.8279999999999998</v>
      </c>
      <c r="BF15">
        <v>1448.7909999999999</v>
      </c>
      <c r="BG15">
        <v>18.073</v>
      </c>
      <c r="BH15">
        <v>24.010999999999999</v>
      </c>
      <c r="BI15">
        <v>5.6630000000000003</v>
      </c>
      <c r="BJ15">
        <f>MIN(Таблица2[[#This Row],[Махал1ИСК]:[Махал5ИСК]])</f>
        <v>3.8279999999999998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0.82076300000000002</v>
      </c>
      <c r="BO15">
        <v>0</v>
      </c>
      <c r="BP15">
        <v>3.6099999999999999E-4</v>
      </c>
      <c r="BQ15">
        <v>1.5E-5</v>
      </c>
      <c r="BR15">
        <v>0.17885999999999999</v>
      </c>
      <c r="BS15">
        <f>MAX(Таблица2[[#This Row],[АприорИСК1]]:Таблица2[[#This Row],[АприорИСК5]])</f>
        <v>0.82076300000000002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  <c r="BV15" s="26">
        <v>-7.1279485554173808E-3</v>
      </c>
      <c r="BW15" s="26">
        <v>-0.46889219388340092</v>
      </c>
      <c r="BX15" s="26">
        <v>-3.0037675972604344E-2</v>
      </c>
      <c r="BY15" s="33">
        <v>2</v>
      </c>
      <c r="BZ15" s="18">
        <v>2</v>
      </c>
      <c r="CA15" s="34">
        <v>3</v>
      </c>
      <c r="CB15" s="34"/>
      <c r="CC15" s="34"/>
      <c r="CD15" s="34"/>
    </row>
    <row r="16" spans="1:82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15"/>
      <c r="Q16" s="15" t="s">
        <v>124</v>
      </c>
      <c r="R16" s="17" t="s">
        <v>126</v>
      </c>
      <c r="S16" s="17">
        <v>15.88</v>
      </c>
      <c r="T16" s="17">
        <v>2370.3510000000001</v>
      </c>
      <c r="U16" s="17">
        <v>42.567</v>
      </c>
      <c r="V16" s="17">
        <v>58.109000000000002</v>
      </c>
      <c r="W16" s="17">
        <v>38.366</v>
      </c>
      <c r="X16" s="17">
        <f>MIN(Таблица2[[#This Row],[Махал1]:[Махал5]])</f>
        <v>15.88</v>
      </c>
      <c r="Y1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7">
        <f>IF(Таблица2[[#This Row],[Махаланобис классификация]]=Таблица2[[#This Row],[обучающая выборка]],1,0)</f>
        <v>0</v>
      </c>
      <c r="AA16" s="18" t="s">
        <v>126</v>
      </c>
      <c r="AB16" s="19">
        <v>0.99999197932235651</v>
      </c>
      <c r="AC16" s="19">
        <v>0</v>
      </c>
      <c r="AD16" s="19">
        <v>8.748054292019538E-7</v>
      </c>
      <c r="AE16" s="19">
        <v>3.0742248103322582E-10</v>
      </c>
      <c r="AF16" s="19">
        <v>7.1455647917916773E-6</v>
      </c>
      <c r="AG16">
        <f>MAX(Таблица2[[#This Row],[априор1]:[априор5]])</f>
        <v>0.99999197932235651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0</v>
      </c>
      <c r="AJ16" t="s">
        <v>124</v>
      </c>
      <c r="AK16" t="s">
        <v>126</v>
      </c>
      <c r="AL16">
        <v>10.177</v>
      </c>
      <c r="AM16">
        <v>1583.269</v>
      </c>
      <c r="AN16">
        <v>23.797000000000001</v>
      </c>
      <c r="AO16">
        <v>35.055999999999997</v>
      </c>
      <c r="AP16">
        <v>17.728999999999999</v>
      </c>
      <c r="AQ16">
        <f>MIN(Таблица2[[#This Row],[Махал1ВКЛ]:[Махал5ВКл]])</f>
        <v>10.177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0</v>
      </c>
      <c r="AT16" t="s">
        <v>126</v>
      </c>
      <c r="AU16">
        <v>0.98706899999999997</v>
      </c>
      <c r="AV16">
        <v>0</v>
      </c>
      <c r="AW16">
        <v>5.9400000000000002E-4</v>
      </c>
      <c r="AX16">
        <v>1.9999999999999999E-6</v>
      </c>
      <c r="AY16">
        <v>1.2336E-2</v>
      </c>
      <c r="AZ16">
        <f>MAX(Таблица2[[#This Row],[АприорВКл1]:[АприорВКл5]])</f>
        <v>0.98706899999999997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0</v>
      </c>
      <c r="BC16" t="s">
        <v>124</v>
      </c>
      <c r="BD16" t="s">
        <v>126</v>
      </c>
      <c r="BE16">
        <v>10.177</v>
      </c>
      <c r="BF16">
        <v>1583.269</v>
      </c>
      <c r="BG16">
        <v>23.797000000000001</v>
      </c>
      <c r="BH16">
        <v>35.055999999999997</v>
      </c>
      <c r="BI16">
        <v>17.728999999999999</v>
      </c>
      <c r="BJ16">
        <f>MIN(Таблица2[[#This Row],[Махал1ИСК]:[Махал5ИСК]])</f>
        <v>10.177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0</v>
      </c>
      <c r="BM16" t="s">
        <v>126</v>
      </c>
      <c r="BN16">
        <v>0.98706899999999997</v>
      </c>
      <c r="BO16">
        <v>0</v>
      </c>
      <c r="BP16">
        <v>5.9400000000000002E-4</v>
      </c>
      <c r="BQ16">
        <v>1.9999999999999999E-6</v>
      </c>
      <c r="BR16">
        <v>1.2336E-2</v>
      </c>
      <c r="BS16">
        <f>MAX(Таблица2[[#This Row],[АприорИСК1]]:Таблица2[[#This Row],[АприорИСК5]])</f>
        <v>0.98706899999999997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0</v>
      </c>
      <c r="BV16" s="26">
        <v>-7.5027488478993765E-2</v>
      </c>
      <c r="BW16" s="26">
        <v>-0.64135416676672852</v>
      </c>
      <c r="BX16" s="26">
        <v>-0.64052298501621641</v>
      </c>
      <c r="BY16" s="33">
        <v>2</v>
      </c>
      <c r="BZ16" s="18">
        <v>3</v>
      </c>
      <c r="CA16" s="34">
        <v>3</v>
      </c>
      <c r="CB16" s="34"/>
      <c r="CC16" s="34"/>
      <c r="CD16" s="34"/>
    </row>
    <row r="17" spans="1:82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15">
        <v>4</v>
      </c>
      <c r="Q17" s="15" t="s">
        <v>120</v>
      </c>
      <c r="R17" s="17" t="s">
        <v>120</v>
      </c>
      <c r="S17" s="17">
        <v>30</v>
      </c>
      <c r="T17" s="17">
        <v>2045.7809999999999</v>
      </c>
      <c r="U17" s="17">
        <v>53.353000000000002</v>
      </c>
      <c r="V17" s="17">
        <v>9.0079999999999991</v>
      </c>
      <c r="W17" s="17">
        <v>81.638999999999996</v>
      </c>
      <c r="X17" s="17">
        <f>MIN(Таблица2[[#This Row],[Махал1]:[Махал5]])</f>
        <v>9.0079999999999991</v>
      </c>
      <c r="Y1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7">
        <f>IF(Таблица2[[#This Row],[Махаланобис классификация]]=Таблица2[[#This Row],[обучающая выборка]],1,0)</f>
        <v>1</v>
      </c>
      <c r="AA17" s="18" t="s">
        <v>120</v>
      </c>
      <c r="AB17" s="19">
        <v>6.0820258407540717E-5</v>
      </c>
      <c r="AC17" s="19">
        <v>0</v>
      </c>
      <c r="AD17" s="19">
        <v>2.816489311536172E-10</v>
      </c>
      <c r="AE17" s="19">
        <v>0.99993917945994326</v>
      </c>
      <c r="AF17" s="19">
        <v>2.0302471940664844E-16</v>
      </c>
      <c r="AG17">
        <f>MAX(Таблица2[[#This Row],[априор1]:[априор5]])</f>
        <v>0.99993917945994326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120</v>
      </c>
      <c r="AK17" t="s">
        <v>120</v>
      </c>
      <c r="AL17">
        <v>20.827000000000002</v>
      </c>
      <c r="AM17">
        <v>1428.1289999999999</v>
      </c>
      <c r="AN17">
        <v>39.594999999999999</v>
      </c>
      <c r="AO17">
        <v>2.867</v>
      </c>
      <c r="AP17">
        <v>52.186</v>
      </c>
      <c r="AQ17">
        <f>MIN(Таблица2[[#This Row],[Махал1ВКЛ]:[Махал5ВКл]])</f>
        <v>2.867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7">
        <f>IF(Таблица2[[#This Row],[обучающая выборка]]=Таблица2[[#This Row],[МахаланобисКлассификацияВКЛ]],1,0)</f>
        <v>1</v>
      </c>
      <c r="AT17" t="s">
        <v>120</v>
      </c>
      <c r="AU17">
        <v>2.7700000000000001E-4</v>
      </c>
      <c r="AV17">
        <v>0</v>
      </c>
      <c r="AW17">
        <v>0</v>
      </c>
      <c r="AX17">
        <v>0.99972300000000003</v>
      </c>
      <c r="AY17">
        <v>0</v>
      </c>
      <c r="AZ17">
        <f>MAX(Таблица2[[#This Row],[АприорВКл1]:[АприорВКл5]])</f>
        <v>0.99972300000000003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17">
        <f>IF(Таблица2[[#This Row],[АприорВклКлассификация]]=Таблица2[[#This Row],[обучающая выборка]],1,0)</f>
        <v>1</v>
      </c>
      <c r="BC17" t="s">
        <v>120</v>
      </c>
      <c r="BD17" t="s">
        <v>120</v>
      </c>
      <c r="BE17">
        <v>20.827000000000002</v>
      </c>
      <c r="BF17">
        <v>1428.1289999999999</v>
      </c>
      <c r="BG17">
        <v>39.594999999999999</v>
      </c>
      <c r="BH17">
        <v>2.867</v>
      </c>
      <c r="BI17">
        <v>52.186</v>
      </c>
      <c r="BJ17">
        <f>MIN(Таблица2[[#This Row],[Махал1ИСК]:[Махал5ИСК]])</f>
        <v>2.867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7">
        <f>IF(Таблица2[[#This Row],[МАХАЛ ИСК Классификация]]=Таблица2[[#This Row],[обучающая выборка]],1,0)</f>
        <v>1</v>
      </c>
      <c r="BM17" t="s">
        <v>120</v>
      </c>
      <c r="BN17">
        <v>2.7700000000000001E-4</v>
      </c>
      <c r="BO17">
        <v>0</v>
      </c>
      <c r="BP17">
        <v>0</v>
      </c>
      <c r="BQ17">
        <v>0.99972300000000003</v>
      </c>
      <c r="BR17">
        <v>0</v>
      </c>
      <c r="BS17">
        <f>MAX(Таблица2[[#This Row],[АприорИСК1]]:Таблица2[[#This Row],[АприорИСК5]])</f>
        <v>0.99972300000000003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17">
        <f>IF(Таблица2[[#This Row],[АприорИСК классификация]]=Таблица2[[#This Row],[обучающая выборка]],1,0)</f>
        <v>1</v>
      </c>
      <c r="BV17" s="26">
        <v>1.6450980753046356</v>
      </c>
      <c r="BW17" s="26">
        <v>0.74974708373087584</v>
      </c>
      <c r="BX17" s="26">
        <v>-0.4035248786846688</v>
      </c>
      <c r="BY17" s="33">
        <v>4</v>
      </c>
      <c r="BZ17" s="18">
        <v>4</v>
      </c>
      <c r="CA17" s="34">
        <v>1</v>
      </c>
      <c r="CB17" s="34"/>
      <c r="CC17" s="34"/>
      <c r="CD17" s="34"/>
    </row>
    <row r="18" spans="1:82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15"/>
      <c r="Q18" s="15" t="s">
        <v>124</v>
      </c>
      <c r="R18" s="17" t="s">
        <v>126</v>
      </c>
      <c r="S18" s="17">
        <v>19.257999999999999</v>
      </c>
      <c r="T18" s="17">
        <v>2032.9670000000001</v>
      </c>
      <c r="U18" s="17">
        <v>58.902999999999999</v>
      </c>
      <c r="V18" s="17">
        <v>34.773000000000003</v>
      </c>
      <c r="W18" s="17">
        <v>28.762</v>
      </c>
      <c r="X18" s="17">
        <f>MIN(Таблица2[[#This Row],[Махал1]:[Махал5]])</f>
        <v>19.257999999999999</v>
      </c>
      <c r="Y1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7">
        <f>IF(Таблица2[[#This Row],[Махаланобис классификация]]=Таблица2[[#This Row],[обучающая выборка]],1,0)</f>
        <v>0</v>
      </c>
      <c r="AA18" s="18" t="s">
        <v>126</v>
      </c>
      <c r="AB18" s="19">
        <v>0.99512117737124128</v>
      </c>
      <c r="AC18" s="19">
        <v>0</v>
      </c>
      <c r="AD18" s="19">
        <v>1.3361346305865804E-9</v>
      </c>
      <c r="AE18" s="19">
        <v>1.9339074047750935E-4</v>
      </c>
      <c r="AF18" s="19">
        <v>4.6854305521465472E-3</v>
      </c>
      <c r="AG18">
        <f>MAX(Таблица2[[#This Row],[априор1]:[априор5]])</f>
        <v>0.99512117737124128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0</v>
      </c>
      <c r="AJ18" t="s">
        <v>124</v>
      </c>
      <c r="AK18" t="s">
        <v>126</v>
      </c>
      <c r="AL18">
        <v>8.7379999999999995</v>
      </c>
      <c r="AM18">
        <v>1396.326</v>
      </c>
      <c r="AN18">
        <v>36.820999999999998</v>
      </c>
      <c r="AO18">
        <v>13.923</v>
      </c>
      <c r="AP18">
        <v>13.138</v>
      </c>
      <c r="AQ18">
        <f>MIN(Таблица2[[#This Row],[Махал1ВКЛ]:[Махал5ВКл]])</f>
        <v>8.7379999999999995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0</v>
      </c>
      <c r="AT18" t="s">
        <v>126</v>
      </c>
      <c r="AU18">
        <v>0.91369500000000003</v>
      </c>
      <c r="AV18">
        <v>0</v>
      </c>
      <c r="AW18">
        <v>0</v>
      </c>
      <c r="AX18">
        <v>3.1081999999999999E-2</v>
      </c>
      <c r="AY18">
        <v>5.5222E-2</v>
      </c>
      <c r="AZ18">
        <f>MAX(Таблица2[[#This Row],[АприорВКл1]:[АприорВКл5]])</f>
        <v>0.91369500000000003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0</v>
      </c>
      <c r="BC18" t="s">
        <v>124</v>
      </c>
      <c r="BD18" t="s">
        <v>126</v>
      </c>
      <c r="BE18">
        <v>8.7379999999999995</v>
      </c>
      <c r="BF18">
        <v>1396.326</v>
      </c>
      <c r="BG18">
        <v>36.820999999999998</v>
      </c>
      <c r="BH18">
        <v>13.923</v>
      </c>
      <c r="BI18">
        <v>13.138</v>
      </c>
      <c r="BJ18">
        <f>MIN(Таблица2[[#This Row],[Махал1ИСК]:[Махал5ИСК]])</f>
        <v>8.7379999999999995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0</v>
      </c>
      <c r="BM18" t="s">
        <v>126</v>
      </c>
      <c r="BN18">
        <v>0.91369500000000003</v>
      </c>
      <c r="BO18">
        <v>0</v>
      </c>
      <c r="BP18">
        <v>0</v>
      </c>
      <c r="BQ18">
        <v>3.1081999999999999E-2</v>
      </c>
      <c r="BR18">
        <v>5.5222E-2</v>
      </c>
      <c r="BS18">
        <f>MAX(Таблица2[[#This Row],[АприорИСК1]]:Таблица2[[#This Row],[АприорИСК5]])</f>
        <v>0.91369500000000003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0</v>
      </c>
      <c r="BV18" s="26">
        <v>0.63199967232943455</v>
      </c>
      <c r="BW18" s="26">
        <v>0.43621763977433048</v>
      </c>
      <c r="BX18" s="26">
        <v>-1.0942816573963916</v>
      </c>
      <c r="BY18" s="33">
        <v>5</v>
      </c>
      <c r="BZ18" s="18">
        <v>5</v>
      </c>
      <c r="CA18" s="34">
        <v>2</v>
      </c>
      <c r="CB18" s="34"/>
      <c r="CC18" s="34"/>
      <c r="CD18" s="34"/>
    </row>
    <row r="19" spans="1:82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  <c r="P19" s="15"/>
      <c r="Q19" s="15" t="s">
        <v>122</v>
      </c>
      <c r="R19" s="17" t="s">
        <v>126</v>
      </c>
      <c r="S19" s="17">
        <v>33.430999999999997</v>
      </c>
      <c r="T19" s="17">
        <v>1960.7380000000001</v>
      </c>
      <c r="U19" s="17">
        <v>54.816000000000003</v>
      </c>
      <c r="V19" s="17">
        <v>60.037999999999997</v>
      </c>
      <c r="W19" s="17">
        <v>12.95</v>
      </c>
      <c r="X19" s="17">
        <f>MIN(Таблица2[[#This Row],[Махал1]:[Махал5]])</f>
        <v>12.95</v>
      </c>
      <c r="Y1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9" s="17">
        <f>IF(Таблица2[[#This Row],[Махаланобис классификация]]=Таблица2[[#This Row],[обучающая выборка]],1,0)</f>
        <v>0</v>
      </c>
      <c r="AA19" s="18" t="s">
        <v>126</v>
      </c>
      <c r="AB19" s="19">
        <v>6.5432227965527402E-5</v>
      </c>
      <c r="AC19" s="19">
        <v>0</v>
      </c>
      <c r="AD19" s="19">
        <v>8.1058227457621553E-10</v>
      </c>
      <c r="AE19" s="19">
        <v>4.9624275105918162E-11</v>
      </c>
      <c r="AF19" s="19">
        <v>0.99993456691182792</v>
      </c>
      <c r="AG19">
        <f>MAX(Таблица2[[#This Row],[априор1]:[априор5]])</f>
        <v>0.99993456691182792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9">
        <f>IF(Таблица2[[#This Row],[обучающая выборка]]=Таблица2[[#This Row],[Априор Классификация]],1,0)</f>
        <v>0</v>
      </c>
      <c r="AJ19" t="s">
        <v>122</v>
      </c>
      <c r="AK19" t="s">
        <v>126</v>
      </c>
      <c r="AL19">
        <v>16.931999999999999</v>
      </c>
      <c r="AM19">
        <v>1393.318</v>
      </c>
      <c r="AN19">
        <v>39.192</v>
      </c>
      <c r="AO19">
        <v>36.595999999999997</v>
      </c>
      <c r="AP19">
        <v>8.5229999999999997</v>
      </c>
      <c r="AQ19">
        <f>MIN(Таблица2[[#This Row],[Махал1ВКЛ]:[Махал5ВКл]])</f>
        <v>8.5229999999999997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9">
        <f>IF(Таблица2[[#This Row],[обучающая выборка]]=Таблица2[[#This Row],[МахаланобисКлассификацияВКЛ]],1,0)</f>
        <v>0</v>
      </c>
      <c r="AT19" t="s">
        <v>126</v>
      </c>
      <c r="AU19">
        <v>2.6637999999999998E-2</v>
      </c>
      <c r="AV19">
        <v>0</v>
      </c>
      <c r="AW19">
        <v>0</v>
      </c>
      <c r="AX19">
        <v>9.9999999999999995E-7</v>
      </c>
      <c r="AY19">
        <v>0.97336100000000003</v>
      </c>
      <c r="AZ19">
        <f>MAX(Таблица2[[#This Row],[АприорВКл1]:[АприорВКл5]])</f>
        <v>0.97336100000000003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9">
        <f>IF(Таблица2[[#This Row],[АприорВклКлассификация]]=Таблица2[[#This Row],[обучающая выборка]],1,0)</f>
        <v>0</v>
      </c>
      <c r="BC19" t="s">
        <v>122</v>
      </c>
      <c r="BD19" t="s">
        <v>126</v>
      </c>
      <c r="BE19">
        <v>16.931999999999999</v>
      </c>
      <c r="BF19">
        <v>1393.318</v>
      </c>
      <c r="BG19">
        <v>39.192</v>
      </c>
      <c r="BH19">
        <v>36.595999999999997</v>
      </c>
      <c r="BI19">
        <v>8.5229999999999997</v>
      </c>
      <c r="BJ19">
        <f>MIN(Таблица2[[#This Row],[Махал1ИСК]:[Махал5ИСК]])</f>
        <v>8.5229999999999997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9">
        <f>IF(Таблица2[[#This Row],[МАХАЛ ИСК Классификация]]=Таблица2[[#This Row],[обучающая выборка]],1,0)</f>
        <v>0</v>
      </c>
      <c r="BM19" t="s">
        <v>126</v>
      </c>
      <c r="BN19">
        <v>2.6637999999999998E-2</v>
      </c>
      <c r="BO19">
        <v>0</v>
      </c>
      <c r="BP19">
        <v>0</v>
      </c>
      <c r="BQ19">
        <v>9.9999999999999995E-7</v>
      </c>
      <c r="BR19">
        <v>0.97336100000000003</v>
      </c>
      <c r="BS19">
        <f>MAX(Таблица2[[#This Row],[АприорИСК1]]:Таблица2[[#This Row],[АприорИСК5]])</f>
        <v>0.97336100000000003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9">
        <f>IF(Таблица2[[#This Row],[АприорИСК классификация]]=Таблица2[[#This Row],[обучающая выборка]],1,0)</f>
        <v>0</v>
      </c>
      <c r="BV19" s="26">
        <v>0.25584108327333882</v>
      </c>
      <c r="BW19" s="26">
        <v>0.23673242345873224</v>
      </c>
      <c r="BX19" s="26">
        <v>-1.1332402931595624</v>
      </c>
      <c r="BY19" s="33">
        <v>2</v>
      </c>
      <c r="BZ19" s="18">
        <v>5</v>
      </c>
      <c r="CA19" s="34">
        <v>2</v>
      </c>
      <c r="CB19" s="34"/>
      <c r="CC19" s="34"/>
      <c r="CD19" s="34"/>
    </row>
    <row r="20" spans="1:82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15"/>
      <c r="Q20" s="15" t="s">
        <v>122</v>
      </c>
      <c r="R20" s="17" t="s">
        <v>126</v>
      </c>
      <c r="S20" s="17">
        <v>532.09100000000001</v>
      </c>
      <c r="T20" s="17">
        <v>620.77800000000002</v>
      </c>
      <c r="U20" s="17">
        <v>453.80799999999999</v>
      </c>
      <c r="V20" s="17">
        <v>508.38200000000001</v>
      </c>
      <c r="W20" s="17">
        <v>430.95299999999997</v>
      </c>
      <c r="X20" s="17">
        <f>MIN(Таблица2[[#This Row],[Махал1]:[Махал5]])</f>
        <v>430.95299999999997</v>
      </c>
      <c r="Y2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7">
        <f>IF(Таблица2[[#This Row],[Махаланобис классификация]]=Таблица2[[#This Row],[обучающая выборка]],1,0)</f>
        <v>0</v>
      </c>
      <c r="AA20" s="18" t="s">
        <v>126</v>
      </c>
      <c r="AB20" s="19">
        <v>2.0023797328723369E-22</v>
      </c>
      <c r="AC20" s="19">
        <v>0</v>
      </c>
      <c r="AD20" s="19">
        <v>1.0895281501897645E-5</v>
      </c>
      <c r="AE20" s="19">
        <v>1.2808735418333403E-17</v>
      </c>
      <c r="AF20" s="19">
        <v>0.99998910471849811</v>
      </c>
      <c r="AG20">
        <f>MAX(Таблица2[[#This Row],[априор1]:[априор5]])</f>
        <v>0.99998910471849811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293.09899999999999</v>
      </c>
      <c r="AM20">
        <v>446.745</v>
      </c>
      <c r="AN20">
        <v>268.233</v>
      </c>
      <c r="AO20">
        <v>307.30399999999997</v>
      </c>
      <c r="AP20">
        <v>251.71100000000001</v>
      </c>
      <c r="AQ20">
        <f>MIN(Таблица2[[#This Row],[Махал1ВКЛ]:[Махал5ВКл]])</f>
        <v>251.71100000000001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0</v>
      </c>
      <c r="AV20">
        <v>0</v>
      </c>
      <c r="AW20">
        <v>2.5799999999999998E-4</v>
      </c>
      <c r="AX20">
        <v>0</v>
      </c>
      <c r="AY20">
        <v>0.99974200000000002</v>
      </c>
      <c r="AZ20">
        <f>MAX(Таблица2[[#This Row],[АприорВКл1]:[АприорВКл5]])</f>
        <v>0.99974200000000002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293.09899999999999</v>
      </c>
      <c r="BF20">
        <v>446.745</v>
      </c>
      <c r="BG20">
        <v>268.233</v>
      </c>
      <c r="BH20">
        <v>307.30399999999997</v>
      </c>
      <c r="BI20">
        <v>251.71100000000001</v>
      </c>
      <c r="BJ20">
        <f>MIN(Таблица2[[#This Row],[Махал1ИСК]:[Махал5ИСК]])</f>
        <v>251.71100000000001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0</v>
      </c>
      <c r="BO20">
        <v>0</v>
      </c>
      <c r="BP20">
        <v>2.5799999999999998E-4</v>
      </c>
      <c r="BQ20">
        <v>0</v>
      </c>
      <c r="BR20">
        <v>0.99974200000000002</v>
      </c>
      <c r="BS20">
        <f>MAX(Таблица2[[#This Row],[АприорИСК1]]:Таблица2[[#This Row],[АприорИСК5]])</f>
        <v>0.99974200000000002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  <c r="BV20" s="26">
        <v>-1.6668915434485045</v>
      </c>
      <c r="BW20" s="26">
        <v>0.72172255100594862</v>
      </c>
      <c r="BX20" s="26">
        <v>0.962055515593776</v>
      </c>
      <c r="BY20" s="33">
        <v>2</v>
      </c>
      <c r="BZ20" s="18">
        <v>1</v>
      </c>
      <c r="CA20" s="34">
        <v>4</v>
      </c>
      <c r="CB20" s="34"/>
      <c r="CC20" s="34"/>
      <c r="CD20" s="34"/>
    </row>
    <row r="21" spans="1:82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15">
        <v>4</v>
      </c>
      <c r="Q21" s="15" t="s">
        <v>120</v>
      </c>
      <c r="R21" s="17" t="s">
        <v>120</v>
      </c>
      <c r="S21" s="17">
        <v>20.988</v>
      </c>
      <c r="T21" s="17">
        <v>1988.4480000000001</v>
      </c>
      <c r="U21" s="17">
        <v>52.564999999999998</v>
      </c>
      <c r="V21" s="17">
        <v>10.794</v>
      </c>
      <c r="W21" s="17">
        <v>55.25</v>
      </c>
      <c r="X21" s="17">
        <f>MIN(Таблица2[[#This Row],[Махал1]:[Махал5]])</f>
        <v>10.794</v>
      </c>
      <c r="Y2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7">
        <f>IF(Таблица2[[#This Row],[Махаланобис классификация]]=Таблица2[[#This Row],[обучающая выборка]],1,0)</f>
        <v>1</v>
      </c>
      <c r="AA21" s="18" t="s">
        <v>120</v>
      </c>
      <c r="AB21" s="19">
        <v>1.3279528785361622E-2</v>
      </c>
      <c r="AC21" s="19">
        <v>0</v>
      </c>
      <c r="AD21" s="19">
        <v>1.0069699510817317E-9</v>
      </c>
      <c r="AE21" s="19">
        <v>0.9867204699446307</v>
      </c>
      <c r="AF21" s="19">
        <v>2.630377857206759E-10</v>
      </c>
      <c r="AG21">
        <f>MAX(Таблица2[[#This Row],[априор1]:[априор5]])</f>
        <v>0.9867204699446307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17.763000000000002</v>
      </c>
      <c r="AM21">
        <v>1357.008</v>
      </c>
      <c r="AN21">
        <v>49.276000000000003</v>
      </c>
      <c r="AO21">
        <v>2.1970000000000001</v>
      </c>
      <c r="AP21">
        <v>49.505000000000003</v>
      </c>
      <c r="AQ21">
        <f>MIN(Таблица2[[#This Row],[Махал1ВКЛ]:[Махал5ВКл]])</f>
        <v>2.1970000000000001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9.1600000000000004E-4</v>
      </c>
      <c r="AV21">
        <v>0</v>
      </c>
      <c r="AW21">
        <v>0</v>
      </c>
      <c r="AX21">
        <v>0.99908399999999997</v>
      </c>
      <c r="AY21">
        <v>0</v>
      </c>
      <c r="AZ21">
        <f>MAX(Таблица2[[#This Row],[АприорВКл1]:[АприорВКл5]])</f>
        <v>0.99908399999999997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17.763000000000002</v>
      </c>
      <c r="BF21">
        <v>1357.008</v>
      </c>
      <c r="BG21">
        <v>49.276000000000003</v>
      </c>
      <c r="BH21">
        <v>2.1970000000000001</v>
      </c>
      <c r="BI21">
        <v>49.505000000000003</v>
      </c>
      <c r="BJ21">
        <f>MIN(Таблица2[[#This Row],[Махал1ИСК]:[Махал5ИСК]])</f>
        <v>2.1970000000000001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9.1600000000000004E-4</v>
      </c>
      <c r="BO21">
        <v>0</v>
      </c>
      <c r="BP21">
        <v>0</v>
      </c>
      <c r="BQ21">
        <v>0.99908399999999997</v>
      </c>
      <c r="BR21">
        <v>0</v>
      </c>
      <c r="BS21">
        <f>MAX(Таблица2[[#This Row],[АприорИСК1]]:Таблица2[[#This Row],[АприорИСК5]])</f>
        <v>0.99908399999999997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  <c r="BV21" s="26">
        <v>1.4474040008397731</v>
      </c>
      <c r="BW21" s="26">
        <v>0.17430466749372572</v>
      </c>
      <c r="BX21" s="26">
        <v>0.56426744862850386</v>
      </c>
      <c r="BY21" s="33">
        <v>5</v>
      </c>
      <c r="BZ21" s="18">
        <v>4</v>
      </c>
      <c r="CA21" s="34">
        <v>1</v>
      </c>
      <c r="CB21" s="34"/>
      <c r="CC21" s="34"/>
      <c r="CD21" s="34"/>
    </row>
    <row r="22" spans="1:82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15">
        <v>3</v>
      </c>
      <c r="Q22" s="15" t="s">
        <v>123</v>
      </c>
      <c r="R22" s="17" t="s">
        <v>123</v>
      </c>
      <c r="S22" s="17">
        <v>41.215000000000003</v>
      </c>
      <c r="T22" s="17">
        <v>1741.098</v>
      </c>
      <c r="U22" s="17">
        <v>9.4589999999999996</v>
      </c>
      <c r="V22" s="17">
        <v>57</v>
      </c>
      <c r="W22" s="17">
        <v>41.16</v>
      </c>
      <c r="X22" s="17">
        <f>MIN(Таблица2[[#This Row],[Махал1]:[Махал5]])</f>
        <v>9.4589999999999996</v>
      </c>
      <c r="Y2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7">
        <f>IF(Таблица2[[#This Row],[Махаланобис классификация]]=Таблица2[[#This Row],[обучающая выборка]],1,0)</f>
        <v>1</v>
      </c>
      <c r="AA22" s="18" t="s">
        <v>123</v>
      </c>
      <c r="AB22" s="19">
        <v>2.3312540401021691E-7</v>
      </c>
      <c r="AC22" s="19">
        <v>0</v>
      </c>
      <c r="AD22" s="19">
        <v>0.9999996361445378</v>
      </c>
      <c r="AE22" s="19">
        <v>3.958143843462665E-11</v>
      </c>
      <c r="AF22" s="19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  <c r="BV22" s="26">
        <v>-0.5112055682236194</v>
      </c>
      <c r="BW22" s="26">
        <v>-0.6282348351070014</v>
      </c>
      <c r="BX22" s="26">
        <v>3.3058912517997946E-2</v>
      </c>
      <c r="BY22" s="33">
        <v>4</v>
      </c>
      <c r="BZ22" s="18">
        <v>3</v>
      </c>
      <c r="CA22" s="34">
        <v>3</v>
      </c>
      <c r="CB22" s="34"/>
      <c r="CC22" s="34"/>
      <c r="CD22" s="34"/>
    </row>
    <row r="23" spans="1:82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15">
        <v>5</v>
      </c>
      <c r="Q23" s="15" t="s">
        <v>122</v>
      </c>
      <c r="R23" s="17" t="s">
        <v>122</v>
      </c>
      <c r="S23" s="17">
        <v>23.975999999999999</v>
      </c>
      <c r="T23" s="17">
        <v>2177.3760000000002</v>
      </c>
      <c r="U23" s="17">
        <v>56.777999999999999</v>
      </c>
      <c r="V23" s="17">
        <v>67.131</v>
      </c>
      <c r="W23" s="17">
        <v>9.7309999999999999</v>
      </c>
      <c r="X23" s="17">
        <f>MIN(Таблица2[[#This Row],[Махал1]:[Махал5]])</f>
        <v>9.7309999999999999</v>
      </c>
      <c r="Y2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7">
        <f>IF(Таблица2[[#This Row],[Махаланобис классификация]]=Таблица2[[#This Row],[обучающая выборка]],1,0)</f>
        <v>1</v>
      </c>
      <c r="AA23" s="18" t="s">
        <v>122</v>
      </c>
      <c r="AB23" s="19">
        <v>1.4765592294999257E-3</v>
      </c>
      <c r="AC23" s="19">
        <v>0</v>
      </c>
      <c r="AD23" s="19">
        <v>6.0694939823719121E-11</v>
      </c>
      <c r="AE23" s="19">
        <v>2.856244228393035E-13</v>
      </c>
      <c r="AF23" s="19">
        <v>0.99852344070951948</v>
      </c>
      <c r="AG23">
        <f>MAX(Таблица2[[#This Row],[априор1]:[априор5]])</f>
        <v>0.99852344070951948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1</v>
      </c>
      <c r="AJ23" t="s">
        <v>122</v>
      </c>
      <c r="AK23" t="s">
        <v>122</v>
      </c>
      <c r="AL23">
        <v>10.91</v>
      </c>
      <c r="AM23">
        <v>1445.3779999999999</v>
      </c>
      <c r="AN23">
        <v>34.276000000000003</v>
      </c>
      <c r="AO23">
        <v>30.89</v>
      </c>
      <c r="AP23">
        <v>4.2210000000000001</v>
      </c>
      <c r="AQ23">
        <f>MIN(Таблица2[[#This Row],[Махал1ВКЛ]:[Махал5ВКл]])</f>
        <v>4.2210000000000001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1</v>
      </c>
      <c r="AT23" t="s">
        <v>122</v>
      </c>
      <c r="AU23">
        <v>6.0740000000000002E-2</v>
      </c>
      <c r="AV23">
        <v>0</v>
      </c>
      <c r="AW23">
        <v>0</v>
      </c>
      <c r="AX23">
        <v>9.9999999999999995E-7</v>
      </c>
      <c r="AY23">
        <v>0.93925899999999996</v>
      </c>
      <c r="AZ23">
        <f>MAX(Таблица2[[#This Row],[АприорВКл1]:[АприорВКл5]])</f>
        <v>0.93925899999999996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1</v>
      </c>
      <c r="BC23" t="s">
        <v>122</v>
      </c>
      <c r="BD23" t="s">
        <v>122</v>
      </c>
      <c r="BE23">
        <v>10.91</v>
      </c>
      <c r="BF23">
        <v>1445.3779999999999</v>
      </c>
      <c r="BG23">
        <v>34.276000000000003</v>
      </c>
      <c r="BH23">
        <v>30.89</v>
      </c>
      <c r="BI23">
        <v>4.2210000000000001</v>
      </c>
      <c r="BJ23">
        <f>MIN(Таблица2[[#This Row],[Махал1ИСК]:[Махал5ИСК]])</f>
        <v>4.2210000000000001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1</v>
      </c>
      <c r="BM23" t="s">
        <v>122</v>
      </c>
      <c r="BN23">
        <v>6.0740000000000002E-2</v>
      </c>
      <c r="BO23">
        <v>0</v>
      </c>
      <c r="BP23">
        <v>0</v>
      </c>
      <c r="BQ23">
        <v>9.9999999999999995E-7</v>
      </c>
      <c r="BR23">
        <v>0.93925899999999996</v>
      </c>
      <c r="BS23">
        <f>MAX(Таблица2[[#This Row],[АприорИСК1]]:Таблица2[[#This Row],[АприорИСК5]])</f>
        <v>0.93925899999999996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1</v>
      </c>
      <c r="BV23" s="26">
        <v>-0.29303341577799391</v>
      </c>
      <c r="BW23" s="26">
        <v>-0.77836499856168717</v>
      </c>
      <c r="BX23" s="26">
        <v>-0.15289972498111309</v>
      </c>
      <c r="BY23" s="33">
        <v>1</v>
      </c>
      <c r="BZ23" s="18">
        <v>3</v>
      </c>
      <c r="CA23" s="34">
        <v>3</v>
      </c>
      <c r="CB23" s="34"/>
      <c r="CC23" s="34"/>
      <c r="CD23" s="34"/>
    </row>
    <row r="24" spans="1:82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15">
        <v>5</v>
      </c>
      <c r="Q24" s="15" t="s">
        <v>122</v>
      </c>
      <c r="R24" s="17" t="s">
        <v>122</v>
      </c>
      <c r="S24" s="17">
        <v>26.15</v>
      </c>
      <c r="T24" s="17">
        <v>2000.5740000000001</v>
      </c>
      <c r="U24" s="17">
        <v>29.084</v>
      </c>
      <c r="V24" s="17">
        <v>56.584000000000003</v>
      </c>
      <c r="W24" s="17">
        <v>2.7080000000000002</v>
      </c>
      <c r="X24" s="17">
        <f>MIN(Таблица2[[#This Row],[Махал1]:[Махал5]])</f>
        <v>2.7080000000000002</v>
      </c>
      <c r="Y2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7">
        <f>IF(Таблица2[[#This Row],[Махаланобис классификация]]=Таблица2[[#This Row],[обучающая выборка]],1,0)</f>
        <v>1</v>
      </c>
      <c r="AA24" s="18" t="s">
        <v>122</v>
      </c>
      <c r="AB24" s="19">
        <v>1.4893835647175088E-5</v>
      </c>
      <c r="AC24" s="19">
        <v>0</v>
      </c>
      <c r="AD24" s="19">
        <v>1.8729825131276272E-6</v>
      </c>
      <c r="AE24" s="19">
        <v>1.6661947696900677E-12</v>
      </c>
      <c r="AF24" s="19">
        <v>0.99998323318017346</v>
      </c>
      <c r="AG24">
        <f>MAX(Таблица2[[#This Row],[априор1]:[априор5]])</f>
        <v>0.99998323318017346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1</v>
      </c>
      <c r="AJ24" t="s">
        <v>122</v>
      </c>
      <c r="AK24" t="s">
        <v>122</v>
      </c>
      <c r="AL24">
        <v>14.569000000000001</v>
      </c>
      <c r="AM24">
        <v>1399.4760000000001</v>
      </c>
      <c r="AN24">
        <v>18.344000000000001</v>
      </c>
      <c r="AO24">
        <v>35.084000000000003</v>
      </c>
      <c r="AP24">
        <v>2.2709999999999999</v>
      </c>
      <c r="AQ24">
        <f>MIN(Таблица2[[#This Row],[Махал1ВКЛ]:[Махал5ВКл]])</f>
        <v>2.2709999999999999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1</v>
      </c>
      <c r="AT24" t="s">
        <v>122</v>
      </c>
      <c r="AU24">
        <v>3.8990000000000001E-3</v>
      </c>
      <c r="AV24">
        <v>0</v>
      </c>
      <c r="AW24">
        <v>3.2200000000000002E-4</v>
      </c>
      <c r="AX24">
        <v>0</v>
      </c>
      <c r="AY24">
        <v>0.99577899999999997</v>
      </c>
      <c r="AZ24">
        <f>MAX(Таблица2[[#This Row],[АприорВКл1]:[АприорВКл5]])</f>
        <v>0.99577899999999997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1</v>
      </c>
      <c r="BC24" t="s">
        <v>122</v>
      </c>
      <c r="BD24" t="s">
        <v>122</v>
      </c>
      <c r="BE24">
        <v>14.569000000000001</v>
      </c>
      <c r="BF24">
        <v>1399.4760000000001</v>
      </c>
      <c r="BG24">
        <v>18.344000000000001</v>
      </c>
      <c r="BH24">
        <v>35.084000000000003</v>
      </c>
      <c r="BI24">
        <v>2.2709999999999999</v>
      </c>
      <c r="BJ24">
        <f>MIN(Таблица2[[#This Row],[Махал1ИСК]:[Махал5ИСК]])</f>
        <v>2.2709999999999999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1</v>
      </c>
      <c r="BM24" t="s">
        <v>122</v>
      </c>
      <c r="BN24">
        <v>3.8990000000000001E-3</v>
      </c>
      <c r="BO24">
        <v>0</v>
      </c>
      <c r="BP24">
        <v>3.2200000000000002E-4</v>
      </c>
      <c r="BQ24">
        <v>0</v>
      </c>
      <c r="BR24">
        <v>0.99577899999999997</v>
      </c>
      <c r="BS24">
        <f>MAX(Таблица2[[#This Row],[АприорИСК1]]:Таблица2[[#This Row],[АприорИСК5]])</f>
        <v>0.99577899999999997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1</v>
      </c>
      <c r="BV24" s="26">
        <v>-0.33345235351372465</v>
      </c>
      <c r="BW24" s="26">
        <v>-0.68823478132908256</v>
      </c>
      <c r="BX24" s="26">
        <v>4.4906081310625734E-2</v>
      </c>
      <c r="BY24" s="33">
        <v>5</v>
      </c>
      <c r="BZ24" s="18">
        <v>2</v>
      </c>
      <c r="CA24" s="34">
        <v>3</v>
      </c>
      <c r="CB24" s="34"/>
      <c r="CC24" s="34"/>
      <c r="CD24" s="34"/>
    </row>
    <row r="25" spans="1:82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15"/>
      <c r="Q25" s="15" t="s">
        <v>122</v>
      </c>
      <c r="R25" s="17" t="s">
        <v>126</v>
      </c>
      <c r="S25" s="17">
        <v>36.115000000000002</v>
      </c>
      <c r="T25" s="17">
        <v>1843.3019999999999</v>
      </c>
      <c r="U25" s="17">
        <v>34.170999999999999</v>
      </c>
      <c r="V25" s="17">
        <v>34.283999999999999</v>
      </c>
      <c r="W25" s="17">
        <v>30.925999999999998</v>
      </c>
      <c r="X25" s="17">
        <f>MIN(Таблица2[[#This Row],[Махал1]:[Махал5]])</f>
        <v>30.925999999999998</v>
      </c>
      <c r="Y2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5" s="17">
        <f>IF(Таблица2[[#This Row],[Махаланобис классификация]]=Таблица2[[#This Row],[обучающая выборка]],1,0)</f>
        <v>0</v>
      </c>
      <c r="AA25" s="18" t="s">
        <v>126</v>
      </c>
      <c r="AB25" s="19">
        <v>9.1909708578011964E-2</v>
      </c>
      <c r="AC25" s="19">
        <v>0</v>
      </c>
      <c r="AD25" s="19">
        <v>0.13253756899159108</v>
      </c>
      <c r="AE25" s="19">
        <v>0.10438148280582799</v>
      </c>
      <c r="AF25" s="19">
        <v>0.67117123962456882</v>
      </c>
      <c r="AG25">
        <f>MAX(Таблица2[[#This Row],[априор1]:[априор5]])</f>
        <v>0.67117123962456882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5">
        <f>IF(Таблица2[[#This Row],[обучающая выборка]]=Таблица2[[#This Row],[Априор Классификация]],1,0)</f>
        <v>0</v>
      </c>
      <c r="AJ25" t="s">
        <v>124</v>
      </c>
      <c r="AK25" t="s">
        <v>126</v>
      </c>
      <c r="AL25">
        <v>6.4340000000000002</v>
      </c>
      <c r="AM25">
        <v>1397.627</v>
      </c>
      <c r="AN25">
        <v>17.350999999999999</v>
      </c>
      <c r="AO25">
        <v>11.695</v>
      </c>
      <c r="AP25">
        <v>14.03</v>
      </c>
      <c r="AQ25">
        <f>MIN(Таблица2[[#This Row],[Махал1ВКЛ]:[Махал5ВКл]])</f>
        <v>6.4340000000000002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0</v>
      </c>
      <c r="AT25" t="s">
        <v>126</v>
      </c>
      <c r="AU25">
        <v>0.95484100000000005</v>
      </c>
      <c r="AV25">
        <v>0</v>
      </c>
      <c r="AW25">
        <v>2.2179999999999999E-3</v>
      </c>
      <c r="AX25">
        <v>3.1268999999999998E-2</v>
      </c>
      <c r="AY25">
        <v>1.1672E-2</v>
      </c>
      <c r="AZ25">
        <f>MAX(Таблица2[[#This Row],[АприорВКл1]:[АприорВКл5]])</f>
        <v>0.95484100000000005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0</v>
      </c>
      <c r="BC25" t="s">
        <v>124</v>
      </c>
      <c r="BD25" t="s">
        <v>126</v>
      </c>
      <c r="BE25">
        <v>6.4340000000000002</v>
      </c>
      <c r="BF25">
        <v>1397.627</v>
      </c>
      <c r="BG25">
        <v>17.350999999999999</v>
      </c>
      <c r="BH25">
        <v>11.695</v>
      </c>
      <c r="BI25">
        <v>14.03</v>
      </c>
      <c r="BJ25">
        <f>MIN(Таблица2[[#This Row],[Махал1ИСК]:[Махал5ИСК]])</f>
        <v>6.4340000000000002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0</v>
      </c>
      <c r="BM25" t="s">
        <v>126</v>
      </c>
      <c r="BN25">
        <v>0.95484100000000005</v>
      </c>
      <c r="BO25">
        <v>0</v>
      </c>
      <c r="BP25">
        <v>2.2179999999999999E-3</v>
      </c>
      <c r="BQ25">
        <v>3.1268999999999998E-2</v>
      </c>
      <c r="BR25">
        <v>1.1672E-2</v>
      </c>
      <c r="BS25">
        <f>MAX(Таблица2[[#This Row],[АприорИСК1]]:Таблица2[[#This Row],[АприорИСК5]])</f>
        <v>0.95484100000000005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0</v>
      </c>
      <c r="BV25" s="26">
        <v>0.55598953438220522</v>
      </c>
      <c r="BW25" s="26">
        <v>0.36992685755264626</v>
      </c>
      <c r="BX25" s="26">
        <v>-0.1519485561814376</v>
      </c>
      <c r="BY25" s="33">
        <v>5</v>
      </c>
      <c r="BZ25" s="18">
        <v>4</v>
      </c>
      <c r="CA25" s="34">
        <v>1</v>
      </c>
      <c r="CB25" s="34"/>
      <c r="CC25" s="34"/>
      <c r="CD25" s="34"/>
    </row>
    <row r="26" spans="1:82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15">
        <v>1</v>
      </c>
      <c r="Q26" s="15" t="s">
        <v>124</v>
      </c>
      <c r="R26" s="17" t="s">
        <v>124</v>
      </c>
      <c r="S26" s="17">
        <v>9.4920000000000009</v>
      </c>
      <c r="T26" s="17">
        <v>2166.33</v>
      </c>
      <c r="U26" s="17">
        <v>32.466999999999999</v>
      </c>
      <c r="V26" s="17">
        <v>33.151000000000003</v>
      </c>
      <c r="W26" s="17">
        <v>26.635000000000002</v>
      </c>
      <c r="X26" s="17">
        <f>MIN(Таблица2[[#This Row],[Махал1]:[Махал5]])</f>
        <v>9.4920000000000009</v>
      </c>
      <c r="Y2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7">
        <f>IF(Таблица2[[#This Row],[Махаланобис классификация]]=Таблица2[[#This Row],[обучающая выборка]],1,0)</f>
        <v>1</v>
      </c>
      <c r="AA26" s="18" t="s">
        <v>124</v>
      </c>
      <c r="AB26" s="19">
        <v>0.99988779400788519</v>
      </c>
      <c r="AC26" s="19">
        <v>0</v>
      </c>
      <c r="AD26" s="19">
        <v>5.5935237373561883E-6</v>
      </c>
      <c r="AE26" s="19">
        <v>3.311719367587234E-6</v>
      </c>
      <c r="AF26" s="19">
        <v>1.0330074900988491E-4</v>
      </c>
      <c r="AG26">
        <f>MAX(Таблица2[[#This Row],[априор1]:[априор5]])</f>
        <v>0.99988779400788519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3.0750000000000002</v>
      </c>
      <c r="AM26">
        <v>1491.5409999999999</v>
      </c>
      <c r="AN26">
        <v>18.643999999999998</v>
      </c>
      <c r="AO26">
        <v>16.841999999999999</v>
      </c>
      <c r="AP26">
        <v>10.81</v>
      </c>
      <c r="AQ26">
        <f>MIN(Таблица2[[#This Row],[Махал1ВКЛ]:[Махал5ВКл]])</f>
        <v>3.0750000000000002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0.988043</v>
      </c>
      <c r="AV26">
        <v>0</v>
      </c>
      <c r="AW26">
        <v>2.24E-4</v>
      </c>
      <c r="AX26">
        <v>4.6000000000000001E-4</v>
      </c>
      <c r="AY26">
        <v>1.1273E-2</v>
      </c>
      <c r="AZ26">
        <f>MAX(Таблица2[[#This Row],[АприорВКл1]:[АприорВКл5]])</f>
        <v>0.988043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3.0750000000000002</v>
      </c>
      <c r="BF26">
        <v>1491.5409999999999</v>
      </c>
      <c r="BG26">
        <v>18.643999999999998</v>
      </c>
      <c r="BH26">
        <v>16.841999999999999</v>
      </c>
      <c r="BI26">
        <v>10.81</v>
      </c>
      <c r="BJ26">
        <f>MIN(Таблица2[[#This Row],[Махал1ИСК]:[Махал5ИСК]])</f>
        <v>3.0750000000000002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0.988043</v>
      </c>
      <c r="BO26">
        <v>0</v>
      </c>
      <c r="BP26">
        <v>2.24E-4</v>
      </c>
      <c r="BQ26">
        <v>4.6000000000000001E-4</v>
      </c>
      <c r="BR26">
        <v>1.1273E-2</v>
      </c>
      <c r="BS26">
        <f>MAX(Таблица2[[#This Row],[АприорИСК1]]:Таблица2[[#This Row],[АприорИСК5]])</f>
        <v>0.988043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  <c r="BV26" s="26">
        <v>0.1537397590988735</v>
      </c>
      <c r="BW26" s="26">
        <v>-0.12248831943674655</v>
      </c>
      <c r="BX26" s="26">
        <v>-0.63020048737084589</v>
      </c>
      <c r="BY26" s="33">
        <v>2</v>
      </c>
      <c r="BZ26" s="18">
        <v>3</v>
      </c>
      <c r="CA26" s="34">
        <v>3</v>
      </c>
      <c r="CB26" s="34"/>
      <c r="CC26" s="34"/>
      <c r="CD26" s="34"/>
    </row>
    <row r="27" spans="1:82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15">
        <v>3</v>
      </c>
      <c r="Q27" s="15" t="s">
        <v>123</v>
      </c>
      <c r="R27" s="17" t="s">
        <v>123</v>
      </c>
      <c r="S27" s="17">
        <v>43.280999999999999</v>
      </c>
      <c r="T27" s="17">
        <v>1998.7249999999999</v>
      </c>
      <c r="U27" s="17">
        <v>11.327</v>
      </c>
      <c r="V27" s="17">
        <v>54.156999999999996</v>
      </c>
      <c r="W27" s="17">
        <v>64.497</v>
      </c>
      <c r="X27" s="17">
        <f>MIN(Таблица2[[#This Row],[Махал1]:[Махал5]])</f>
        <v>11.327</v>
      </c>
      <c r="Y2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7">
        <f>IF(Таблица2[[#This Row],[Махаланобис классификация]]=Таблица2[[#This Row],[обучающая выборка]],1,0)</f>
        <v>1</v>
      </c>
      <c r="AA27" s="18" t="s">
        <v>123</v>
      </c>
      <c r="AB27" s="19">
        <v>2.1110371556749331E-7</v>
      </c>
      <c r="AC27" s="19">
        <v>0</v>
      </c>
      <c r="AD27" s="19">
        <v>0.99999978847614757</v>
      </c>
      <c r="AE27" s="19">
        <v>4.1729101005550508E-10</v>
      </c>
      <c r="AF27" s="19">
        <v>2.8458596271273647E-12</v>
      </c>
      <c r="AG27">
        <f>MAX(Таблица2[[#This Row],[априор1]:[априор5]])</f>
        <v>0.99999978847614757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28.640999999999998</v>
      </c>
      <c r="AM27">
        <v>1319.94</v>
      </c>
      <c r="AN27">
        <v>2.0070000000000001</v>
      </c>
      <c r="AO27">
        <v>39.835000000000001</v>
      </c>
      <c r="AP27">
        <v>35.225000000000001</v>
      </c>
      <c r="AQ27">
        <f>MIN(Таблица2[[#This Row],[Махал1ВКЛ]:[Махал5ВКл]])</f>
        <v>2.0070000000000001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3.0000000000000001E-6</v>
      </c>
      <c r="AV27">
        <v>0</v>
      </c>
      <c r="AW27">
        <v>0.99999700000000002</v>
      </c>
      <c r="AX27">
        <v>0</v>
      </c>
      <c r="AY27">
        <v>0</v>
      </c>
      <c r="AZ27">
        <f>MAX(Таблица2[[#This Row],[АприорВКл1]:[АприорВКл5]])</f>
        <v>0.99999700000000002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28.640999999999998</v>
      </c>
      <c r="BF27">
        <v>1319.94</v>
      </c>
      <c r="BG27">
        <v>2.0070000000000001</v>
      </c>
      <c r="BH27">
        <v>39.835000000000001</v>
      </c>
      <c r="BI27">
        <v>35.225000000000001</v>
      </c>
      <c r="BJ27">
        <f>MIN(Таблица2[[#This Row],[Махал1ИСК]:[Махал5ИСК]])</f>
        <v>2.0070000000000001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3.0000000000000001E-6</v>
      </c>
      <c r="BO27">
        <v>0</v>
      </c>
      <c r="BP27">
        <v>0.99999700000000002</v>
      </c>
      <c r="BQ27">
        <v>0</v>
      </c>
      <c r="BR27">
        <v>0</v>
      </c>
      <c r="BS27">
        <f>MAX(Таблица2[[#This Row],[АприорИСК1]]:Таблица2[[#This Row],[АприорИСК5]])</f>
        <v>0.99999700000000002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  <c r="BV27" s="26">
        <v>-0.48486101111376884</v>
      </c>
      <c r="BW27" s="26">
        <v>-1.1674328689694182</v>
      </c>
      <c r="BX27" s="26">
        <v>1.1482292496937001</v>
      </c>
      <c r="BY27" s="33">
        <v>5</v>
      </c>
      <c r="BZ27" s="18">
        <v>2</v>
      </c>
      <c r="CA27" s="34">
        <v>5</v>
      </c>
      <c r="CB27" s="34"/>
      <c r="CC27" s="34"/>
      <c r="CD27" s="34"/>
    </row>
    <row r="28" spans="1:82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15"/>
      <c r="Q28" s="15" t="s">
        <v>124</v>
      </c>
      <c r="R28" s="17" t="s">
        <v>126</v>
      </c>
      <c r="S28" s="17">
        <v>12.619</v>
      </c>
      <c r="T28" s="17">
        <v>2016.046</v>
      </c>
      <c r="U28" s="17">
        <v>27.436</v>
      </c>
      <c r="V28" s="17">
        <v>24.460999999999999</v>
      </c>
      <c r="W28" s="17">
        <v>37.567</v>
      </c>
      <c r="X28" s="17">
        <f>MIN(Таблица2[[#This Row],[Махал1]:[Махал5]])</f>
        <v>12.619</v>
      </c>
      <c r="Y2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7">
        <f>IF(Таблица2[[#This Row],[Махаланобис классификация]]=Таблица2[[#This Row],[обучающая выборка]],1,0)</f>
        <v>0</v>
      </c>
      <c r="AA28" s="18" t="s">
        <v>126</v>
      </c>
      <c r="AB28" s="19">
        <v>0.99844976165319299</v>
      </c>
      <c r="AC28" s="19">
        <v>0</v>
      </c>
      <c r="AD28" s="19">
        <v>3.3019743265195762E-4</v>
      </c>
      <c r="AE28" s="19">
        <v>1.2179573150640135E-3</v>
      </c>
      <c r="AF28" s="19">
        <v>2.0835990909394041E-6</v>
      </c>
      <c r="AG28">
        <f>MAX(Таблица2[[#This Row],[априор1]:[априор5]])</f>
        <v>0.99844976165319299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0</v>
      </c>
      <c r="AJ28" t="s">
        <v>124</v>
      </c>
      <c r="AK28" t="s">
        <v>126</v>
      </c>
      <c r="AL28">
        <v>2.427</v>
      </c>
      <c r="AM28">
        <v>1415.701</v>
      </c>
      <c r="AN28">
        <v>24.939</v>
      </c>
      <c r="AO28">
        <v>13.73</v>
      </c>
      <c r="AP28">
        <v>27.268999999999998</v>
      </c>
      <c r="AQ28">
        <f>MIN(Таблица2[[#This Row],[Махал1ВКЛ]:[Махал5ВКл]])</f>
        <v>2.427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0</v>
      </c>
      <c r="AT28" t="s">
        <v>126</v>
      </c>
      <c r="AU28">
        <v>0.99839599999999995</v>
      </c>
      <c r="AV28">
        <v>0</v>
      </c>
      <c r="AW28">
        <v>6.9999999999999999E-6</v>
      </c>
      <c r="AX28">
        <v>1.5939999999999999E-3</v>
      </c>
      <c r="AY28">
        <v>1.9999999999999999E-6</v>
      </c>
      <c r="AZ28">
        <f>MAX(Таблица2[[#This Row],[АприорВКл1]:[АприорВКл5]])</f>
        <v>0.99839599999999995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0</v>
      </c>
      <c r="BC28" t="s">
        <v>124</v>
      </c>
      <c r="BD28" t="s">
        <v>126</v>
      </c>
      <c r="BE28">
        <v>2.427</v>
      </c>
      <c r="BF28">
        <v>1415.701</v>
      </c>
      <c r="BG28">
        <v>24.939</v>
      </c>
      <c r="BH28">
        <v>13.73</v>
      </c>
      <c r="BI28">
        <v>27.268999999999998</v>
      </c>
      <c r="BJ28">
        <f>MIN(Таблица2[[#This Row],[Махал1ИСК]:[Махал5ИСК]])</f>
        <v>2.427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0</v>
      </c>
      <c r="BM28" t="s">
        <v>126</v>
      </c>
      <c r="BN28">
        <v>0.99839599999999995</v>
      </c>
      <c r="BO28">
        <v>0</v>
      </c>
      <c r="BP28">
        <v>6.9999999999999999E-6</v>
      </c>
      <c r="BQ28">
        <v>1.5939999999999999E-3</v>
      </c>
      <c r="BR28">
        <v>1.9999999999999999E-6</v>
      </c>
      <c r="BS28">
        <f>MAX(Таблица2[[#This Row],[АприорИСК1]]:Таблица2[[#This Row],[АприорИСК5]])</f>
        <v>0.99839599999999995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0</v>
      </c>
      <c r="BV28" s="26">
        <v>0.37178713265683538</v>
      </c>
      <c r="BW28" s="26">
        <v>-0.47906210129195392</v>
      </c>
      <c r="BX28" s="26">
        <v>1.1829842322312998</v>
      </c>
      <c r="BY28" s="33">
        <v>4</v>
      </c>
      <c r="BZ28" s="18">
        <v>2</v>
      </c>
      <c r="CA28" s="34">
        <v>5</v>
      </c>
      <c r="CB28" s="34"/>
      <c r="CC28" s="34"/>
      <c r="CD28" s="34"/>
    </row>
    <row r="29" spans="1:82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15"/>
      <c r="Q29" s="15" t="s">
        <v>122</v>
      </c>
      <c r="R29" s="17" t="s">
        <v>126</v>
      </c>
      <c r="S29" s="17">
        <v>134.31399999999999</v>
      </c>
      <c r="T29" s="17">
        <v>1750.191</v>
      </c>
      <c r="U29" s="17">
        <v>95.463999999999999</v>
      </c>
      <c r="V29" s="17">
        <v>134.899</v>
      </c>
      <c r="W29" s="17">
        <v>77.799000000000007</v>
      </c>
      <c r="X29" s="17">
        <f>MIN(Таблица2[[#This Row],[Махал1]:[Махал5]])</f>
        <v>77.799000000000007</v>
      </c>
      <c r="Y2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7">
        <f>IF(Таблица2[[#This Row],[Махаланобис классификация]]=Таблица2[[#This Row],[обучающая выборка]],1,0)</f>
        <v>0</v>
      </c>
      <c r="AA29" s="18" t="s">
        <v>126</v>
      </c>
      <c r="AB29" s="19">
        <v>9.7954443501303062E-13</v>
      </c>
      <c r="AC29" s="19">
        <v>0</v>
      </c>
      <c r="AD29" s="19">
        <v>1.4587459749014657E-4</v>
      </c>
      <c r="AE29" s="19">
        <v>3.3240056104910137E-13</v>
      </c>
      <c r="AF29" s="19">
        <v>0.99985412540119789</v>
      </c>
      <c r="AG29">
        <f>MAX(Таблица2[[#This Row],[априор1]:[априор5]])</f>
        <v>0.99985412540119789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46.828000000000003</v>
      </c>
      <c r="AM29">
        <v>1367.7270000000001</v>
      </c>
      <c r="AN29">
        <v>39.593000000000004</v>
      </c>
      <c r="AO29">
        <v>70.134</v>
      </c>
      <c r="AP29">
        <v>13.076000000000001</v>
      </c>
      <c r="AQ29">
        <f>MIN(Таблица2[[#This Row],[Махал1ВКЛ]:[Махал5ВКл]])</f>
        <v>13.076000000000001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0</v>
      </c>
      <c r="AV29">
        <v>0</v>
      </c>
      <c r="AW29">
        <v>1.9999999999999999E-6</v>
      </c>
      <c r="AX29">
        <v>0</v>
      </c>
      <c r="AY29">
        <v>0.99999800000000005</v>
      </c>
      <c r="AZ29">
        <f>MAX(Таблица2[[#This Row],[АприорВКл1]:[АприорВКл5]])</f>
        <v>0.99999800000000005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46.828000000000003</v>
      </c>
      <c r="BF29">
        <v>1367.7270000000001</v>
      </c>
      <c r="BG29">
        <v>39.593000000000004</v>
      </c>
      <c r="BH29">
        <v>70.134</v>
      </c>
      <c r="BI29">
        <v>13.076000000000001</v>
      </c>
      <c r="BJ29">
        <f>MIN(Таблица2[[#This Row],[Махал1ИСК]:[Махал5ИСК]])</f>
        <v>13.076000000000001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0</v>
      </c>
      <c r="BO29">
        <v>0</v>
      </c>
      <c r="BP29">
        <v>1.9999999999999999E-6</v>
      </c>
      <c r="BQ29">
        <v>0</v>
      </c>
      <c r="BR29">
        <v>0.99999800000000005</v>
      </c>
      <c r="BS29">
        <f>MAX(Таблица2[[#This Row],[АприорИСК1]]:Таблица2[[#This Row],[АприорИСК5]])</f>
        <v>0.99999800000000005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  <c r="BV29" s="26">
        <v>-0.27647820223799713</v>
      </c>
      <c r="BW29" s="26">
        <v>0.26612729570288401</v>
      </c>
      <c r="BX29" s="26">
        <v>-4.4117898623385887E-2</v>
      </c>
      <c r="BY29" s="33">
        <v>2</v>
      </c>
      <c r="BZ29" s="18">
        <v>2</v>
      </c>
      <c r="CA29" s="34">
        <v>3</v>
      </c>
      <c r="CB29" s="34"/>
      <c r="CC29" s="34"/>
      <c r="CD29" s="34"/>
    </row>
    <row r="30" spans="1:82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15">
        <v>3</v>
      </c>
      <c r="Q30" s="15" t="s">
        <v>123</v>
      </c>
      <c r="R30" s="17" t="s">
        <v>123</v>
      </c>
      <c r="S30" s="17">
        <v>39.915999999999997</v>
      </c>
      <c r="T30" s="17">
        <v>1835.913</v>
      </c>
      <c r="U30" s="17">
        <v>9.0589999999999993</v>
      </c>
      <c r="V30" s="17">
        <v>44.911999999999999</v>
      </c>
      <c r="W30" s="17">
        <v>41.268999999999998</v>
      </c>
      <c r="X30" s="17">
        <f>MIN(Таблица2[[#This Row],[Махал1]:[Махал5]])</f>
        <v>9.0589999999999993</v>
      </c>
      <c r="Y3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7">
        <f>IF(Таблица2[[#This Row],[Махаланобис классификация]]=Таблица2[[#This Row],[обучающая выборка]],1,0)</f>
        <v>1</v>
      </c>
      <c r="AA30" s="18" t="s">
        <v>123</v>
      </c>
      <c r="AB30" s="19">
        <v>3.653428775389718E-7</v>
      </c>
      <c r="AC30" s="19">
        <v>0</v>
      </c>
      <c r="AD30" s="19">
        <v>0.99999951972628187</v>
      </c>
      <c r="AE30" s="19">
        <v>1.3655367399224479E-8</v>
      </c>
      <c r="AF30" s="19">
        <v>1.0127547318967895E-7</v>
      </c>
      <c r="AG30">
        <f>MAX(Таблица2[[#This Row],[априор1]:[априор5]])</f>
        <v>0.99999951972628187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24.504999999999999</v>
      </c>
      <c r="AM30">
        <v>1343.9459999999999</v>
      </c>
      <c r="AN30">
        <v>1.621</v>
      </c>
      <c r="AO30">
        <v>36.377000000000002</v>
      </c>
      <c r="AP30">
        <v>27.05</v>
      </c>
      <c r="AQ30">
        <f>MIN(Таблица2[[#This Row],[Махал1ВКЛ]:[Махал5ВКл]])</f>
        <v>1.621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2.0000000000000002E-5</v>
      </c>
      <c r="AV30">
        <v>0</v>
      </c>
      <c r="AW30">
        <v>0.999977</v>
      </c>
      <c r="AX30">
        <v>0</v>
      </c>
      <c r="AY30">
        <v>3.0000000000000001E-6</v>
      </c>
      <c r="AZ30">
        <f>MAX(Таблица2[[#This Row],[АприорВКл1]:[АприорВКл5]])</f>
        <v>0.999977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24.504999999999999</v>
      </c>
      <c r="BF30">
        <v>1343.9459999999999</v>
      </c>
      <c r="BG30">
        <v>1.621</v>
      </c>
      <c r="BH30">
        <v>36.377000000000002</v>
      </c>
      <c r="BI30">
        <v>27.05</v>
      </c>
      <c r="BJ30">
        <f>MIN(Таблица2[[#This Row],[Махал1ИСК]:[Махал5ИСК]])</f>
        <v>1.621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2.0000000000000002E-5</v>
      </c>
      <c r="BO30">
        <v>0</v>
      </c>
      <c r="BP30">
        <v>0.999977</v>
      </c>
      <c r="BQ30">
        <v>0</v>
      </c>
      <c r="BR30">
        <v>3.0000000000000001E-6</v>
      </c>
      <c r="BS30">
        <f>MAX(Таблица2[[#This Row],[АприорИСК1]]:Таблица2[[#This Row],[АприорИСК5]])</f>
        <v>0.999977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  <c r="BV30" s="26">
        <v>-4.8631875031598937E-3</v>
      </c>
      <c r="BW30" s="26">
        <v>-0.38739049285596661</v>
      </c>
      <c r="BX30" s="26">
        <v>0.17407711752909541</v>
      </c>
      <c r="BY30" s="33">
        <v>5</v>
      </c>
      <c r="BZ30" s="18">
        <v>2</v>
      </c>
      <c r="CA30" s="34">
        <v>3</v>
      </c>
      <c r="CB30" s="34"/>
      <c r="CC30" s="34"/>
      <c r="CD30" s="34"/>
    </row>
    <row r="31" spans="1:82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15"/>
      <c r="Q31" s="15" t="s">
        <v>122</v>
      </c>
      <c r="R31" s="17" t="s">
        <v>126</v>
      </c>
      <c r="S31" s="17">
        <v>639.63</v>
      </c>
      <c r="T31" s="17">
        <v>575.15</v>
      </c>
      <c r="U31" s="17">
        <v>548.4</v>
      </c>
      <c r="V31" s="17">
        <v>616.096</v>
      </c>
      <c r="W31" s="17">
        <v>525.86300000000006</v>
      </c>
      <c r="X31" s="17">
        <f>MIN(Таблица2[[#This Row],[Махал1]:[Махал5]])</f>
        <v>525.86300000000006</v>
      </c>
      <c r="Y3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7">
        <f>IF(Таблица2[[#This Row],[Махаланобис классификация]]=Таблица2[[#This Row],[обучающая выборка]],1,0)</f>
        <v>0</v>
      </c>
      <c r="AA31" s="18" t="s">
        <v>126</v>
      </c>
      <c r="AB31" s="19">
        <v>3.62412219411986E-25</v>
      </c>
      <c r="AC31" s="19">
        <v>6.6135680112118032E-12</v>
      </c>
      <c r="AD31" s="19">
        <v>1.2767361534966063E-5</v>
      </c>
      <c r="AE31" s="19">
        <v>2.1231166066438783E-20</v>
      </c>
      <c r="AF31" s="19">
        <v>0.99998723263185141</v>
      </c>
      <c r="AG31">
        <f>MAX(Таблица2[[#This Row],[априор1]:[априор5]])</f>
        <v>0.99998723263185141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295.59199999999998</v>
      </c>
      <c r="AM31">
        <v>450.24700000000001</v>
      </c>
      <c r="AN31">
        <v>265.072</v>
      </c>
      <c r="AO31">
        <v>317.20999999999998</v>
      </c>
      <c r="AP31">
        <v>252.077</v>
      </c>
      <c r="AQ31">
        <f>MIN(Таблица2[[#This Row],[Махал1ВКЛ]:[Махал5ВКл]])</f>
        <v>252.077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1.505E-3</v>
      </c>
      <c r="AX31">
        <v>0</v>
      </c>
      <c r="AY31">
        <v>0.99849500000000002</v>
      </c>
      <c r="AZ31">
        <f>MAX(Таблица2[[#This Row],[АприорВКл1]:[АприорВКл5]])</f>
        <v>0.99849500000000002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295.59199999999998</v>
      </c>
      <c r="BF31">
        <v>450.24700000000001</v>
      </c>
      <c r="BG31">
        <v>265.072</v>
      </c>
      <c r="BH31">
        <v>317.20999999999998</v>
      </c>
      <c r="BI31">
        <v>252.077</v>
      </c>
      <c r="BJ31">
        <f>MIN(Таблица2[[#This Row],[Махал1ИСК]:[Махал5ИСК]])</f>
        <v>252.077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1.505E-3</v>
      </c>
      <c r="BQ31">
        <v>0</v>
      </c>
      <c r="BR31">
        <v>0.99849500000000002</v>
      </c>
      <c r="BS31">
        <f>MAX(Таблица2[[#This Row],[АприорИСК1]]:Таблица2[[#This Row],[АприорИСК5]])</f>
        <v>0.99849500000000002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  <c r="BV31" s="26">
        <v>-2.1427236047222697</v>
      </c>
      <c r="BW31" s="26">
        <v>0.86357728933905908</v>
      </c>
      <c r="BX31" s="26">
        <v>0.98212888497302586</v>
      </c>
      <c r="BY31" s="33">
        <v>3</v>
      </c>
      <c r="BZ31" s="18">
        <v>1</v>
      </c>
      <c r="CA31" s="34">
        <v>4</v>
      </c>
      <c r="CB31" s="34"/>
      <c r="CC31" s="34"/>
      <c r="CD31" s="34"/>
    </row>
    <row r="32" spans="1:82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15"/>
      <c r="Q32" s="15" t="s">
        <v>122</v>
      </c>
      <c r="R32" s="17" t="s">
        <v>126</v>
      </c>
      <c r="S32" s="17">
        <v>117.027</v>
      </c>
      <c r="T32" s="17">
        <v>1685.5429999999999</v>
      </c>
      <c r="U32" s="17">
        <v>107.669</v>
      </c>
      <c r="V32" s="17">
        <v>98.748999999999995</v>
      </c>
      <c r="W32" s="17">
        <v>88.561999999999998</v>
      </c>
      <c r="X32" s="17">
        <f>MIN(Таблица2[[#This Row],[Махал1]:[Махал5]])</f>
        <v>88.561999999999998</v>
      </c>
      <c r="Y3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2" s="17">
        <f>IF(Таблица2[[#This Row],[Махаланобис классификация]]=Таблица2[[#This Row],[обучающая выборка]],1,0)</f>
        <v>0</v>
      </c>
      <c r="AA32" s="18" t="s">
        <v>126</v>
      </c>
      <c r="AB32" s="19">
        <v>1.2017907520761783E-6</v>
      </c>
      <c r="AC32" s="19">
        <v>0</v>
      </c>
      <c r="AD32" s="19">
        <v>7.0570683397691095E-5</v>
      </c>
      <c r="AE32" s="19">
        <v>5.0879799572700526E-3</v>
      </c>
      <c r="AF32" s="19">
        <v>0.99484024756858025</v>
      </c>
      <c r="AG32">
        <f>MAX(Таблица2[[#This Row],[априор1]:[априор5]])</f>
        <v>0.99484024756858025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2">
        <f>IF(Таблица2[[#This Row],[обучающая выборка]]=Таблица2[[#This Row],[Априор Классификация]],1,0)</f>
        <v>0</v>
      </c>
      <c r="AJ32" t="s">
        <v>122</v>
      </c>
      <c r="AK32" t="s">
        <v>126</v>
      </c>
      <c r="AL32">
        <v>37.752000000000002</v>
      </c>
      <c r="AM32">
        <v>1364.318</v>
      </c>
      <c r="AN32">
        <v>59.018000000000001</v>
      </c>
      <c r="AO32">
        <v>55.189</v>
      </c>
      <c r="AP32">
        <v>13.208</v>
      </c>
      <c r="AQ32">
        <f>MIN(Таблица2[[#This Row],[Махал1ВКЛ]:[Махал5ВКл]])</f>
        <v>13.208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2">
        <f>IF(Таблица2[[#This Row],[обучающая выборка]]=Таблица2[[#This Row],[МахаланобисКлассификацияВКЛ]],1,0)</f>
        <v>0</v>
      </c>
      <c r="AT32" t="s">
        <v>126</v>
      </c>
      <c r="AU32">
        <v>9.0000000000000002E-6</v>
      </c>
      <c r="AV32">
        <v>0</v>
      </c>
      <c r="AW32">
        <v>0</v>
      </c>
      <c r="AX32">
        <v>0</v>
      </c>
      <c r="AY32">
        <v>0.99999099999999996</v>
      </c>
      <c r="AZ32">
        <f>MAX(Таблица2[[#This Row],[АприорВКл1]:[АприорВКл5]])</f>
        <v>0.99999099999999996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2">
        <f>IF(Таблица2[[#This Row],[АприорВклКлассификация]]=Таблица2[[#This Row],[обучающая выборка]],1,0)</f>
        <v>0</v>
      </c>
      <c r="BC32" t="s">
        <v>122</v>
      </c>
      <c r="BD32" t="s">
        <v>126</v>
      </c>
      <c r="BE32">
        <v>37.752000000000002</v>
      </c>
      <c r="BF32">
        <v>1364.318</v>
      </c>
      <c r="BG32">
        <v>59.018000000000001</v>
      </c>
      <c r="BH32">
        <v>55.189</v>
      </c>
      <c r="BI32">
        <v>13.208</v>
      </c>
      <c r="BJ32">
        <f>MIN(Таблица2[[#This Row],[Махал1ИСК]:[Махал5ИСК]])</f>
        <v>13.208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2">
        <f>IF(Таблица2[[#This Row],[МАХАЛ ИСК Классификация]]=Таблица2[[#This Row],[обучающая выборка]],1,0)</f>
        <v>0</v>
      </c>
      <c r="BM32" t="s">
        <v>126</v>
      </c>
      <c r="BN32">
        <v>9.0000000000000002E-6</v>
      </c>
      <c r="BO32">
        <v>0</v>
      </c>
      <c r="BP32">
        <v>0</v>
      </c>
      <c r="BQ32">
        <v>0</v>
      </c>
      <c r="BR32">
        <v>0.99999099999999996</v>
      </c>
      <c r="BS32">
        <f>MAX(Таблица2[[#This Row],[АприорИСК1]]:Таблица2[[#This Row],[АприорИСК5]])</f>
        <v>0.99999099999999996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2">
        <f>IF(Таблица2[[#This Row],[АприорИСК классификация]]=Таблица2[[#This Row],[обучающая выборка]],1,0)</f>
        <v>0</v>
      </c>
      <c r="BV32" s="26">
        <v>0.29554382105285781</v>
      </c>
      <c r="BW32" s="26">
        <v>1.8633358881888236</v>
      </c>
      <c r="BX32" s="26">
        <v>-1.361330041325314</v>
      </c>
      <c r="BY32" s="33">
        <v>2</v>
      </c>
      <c r="BZ32" s="18">
        <v>5</v>
      </c>
      <c r="CA32" s="34">
        <v>2</v>
      </c>
      <c r="CB32" s="34"/>
      <c r="CC32" s="34"/>
      <c r="CD32" s="34"/>
    </row>
    <row r="33" spans="1:82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15"/>
      <c r="Q33" s="15" t="s">
        <v>122</v>
      </c>
      <c r="R33" s="17" t="s">
        <v>126</v>
      </c>
      <c r="S33" s="17">
        <v>117.143</v>
      </c>
      <c r="T33" s="17">
        <v>1490.6030000000001</v>
      </c>
      <c r="U33" s="17">
        <v>96.59</v>
      </c>
      <c r="V33" s="17">
        <v>134.268</v>
      </c>
      <c r="W33" s="17">
        <v>53.777000000000001</v>
      </c>
      <c r="X33" s="17">
        <f>MIN(Таблица2[[#This Row],[Махал1]:[Махал5]])</f>
        <v>53.777000000000001</v>
      </c>
      <c r="Y3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7">
        <f>IF(Таблица2[[#This Row],[Махаланобис классификация]]=Таблица2[[#This Row],[обучающая выборка]],1,0)</f>
        <v>0</v>
      </c>
      <c r="AA33" s="18" t="s">
        <v>126</v>
      </c>
      <c r="AB33" s="19">
        <v>3.188366812852146E-14</v>
      </c>
      <c r="AC33" s="19">
        <v>0</v>
      </c>
      <c r="AD33" s="19">
        <v>5.0514207470333872E-10</v>
      </c>
      <c r="AE33" s="19">
        <v>2.7705359546728564E-18</v>
      </c>
      <c r="AF33" s="19">
        <v>0.9999999994948261</v>
      </c>
      <c r="AG33">
        <f>MAX(Таблица2[[#This Row],[априор1]:[априор5]])</f>
        <v>0.9999999994948261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122</v>
      </c>
      <c r="AK33" t="s">
        <v>126</v>
      </c>
      <c r="AL33">
        <v>52.603000000000002</v>
      </c>
      <c r="AM33">
        <v>1126.4169999999999</v>
      </c>
      <c r="AN33">
        <v>48.923000000000002</v>
      </c>
      <c r="AO33">
        <v>80.125</v>
      </c>
      <c r="AP33">
        <v>16.672999999999998</v>
      </c>
      <c r="AQ33">
        <f>MIN(Таблица2[[#This Row],[Махал1ВКЛ]:[Махал5ВКл]])</f>
        <v>16.672999999999998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</v>
      </c>
      <c r="AX33">
        <v>0</v>
      </c>
      <c r="AY33">
        <v>1</v>
      </c>
      <c r="AZ33">
        <f>MAX(Таблица2[[#This Row],[АприорВКл1]:[АприорВКл5]])</f>
        <v>1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3">
        <f>IF(Таблица2[[#This Row],[АприорВклКлассификация]]=Таблица2[[#This Row],[обучающая выборка]],1,0)</f>
        <v>0</v>
      </c>
      <c r="BC33" t="s">
        <v>122</v>
      </c>
      <c r="BD33" t="s">
        <v>126</v>
      </c>
      <c r="BE33">
        <v>52.603000000000002</v>
      </c>
      <c r="BF33">
        <v>1126.4169999999999</v>
      </c>
      <c r="BG33">
        <v>48.923000000000002</v>
      </c>
      <c r="BH33">
        <v>80.125</v>
      </c>
      <c r="BI33">
        <v>16.672999999999998</v>
      </c>
      <c r="BJ33">
        <f>MIN(Таблица2[[#This Row],[Махал1ИСК]:[Махал5ИСК]])</f>
        <v>16.672999999999998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</v>
      </c>
      <c r="BQ33">
        <v>0</v>
      </c>
      <c r="BR33">
        <v>1</v>
      </c>
      <c r="BS33">
        <f>MAX(Таблица2[[#This Row],[АприорИСК1]]:Таблица2[[#This Row],[АприорИСК5]])</f>
        <v>1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3">
        <f>IF(Таблица2[[#This Row],[АприорИСК классификация]]=Таблица2[[#This Row],[обучающая выборка]],1,0)</f>
        <v>0</v>
      </c>
      <c r="BV33" s="26">
        <v>-0.73566704029120611</v>
      </c>
      <c r="BW33" s="26">
        <v>0.58751580709718065</v>
      </c>
      <c r="BX33" s="26">
        <v>-1.330453145921662</v>
      </c>
      <c r="BY33" s="33">
        <v>4</v>
      </c>
      <c r="BZ33" s="18">
        <v>5</v>
      </c>
      <c r="CA33" s="34">
        <v>2</v>
      </c>
      <c r="CB33" s="34"/>
      <c r="CC33" s="34"/>
      <c r="CD33" s="34"/>
    </row>
    <row r="34" spans="1:82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7" t="s">
        <v>121</v>
      </c>
      <c r="S34" s="17">
        <v>2215.991</v>
      </c>
      <c r="T34" s="17">
        <v>9</v>
      </c>
      <c r="U34" s="17">
        <v>2011.287</v>
      </c>
      <c r="V34" s="17">
        <v>2098.1999999999998</v>
      </c>
      <c r="W34" s="17">
        <v>2081.2399999999998</v>
      </c>
      <c r="X34" s="17">
        <f>MIN(Таблица2[[#This Row],[Махал1]:[Махал5]])</f>
        <v>9</v>
      </c>
      <c r="Y3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7">
        <f>IF(Таблица2[[#This Row],[Махаланобис классификация]]=Таблица2[[#This Row],[обучающая выборка]],1,0)</f>
        <v>1</v>
      </c>
      <c r="AA34" s="18" t="s">
        <v>121</v>
      </c>
      <c r="AB34" s="19">
        <v>0</v>
      </c>
      <c r="AC34" s="19">
        <v>1</v>
      </c>
      <c r="AD34" s="19">
        <v>0</v>
      </c>
      <c r="AE34" s="19">
        <v>0</v>
      </c>
      <c r="AF34" s="19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  <c r="BV34" s="26">
        <v>-3.1229598174967892</v>
      </c>
      <c r="BW34" s="26">
        <v>2.8273862582707006</v>
      </c>
      <c r="BX34" s="26">
        <v>1.1087786882880386</v>
      </c>
      <c r="BY34" s="33">
        <v>5</v>
      </c>
      <c r="BZ34" s="18">
        <v>1</v>
      </c>
      <c r="CA34" s="34">
        <v>4</v>
      </c>
      <c r="CB34" s="34"/>
      <c r="CC34" s="34"/>
      <c r="CD34" s="34"/>
    </row>
    <row r="35" spans="1:82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15"/>
      <c r="Q35" s="15" t="s">
        <v>122</v>
      </c>
      <c r="R35" s="17" t="s">
        <v>126</v>
      </c>
      <c r="S35" s="17">
        <v>39.573999999999998</v>
      </c>
      <c r="T35" s="17">
        <v>2046.587</v>
      </c>
      <c r="U35" s="17">
        <v>66.587999999999994</v>
      </c>
      <c r="V35" s="17">
        <v>79.465999999999994</v>
      </c>
      <c r="W35" s="17">
        <v>25.026</v>
      </c>
      <c r="X35" s="17">
        <f>MIN(Таблица2[[#This Row],[Махал1]:[Махал5]])</f>
        <v>25.026</v>
      </c>
      <c r="Y3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5" s="17">
        <f>IF(Таблица2[[#This Row],[Махаланобис классификация]]=Таблица2[[#This Row],[обучающая выборка]],1,0)</f>
        <v>0</v>
      </c>
      <c r="AA35" s="18" t="s">
        <v>126</v>
      </c>
      <c r="AB35" s="19">
        <v>1.2695563124191878E-3</v>
      </c>
      <c r="AC35" s="19">
        <v>0</v>
      </c>
      <c r="AD35" s="19">
        <v>9.4287355787627789E-10</v>
      </c>
      <c r="AE35" s="19">
        <v>1.25591929661291E-12</v>
      </c>
      <c r="AF35" s="19">
        <v>0.99873044274345135</v>
      </c>
      <c r="AG35">
        <f>MAX(Таблица2[[#This Row],[априор1]:[априор5]])</f>
        <v>0.99873044274345135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1.226</v>
      </c>
      <c r="AM35">
        <v>1410.0609999999999</v>
      </c>
      <c r="AN35">
        <v>20.32</v>
      </c>
      <c r="AO35">
        <v>18.29</v>
      </c>
      <c r="AP35">
        <v>9.1720000000000006</v>
      </c>
      <c r="AQ35">
        <f>MIN(Таблица2[[#This Row],[Махал1ВКЛ]:[Махал5ВКл]])</f>
        <v>1.226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0.98971500000000001</v>
      </c>
      <c r="AV35">
        <v>0</v>
      </c>
      <c r="AW35">
        <v>3.8999999999999999E-5</v>
      </c>
      <c r="AX35">
        <v>8.8999999999999995E-5</v>
      </c>
      <c r="AY35">
        <v>1.0158E-2</v>
      </c>
      <c r="AZ35">
        <f>MAX(Таблица2[[#This Row],[АприорВКл1]:[АприорВКл5]])</f>
        <v>0.98971500000000001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1.226</v>
      </c>
      <c r="BF35">
        <v>1410.0609999999999</v>
      </c>
      <c r="BG35">
        <v>20.32</v>
      </c>
      <c r="BH35">
        <v>18.29</v>
      </c>
      <c r="BI35">
        <v>9.1720000000000006</v>
      </c>
      <c r="BJ35">
        <f>MIN(Таблица2[[#This Row],[Махал1ИСК]:[Махал5ИСК]])</f>
        <v>1.226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0.98971500000000001</v>
      </c>
      <c r="BO35">
        <v>0</v>
      </c>
      <c r="BP35">
        <v>3.8999999999999999E-5</v>
      </c>
      <c r="BQ35">
        <v>8.8999999999999995E-5</v>
      </c>
      <c r="BR35">
        <v>1.0158E-2</v>
      </c>
      <c r="BS35">
        <f>MAX(Таблица2[[#This Row],[АприорИСК1]]:Таблица2[[#This Row],[АприорИСК5]])</f>
        <v>0.98971500000000001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  <c r="BV35" s="26">
        <v>3.3527132941790314E-2</v>
      </c>
      <c r="BW35" s="26">
        <v>-0.69636259218025331</v>
      </c>
      <c r="BX35" s="26">
        <v>-0.15959902850288071</v>
      </c>
      <c r="BY35" s="33">
        <v>3</v>
      </c>
      <c r="BZ35" s="18">
        <v>2</v>
      </c>
      <c r="CA35" s="34">
        <v>3</v>
      </c>
      <c r="CB35" s="34"/>
      <c r="CC35" s="34"/>
      <c r="CD35" s="34"/>
    </row>
    <row r="36" spans="1:82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15"/>
      <c r="Q36" s="15" t="s">
        <v>123</v>
      </c>
      <c r="R36" s="17" t="s">
        <v>126</v>
      </c>
      <c r="S36" s="17">
        <v>57.887999999999998</v>
      </c>
      <c r="T36" s="17">
        <v>1867.742</v>
      </c>
      <c r="U36" s="17">
        <v>20.818000000000001</v>
      </c>
      <c r="V36" s="17">
        <v>82.747</v>
      </c>
      <c r="W36" s="17">
        <v>28.007000000000001</v>
      </c>
      <c r="X36" s="17">
        <f>MIN(Таблица2[[#This Row],[Махал1]:[Махал5]])</f>
        <v>20.818000000000001</v>
      </c>
      <c r="Y3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7">
        <f>IF(Таблица2[[#This Row],[Махаланобис классификация]]=Таблица2[[#This Row],[обучающая выборка]],1,0)</f>
        <v>0</v>
      </c>
      <c r="AA36" s="18" t="s">
        <v>126</v>
      </c>
      <c r="AB36" s="19">
        <v>1.5917763805481099E-8</v>
      </c>
      <c r="AC36" s="19">
        <v>0</v>
      </c>
      <c r="AD36" s="19">
        <v>0.97326244732319434</v>
      </c>
      <c r="AE36" s="19">
        <v>2.8930958801033926E-14</v>
      </c>
      <c r="AF36" s="19">
        <v>2.6737536759013004E-2</v>
      </c>
      <c r="AG36">
        <f>MAX(Таблица2[[#This Row],[априор1]:[априор5]])</f>
        <v>0.97326244732319434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0</v>
      </c>
      <c r="AJ36" t="s">
        <v>123</v>
      </c>
      <c r="AK36" t="s">
        <v>126</v>
      </c>
      <c r="AL36">
        <v>29.065999999999999</v>
      </c>
      <c r="AM36">
        <v>1336.3720000000001</v>
      </c>
      <c r="AN36">
        <v>6.7690000000000001</v>
      </c>
      <c r="AO36">
        <v>56.783000000000001</v>
      </c>
      <c r="AP36">
        <v>12.725</v>
      </c>
      <c r="AQ36">
        <f>MIN(Таблица2[[#This Row],[Махал1ВКЛ]:[Махал5ВКл]])</f>
        <v>6.7690000000000001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0</v>
      </c>
      <c r="AT36" t="s">
        <v>126</v>
      </c>
      <c r="AU36">
        <v>2.5000000000000001E-5</v>
      </c>
      <c r="AV36">
        <v>0</v>
      </c>
      <c r="AW36">
        <v>0.95153299999999996</v>
      </c>
      <c r="AX36">
        <v>0</v>
      </c>
      <c r="AY36">
        <v>4.8441999999999999E-2</v>
      </c>
      <c r="AZ36">
        <f>MAX(Таблица2[[#This Row],[АприорВКл1]:[АприорВКл5]])</f>
        <v>0.95153299999999996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0</v>
      </c>
      <c r="BC36" t="s">
        <v>123</v>
      </c>
      <c r="BD36" t="s">
        <v>126</v>
      </c>
      <c r="BE36">
        <v>29.065999999999999</v>
      </c>
      <c r="BF36">
        <v>1336.3720000000001</v>
      </c>
      <c r="BG36">
        <v>6.7690000000000001</v>
      </c>
      <c r="BH36">
        <v>56.783000000000001</v>
      </c>
      <c r="BI36">
        <v>12.725</v>
      </c>
      <c r="BJ36">
        <f>MIN(Таблица2[[#This Row],[Махал1ИСК]:[Махал5ИСК]])</f>
        <v>6.7690000000000001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0</v>
      </c>
      <c r="BM36" t="s">
        <v>126</v>
      </c>
      <c r="BN36">
        <v>2.5000000000000001E-5</v>
      </c>
      <c r="BO36">
        <v>0</v>
      </c>
      <c r="BP36">
        <v>0.95153299999999996</v>
      </c>
      <c r="BQ36">
        <v>0</v>
      </c>
      <c r="BR36">
        <v>4.8441999999999999E-2</v>
      </c>
      <c r="BS36">
        <f>MAX(Таблица2[[#This Row],[АприорИСК1]]:Таблица2[[#This Row],[АприорИСК5]])</f>
        <v>0.95153299999999996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0</v>
      </c>
      <c r="BV36" s="26">
        <v>-0.73128874346715089</v>
      </c>
      <c r="BW36" s="26">
        <v>-1.0421240955729403</v>
      </c>
      <c r="BX36" s="26">
        <v>0.6943847936279155</v>
      </c>
      <c r="BY36" s="33">
        <v>5</v>
      </c>
      <c r="BZ36" s="18">
        <v>2</v>
      </c>
      <c r="CA36" s="34">
        <v>5</v>
      </c>
      <c r="CB36" s="34"/>
      <c r="CC36" s="34"/>
      <c r="CD36" s="34"/>
    </row>
    <row r="37" spans="1:82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15">
        <v>1</v>
      </c>
      <c r="Q37" s="15" t="s">
        <v>124</v>
      </c>
      <c r="R37" s="17" t="s">
        <v>124</v>
      </c>
      <c r="S37" s="17">
        <v>5.4850000000000003</v>
      </c>
      <c r="T37" s="17">
        <v>2097.951</v>
      </c>
      <c r="U37" s="17">
        <v>46.021000000000001</v>
      </c>
      <c r="V37" s="17">
        <v>19.327000000000002</v>
      </c>
      <c r="W37" s="17">
        <v>46.191000000000003</v>
      </c>
      <c r="X37" s="17">
        <f>MIN(Таблица2[[#This Row],[Махал1]:[Махал5]])</f>
        <v>5.4850000000000003</v>
      </c>
      <c r="Y3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7">
        <f>IF(Таблица2[[#This Row],[Махаланобис классификация]]=Таблица2[[#This Row],[обучающая выборка]],1,0)</f>
        <v>1</v>
      </c>
      <c r="AA37" s="18" t="s">
        <v>124</v>
      </c>
      <c r="AB37" s="19">
        <v>0.999551661884029</v>
      </c>
      <c r="AC37" s="19">
        <v>0</v>
      </c>
      <c r="AD37" s="19">
        <v>8.5960225945888062E-10</v>
      </c>
      <c r="AE37" s="19">
        <v>4.4833646699099012E-4</v>
      </c>
      <c r="AF37" s="19">
        <v>7.8937777322310058E-10</v>
      </c>
      <c r="AG37">
        <f>MAX(Таблица2[[#This Row],[априор1]:[априор5]])</f>
        <v>0.999551661884029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1</v>
      </c>
      <c r="AJ37" t="s">
        <v>124</v>
      </c>
      <c r="AK37" t="s">
        <v>124</v>
      </c>
      <c r="AL37">
        <v>3.8719999999999999</v>
      </c>
      <c r="AM37">
        <v>1442.5250000000001</v>
      </c>
      <c r="AN37">
        <v>38.292999999999999</v>
      </c>
      <c r="AO37">
        <v>13.086</v>
      </c>
      <c r="AP37">
        <v>30.521999999999998</v>
      </c>
      <c r="AQ37">
        <f>MIN(Таблица2[[#This Row],[Махал1ВКЛ]:[Махал5ВКл]])</f>
        <v>3.8719999999999999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1</v>
      </c>
      <c r="AT37" t="s">
        <v>124</v>
      </c>
      <c r="AU37">
        <v>0.99548300000000001</v>
      </c>
      <c r="AV37">
        <v>0</v>
      </c>
      <c r="AW37">
        <v>0</v>
      </c>
      <c r="AX37">
        <v>4.516E-3</v>
      </c>
      <c r="AY37">
        <v>9.9999999999999995E-7</v>
      </c>
      <c r="AZ37">
        <f>MAX(Таблица2[[#This Row],[АприорВКл1]:[АприорВКл5]])</f>
        <v>0.99548300000000001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1</v>
      </c>
      <c r="BC37" t="s">
        <v>124</v>
      </c>
      <c r="BD37" t="s">
        <v>124</v>
      </c>
      <c r="BE37">
        <v>3.8719999999999999</v>
      </c>
      <c r="BF37">
        <v>1442.5250000000001</v>
      </c>
      <c r="BG37">
        <v>38.292999999999999</v>
      </c>
      <c r="BH37">
        <v>13.086</v>
      </c>
      <c r="BI37">
        <v>30.521999999999998</v>
      </c>
      <c r="BJ37">
        <f>MIN(Таблица2[[#This Row],[Махал1ИСК]:[Махал5ИСК]])</f>
        <v>3.8719999999999999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1</v>
      </c>
      <c r="BM37" t="s">
        <v>124</v>
      </c>
      <c r="BN37">
        <v>0.99548300000000001</v>
      </c>
      <c r="BO37">
        <v>0</v>
      </c>
      <c r="BP37">
        <v>0</v>
      </c>
      <c r="BQ37">
        <v>4.516E-3</v>
      </c>
      <c r="BR37">
        <v>9.9999999999999995E-7</v>
      </c>
      <c r="BS37">
        <f>MAX(Таблица2[[#This Row],[АприорИСК1]]:Таблица2[[#This Row],[АприорИСК5]])</f>
        <v>0.99548300000000001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1</v>
      </c>
      <c r="BV37" s="26">
        <v>0.76201921528072347</v>
      </c>
      <c r="BW37" s="26">
        <v>0.24508869614022036</v>
      </c>
      <c r="BX37" s="26">
        <v>-0.24970182138942065</v>
      </c>
      <c r="BY37" s="33">
        <v>5</v>
      </c>
      <c r="BZ37" s="18">
        <v>4</v>
      </c>
      <c r="CA37" s="34">
        <v>1</v>
      </c>
      <c r="CB37" s="34"/>
      <c r="CC37" s="34"/>
      <c r="CD37" s="34"/>
    </row>
    <row r="38" spans="1:82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15"/>
      <c r="Q38" s="15" t="s">
        <v>124</v>
      </c>
      <c r="R38" s="17" t="s">
        <v>126</v>
      </c>
      <c r="S38" s="17">
        <v>22.585999999999999</v>
      </c>
      <c r="T38" s="17">
        <v>1922.2829999999999</v>
      </c>
      <c r="U38" s="17">
        <v>47.412999999999997</v>
      </c>
      <c r="V38" s="17">
        <v>32.496000000000002</v>
      </c>
      <c r="W38" s="17">
        <v>58.079000000000001</v>
      </c>
      <c r="X38" s="17">
        <f>MIN(Таблица2[[#This Row],[Махал1]:[Махал5]])</f>
        <v>22.585999999999999</v>
      </c>
      <c r="Y3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8" s="17">
        <f>IF(Таблица2[[#This Row],[Махаланобис классификация]]=Таблица2[[#This Row],[обучающая выборка]],1,0)</f>
        <v>0</v>
      </c>
      <c r="AA38" s="18" t="s">
        <v>126</v>
      </c>
      <c r="AB38" s="19">
        <v>0.99680419056806524</v>
      </c>
      <c r="AC38" s="19">
        <v>0</v>
      </c>
      <c r="AD38" s="19">
        <v>2.2097966715562185E-6</v>
      </c>
      <c r="AE38" s="19">
        <v>3.1935889621085493E-3</v>
      </c>
      <c r="AF38" s="19">
        <v>1.0673154534272955E-8</v>
      </c>
      <c r="AG38">
        <f>MAX(Таблица2[[#This Row],[априор1]:[априор5]])</f>
        <v>0.99680419056806524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17.827999999999999</v>
      </c>
      <c r="AM38">
        <v>1296.17</v>
      </c>
      <c r="AN38">
        <v>42.164000000000001</v>
      </c>
      <c r="AO38">
        <v>20.097999999999999</v>
      </c>
      <c r="AP38">
        <v>53.445</v>
      </c>
      <c r="AQ38">
        <f>MIN(Таблица2[[#This Row],[Махал1ВКЛ]:[Махал5ВКл]])</f>
        <v>17.827999999999999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0.87252799999999997</v>
      </c>
      <c r="AV38">
        <v>0</v>
      </c>
      <c r="AW38">
        <v>1.9999999999999999E-6</v>
      </c>
      <c r="AX38">
        <v>0.127469</v>
      </c>
      <c r="AY38">
        <v>0</v>
      </c>
      <c r="AZ38">
        <f>MAX(Таблица2[[#This Row],[АприорВКл1]:[АприорВКл5]])</f>
        <v>0.87252799999999997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17.827999999999999</v>
      </c>
      <c r="BF38">
        <v>1296.17</v>
      </c>
      <c r="BG38">
        <v>42.164000000000001</v>
      </c>
      <c r="BH38">
        <v>20.097999999999999</v>
      </c>
      <c r="BI38">
        <v>53.445</v>
      </c>
      <c r="BJ38">
        <f>MIN(Таблица2[[#This Row],[Махал1ИСК]:[Махал5ИСК]])</f>
        <v>17.827999999999999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0.87252799999999997</v>
      </c>
      <c r="BO38">
        <v>0</v>
      </c>
      <c r="BP38">
        <v>1.9999999999999999E-6</v>
      </c>
      <c r="BQ38">
        <v>0.127469</v>
      </c>
      <c r="BR38">
        <v>0</v>
      </c>
      <c r="BS38">
        <f>MAX(Таблица2[[#This Row],[АприорИСК1]]:Таблица2[[#This Row],[АприорИСК5]])</f>
        <v>0.87252799999999997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  <c r="BV38" s="26">
        <v>0.53342286344219358</v>
      </c>
      <c r="BW38" s="26">
        <v>-0.59167600626156946</v>
      </c>
      <c r="BX38" s="26">
        <v>1.4151498417119903</v>
      </c>
      <c r="BY38" s="33">
        <v>5</v>
      </c>
      <c r="BZ38" s="18">
        <v>2</v>
      </c>
      <c r="CA38" s="34">
        <v>5</v>
      </c>
      <c r="CB38" s="34"/>
      <c r="CC38" s="34"/>
      <c r="CD38" s="34"/>
    </row>
    <row r="39" spans="1:82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15"/>
      <c r="Q39" s="15" t="s">
        <v>124</v>
      </c>
      <c r="R39" s="17" t="s">
        <v>126</v>
      </c>
      <c r="S39" s="17">
        <v>14.606</v>
      </c>
      <c r="T39" s="17">
        <v>2076.9470000000001</v>
      </c>
      <c r="U39" s="17">
        <v>21.951000000000001</v>
      </c>
      <c r="V39" s="17">
        <v>30.84</v>
      </c>
      <c r="W39" s="17">
        <v>49.71</v>
      </c>
      <c r="X39" s="17">
        <f>MIN(Таблица2[[#This Row],[Махал1]:[Махал5]])</f>
        <v>14.606</v>
      </c>
      <c r="Y3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7">
        <f>IF(Таблица2[[#This Row],[Махаланобис классификация]]=Таблица2[[#This Row],[обучающая выборка]],1,0)</f>
        <v>0</v>
      </c>
      <c r="AA39" s="18" t="s">
        <v>126</v>
      </c>
      <c r="AB39" s="19">
        <v>0.98619676435924508</v>
      </c>
      <c r="AC39" s="19">
        <v>0</v>
      </c>
      <c r="AD39" s="19">
        <v>1.3669470893828818E-2</v>
      </c>
      <c r="AE39" s="19">
        <v>1.3375192176480138E-4</v>
      </c>
      <c r="AF39" s="19">
        <v>1.2825161299122483E-8</v>
      </c>
      <c r="AG39">
        <f>MAX(Таблица2[[#This Row],[априор1]:[априор5]])</f>
        <v>0.98619676435924508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123</v>
      </c>
      <c r="AK39" t="s">
        <v>126</v>
      </c>
      <c r="AL39">
        <v>7.88</v>
      </c>
      <c r="AM39">
        <v>1358.318</v>
      </c>
      <c r="AN39">
        <v>4.0629999999999997</v>
      </c>
      <c r="AO39">
        <v>18.763000000000002</v>
      </c>
      <c r="AP39">
        <v>18.085999999999999</v>
      </c>
      <c r="AQ39">
        <f>MIN(Таблица2[[#This Row],[Махал1ВКЛ]:[Махал5ВКл]])</f>
        <v>4.0629999999999997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0.213563</v>
      </c>
      <c r="AV39">
        <v>0</v>
      </c>
      <c r="AW39">
        <v>0.78530800000000001</v>
      </c>
      <c r="AX39">
        <v>4.2099999999999999E-4</v>
      </c>
      <c r="AY39">
        <v>7.0799999999999997E-4</v>
      </c>
      <c r="AZ39">
        <f>MAX(Таблица2[[#This Row],[АприорВКл1]:[АприорВКл5]])</f>
        <v>0.78530800000000001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9">
        <f>IF(Таблица2[[#This Row],[АприорВклКлассификация]]=Таблица2[[#This Row],[обучающая выборка]],1,0)</f>
        <v>0</v>
      </c>
      <c r="BC39" t="s">
        <v>123</v>
      </c>
      <c r="BD39" t="s">
        <v>126</v>
      </c>
      <c r="BE39">
        <v>7.88</v>
      </c>
      <c r="BF39">
        <v>1358.318</v>
      </c>
      <c r="BG39">
        <v>4.0629999999999997</v>
      </c>
      <c r="BH39">
        <v>18.763000000000002</v>
      </c>
      <c r="BI39">
        <v>18.085999999999999</v>
      </c>
      <c r="BJ39">
        <f>MIN(Таблица2[[#This Row],[Махал1ИСК]:[Махал5ИСК]])</f>
        <v>4.0629999999999997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0.213563</v>
      </c>
      <c r="BO39">
        <v>0</v>
      </c>
      <c r="BP39">
        <v>0.78530800000000001</v>
      </c>
      <c r="BQ39">
        <v>4.2099999999999999E-4</v>
      </c>
      <c r="BR39">
        <v>7.0799999999999997E-4</v>
      </c>
      <c r="BS39">
        <f>MAX(Таблица2[[#This Row],[АприорИСК1]]:Таблица2[[#This Row],[АприорИСК5]])</f>
        <v>0.78530800000000001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9">
        <f>IF(Таблица2[[#This Row],[АприорИСК классификация]]=Таблица2[[#This Row],[обучающая выборка]],1,0)</f>
        <v>0</v>
      </c>
      <c r="BV39" s="26">
        <v>0.206866456251321</v>
      </c>
      <c r="BW39" s="26">
        <v>-0.21524912720861458</v>
      </c>
      <c r="BX39" s="26">
        <v>-0.61149769957541422</v>
      </c>
      <c r="BY39" s="33">
        <v>1</v>
      </c>
      <c r="BZ39" s="18">
        <v>3</v>
      </c>
      <c r="CA39" s="34">
        <v>3</v>
      </c>
      <c r="CB39" s="34"/>
      <c r="CC39" s="34"/>
      <c r="CD39" s="34"/>
    </row>
    <row r="40" spans="1:82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15">
        <v>1</v>
      </c>
      <c r="Q40" s="15" t="s">
        <v>124</v>
      </c>
      <c r="R40" s="17" t="s">
        <v>124</v>
      </c>
      <c r="S40" s="17">
        <v>3.64</v>
      </c>
      <c r="T40" s="17">
        <v>2108.7199999999998</v>
      </c>
      <c r="U40" s="17">
        <v>37.055999999999997</v>
      </c>
      <c r="V40" s="17">
        <v>22.856999999999999</v>
      </c>
      <c r="W40" s="17">
        <v>41.713999999999999</v>
      </c>
      <c r="X40" s="17">
        <f>MIN(Таблица2[[#This Row],[Махал1]:[Махал5]])</f>
        <v>3.64</v>
      </c>
      <c r="Y4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7">
        <f>IF(Таблица2[[#This Row],[Махаланобис классификация]]=Таблица2[[#This Row],[обучающая выборка]],1,0)</f>
        <v>1</v>
      </c>
      <c r="AA40" s="18" t="s">
        <v>124</v>
      </c>
      <c r="AB40" s="19">
        <v>0.99996943577797226</v>
      </c>
      <c r="AC40" s="19">
        <v>0</v>
      </c>
      <c r="AD40" s="19">
        <v>3.0241558897920951E-8</v>
      </c>
      <c r="AE40" s="19">
        <v>3.0531034676731053E-5</v>
      </c>
      <c r="AF40" s="19">
        <v>2.9457921801527825E-9</v>
      </c>
      <c r="AG40">
        <f>MAX(Таблица2[[#This Row],[априор1]:[априор5]])</f>
        <v>0.99996943577797226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1</v>
      </c>
      <c r="AJ40" t="s">
        <v>124</v>
      </c>
      <c r="AK40" t="s">
        <v>124</v>
      </c>
      <c r="AL40">
        <v>3.4220000000000002</v>
      </c>
      <c r="AM40">
        <v>1433.9069999999999</v>
      </c>
      <c r="AN40">
        <v>30.309000000000001</v>
      </c>
      <c r="AO40">
        <v>15.382999999999999</v>
      </c>
      <c r="AP40">
        <v>29.762</v>
      </c>
      <c r="AQ40">
        <f>MIN(Таблица2[[#This Row],[Махал1ВКЛ]:[Махал5ВКл]])</f>
        <v>3.4220000000000002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0">
        <f>IF(Таблица2[[#This Row],[обучающая выборка]]=Таблица2[[#This Row],[МахаланобисКлассификацияВКЛ]],1,0)</f>
        <v>1</v>
      </c>
      <c r="AT40" t="s">
        <v>124</v>
      </c>
      <c r="AU40">
        <v>0.99885000000000002</v>
      </c>
      <c r="AV40">
        <v>0</v>
      </c>
      <c r="AW40">
        <v>9.9999999999999995E-7</v>
      </c>
      <c r="AX40">
        <v>1.1479999999999999E-3</v>
      </c>
      <c r="AY40">
        <v>9.9999999999999995E-7</v>
      </c>
      <c r="AZ40">
        <f>MAX(Таблица2[[#This Row],[АприорВКл1]:[АприорВКл5]])</f>
        <v>0.99885000000000002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0">
        <f>IF(Таблица2[[#This Row],[АприорВклКлассификация]]=Таблица2[[#This Row],[обучающая выборка]],1,0)</f>
        <v>1</v>
      </c>
      <c r="BC40" t="s">
        <v>124</v>
      </c>
      <c r="BD40" t="s">
        <v>124</v>
      </c>
      <c r="BE40">
        <v>3.4220000000000002</v>
      </c>
      <c r="BF40">
        <v>1433.9069999999999</v>
      </c>
      <c r="BG40">
        <v>30.309000000000001</v>
      </c>
      <c r="BH40">
        <v>15.382999999999999</v>
      </c>
      <c r="BI40">
        <v>29.762</v>
      </c>
      <c r="BJ40">
        <f>MIN(Таблица2[[#This Row],[Махал1ИСК]:[Махал5ИСК]])</f>
        <v>3.4220000000000002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0">
        <f>IF(Таблица2[[#This Row],[МАХАЛ ИСК Классификация]]=Таблица2[[#This Row],[обучающая выборка]],1,0)</f>
        <v>1</v>
      </c>
      <c r="BM40" t="s">
        <v>124</v>
      </c>
      <c r="BN40">
        <v>0.99885000000000002</v>
      </c>
      <c r="BO40">
        <v>0</v>
      </c>
      <c r="BP40">
        <v>9.9999999999999995E-7</v>
      </c>
      <c r="BQ40">
        <v>1.1479999999999999E-3</v>
      </c>
      <c r="BR40">
        <v>9.9999999999999995E-7</v>
      </c>
      <c r="BS40">
        <f>MAX(Таблица2[[#This Row],[АприорИСК1]]:Таблица2[[#This Row],[АприорИСК5]])</f>
        <v>0.99885000000000002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0">
        <f>IF(Таблица2[[#This Row],[АприорИСК классификация]]=Таблица2[[#This Row],[обучающая выборка]],1,0)</f>
        <v>1</v>
      </c>
      <c r="BV40" s="26">
        <v>0.59442235562891499</v>
      </c>
      <c r="BW40" s="26">
        <v>-0.24340238664447181</v>
      </c>
      <c r="BX40" s="26">
        <v>0.27004192711091329</v>
      </c>
      <c r="BY40" s="33">
        <v>1</v>
      </c>
      <c r="BZ40" s="18">
        <v>2</v>
      </c>
      <c r="CA40" s="34">
        <v>1</v>
      </c>
      <c r="CB40" s="34"/>
      <c r="CC40" s="34"/>
      <c r="CD40" s="34"/>
    </row>
    <row r="41" spans="1:82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15">
        <v>3</v>
      </c>
      <c r="Q41" s="15" t="s">
        <v>123</v>
      </c>
      <c r="R41" s="17" t="s">
        <v>123</v>
      </c>
      <c r="S41" s="17">
        <v>36.604999999999997</v>
      </c>
      <c r="T41" s="17">
        <v>1981.84</v>
      </c>
      <c r="U41" s="17">
        <v>5.4589999999999996</v>
      </c>
      <c r="V41" s="17">
        <v>62.741</v>
      </c>
      <c r="W41" s="17">
        <v>40.552</v>
      </c>
      <c r="X41" s="17">
        <f>MIN(Таблица2[[#This Row],[Махал1]:[Махал5]])</f>
        <v>5.4589999999999996</v>
      </c>
      <c r="Y4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7">
        <f>IF(Таблица2[[#This Row],[Махаланобис классификация]]=Таблица2[[#This Row],[обучающая выборка]],1,0)</f>
        <v>1</v>
      </c>
      <c r="AA41" s="18" t="s">
        <v>123</v>
      </c>
      <c r="AB41" s="19">
        <v>3.1619788858651118E-7</v>
      </c>
      <c r="AC41" s="19">
        <v>0</v>
      </c>
      <c r="AD41" s="19">
        <v>0.99999965982551431</v>
      </c>
      <c r="AE41" s="19">
        <v>3.0360227311977807E-13</v>
      </c>
      <c r="AF41" s="19">
        <v>2.3976293479332361E-8</v>
      </c>
      <c r="AG41">
        <f>MAX(Таблица2[[#This Row],[априор1]:[априор5]])</f>
        <v>0.99999965982551431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1</v>
      </c>
      <c r="AJ41" t="s">
        <v>123</v>
      </c>
      <c r="AK41" t="s">
        <v>123</v>
      </c>
      <c r="AL41">
        <v>29.407</v>
      </c>
      <c r="AM41">
        <v>1384.8630000000001</v>
      </c>
      <c r="AN41">
        <v>2.4460000000000002</v>
      </c>
      <c r="AO41">
        <v>51.628999999999998</v>
      </c>
      <c r="AP41">
        <v>36.604999999999997</v>
      </c>
      <c r="AQ41">
        <f>MIN(Таблица2[[#This Row],[Махал1ВКЛ]:[Махал5ВКл]])</f>
        <v>2.4460000000000002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1</v>
      </c>
      <c r="AT41" t="s">
        <v>123</v>
      </c>
      <c r="AU41">
        <v>3.0000000000000001E-6</v>
      </c>
      <c r="AV41">
        <v>0</v>
      </c>
      <c r="AW41">
        <v>0.99999700000000002</v>
      </c>
      <c r="AX41">
        <v>0</v>
      </c>
      <c r="AY41">
        <v>0</v>
      </c>
      <c r="AZ41">
        <f>MAX(Таблица2[[#This Row],[АприорВКл1]:[АприорВКл5]])</f>
        <v>0.99999700000000002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1</v>
      </c>
      <c r="BC41" t="s">
        <v>123</v>
      </c>
      <c r="BD41" t="s">
        <v>123</v>
      </c>
      <c r="BE41">
        <v>29.407</v>
      </c>
      <c r="BF41">
        <v>1384.8630000000001</v>
      </c>
      <c r="BG41">
        <v>2.4460000000000002</v>
      </c>
      <c r="BH41">
        <v>51.628999999999998</v>
      </c>
      <c r="BI41">
        <v>36.604999999999997</v>
      </c>
      <c r="BJ41">
        <f>MIN(Таблица2[[#This Row],[Махал1ИСК]:[Махал5ИСК]])</f>
        <v>2.4460000000000002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1</v>
      </c>
      <c r="BM41" t="s">
        <v>123</v>
      </c>
      <c r="BN41">
        <v>3.0000000000000001E-6</v>
      </c>
      <c r="BO41">
        <v>0</v>
      </c>
      <c r="BP41">
        <v>0.99999700000000002</v>
      </c>
      <c r="BQ41">
        <v>0</v>
      </c>
      <c r="BR41">
        <v>0</v>
      </c>
      <c r="BS41">
        <f>MAX(Таблица2[[#This Row],[АприорИСК1]]:Таблица2[[#This Row],[АприорИСК5]])</f>
        <v>0.99999700000000002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1</v>
      </c>
      <c r="BV41" s="26">
        <v>-0.36131840818651001</v>
      </c>
      <c r="BW41" s="26">
        <v>-1.3962398275767169</v>
      </c>
      <c r="BX41" s="26">
        <v>0.98929951685541695</v>
      </c>
      <c r="BY41" s="33">
        <v>2</v>
      </c>
      <c r="BZ41" s="18">
        <v>2</v>
      </c>
      <c r="CA41" s="34">
        <v>5</v>
      </c>
      <c r="CB41" s="34"/>
      <c r="CC41" s="34"/>
      <c r="CD41" s="34"/>
    </row>
    <row r="42" spans="1:82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15"/>
      <c r="Q42" s="15" t="s">
        <v>124</v>
      </c>
      <c r="R42" s="17" t="s">
        <v>126</v>
      </c>
      <c r="S42" s="17">
        <v>12.568</v>
      </c>
      <c r="T42" s="17">
        <v>2008.432</v>
      </c>
      <c r="U42" s="17">
        <v>18.824999999999999</v>
      </c>
      <c r="V42" s="17">
        <v>37.36</v>
      </c>
      <c r="W42" s="17">
        <v>24.972000000000001</v>
      </c>
      <c r="X42" s="17">
        <f>MIN(Таблица2[[#This Row],[Махал1]:[Махал5]])</f>
        <v>12.568</v>
      </c>
      <c r="Y4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7">
        <f>IF(Таблица2[[#This Row],[Махаланобис классификация]]=Таблица2[[#This Row],[обучающая выборка]],1,0)</f>
        <v>0</v>
      </c>
      <c r="AA42" s="18" t="s">
        <v>126</v>
      </c>
      <c r="AB42" s="19">
        <v>0.97561633321439045</v>
      </c>
      <c r="AC42" s="19">
        <v>0</v>
      </c>
      <c r="AD42" s="19">
        <v>2.3303827727773833E-2</v>
      </c>
      <c r="AE42" s="19">
        <v>1.8339364174612192E-6</v>
      </c>
      <c r="AF42" s="19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  <c r="BV42" s="26">
        <v>-0.1002677098943157</v>
      </c>
      <c r="BW42" s="26">
        <v>-5.2115210079899006E-3</v>
      </c>
      <c r="BX42" s="26">
        <v>-1.0837701664040607</v>
      </c>
      <c r="BY42" s="33">
        <v>2</v>
      </c>
      <c r="BZ42" s="18">
        <v>5</v>
      </c>
      <c r="CA42" s="34">
        <v>3</v>
      </c>
      <c r="CB42" s="34"/>
      <c r="CC42" s="34"/>
      <c r="CD42" s="34"/>
    </row>
    <row r="43" spans="1:82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15">
        <v>5</v>
      </c>
      <c r="Q43" s="15" t="s">
        <v>122</v>
      </c>
      <c r="R43" s="17" t="s">
        <v>122</v>
      </c>
      <c r="S43" s="17">
        <v>36.435000000000002</v>
      </c>
      <c r="T43" s="17">
        <v>1890.944</v>
      </c>
      <c r="U43" s="17">
        <v>43.567999999999998</v>
      </c>
      <c r="V43" s="17">
        <v>67.105000000000004</v>
      </c>
      <c r="W43" s="17">
        <v>8.6739999999999995</v>
      </c>
      <c r="X43" s="17">
        <f>MIN(Таблица2[[#This Row],[Махал1]:[Махал5]])</f>
        <v>8.6739999999999995</v>
      </c>
      <c r="Y4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7">
        <f>IF(Таблица2[[#This Row],[Махаланобис классификация]]=Таблица2[[#This Row],[обучающая выборка]],1,0)</f>
        <v>1</v>
      </c>
      <c r="AA43" s="18" t="s">
        <v>122</v>
      </c>
      <c r="AB43" s="19">
        <v>1.718107323487144E-6</v>
      </c>
      <c r="AC43" s="19">
        <v>0</v>
      </c>
      <c r="AD43" s="19">
        <v>2.6479561827662239E-8</v>
      </c>
      <c r="AE43" s="19">
        <v>1.7093323838450602E-13</v>
      </c>
      <c r="AF43" s="19">
        <v>0.99999825541294374</v>
      </c>
      <c r="AG43">
        <f>MAX(Таблица2[[#This Row],[априор1]:[априор5]])</f>
        <v>0.99999825541294374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1</v>
      </c>
      <c r="AJ43" t="s">
        <v>122</v>
      </c>
      <c r="AK43" t="s">
        <v>122</v>
      </c>
      <c r="AL43">
        <v>7.8460000000000001</v>
      </c>
      <c r="AM43">
        <v>1358.0260000000001</v>
      </c>
      <c r="AN43">
        <v>20.736999999999998</v>
      </c>
      <c r="AO43">
        <v>30.6</v>
      </c>
      <c r="AP43">
        <v>1.8779999999999999</v>
      </c>
      <c r="AQ43">
        <f>MIN(Таблица2[[#This Row],[Махал1ВКЛ]:[Махал5ВКл]])</f>
        <v>1.8779999999999999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3">
        <f>IF(Таблица2[[#This Row],[обучающая выборка]]=Таблица2[[#This Row],[МахаланобисКлассификацияВКЛ]],1,0)</f>
        <v>1</v>
      </c>
      <c r="AT43" t="s">
        <v>122</v>
      </c>
      <c r="AU43">
        <v>8.4871000000000002E-2</v>
      </c>
      <c r="AV43">
        <v>0</v>
      </c>
      <c r="AW43">
        <v>7.2999999999999999E-5</v>
      </c>
      <c r="AX43">
        <v>0</v>
      </c>
      <c r="AY43">
        <v>0.91505499999999995</v>
      </c>
      <c r="AZ43">
        <f>MAX(Таблица2[[#This Row],[АприорВКл1]:[АприорВКл5]])</f>
        <v>0.91505499999999995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3">
        <f>IF(Таблица2[[#This Row],[АприорВклКлассификация]]=Таблица2[[#This Row],[обучающая выборка]],1,0)</f>
        <v>1</v>
      </c>
      <c r="BC43" t="s">
        <v>122</v>
      </c>
      <c r="BD43" t="s">
        <v>122</v>
      </c>
      <c r="BE43">
        <v>7.8460000000000001</v>
      </c>
      <c r="BF43">
        <v>1358.0260000000001</v>
      </c>
      <c r="BG43">
        <v>20.736999999999998</v>
      </c>
      <c r="BH43">
        <v>30.6</v>
      </c>
      <c r="BI43">
        <v>1.8779999999999999</v>
      </c>
      <c r="BJ43">
        <f>MIN(Таблица2[[#This Row],[Махал1ИСК]:[Махал5ИСК]])</f>
        <v>1.8779999999999999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3">
        <f>IF(Таблица2[[#This Row],[МАХАЛ ИСК Классификация]]=Таблица2[[#This Row],[обучающая выборка]],1,0)</f>
        <v>1</v>
      </c>
      <c r="BM43" t="s">
        <v>122</v>
      </c>
      <c r="BN43">
        <v>8.4871000000000002E-2</v>
      </c>
      <c r="BO43">
        <v>0</v>
      </c>
      <c r="BP43">
        <v>7.2999999999999999E-5</v>
      </c>
      <c r="BQ43">
        <v>0</v>
      </c>
      <c r="BR43">
        <v>0.91505499999999995</v>
      </c>
      <c r="BS43">
        <f>MAX(Таблица2[[#This Row],[АприорИСК1]]:Таблица2[[#This Row],[АприорИСК5]])</f>
        <v>0.91505499999999995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3">
        <f>IF(Таблица2[[#This Row],[АприорИСК классификация]]=Таблица2[[#This Row],[обучающая выборка]],1,0)</f>
        <v>1</v>
      </c>
      <c r="BV43" s="26">
        <v>-0.33163290315696464</v>
      </c>
      <c r="BW43" s="26">
        <v>-0.44097093121710818</v>
      </c>
      <c r="BX43" s="26">
        <v>7.8015051342050518E-3</v>
      </c>
      <c r="BY43" s="33">
        <v>2</v>
      </c>
      <c r="BZ43" s="18">
        <v>2</v>
      </c>
      <c r="CA43" s="34">
        <v>3</v>
      </c>
      <c r="CB43" s="34"/>
      <c r="CC43" s="34"/>
      <c r="CD43" s="34"/>
    </row>
    <row r="44" spans="1:82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15">
        <v>5</v>
      </c>
      <c r="Q44" s="15" t="s">
        <v>122</v>
      </c>
      <c r="R44" s="17" t="s">
        <v>122</v>
      </c>
      <c r="S44" s="17">
        <v>29.798999999999999</v>
      </c>
      <c r="T44" s="17">
        <v>1969.1130000000001</v>
      </c>
      <c r="U44" s="17">
        <v>19.574000000000002</v>
      </c>
      <c r="V44" s="17">
        <v>66.635000000000005</v>
      </c>
      <c r="W44" s="17">
        <v>13.42</v>
      </c>
      <c r="X44" s="17">
        <f>MIN(Таблица2[[#This Row],[Махал1]:[Махал5]])</f>
        <v>13.42</v>
      </c>
      <c r="Y4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7">
        <f>IF(Таблица2[[#This Row],[Махаланобис классификация]]=Таблица2[[#This Row],[обучающая выборка]],1,0)</f>
        <v>1</v>
      </c>
      <c r="AA44" s="18" t="s">
        <v>122</v>
      </c>
      <c r="AB44" s="19">
        <v>4.862451046431191E-4</v>
      </c>
      <c r="AC44" s="19">
        <v>0</v>
      </c>
      <c r="AD44" s="19">
        <v>4.404177446029487E-2</v>
      </c>
      <c r="AE44" s="19">
        <v>2.2161517638574E-12</v>
      </c>
      <c r="AF44" s="19">
        <v>0.95547198043284587</v>
      </c>
      <c r="AG44">
        <f>MAX(Таблица2[[#This Row],[априор1]:[априор5]])</f>
        <v>0.95547198043284587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1</v>
      </c>
      <c r="AJ44" t="s">
        <v>123</v>
      </c>
      <c r="AK44" t="s">
        <v>122</v>
      </c>
      <c r="AL44">
        <v>21.388999999999999</v>
      </c>
      <c r="AM44">
        <v>1357.75</v>
      </c>
      <c r="AN44">
        <v>9.3510000000000009</v>
      </c>
      <c r="AO44">
        <v>49.863</v>
      </c>
      <c r="AP44">
        <v>10.170999999999999</v>
      </c>
      <c r="AQ44">
        <f>MIN(Таблица2[[#This Row],[Махал1ВКЛ]:[Махал5ВКл]])</f>
        <v>9.3510000000000009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4">
        <f>IF(Таблица2[[#This Row],[обучающая выборка]]=Таблица2[[#This Row],[МахаланобисКлассификацияВКЛ]],1,0)</f>
        <v>0</v>
      </c>
      <c r="AT44" t="s">
        <v>122</v>
      </c>
      <c r="AU44">
        <v>2.6740000000000002E-3</v>
      </c>
      <c r="AV44">
        <v>0</v>
      </c>
      <c r="AW44">
        <v>0.59947499999999998</v>
      </c>
      <c r="AX44">
        <v>0</v>
      </c>
      <c r="AY44">
        <v>0.39785100000000001</v>
      </c>
      <c r="AZ44">
        <f>MAX(Таблица2[[#This Row],[АприорВКл1]:[АприорВКл5]])</f>
        <v>0.59947499999999998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4">
        <f>IF(Таблица2[[#This Row],[АприорВклКлассификация]]=Таблица2[[#This Row],[обучающая выборка]],1,0)</f>
        <v>0</v>
      </c>
      <c r="BC44" t="s">
        <v>123</v>
      </c>
      <c r="BD44" t="s">
        <v>122</v>
      </c>
      <c r="BE44">
        <v>21.388999999999999</v>
      </c>
      <c r="BF44">
        <v>1357.75</v>
      </c>
      <c r="BG44">
        <v>9.3510000000000009</v>
      </c>
      <c r="BH44">
        <v>49.863</v>
      </c>
      <c r="BI44">
        <v>10.170999999999999</v>
      </c>
      <c r="BJ44">
        <f>MIN(Таблица2[[#This Row],[Махал1ИСК]:[Махал5ИСК]])</f>
        <v>9.3510000000000009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4">
        <f>IF(Таблица2[[#This Row],[МАХАЛ ИСК Классификация]]=Таблица2[[#This Row],[обучающая выборка]],1,0)</f>
        <v>0</v>
      </c>
      <c r="BM44" t="s">
        <v>122</v>
      </c>
      <c r="BN44">
        <v>2.6740000000000002E-3</v>
      </c>
      <c r="BO44">
        <v>0</v>
      </c>
      <c r="BP44">
        <v>0.59947499999999998</v>
      </c>
      <c r="BQ44">
        <v>0</v>
      </c>
      <c r="BR44">
        <v>0.39785100000000001</v>
      </c>
      <c r="BS44">
        <f>MAX(Таблица2[[#This Row],[АприорИСК1]]:Таблица2[[#This Row],[АприорИСК5]])</f>
        <v>0.59947499999999998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4">
        <f>IF(Таблица2[[#This Row],[АприорИСК классификация]]=Таблица2[[#This Row],[обучающая выборка]],1,0)</f>
        <v>0</v>
      </c>
      <c r="BV44" s="26">
        <v>-0.39346997962482949</v>
      </c>
      <c r="BW44" s="26">
        <v>-0.70552634103337264</v>
      </c>
      <c r="BX44" s="26">
        <v>-0.58789164775015268</v>
      </c>
      <c r="BY44" s="33">
        <v>2</v>
      </c>
      <c r="BZ44" s="18">
        <v>3</v>
      </c>
      <c r="CA44" s="34">
        <v>3</v>
      </c>
      <c r="CB44" s="34"/>
      <c r="CC44" s="34"/>
      <c r="CD44" s="34"/>
    </row>
    <row r="45" spans="1:82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15">
        <v>4</v>
      </c>
      <c r="Q45" s="15" t="s">
        <v>120</v>
      </c>
      <c r="R45" s="17" t="s">
        <v>120</v>
      </c>
      <c r="S45" s="17">
        <v>21.867999999999999</v>
      </c>
      <c r="T45" s="17">
        <v>1987.3689999999999</v>
      </c>
      <c r="U45" s="17">
        <v>33</v>
      </c>
      <c r="V45" s="17">
        <v>8.3040000000000003</v>
      </c>
      <c r="W45" s="17">
        <v>56.648000000000003</v>
      </c>
      <c r="X45" s="17">
        <f>MIN(Таблица2[[#This Row],[Махал1]:[Махал5]])</f>
        <v>8.3040000000000003</v>
      </c>
      <c r="Y4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7">
        <f>IF(Таблица2[[#This Row],[Махаланобис классификация]]=Таблица2[[#This Row],[обучающая выборка]],1,0)</f>
        <v>1</v>
      </c>
      <c r="AA45" s="18" t="s">
        <v>120</v>
      </c>
      <c r="AB45" s="19">
        <v>2.4889442799000271E-3</v>
      </c>
      <c r="AC45" s="19">
        <v>0</v>
      </c>
      <c r="AD45" s="19">
        <v>5.1924648014292546E-6</v>
      </c>
      <c r="AE45" s="19">
        <v>0.99750586321725343</v>
      </c>
      <c r="AF45" s="19">
        <v>3.8045101210475909E-11</v>
      </c>
      <c r="AG45">
        <f>MAX(Таблица2[[#This Row],[априор1]:[априор5]])</f>
        <v>0.99750586321725343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124</v>
      </c>
      <c r="AK45" t="s">
        <v>120</v>
      </c>
      <c r="AL45">
        <v>4.5030000000000001</v>
      </c>
      <c r="AM45">
        <v>1465.713</v>
      </c>
      <c r="AN45">
        <v>29.79</v>
      </c>
      <c r="AO45">
        <v>3.0779999999999998</v>
      </c>
      <c r="AP45">
        <v>33.521999999999998</v>
      </c>
      <c r="AQ45">
        <f>MIN(Таблица2[[#This Row],[Махал1ВКЛ]:[Махал5ВКл]])</f>
        <v>3.0779999999999998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0.51898100000000003</v>
      </c>
      <c r="AV45">
        <v>0</v>
      </c>
      <c r="AW45">
        <v>9.9999999999999995E-7</v>
      </c>
      <c r="AX45">
        <v>0.481018</v>
      </c>
      <c r="AY45">
        <v>0</v>
      </c>
      <c r="AZ45">
        <f>MAX(Таблица2[[#This Row],[АприорВКл1]:[АприорВКл5]])</f>
        <v>0.51898100000000003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5">
        <f>IF(Таблица2[[#This Row],[АприорВклКлассификация]]=Таблица2[[#This Row],[обучающая выборка]],1,0)</f>
        <v>0</v>
      </c>
      <c r="BC45" t="s">
        <v>124</v>
      </c>
      <c r="BD45" t="s">
        <v>120</v>
      </c>
      <c r="BE45">
        <v>4.5030000000000001</v>
      </c>
      <c r="BF45">
        <v>1465.713</v>
      </c>
      <c r="BG45">
        <v>29.79</v>
      </c>
      <c r="BH45">
        <v>3.0779999999999998</v>
      </c>
      <c r="BI45">
        <v>33.521999999999998</v>
      </c>
      <c r="BJ45">
        <f>MIN(Таблица2[[#This Row],[Махал1ИСК]:[Махал5ИСК]])</f>
        <v>3.0779999999999998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0.51898100000000003</v>
      </c>
      <c r="BO45">
        <v>0</v>
      </c>
      <c r="BP45">
        <v>9.9999999999999995E-7</v>
      </c>
      <c r="BQ45">
        <v>0.481018</v>
      </c>
      <c r="BR45">
        <v>0</v>
      </c>
      <c r="BS45">
        <f>MAX(Таблица2[[#This Row],[АприорИСК1]]:Таблица2[[#This Row],[АприорИСК5]])</f>
        <v>0.51898100000000003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5">
        <f>IF(Таблица2[[#This Row],[АприорИСК классификация]]=Таблица2[[#This Row],[обучающая выборка]],1,0)</f>
        <v>0</v>
      </c>
      <c r="BV45" s="26">
        <v>0.94906750609787804</v>
      </c>
      <c r="BW45" s="26">
        <v>0.21267326997628261</v>
      </c>
      <c r="BX45" s="26">
        <v>1.1200762341426853</v>
      </c>
      <c r="BY45" s="33">
        <v>5</v>
      </c>
      <c r="BZ45" s="18">
        <v>4</v>
      </c>
      <c r="CA45" s="34">
        <v>1</v>
      </c>
      <c r="CB45" s="34"/>
      <c r="CC45" s="34"/>
      <c r="CD45" s="34"/>
    </row>
    <row r="46" spans="1:82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15"/>
      <c r="Q46" s="15" t="s">
        <v>122</v>
      </c>
      <c r="R46" s="17" t="s">
        <v>126</v>
      </c>
      <c r="S46" s="17">
        <v>145.749</v>
      </c>
      <c r="T46" s="17">
        <v>2134.52</v>
      </c>
      <c r="U46" s="17">
        <v>166.60499999999999</v>
      </c>
      <c r="V46" s="17">
        <v>214.04400000000001</v>
      </c>
      <c r="W46" s="17">
        <v>121.19</v>
      </c>
      <c r="X46" s="17">
        <f>MIN(Таблица2[[#This Row],[Махал1]:[Махал5]])</f>
        <v>121.19</v>
      </c>
      <c r="Y4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6" s="17">
        <f>IF(Таблица2[[#This Row],[Махаланобис классификация]]=Таблица2[[#This Row],[обучающая выборка]],1,0)</f>
        <v>0</v>
      </c>
      <c r="AA46" s="18" t="s">
        <v>126</v>
      </c>
      <c r="AB46" s="19">
        <v>8.5163141290753427E-6</v>
      </c>
      <c r="AC46" s="19">
        <v>0</v>
      </c>
      <c r="AD46" s="19">
        <v>1.3749046691773151E-10</v>
      </c>
      <c r="AE46" s="19">
        <v>5.7248586730910513E-21</v>
      </c>
      <c r="AF46" s="19">
        <v>0.99999148354838052</v>
      </c>
      <c r="AG46">
        <f>MAX(Таблица2[[#This Row],[априор1]:[априор5]])</f>
        <v>0.99999148354838052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33.728000000000002</v>
      </c>
      <c r="AM46">
        <v>1112.1669999999999</v>
      </c>
      <c r="AN46">
        <v>20.187999999999999</v>
      </c>
      <c r="AO46">
        <v>46.116999999999997</v>
      </c>
      <c r="AP46">
        <v>22.192</v>
      </c>
      <c r="AQ46">
        <f>MIN(Таблица2[[#This Row],[Махал1ВКЛ]:[Махал5ВКл]])</f>
        <v>20.187999999999999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1.537E-3</v>
      </c>
      <c r="AV46">
        <v>0</v>
      </c>
      <c r="AW46">
        <v>0.73030300000000004</v>
      </c>
      <c r="AX46">
        <v>9.9999999999999995E-7</v>
      </c>
      <c r="AY46">
        <v>0.26815899999999998</v>
      </c>
      <c r="AZ46">
        <f>MAX(Таблица2[[#This Row],[АприорВКл1]:[АприорВКл5]])</f>
        <v>0.73030300000000004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33.728000000000002</v>
      </c>
      <c r="BF46">
        <v>1112.1669999999999</v>
      </c>
      <c r="BG46">
        <v>20.187999999999999</v>
      </c>
      <c r="BH46">
        <v>46.116999999999997</v>
      </c>
      <c r="BI46">
        <v>22.192</v>
      </c>
      <c r="BJ46">
        <f>MIN(Таблица2[[#This Row],[Махал1ИСК]:[Махал5ИСК]])</f>
        <v>20.187999999999999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1.537E-3</v>
      </c>
      <c r="BO46">
        <v>0</v>
      </c>
      <c r="BP46">
        <v>0.73030300000000004</v>
      </c>
      <c r="BQ46">
        <v>9.9999999999999995E-7</v>
      </c>
      <c r="BR46">
        <v>0.26815899999999998</v>
      </c>
      <c r="BS46">
        <f>MAX(Таблица2[[#This Row],[АприорИСК1]]:Таблица2[[#This Row],[АприорИСК5]])</f>
        <v>0.73030300000000004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  <c r="BV46" s="26">
        <v>-1.1321999628286745</v>
      </c>
      <c r="BW46" s="26">
        <v>-1.6743650355145756</v>
      </c>
      <c r="BX46" s="26">
        <v>-1.2981365817841408</v>
      </c>
      <c r="BY46" s="33">
        <v>4</v>
      </c>
      <c r="BZ46" s="18">
        <v>3</v>
      </c>
      <c r="CA46" s="34">
        <v>3</v>
      </c>
      <c r="CB46" s="34"/>
      <c r="CC46" s="34"/>
      <c r="CD46" s="34"/>
    </row>
    <row r="47" spans="1:82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15">
        <v>3</v>
      </c>
      <c r="Q47" s="15" t="s">
        <v>123</v>
      </c>
      <c r="R47" s="17" t="s">
        <v>123</v>
      </c>
      <c r="S47" s="17">
        <v>33.423999999999999</v>
      </c>
      <c r="T47" s="17">
        <v>1975.623</v>
      </c>
      <c r="U47" s="17">
        <v>7.2709999999999999</v>
      </c>
      <c r="V47" s="17">
        <v>42.234000000000002</v>
      </c>
      <c r="W47" s="17">
        <v>49.451999999999998</v>
      </c>
      <c r="X47" s="17">
        <f>MIN(Таблица2[[#This Row],[Махал1]:[Махал5]])</f>
        <v>7.2709999999999999</v>
      </c>
      <c r="Y4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7">
        <f>IF(Таблица2[[#This Row],[Махаланобис классификация]]=Таблица2[[#This Row],[обучающая выборка]],1,0)</f>
        <v>1</v>
      </c>
      <c r="AA47" s="18" t="s">
        <v>123</v>
      </c>
      <c r="AB47" s="19">
        <v>3.8380113969443568E-6</v>
      </c>
      <c r="AC47" s="19">
        <v>0</v>
      </c>
      <c r="AD47" s="19">
        <v>0.99999613998441172</v>
      </c>
      <c r="AE47" s="19">
        <v>2.1311553421399138E-8</v>
      </c>
      <c r="AF47" s="19">
        <v>6.9263785835637535E-10</v>
      </c>
      <c r="AG47">
        <f>MAX(Таблица2[[#This Row],[априор1]:[априор5]])</f>
        <v>0.99999613998441172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1</v>
      </c>
      <c r="AJ47" t="s">
        <v>123</v>
      </c>
      <c r="AK47" t="s">
        <v>123</v>
      </c>
      <c r="AL47">
        <v>14.779</v>
      </c>
      <c r="AM47">
        <v>1416.874</v>
      </c>
      <c r="AN47">
        <v>2.0550000000000002</v>
      </c>
      <c r="AO47">
        <v>36.590000000000003</v>
      </c>
      <c r="AP47">
        <v>19.119</v>
      </c>
      <c r="AQ47">
        <f>MIN(Таблица2[[#This Row],[Махал1ВКЛ]:[Махал5ВКл]])</f>
        <v>2.0550000000000002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1</v>
      </c>
      <c r="AT47" t="s">
        <v>123</v>
      </c>
      <c r="AU47">
        <v>3.1540000000000001E-3</v>
      </c>
      <c r="AV47">
        <v>0</v>
      </c>
      <c r="AW47">
        <v>0.99665000000000004</v>
      </c>
      <c r="AX47">
        <v>0</v>
      </c>
      <c r="AY47">
        <v>1.9599999999999999E-4</v>
      </c>
      <c r="AZ47">
        <f>MAX(Таблица2[[#This Row],[АприорВКл1]:[АприорВКл5]])</f>
        <v>0.99665000000000004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1</v>
      </c>
      <c r="BC47" t="s">
        <v>123</v>
      </c>
      <c r="BD47" t="s">
        <v>123</v>
      </c>
      <c r="BE47">
        <v>14.779</v>
      </c>
      <c r="BF47">
        <v>1416.874</v>
      </c>
      <c r="BG47">
        <v>2.0550000000000002</v>
      </c>
      <c r="BH47">
        <v>36.590000000000003</v>
      </c>
      <c r="BI47">
        <v>19.119</v>
      </c>
      <c r="BJ47">
        <f>MIN(Таблица2[[#This Row],[Махал1ИСК]:[Махал5ИСК]])</f>
        <v>2.0550000000000002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1</v>
      </c>
      <c r="BM47" t="s">
        <v>123</v>
      </c>
      <c r="BN47">
        <v>3.1540000000000001E-3</v>
      </c>
      <c r="BO47">
        <v>0</v>
      </c>
      <c r="BP47">
        <v>0.99665000000000004</v>
      </c>
      <c r="BQ47">
        <v>0</v>
      </c>
      <c r="BR47">
        <v>1.9599999999999999E-4</v>
      </c>
      <c r="BS47">
        <f>MAX(Таблица2[[#This Row],[АприорИСК1]]:Таблица2[[#This Row],[АприорИСК5]])</f>
        <v>0.99665000000000004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1</v>
      </c>
      <c r="BV47" s="26">
        <v>-0.24873459298707262</v>
      </c>
      <c r="BW47" s="26">
        <v>-0.5613889182372408</v>
      </c>
      <c r="BX47" s="26">
        <v>0.84106246433098031</v>
      </c>
      <c r="BY47" s="33">
        <v>2</v>
      </c>
      <c r="BZ47" s="18">
        <v>2</v>
      </c>
      <c r="CA47" s="34">
        <v>5</v>
      </c>
      <c r="CB47" s="34"/>
      <c r="CC47" s="34"/>
      <c r="CD47" s="34"/>
    </row>
    <row r="48" spans="1:82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15"/>
      <c r="Q48" s="15" t="s">
        <v>124</v>
      </c>
      <c r="R48" s="17" t="s">
        <v>126</v>
      </c>
      <c r="S48" s="17">
        <v>26.945</v>
      </c>
      <c r="T48" s="17">
        <v>1750.171</v>
      </c>
      <c r="U48" s="17">
        <v>25.981000000000002</v>
      </c>
      <c r="V48" s="17">
        <v>40.023000000000003</v>
      </c>
      <c r="W48" s="17">
        <v>35.673999999999999</v>
      </c>
      <c r="X48" s="17">
        <f>MIN(Таблица2[[#This Row],[Махал1]:[Махал5]])</f>
        <v>25.981000000000002</v>
      </c>
      <c r="Y4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8" s="17">
        <f>IF(Таблица2[[#This Row],[Махаланобис классификация]]=Таблица2[[#This Row],[обучающая выборка]],1,0)</f>
        <v>0</v>
      </c>
      <c r="AA48" s="18" t="s">
        <v>126</v>
      </c>
      <c r="AB48" s="19">
        <v>0.52879414236601352</v>
      </c>
      <c r="AC48" s="19">
        <v>0</v>
      </c>
      <c r="AD48" s="19">
        <v>0.46718873376521669</v>
      </c>
      <c r="AE48" s="19">
        <v>3.4753852855731385E-4</v>
      </c>
      <c r="AF48" s="19">
        <v>3.6695853402123756E-3</v>
      </c>
      <c r="AG48">
        <f>MAX(Таблица2[[#This Row],[априор1]:[априор5]])</f>
        <v>0.52879414236601352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24.326000000000001</v>
      </c>
      <c r="AM48">
        <v>1096.1300000000001</v>
      </c>
      <c r="AN48">
        <v>23.484000000000002</v>
      </c>
      <c r="AO48">
        <v>33.795000000000002</v>
      </c>
      <c r="AP48">
        <v>23.164000000000001</v>
      </c>
      <c r="AQ48">
        <f>MIN(Таблица2[[#This Row],[Махал1ВКЛ]:[Махал5ВКл]])</f>
        <v>23.164000000000001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0.355827</v>
      </c>
      <c r="AV48">
        <v>0</v>
      </c>
      <c r="AW48">
        <v>0.29570999999999997</v>
      </c>
      <c r="AX48">
        <v>1.421E-3</v>
      </c>
      <c r="AY48">
        <v>0.34704200000000002</v>
      </c>
      <c r="AZ48">
        <f>MAX(Таблица2[[#This Row],[АприорВКл1]:[АприорВКл5]])</f>
        <v>0.355827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24.326000000000001</v>
      </c>
      <c r="BF48">
        <v>1096.1300000000001</v>
      </c>
      <c r="BG48">
        <v>23.484000000000002</v>
      </c>
      <c r="BH48">
        <v>33.795000000000002</v>
      </c>
      <c r="BI48">
        <v>23.164000000000001</v>
      </c>
      <c r="BJ48">
        <f>MIN(Таблица2[[#This Row],[Махал1ИСК]:[Махал5ИСК]])</f>
        <v>23.164000000000001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0.355827</v>
      </c>
      <c r="BO48">
        <v>0</v>
      </c>
      <c r="BP48">
        <v>0.29570999999999997</v>
      </c>
      <c r="BQ48">
        <v>1.421E-3</v>
      </c>
      <c r="BR48">
        <v>0.34704200000000002</v>
      </c>
      <c r="BS48">
        <f>MAX(Таблица2[[#This Row],[АприорИСК1]]:Таблица2[[#This Row],[АприорИСК5]])</f>
        <v>0.355827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  <c r="BV48" s="26">
        <v>-0.38057949214267195</v>
      </c>
      <c r="BW48" s="26">
        <v>-0.28465892672474047</v>
      </c>
      <c r="BX48" s="26">
        <v>-1.656239331381662E-3</v>
      </c>
      <c r="BY48" s="33">
        <v>1</v>
      </c>
      <c r="BZ48" s="18">
        <v>2</v>
      </c>
      <c r="CA48" s="34">
        <v>3</v>
      </c>
      <c r="CB48" s="34"/>
      <c r="CC48" s="34"/>
      <c r="CD48" s="34"/>
    </row>
    <row r="49" spans="1:82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15">
        <v>4</v>
      </c>
      <c r="Q49" s="15" t="s">
        <v>120</v>
      </c>
      <c r="R49" s="17" t="s">
        <v>120</v>
      </c>
      <c r="S49" s="17">
        <v>54.216000000000001</v>
      </c>
      <c r="T49" s="17">
        <v>2026.5719999999999</v>
      </c>
      <c r="U49" s="17">
        <v>84.760999999999996</v>
      </c>
      <c r="V49" s="17">
        <v>12.523999999999999</v>
      </c>
      <c r="W49" s="17">
        <v>105.084</v>
      </c>
      <c r="X49" s="17">
        <f>MIN(Таблица2[[#This Row],[Махал1]:[Махал5]])</f>
        <v>12.523999999999999</v>
      </c>
      <c r="Y4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7">
        <f>IF(Таблица2[[#This Row],[Махаланобис классификация]]=Таблица2[[#This Row],[обучающая выборка]],1,0)</f>
        <v>1</v>
      </c>
      <c r="AA49" s="18" t="s">
        <v>120</v>
      </c>
      <c r="AB49" s="19">
        <v>1.945790866652662E-9</v>
      </c>
      <c r="AC49" s="19">
        <v>0</v>
      </c>
      <c r="AD49" s="19">
        <v>2.4731326634302265E-16</v>
      </c>
      <c r="AE49" s="19">
        <v>0.99999999805420881</v>
      </c>
      <c r="AF49" s="19">
        <v>9.5530426606907607E-21</v>
      </c>
      <c r="AG49">
        <f>MAX(Таблица2[[#This Row],[априор1]:[априор5]])</f>
        <v>0.99999999805420881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1</v>
      </c>
      <c r="AJ49" t="s">
        <v>120</v>
      </c>
      <c r="AK49" t="s">
        <v>120</v>
      </c>
      <c r="AL49">
        <v>29.471</v>
      </c>
      <c r="AM49">
        <v>1494.2139999999999</v>
      </c>
      <c r="AN49">
        <v>72.007999999999996</v>
      </c>
      <c r="AO49">
        <v>7.2720000000000002</v>
      </c>
      <c r="AP49">
        <v>60.350999999999999</v>
      </c>
      <c r="AQ49">
        <f>MIN(Таблица2[[#This Row],[Махал1ВКЛ]:[Махал5ВКл]])</f>
        <v>7.2720000000000002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1</v>
      </c>
      <c r="AT49" t="s">
        <v>120</v>
      </c>
      <c r="AU49">
        <v>3.3000000000000003E-5</v>
      </c>
      <c r="AV49">
        <v>0</v>
      </c>
      <c r="AW49">
        <v>0</v>
      </c>
      <c r="AX49">
        <v>0.99996700000000005</v>
      </c>
      <c r="AY49">
        <v>0</v>
      </c>
      <c r="AZ49">
        <f>MAX(Таблица2[[#This Row],[АприорВКл1]:[АприорВКл5]])</f>
        <v>0.99996700000000005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1</v>
      </c>
      <c r="BC49" t="s">
        <v>120</v>
      </c>
      <c r="BD49" t="s">
        <v>120</v>
      </c>
      <c r="BE49">
        <v>29.471</v>
      </c>
      <c r="BF49">
        <v>1494.2139999999999</v>
      </c>
      <c r="BG49">
        <v>72.007999999999996</v>
      </c>
      <c r="BH49">
        <v>7.2720000000000002</v>
      </c>
      <c r="BI49">
        <v>60.350999999999999</v>
      </c>
      <c r="BJ49">
        <f>MIN(Таблица2[[#This Row],[Махал1ИСК]:[Махал5ИСК]])</f>
        <v>7.2720000000000002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1</v>
      </c>
      <c r="BM49" t="s">
        <v>120</v>
      </c>
      <c r="BN49">
        <v>3.3000000000000003E-5</v>
      </c>
      <c r="BO49">
        <v>0</v>
      </c>
      <c r="BP49">
        <v>0</v>
      </c>
      <c r="BQ49">
        <v>0.99996700000000005</v>
      </c>
      <c r="BR49">
        <v>0</v>
      </c>
      <c r="BS49">
        <f>MAX(Таблица2[[#This Row],[АприорИСК1]]:Таблица2[[#This Row],[АприорИСК5]])</f>
        <v>0.99996700000000005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1</v>
      </c>
      <c r="BV49" s="26">
        <v>2.0167870980768274</v>
      </c>
      <c r="BW49" s="26">
        <v>1.5270940393233268</v>
      </c>
      <c r="BX49" s="26">
        <v>-4.4295305535899387E-2</v>
      </c>
      <c r="BY49" s="33">
        <v>5</v>
      </c>
      <c r="BZ49" s="18">
        <v>4</v>
      </c>
      <c r="CA49" s="34">
        <v>1</v>
      </c>
      <c r="CB49" s="34"/>
      <c r="CC49" s="34"/>
      <c r="CD49" s="34"/>
    </row>
    <row r="50" spans="1:82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15"/>
      <c r="Q50" s="15" t="s">
        <v>124</v>
      </c>
      <c r="R50" s="17" t="s">
        <v>126</v>
      </c>
      <c r="S50" s="17">
        <v>170.32</v>
      </c>
      <c r="T50" s="17">
        <v>2417.4090000000001</v>
      </c>
      <c r="U50" s="17">
        <v>267.97899999999998</v>
      </c>
      <c r="V50" s="17">
        <v>176.67599999999999</v>
      </c>
      <c r="W50" s="17">
        <v>235.55500000000001</v>
      </c>
      <c r="X50" s="17">
        <f>MIN(Таблица2[[#This Row],[Махал1]:[Махал5]])</f>
        <v>170.32</v>
      </c>
      <c r="Y5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0" s="17">
        <f>IF(Таблица2[[#This Row],[Махаланобис классификация]]=Таблица2[[#This Row],[обучающая выборка]],1,0)</f>
        <v>0</v>
      </c>
      <c r="AA50" s="18" t="s">
        <v>126</v>
      </c>
      <c r="AB50" s="19">
        <v>0.98140903292887405</v>
      </c>
      <c r="AC50" s="19">
        <v>0</v>
      </c>
      <c r="AD50" s="19">
        <v>3.3280907748236364E-22</v>
      </c>
      <c r="AE50" s="19">
        <v>1.8590967071122264E-2</v>
      </c>
      <c r="AF50" s="19">
        <v>3.6557187202783247E-15</v>
      </c>
      <c r="AG50">
        <f>MAX(Таблица2[[#This Row],[априор1]:[априор5]])</f>
        <v>0.98140903292887405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43.045000000000002</v>
      </c>
      <c r="AM50">
        <v>1398.9</v>
      </c>
      <c r="AN50">
        <v>88.847999999999999</v>
      </c>
      <c r="AO50">
        <v>14.378</v>
      </c>
      <c r="AP50">
        <v>74.876999999999995</v>
      </c>
      <c r="AQ50">
        <f>MIN(Таблица2[[#This Row],[Махал1ВКЛ]:[Махал5ВКл]])</f>
        <v>14.378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9.9999999999999995E-7</v>
      </c>
      <c r="AV50">
        <v>0</v>
      </c>
      <c r="AW50">
        <v>0</v>
      </c>
      <c r="AX50">
        <v>0.99999899999999997</v>
      </c>
      <c r="AY50">
        <v>0</v>
      </c>
      <c r="AZ50">
        <f>MAX(Таблица2[[#This Row],[АприорВКл1]:[АприорВКл5]])</f>
        <v>0.99999899999999997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43.045000000000002</v>
      </c>
      <c r="BF50">
        <v>1398.9</v>
      </c>
      <c r="BG50">
        <v>88.847999999999999</v>
      </c>
      <c r="BH50">
        <v>14.378</v>
      </c>
      <c r="BI50">
        <v>74.876999999999995</v>
      </c>
      <c r="BJ50">
        <f>MIN(Таблица2[[#This Row],[Махал1ИСК]:[Махал5ИСК]])</f>
        <v>14.378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9.9999999999999995E-7</v>
      </c>
      <c r="BO50">
        <v>0</v>
      </c>
      <c r="BP50">
        <v>0</v>
      </c>
      <c r="BQ50">
        <v>0.99999899999999997</v>
      </c>
      <c r="BR50">
        <v>0</v>
      </c>
      <c r="BS50">
        <f>MAX(Таблица2[[#This Row],[АприорИСК1]]:Таблица2[[#This Row],[АприорИСК5]])</f>
        <v>0.99999899999999997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  <c r="BV50" s="26">
        <v>2.4004749266290126</v>
      </c>
      <c r="BW50" s="26">
        <v>1.5243648928990807</v>
      </c>
      <c r="BX50" s="26">
        <v>-3.6525754361228113</v>
      </c>
      <c r="BY50" s="33">
        <v>1</v>
      </c>
      <c r="BZ50" s="18">
        <v>5</v>
      </c>
      <c r="CA50" s="34">
        <v>2</v>
      </c>
      <c r="CB50" s="34"/>
      <c r="CC50" s="34"/>
      <c r="CD50" s="34"/>
    </row>
    <row r="51" spans="1:82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15"/>
      <c r="Q51" s="15" t="s">
        <v>124</v>
      </c>
      <c r="R51" s="17" t="s">
        <v>126</v>
      </c>
      <c r="S51" s="17">
        <v>30.753</v>
      </c>
      <c r="T51" s="17">
        <v>2198.4070000000002</v>
      </c>
      <c r="U51" s="17">
        <v>66.73</v>
      </c>
      <c r="V51" s="17">
        <v>51.68</v>
      </c>
      <c r="W51" s="17">
        <v>51.676000000000002</v>
      </c>
      <c r="X51" s="17">
        <f>MIN(Таблица2[[#This Row],[Махал1]:[Махал5]])</f>
        <v>30.753</v>
      </c>
      <c r="Y5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1" s="17">
        <f>IF(Таблица2[[#This Row],[Махаланобис классификация]]=Таблица2[[#This Row],[обучающая выборка]],1,0)</f>
        <v>0</v>
      </c>
      <c r="AA51" s="18" t="s">
        <v>126</v>
      </c>
      <c r="AB51" s="19">
        <v>0.99997140177744492</v>
      </c>
      <c r="AC51" s="19">
        <v>0</v>
      </c>
      <c r="AD51" s="19">
        <v>8.401773805125094E-9</v>
      </c>
      <c r="AE51" s="19">
        <v>1.2980189456672589E-5</v>
      </c>
      <c r="AF51" s="19">
        <v>1.560963132441399E-5</v>
      </c>
      <c r="AG51">
        <f>MAX(Таблица2[[#This Row],[априор1]:[априор5]])</f>
        <v>0.99997140177744492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6.5410000000000004</v>
      </c>
      <c r="AM51">
        <v>1462.49</v>
      </c>
      <c r="AN51">
        <v>40.469000000000001</v>
      </c>
      <c r="AO51">
        <v>6.6050000000000004</v>
      </c>
      <c r="AP51">
        <v>37.911999999999999</v>
      </c>
      <c r="AQ51">
        <f>MIN(Таблица2[[#This Row],[Махал1ВКЛ]:[Махал5ВКл]])</f>
        <v>6.5410000000000004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0.69435899999999995</v>
      </c>
      <c r="AV51">
        <v>0</v>
      </c>
      <c r="AW51">
        <v>0</v>
      </c>
      <c r="AX51">
        <v>0.305641</v>
      </c>
      <c r="AY51">
        <v>0</v>
      </c>
      <c r="AZ51">
        <f>MAX(Таблица2[[#This Row],[АприорВКл1]:[АприорВКл5]])</f>
        <v>0.69435899999999995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6.5410000000000004</v>
      </c>
      <c r="BF51">
        <v>1462.49</v>
      </c>
      <c r="BG51">
        <v>40.469000000000001</v>
      </c>
      <c r="BH51">
        <v>6.6050000000000004</v>
      </c>
      <c r="BI51">
        <v>37.911999999999999</v>
      </c>
      <c r="BJ51">
        <f>MIN(Таблица2[[#This Row],[Махал1ИСК]:[Махал5ИСК]])</f>
        <v>6.5410000000000004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0.69435899999999995</v>
      </c>
      <c r="BO51">
        <v>0</v>
      </c>
      <c r="BP51">
        <v>0</v>
      </c>
      <c r="BQ51">
        <v>0.305641</v>
      </c>
      <c r="BR51">
        <v>0</v>
      </c>
      <c r="BS51">
        <f>MAX(Таблица2[[#This Row],[АприорИСК1]]:Таблица2[[#This Row],[АприорИСК5]])</f>
        <v>0.69435899999999995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  <c r="BV51" s="26">
        <v>0.54948196782528946</v>
      </c>
      <c r="BW51" s="26">
        <v>-1.1501117532461529</v>
      </c>
      <c r="BX51" s="26">
        <v>1.8306613026342453</v>
      </c>
      <c r="BY51" s="33">
        <v>1</v>
      </c>
      <c r="BZ51" s="18">
        <v>2</v>
      </c>
      <c r="CA51" s="34">
        <v>5</v>
      </c>
      <c r="CB51" s="34"/>
      <c r="CC51" s="34"/>
      <c r="CD51" s="34"/>
    </row>
    <row r="52" spans="1:82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15"/>
      <c r="Q52" s="15" t="s">
        <v>122</v>
      </c>
      <c r="R52" s="17" t="s">
        <v>126</v>
      </c>
      <c r="S52" s="17">
        <v>53.59</v>
      </c>
      <c r="T52" s="17">
        <v>2032.327</v>
      </c>
      <c r="U52" s="17">
        <v>49.051000000000002</v>
      </c>
      <c r="V52" s="17">
        <v>106.264</v>
      </c>
      <c r="W52" s="17">
        <v>18.471</v>
      </c>
      <c r="X52" s="17">
        <f>MIN(Таблица2[[#This Row],[Махал1]:[Махал5]])</f>
        <v>18.471</v>
      </c>
      <c r="Y5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7">
        <f>IF(Таблица2[[#This Row],[Махаланобис классификация]]=Таблица2[[#This Row],[обучающая выборка]],1,0)</f>
        <v>0</v>
      </c>
      <c r="AA52" s="18" t="s">
        <v>126</v>
      </c>
      <c r="AB52" s="19">
        <v>4.3379756588461175E-8</v>
      </c>
      <c r="AC52" s="19">
        <v>0</v>
      </c>
      <c r="AD52" s="19">
        <v>2.2898273980874196E-7</v>
      </c>
      <c r="AE52" s="19">
        <v>7.191672763692086E-20</v>
      </c>
      <c r="AF52" s="19">
        <v>0.99999972763750367</v>
      </c>
      <c r="AG52">
        <f>MAX(Таблица2[[#This Row],[априор1]:[априор5]])</f>
        <v>0.99999972763750367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49.081000000000003</v>
      </c>
      <c r="AM52">
        <v>1403.4190000000001</v>
      </c>
      <c r="AN52">
        <v>44.997</v>
      </c>
      <c r="AO52">
        <v>96.753</v>
      </c>
      <c r="AP52">
        <v>12.096</v>
      </c>
      <c r="AQ52">
        <f>MIN(Таблица2[[#This Row],[Махал1ВКЛ]:[Махал5ВКл]])</f>
        <v>12.096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0</v>
      </c>
      <c r="AX52">
        <v>0</v>
      </c>
      <c r="AY52">
        <v>1</v>
      </c>
      <c r="AZ52">
        <f>MAX(Таблица2[[#This Row],[АприорВКл1]:[АприорВКл5]])</f>
        <v>1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49.081000000000003</v>
      </c>
      <c r="BF52">
        <v>1403.4190000000001</v>
      </c>
      <c r="BG52">
        <v>44.997</v>
      </c>
      <c r="BH52">
        <v>96.753</v>
      </c>
      <c r="BI52">
        <v>12.096</v>
      </c>
      <c r="BJ52">
        <f>MIN(Таблица2[[#This Row],[Махал1ИСК]:[Махал5ИСК]])</f>
        <v>12.096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0</v>
      </c>
      <c r="BQ52">
        <v>0</v>
      </c>
      <c r="BR52">
        <v>1</v>
      </c>
      <c r="BS52">
        <f>MAX(Таблица2[[#This Row],[АприорИСК1]]:Таблица2[[#This Row],[АприорИСК5]])</f>
        <v>1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  <c r="BV52" s="26">
        <v>-1.4775798025292122</v>
      </c>
      <c r="BW52" s="26">
        <v>-0.72266238779301717</v>
      </c>
      <c r="BX52" s="26">
        <v>-0.69186690034071352</v>
      </c>
      <c r="BY52" s="33">
        <v>4</v>
      </c>
      <c r="BZ52" s="18">
        <v>3</v>
      </c>
      <c r="CA52" s="34">
        <v>3</v>
      </c>
      <c r="CB52" s="34"/>
      <c r="CC52" s="34"/>
      <c r="CD52" s="34"/>
    </row>
    <row r="53" spans="1:82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15">
        <v>5</v>
      </c>
      <c r="Q53" s="15" t="s">
        <v>122</v>
      </c>
      <c r="R53" s="17" t="s">
        <v>122</v>
      </c>
      <c r="S53" s="17">
        <v>54.804000000000002</v>
      </c>
      <c r="T53" s="17">
        <v>1794.885</v>
      </c>
      <c r="U53" s="17">
        <v>57.24</v>
      </c>
      <c r="V53" s="17">
        <v>98.787999999999997</v>
      </c>
      <c r="W53" s="17">
        <v>15.228999999999999</v>
      </c>
      <c r="X53" s="17">
        <f>MIN(Таблица2[[#This Row],[Махал1]:[Махал5]])</f>
        <v>15.228999999999999</v>
      </c>
      <c r="Y5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7">
        <f>IF(Таблица2[[#This Row],[Махаланобис классификация]]=Таблица2[[#This Row],[обучающая выборка]],1,0)</f>
        <v>1</v>
      </c>
      <c r="AA53" s="18" t="s">
        <v>122</v>
      </c>
      <c r="AB53" s="19">
        <v>4.6739012070794684E-9</v>
      </c>
      <c r="AC53" s="19">
        <v>0</v>
      </c>
      <c r="AD53" s="19">
        <v>7.5434229066286198E-10</v>
      </c>
      <c r="AE53" s="19">
        <v>5.972968232100555E-19</v>
      </c>
      <c r="AF53" s="19">
        <v>0.99999999457175648</v>
      </c>
      <c r="AG53">
        <f>MAX(Таблица2[[#This Row],[априор1]:[априор5]])</f>
        <v>0.99999999457175648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1</v>
      </c>
      <c r="AJ53" t="s">
        <v>122</v>
      </c>
      <c r="AK53" t="s">
        <v>122</v>
      </c>
      <c r="AL53">
        <v>48.993000000000002</v>
      </c>
      <c r="AM53">
        <v>1179.682</v>
      </c>
      <c r="AN53">
        <v>50.725000000000001</v>
      </c>
      <c r="AO53">
        <v>84.436999999999998</v>
      </c>
      <c r="AP53">
        <v>12.754</v>
      </c>
      <c r="AQ53">
        <f>MIN(Таблица2[[#This Row],[Махал1ВКЛ]:[Махал5ВКл]])</f>
        <v>12.754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1</v>
      </c>
      <c r="AT53" t="s">
        <v>122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1</v>
      </c>
      <c r="BC53" t="s">
        <v>122</v>
      </c>
      <c r="BD53" t="s">
        <v>122</v>
      </c>
      <c r="BE53">
        <v>48.993000000000002</v>
      </c>
      <c r="BF53">
        <v>1179.682</v>
      </c>
      <c r="BG53">
        <v>50.725000000000001</v>
      </c>
      <c r="BH53">
        <v>84.436999999999998</v>
      </c>
      <c r="BI53">
        <v>12.754</v>
      </c>
      <c r="BJ53">
        <f>MIN(Таблица2[[#This Row],[Махал1ИСК]:[Махал5ИСК]])</f>
        <v>12.754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1</v>
      </c>
      <c r="BM53" t="s">
        <v>122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1</v>
      </c>
      <c r="BV53" s="26">
        <v>-1.5145933250615475</v>
      </c>
      <c r="BW53" s="26">
        <v>-0.39599386453158691</v>
      </c>
      <c r="BX53" s="26">
        <v>-0.86062717837314284</v>
      </c>
      <c r="BY53" s="33">
        <v>4</v>
      </c>
      <c r="BZ53" s="18">
        <v>3</v>
      </c>
      <c r="CA53" s="34">
        <v>3</v>
      </c>
      <c r="CB53" s="34"/>
      <c r="CC53" s="34"/>
      <c r="CD53" s="34"/>
    </row>
    <row r="54" spans="1:82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15"/>
      <c r="Q54" s="15" t="s">
        <v>124</v>
      </c>
      <c r="R54" s="17" t="s">
        <v>126</v>
      </c>
      <c r="S54" s="17">
        <v>36.978999999999999</v>
      </c>
      <c r="T54" s="17">
        <v>2498.5889999999999</v>
      </c>
      <c r="U54" s="17">
        <v>71.177999999999997</v>
      </c>
      <c r="V54" s="17">
        <v>72.653999999999996</v>
      </c>
      <c r="W54" s="17">
        <v>56.399000000000001</v>
      </c>
      <c r="X54" s="17">
        <f>MIN(Таблица2[[#This Row],[Махал1]:[Махал5]])</f>
        <v>36.978999999999999</v>
      </c>
      <c r="Y5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7">
        <f>IF(Таблица2[[#This Row],[Махаланобис классификация]]=Таблица2[[#This Row],[обучающая выборка]],1,0)</f>
        <v>0</v>
      </c>
      <c r="AA54" s="18" t="s">
        <v>126</v>
      </c>
      <c r="AB54" s="19">
        <v>0.99996687667281936</v>
      </c>
      <c r="AC54" s="19">
        <v>0</v>
      </c>
      <c r="AD54" s="19">
        <v>2.043637244290588E-8</v>
      </c>
      <c r="AE54" s="19">
        <v>8.1438320185674298E-9</v>
      </c>
      <c r="AF54" s="19">
        <v>3.3094746976248222E-5</v>
      </c>
      <c r="AG54">
        <f>MAX(Таблица2[[#This Row],[априор1]:[априор5]])</f>
        <v>0.99996687667281936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27.632999999999999</v>
      </c>
      <c r="AM54">
        <v>1734.4590000000001</v>
      </c>
      <c r="AN54">
        <v>42.619</v>
      </c>
      <c r="AO54">
        <v>46.415999999999997</v>
      </c>
      <c r="AP54">
        <v>30.94</v>
      </c>
      <c r="AQ54">
        <f>MIN(Таблица2[[#This Row],[Махал1ВКЛ]:[Махал5ВКл]])</f>
        <v>27.632999999999999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0.905192</v>
      </c>
      <c r="AV54">
        <v>0</v>
      </c>
      <c r="AW54">
        <v>2.7500000000000002E-4</v>
      </c>
      <c r="AX54">
        <v>3.4E-5</v>
      </c>
      <c r="AY54">
        <v>9.4499E-2</v>
      </c>
      <c r="AZ54">
        <f>MAX(Таблица2[[#This Row],[АприорВКл1]:[АприорВКл5]])</f>
        <v>0.905192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27.632999999999999</v>
      </c>
      <c r="BF54">
        <v>1734.4590000000001</v>
      </c>
      <c r="BG54">
        <v>42.619</v>
      </c>
      <c r="BH54">
        <v>46.415999999999997</v>
      </c>
      <c r="BI54">
        <v>30.94</v>
      </c>
      <c r="BJ54">
        <f>MIN(Таблица2[[#This Row],[Махал1ИСК]:[Махал5ИСК]])</f>
        <v>27.632999999999999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0.905192</v>
      </c>
      <c r="BO54">
        <v>0</v>
      </c>
      <c r="BP54">
        <v>2.7500000000000002E-4</v>
      </c>
      <c r="BQ54">
        <v>3.4E-5</v>
      </c>
      <c r="BR54">
        <v>9.4499E-2</v>
      </c>
      <c r="BS54">
        <f>MAX(Таблица2[[#This Row],[АприорИСК1]]:Таблица2[[#This Row],[АприорИСК5]])</f>
        <v>0.905192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  <c r="BV54" s="26">
        <v>0.68963765539347199</v>
      </c>
      <c r="BW54" s="26">
        <v>-2.7830462251566837E-2</v>
      </c>
      <c r="BX54" s="26">
        <v>-1.8039720475254972</v>
      </c>
      <c r="BY54" s="33">
        <v>2</v>
      </c>
      <c r="BZ54" s="18">
        <v>5</v>
      </c>
      <c r="CA54" s="34">
        <v>2</v>
      </c>
      <c r="CB54" s="34"/>
      <c r="CC54" s="34"/>
      <c r="CD54" s="34"/>
    </row>
    <row r="55" spans="1:82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15">
        <v>1</v>
      </c>
      <c r="Q55" s="15" t="s">
        <v>124</v>
      </c>
      <c r="R55" s="17" t="s">
        <v>124</v>
      </c>
      <c r="S55" s="17">
        <v>7.0810000000000004</v>
      </c>
      <c r="T55" s="17">
        <v>2156.5219999999999</v>
      </c>
      <c r="U55" s="17">
        <v>27.513999999999999</v>
      </c>
      <c r="V55" s="17">
        <v>36.029000000000003</v>
      </c>
      <c r="W55" s="17">
        <v>18.791</v>
      </c>
      <c r="X55" s="17">
        <f>MIN(Таблица2[[#This Row],[Махал1]:[Махал5]])</f>
        <v>7.0810000000000004</v>
      </c>
      <c r="Y5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7">
        <f>IF(Таблица2[[#This Row],[Махаланобис классификация]]=Таблица2[[#This Row],[обучающая выборка]],1,0)</f>
        <v>1</v>
      </c>
      <c r="AA55" s="18" t="s">
        <v>124</v>
      </c>
      <c r="AB55" s="19">
        <v>0.99841935447656205</v>
      </c>
      <c r="AC55" s="19">
        <v>0</v>
      </c>
      <c r="AD55" s="19">
        <v>1.9911492157265747E-5</v>
      </c>
      <c r="AE55" s="19">
        <v>2.3490734056452071E-7</v>
      </c>
      <c r="AF55" s="19">
        <v>1.5604991239401996E-3</v>
      </c>
      <c r="AG55">
        <f>MAX(Таблица2[[#This Row],[априор1]:[априор5]])</f>
        <v>0.99841935447656205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1</v>
      </c>
      <c r="AJ55" t="s">
        <v>124</v>
      </c>
      <c r="AK55" t="s">
        <v>124</v>
      </c>
      <c r="AL55">
        <v>4.5289999999999999</v>
      </c>
      <c r="AM55">
        <v>1465.3009999999999</v>
      </c>
      <c r="AN55">
        <v>16.533000000000001</v>
      </c>
      <c r="AO55">
        <v>22.364000000000001</v>
      </c>
      <c r="AP55">
        <v>8.8480000000000008</v>
      </c>
      <c r="AQ55">
        <f>MIN(Таблица2[[#This Row],[Махал1ВКЛ]:[Махал5ВКл]])</f>
        <v>4.5289999999999999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1</v>
      </c>
      <c r="AT55" t="s">
        <v>124</v>
      </c>
      <c r="AU55">
        <v>0.939523</v>
      </c>
      <c r="AV55">
        <v>0</v>
      </c>
      <c r="AW55">
        <v>1.268E-3</v>
      </c>
      <c r="AX55">
        <v>5.7000000000000003E-5</v>
      </c>
      <c r="AY55">
        <v>5.9152000000000003E-2</v>
      </c>
      <c r="AZ55">
        <f>MAX(Таблица2[[#This Row],[АприорВКл1]:[АприорВКл5]])</f>
        <v>0.939523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1</v>
      </c>
      <c r="BC55" t="s">
        <v>124</v>
      </c>
      <c r="BD55" t="s">
        <v>124</v>
      </c>
      <c r="BE55">
        <v>4.5289999999999999</v>
      </c>
      <c r="BF55">
        <v>1465.3009999999999</v>
      </c>
      <c r="BG55">
        <v>16.533000000000001</v>
      </c>
      <c r="BH55">
        <v>22.364000000000001</v>
      </c>
      <c r="BI55">
        <v>8.8480000000000008</v>
      </c>
      <c r="BJ55">
        <f>MIN(Таблица2[[#This Row],[Махал1ИСК]:[Махал5ИСК]])</f>
        <v>4.5289999999999999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1</v>
      </c>
      <c r="BM55" t="s">
        <v>124</v>
      </c>
      <c r="BN55">
        <v>0.939523</v>
      </c>
      <c r="BO55">
        <v>0</v>
      </c>
      <c r="BP55">
        <v>1.268E-3</v>
      </c>
      <c r="BQ55">
        <v>5.7000000000000003E-5</v>
      </c>
      <c r="BR55">
        <v>5.9152000000000003E-2</v>
      </c>
      <c r="BS55">
        <f>MAX(Таблица2[[#This Row],[АприорИСК1]]:Таблица2[[#This Row],[АприорИСК5]])</f>
        <v>0.939523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1</v>
      </c>
      <c r="BV55" s="26">
        <v>0.16014978428007182</v>
      </c>
      <c r="BW55" s="26">
        <v>-0.58830442637864933</v>
      </c>
      <c r="BX55" s="26">
        <v>-7.1540501220826586E-3</v>
      </c>
      <c r="BY55" s="33">
        <v>1</v>
      </c>
      <c r="BZ55" s="18">
        <v>2</v>
      </c>
      <c r="CA55" s="34">
        <v>3</v>
      </c>
      <c r="CB55" s="34"/>
      <c r="CC55" s="34"/>
      <c r="CD55" s="34"/>
    </row>
    <row r="56" spans="1:82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15">
        <v>1</v>
      </c>
      <c r="Q56" s="15" t="s">
        <v>124</v>
      </c>
      <c r="R56" s="17" t="s">
        <v>124</v>
      </c>
      <c r="S56" s="17">
        <v>5.6950000000000003</v>
      </c>
      <c r="T56" s="17">
        <v>2116.84</v>
      </c>
      <c r="U56" s="17">
        <v>36.979999999999997</v>
      </c>
      <c r="V56" s="17">
        <v>25.652999999999999</v>
      </c>
      <c r="W56" s="17">
        <v>42.673999999999999</v>
      </c>
      <c r="X56" s="17">
        <f>MIN(Таблица2[[#This Row],[Махал1]:[Махал5]])</f>
        <v>5.6950000000000003</v>
      </c>
      <c r="Y5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7">
        <f>IF(Таблица2[[#This Row],[Махаланобис классификация]]=Таблица2[[#This Row],[обучающая выборка]],1,0)</f>
        <v>1</v>
      </c>
      <c r="AA56" s="18" t="s">
        <v>124</v>
      </c>
      <c r="AB56" s="19">
        <v>0.9999788378890907</v>
      </c>
      <c r="AC56" s="19">
        <v>0</v>
      </c>
      <c r="AD56" s="19">
        <v>8.7776326036690313E-8</v>
      </c>
      <c r="AE56" s="19">
        <v>2.1069243491555099E-5</v>
      </c>
      <c r="AF56" s="19">
        <v>5.0910917360208075E-9</v>
      </c>
      <c r="AG56">
        <f>MAX(Таблица2[[#This Row],[априор1]:[априор5]])</f>
        <v>0.9999788378890907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1</v>
      </c>
      <c r="AJ56" t="s">
        <v>124</v>
      </c>
      <c r="AK56" t="s">
        <v>124</v>
      </c>
      <c r="AL56">
        <v>3.3420000000000001</v>
      </c>
      <c r="AM56">
        <v>1388.96</v>
      </c>
      <c r="AN56">
        <v>22.581</v>
      </c>
      <c r="AO56">
        <v>12.16</v>
      </c>
      <c r="AP56">
        <v>24.033999999999999</v>
      </c>
      <c r="AQ56">
        <f>MIN(Таблица2[[#This Row],[Махал1ВКЛ]:[Махал5ВКл]])</f>
        <v>3.3420000000000001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1</v>
      </c>
      <c r="AT56" t="s">
        <v>124</v>
      </c>
      <c r="AU56">
        <v>0.99444600000000005</v>
      </c>
      <c r="AV56">
        <v>0</v>
      </c>
      <c r="AW56">
        <v>3.6000000000000001E-5</v>
      </c>
      <c r="AX56">
        <v>5.4999999999999997E-3</v>
      </c>
      <c r="AY56">
        <v>1.7E-5</v>
      </c>
      <c r="AZ56">
        <f>MAX(Таблица2[[#This Row],[АприорВКл1]:[АприорВКл5]])</f>
        <v>0.99444600000000005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1</v>
      </c>
      <c r="BC56" t="s">
        <v>124</v>
      </c>
      <c r="BD56" t="s">
        <v>124</v>
      </c>
      <c r="BE56">
        <v>3.3420000000000001</v>
      </c>
      <c r="BF56">
        <v>1388.96</v>
      </c>
      <c r="BG56">
        <v>22.581</v>
      </c>
      <c r="BH56">
        <v>12.16</v>
      </c>
      <c r="BI56">
        <v>24.033999999999999</v>
      </c>
      <c r="BJ56">
        <f>MIN(Таблица2[[#This Row],[Махал1ИСК]:[Махал5ИСК]])</f>
        <v>3.3420000000000001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1</v>
      </c>
      <c r="BM56" t="s">
        <v>124</v>
      </c>
      <c r="BN56">
        <v>0.99444600000000005</v>
      </c>
      <c r="BO56">
        <v>0</v>
      </c>
      <c r="BP56">
        <v>3.6000000000000001E-5</v>
      </c>
      <c r="BQ56">
        <v>5.4999999999999997E-3</v>
      </c>
      <c r="BR56">
        <v>1.7E-5</v>
      </c>
      <c r="BS56">
        <f>MAX(Таблица2[[#This Row],[АприорИСК1]]:Таблица2[[#This Row],[АприорИСК5]])</f>
        <v>0.99444600000000005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1</v>
      </c>
      <c r="BV56" s="26">
        <v>0.48310197852840953</v>
      </c>
      <c r="BW56" s="26">
        <v>-0.42087823173699468</v>
      </c>
      <c r="BX56" s="26">
        <v>0.22493387493556399</v>
      </c>
      <c r="BY56" s="33">
        <v>4</v>
      </c>
      <c r="BZ56" s="18">
        <v>2</v>
      </c>
      <c r="CA56" s="34">
        <v>1</v>
      </c>
      <c r="CB56" s="34"/>
      <c r="CC56" s="34"/>
      <c r="CD56" s="34"/>
    </row>
    <row r="57" spans="1:82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15"/>
      <c r="Q57" s="15" t="s">
        <v>124</v>
      </c>
      <c r="R57" s="17" t="s">
        <v>126</v>
      </c>
      <c r="S57" s="17">
        <v>35.764000000000003</v>
      </c>
      <c r="T57" s="17">
        <v>1930.7529999999999</v>
      </c>
      <c r="U57" s="17">
        <v>52.786999999999999</v>
      </c>
      <c r="V57" s="17">
        <v>42.396999999999998</v>
      </c>
      <c r="W57" s="17">
        <v>54.851999999999997</v>
      </c>
      <c r="X57" s="17">
        <f>MIN(Таблица2[[#This Row],[Махал1]:[Махал5]])</f>
        <v>35.764000000000003</v>
      </c>
      <c r="Y5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7" s="17">
        <f>IF(Таблица2[[#This Row],[Махаланобис классификация]]=Таблица2[[#This Row],[обучающая выборка]],1,0)</f>
        <v>0</v>
      </c>
      <c r="AA57" s="18" t="s">
        <v>126</v>
      </c>
      <c r="AB57" s="19">
        <v>0.98362774057980695</v>
      </c>
      <c r="AC57" s="19">
        <v>0</v>
      </c>
      <c r="AD57" s="19">
        <v>1.0796848488311801E-4</v>
      </c>
      <c r="AE57" s="19">
        <v>1.6225844693250113E-2</v>
      </c>
      <c r="AF57" s="19">
        <v>3.8446242059813434E-5</v>
      </c>
      <c r="AG57">
        <f>MAX(Таблица2[[#This Row],[априор1]:[априор5]])</f>
        <v>0.98362774057980695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4.8289999999999997</v>
      </c>
      <c r="AM57">
        <v>1328.3789999999999</v>
      </c>
      <c r="AN57">
        <v>23.984999999999999</v>
      </c>
      <c r="AO57">
        <v>16.103000000000002</v>
      </c>
      <c r="AP57">
        <v>7.7560000000000002</v>
      </c>
      <c r="AQ57">
        <f>MIN(Таблица2[[#This Row],[Махал1ВКЛ]:[Махал5ВКл]])</f>
        <v>4.8289999999999997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0.88662600000000003</v>
      </c>
      <c r="AV57">
        <v>0</v>
      </c>
      <c r="AW57">
        <v>3.3000000000000003E-5</v>
      </c>
      <c r="AX57">
        <v>1.436E-3</v>
      </c>
      <c r="AY57">
        <v>0.111904</v>
      </c>
      <c r="AZ57">
        <f>MAX(Таблица2[[#This Row],[АприорВКл1]:[АприорВКл5]])</f>
        <v>0.88662600000000003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4.8289999999999997</v>
      </c>
      <c r="BF57">
        <v>1328.3789999999999</v>
      </c>
      <c r="BG57">
        <v>23.984999999999999</v>
      </c>
      <c r="BH57">
        <v>16.103000000000002</v>
      </c>
      <c r="BI57">
        <v>7.7560000000000002</v>
      </c>
      <c r="BJ57">
        <f>MIN(Таблица2[[#This Row],[Махал1ИСК]:[Махал5ИСК]])</f>
        <v>4.8289999999999997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0.88662600000000003</v>
      </c>
      <c r="BO57">
        <v>0</v>
      </c>
      <c r="BP57">
        <v>3.3000000000000003E-5</v>
      </c>
      <c r="BQ57">
        <v>1.436E-3</v>
      </c>
      <c r="BR57">
        <v>0.111904</v>
      </c>
      <c r="BS57">
        <f>MAX(Таблица2[[#This Row],[АприорИСК1]]:Таблица2[[#This Row],[АприорИСК5]])</f>
        <v>0.88662600000000003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  <c r="BV57" s="26">
        <v>-0.17354851181825315</v>
      </c>
      <c r="BW57" s="26">
        <v>0.66264664325513678</v>
      </c>
      <c r="BX57" s="26">
        <v>-0.87358977919099046</v>
      </c>
      <c r="BY57" s="33">
        <v>2</v>
      </c>
      <c r="BZ57" s="18">
        <v>5</v>
      </c>
      <c r="CA57" s="34">
        <v>2</v>
      </c>
      <c r="CB57" s="34"/>
      <c r="CC57" s="34"/>
      <c r="CD57" s="34"/>
    </row>
    <row r="58" spans="1:82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15"/>
      <c r="Q58" s="15" t="s">
        <v>124</v>
      </c>
      <c r="R58" s="17" t="s">
        <v>126</v>
      </c>
      <c r="S58" s="17">
        <v>23.509</v>
      </c>
      <c r="T58" s="17">
        <v>2069.6590000000001</v>
      </c>
      <c r="U58" s="17">
        <v>54.716000000000001</v>
      </c>
      <c r="V58" s="17">
        <v>23.425000000000001</v>
      </c>
      <c r="W58" s="17">
        <v>65.277000000000001</v>
      </c>
      <c r="X58" s="17">
        <f>MIN(Таблица2[[#This Row],[Махал1]:[Махал5]])</f>
        <v>23.425000000000001</v>
      </c>
      <c r="Y5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8" s="17">
        <f>IF(Таблица2[[#This Row],[Махаланобис классификация]]=Таблица2[[#This Row],[обучающая выборка]],1,0)</f>
        <v>0</v>
      </c>
      <c r="AA58" s="18" t="s">
        <v>126</v>
      </c>
      <c r="AB58" s="19">
        <v>0.67836314618086047</v>
      </c>
      <c r="AC58" s="19">
        <v>0</v>
      </c>
      <c r="AD58" s="19">
        <v>6.1913399179770353E-8</v>
      </c>
      <c r="AE58" s="19">
        <v>0.32163679159075048</v>
      </c>
      <c r="AF58" s="19">
        <v>3.1498980107164997E-10</v>
      </c>
      <c r="AG58">
        <f>MAX(Таблица2[[#This Row],[априор1]:[априор5]])</f>
        <v>0.67836314618086047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120</v>
      </c>
      <c r="AK58" t="s">
        <v>126</v>
      </c>
      <c r="AL58">
        <v>16.741</v>
      </c>
      <c r="AM58">
        <v>1422.0519999999999</v>
      </c>
      <c r="AN58">
        <v>41.843000000000004</v>
      </c>
      <c r="AO58">
        <v>4.0259999999999998</v>
      </c>
      <c r="AP58">
        <v>59.444000000000003</v>
      </c>
      <c r="AQ58">
        <f>MIN(Таблица2[[#This Row],[Махал1ВКЛ]:[Махал5ВКл]])</f>
        <v>4.0259999999999998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3.8E-3</v>
      </c>
      <c r="AV58">
        <v>0</v>
      </c>
      <c r="AW58">
        <v>0</v>
      </c>
      <c r="AX58">
        <v>0.99619999999999997</v>
      </c>
      <c r="AY58">
        <v>0</v>
      </c>
      <c r="AZ58">
        <f>MAX(Таблица2[[#This Row],[АприорВКл1]:[АприорВКл5]])</f>
        <v>0.99619999999999997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8">
        <f>IF(Таблица2[[#This Row],[АприорВклКлассификация]]=Таблица2[[#This Row],[обучающая выборка]],1,0)</f>
        <v>0</v>
      </c>
      <c r="BC58" t="s">
        <v>120</v>
      </c>
      <c r="BD58" t="s">
        <v>126</v>
      </c>
      <c r="BE58">
        <v>16.741</v>
      </c>
      <c r="BF58">
        <v>1422.0519999999999</v>
      </c>
      <c r="BG58">
        <v>41.843000000000004</v>
      </c>
      <c r="BH58">
        <v>4.0259999999999998</v>
      </c>
      <c r="BI58">
        <v>59.444000000000003</v>
      </c>
      <c r="BJ58">
        <f>MIN(Таблица2[[#This Row],[Махал1ИСК]:[Махал5ИСК]])</f>
        <v>4.0259999999999998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3.8E-3</v>
      </c>
      <c r="BO58">
        <v>0</v>
      </c>
      <c r="BP58">
        <v>0</v>
      </c>
      <c r="BQ58">
        <v>0.99619999999999997</v>
      </c>
      <c r="BR58">
        <v>0</v>
      </c>
      <c r="BS58">
        <f>MAX(Таблица2[[#This Row],[АприорИСК1]]:Таблица2[[#This Row],[АприорИСК5]])</f>
        <v>0.99619999999999997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8">
        <f>IF(Таблица2[[#This Row],[АприорИСК классификация]]=Таблица2[[#This Row],[обучающая выборка]],1,0)</f>
        <v>0</v>
      </c>
      <c r="BV58" s="26">
        <v>1.3483812731330076</v>
      </c>
      <c r="BW58" s="26">
        <v>-0.2701249686981429</v>
      </c>
      <c r="BX58" s="26">
        <v>0.75826996057764706</v>
      </c>
      <c r="BY58" s="33">
        <v>2</v>
      </c>
      <c r="BZ58" s="18">
        <v>4</v>
      </c>
      <c r="CA58" s="34">
        <v>1</v>
      </c>
      <c r="CB58" s="34"/>
      <c r="CC58" s="34"/>
      <c r="CD58" s="34"/>
    </row>
    <row r="59" spans="1:82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15"/>
      <c r="Q59" s="15" t="s">
        <v>124</v>
      </c>
      <c r="R59" s="17" t="s">
        <v>126</v>
      </c>
      <c r="S59" s="17">
        <v>23.899000000000001</v>
      </c>
      <c r="T59" s="17">
        <v>2002.828</v>
      </c>
      <c r="U59" s="17">
        <v>64.024000000000001</v>
      </c>
      <c r="V59" s="17">
        <v>27.914999999999999</v>
      </c>
      <c r="W59" s="17">
        <v>48.396000000000001</v>
      </c>
      <c r="X59" s="17">
        <f>MIN(Таблица2[[#This Row],[Махал1]:[Махал5]])</f>
        <v>23.899000000000001</v>
      </c>
      <c r="Y5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9" s="17">
        <f>IF(Таблица2[[#This Row],[Махаланобис классификация]]=Таблица2[[#This Row],[обучающая выборка]],1,0)</f>
        <v>0</v>
      </c>
      <c r="AA59" s="18" t="s">
        <v>126</v>
      </c>
      <c r="AB59" s="19">
        <v>0.94249488221780364</v>
      </c>
      <c r="AC59" s="19">
        <v>0</v>
      </c>
      <c r="AD59" s="19">
        <v>9.9540905068468953E-10</v>
      </c>
      <c r="AE59" s="19">
        <v>5.7502653722673165E-2</v>
      </c>
      <c r="AF59" s="19">
        <v>2.4630641142436793E-6</v>
      </c>
      <c r="AG59">
        <f>MAX(Таблица2[[#This Row],[априор1]:[априор5]])</f>
        <v>0.94249488221780364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9">
        <f>IF(Таблица2[[#This Row],[обучающая выборка]]=Таблица2[[#This Row],[Априор Классификация]],1,0)</f>
        <v>0</v>
      </c>
      <c r="AJ59" t="s">
        <v>124</v>
      </c>
      <c r="AK59" t="s">
        <v>126</v>
      </c>
      <c r="AL59">
        <v>14.446999999999999</v>
      </c>
      <c r="AM59">
        <v>1442.6790000000001</v>
      </c>
      <c r="AN59">
        <v>63.515999999999998</v>
      </c>
      <c r="AO59">
        <v>25.062999999999999</v>
      </c>
      <c r="AP59">
        <v>32.383000000000003</v>
      </c>
      <c r="AQ59">
        <f>MIN(Таблица2[[#This Row],[Махал1ВКЛ]:[Махал5ВКл]])</f>
        <v>14.446999999999999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0.99768500000000004</v>
      </c>
      <c r="AV59">
        <v>0</v>
      </c>
      <c r="AW59">
        <v>0</v>
      </c>
      <c r="AX59">
        <v>2.245E-3</v>
      </c>
      <c r="AY59">
        <v>6.8999999999999997E-5</v>
      </c>
      <c r="AZ59">
        <f>MAX(Таблица2[[#This Row],[АприорВКл1]:[АприорВКл5]])</f>
        <v>0.99768500000000004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9">
        <f>IF(Таблица2[[#This Row],[АприорВклКлассификация]]=Таблица2[[#This Row],[обучающая выборка]],1,0)</f>
        <v>0</v>
      </c>
      <c r="BC59" t="s">
        <v>124</v>
      </c>
      <c r="BD59" t="s">
        <v>126</v>
      </c>
      <c r="BE59">
        <v>14.446999999999999</v>
      </c>
      <c r="BF59">
        <v>1442.6790000000001</v>
      </c>
      <c r="BG59">
        <v>63.515999999999998</v>
      </c>
      <c r="BH59">
        <v>25.062999999999999</v>
      </c>
      <c r="BI59">
        <v>32.383000000000003</v>
      </c>
      <c r="BJ59">
        <f>MIN(Таблица2[[#This Row],[Махал1ИСК]:[Махал5ИСК]])</f>
        <v>14.446999999999999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0.99768500000000004</v>
      </c>
      <c r="BO59">
        <v>0</v>
      </c>
      <c r="BP59">
        <v>0</v>
      </c>
      <c r="BQ59">
        <v>2.245E-3</v>
      </c>
      <c r="BR59">
        <v>6.8999999999999997E-5</v>
      </c>
      <c r="BS59">
        <f>MAX(Таблица2[[#This Row],[АприорИСК1]]:Таблица2[[#This Row],[АприорИСК5]])</f>
        <v>0.99768500000000004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9">
        <f>IF(Таблица2[[#This Row],[АприорИСК классификация]]=Таблица2[[#This Row],[обучающая выборка]],1,0)</f>
        <v>0</v>
      </c>
      <c r="BV59" s="26">
        <v>0.484467756484109</v>
      </c>
      <c r="BW59" s="26">
        <v>0.42536730318197968</v>
      </c>
      <c r="BX59" s="26">
        <v>0.65809404502101287</v>
      </c>
      <c r="BY59" s="33">
        <v>1</v>
      </c>
      <c r="BZ59" s="18">
        <v>4</v>
      </c>
      <c r="CA59" s="34">
        <v>1</v>
      </c>
      <c r="CB59" s="34"/>
      <c r="CC59" s="34"/>
      <c r="CD59" s="34"/>
    </row>
    <row r="60" spans="1:82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15"/>
      <c r="Q60" s="15" t="s">
        <v>123</v>
      </c>
      <c r="R60" s="17" t="s">
        <v>126</v>
      </c>
      <c r="S60" s="17">
        <v>229.72300000000001</v>
      </c>
      <c r="T60" s="17">
        <v>1347.8219999999999</v>
      </c>
      <c r="U60" s="17">
        <v>200.85499999999999</v>
      </c>
      <c r="V60" s="17">
        <v>244.94499999999999</v>
      </c>
      <c r="W60" s="17">
        <v>239.32400000000001</v>
      </c>
      <c r="X60" s="17">
        <f>MIN(Таблица2[[#This Row],[Махал1]:[Махал5]])</f>
        <v>200.85499999999999</v>
      </c>
      <c r="Y6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7">
        <f>IF(Таблица2[[#This Row],[Махаланобис классификация]]=Таблица2[[#This Row],[обучающая выборка]],1,0)</f>
        <v>0</v>
      </c>
      <c r="AA60" s="18" t="s">
        <v>126</v>
      </c>
      <c r="AB60" s="19">
        <v>9.8801754954477171E-7</v>
      </c>
      <c r="AC60" s="19">
        <v>0</v>
      </c>
      <c r="AD60" s="19">
        <v>0.9999990073273427</v>
      </c>
      <c r="AE60" s="19">
        <v>2.2227698488372882E-10</v>
      </c>
      <c r="AF60" s="19">
        <v>4.4328307755560806E-9</v>
      </c>
      <c r="AG60">
        <f>MAX(Таблица2[[#This Row],[априор1]:[априор5]])</f>
        <v>0.9999990073273427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215.60900000000001</v>
      </c>
      <c r="AM60">
        <v>596.71299999999997</v>
      </c>
      <c r="AN60">
        <v>172.36699999999999</v>
      </c>
      <c r="AO60">
        <v>210.172</v>
      </c>
      <c r="AP60">
        <v>219.14699999999999</v>
      </c>
      <c r="AQ60">
        <f>MIN(Таблица2[[#This Row],[Махал1ВКЛ]:[Махал5ВКл]])</f>
        <v>172.36699999999999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0</v>
      </c>
      <c r="AV60">
        <v>0</v>
      </c>
      <c r="AW60">
        <v>1</v>
      </c>
      <c r="AX60">
        <v>0</v>
      </c>
      <c r="AY60">
        <v>0</v>
      </c>
      <c r="AZ60">
        <f>MAX(Таблица2[[#This Row],[АприорВКл1]:[АприорВКл5]])</f>
        <v>1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215.60900000000001</v>
      </c>
      <c r="BF60">
        <v>596.71299999999997</v>
      </c>
      <c r="BG60">
        <v>172.36699999999999</v>
      </c>
      <c r="BH60">
        <v>210.172</v>
      </c>
      <c r="BI60">
        <v>219.14699999999999</v>
      </c>
      <c r="BJ60">
        <f>MIN(Таблица2[[#This Row],[Махал1ИСК]:[Махал5ИСК]])</f>
        <v>172.36699999999999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0</v>
      </c>
      <c r="BO60">
        <v>0</v>
      </c>
      <c r="BP60">
        <v>1</v>
      </c>
      <c r="BQ60">
        <v>0</v>
      </c>
      <c r="BR60">
        <v>0</v>
      </c>
      <c r="BS60">
        <f>MAX(Таблица2[[#This Row],[АприорИСК1]]:Таблица2[[#This Row],[АприорИСК5]])</f>
        <v>1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  <c r="BV60" s="26">
        <v>-1.0004446836060266</v>
      </c>
      <c r="BW60" s="26">
        <v>-0.95097027796243738</v>
      </c>
      <c r="BX60" s="26">
        <v>-0.20443263136984879</v>
      </c>
      <c r="BY60" s="33">
        <v>2</v>
      </c>
      <c r="BZ60" s="18">
        <v>3</v>
      </c>
      <c r="CA60" s="34">
        <v>3</v>
      </c>
      <c r="CB60" s="34"/>
      <c r="CC60" s="34"/>
      <c r="CD60" s="34"/>
    </row>
    <row r="61" spans="1:82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15"/>
      <c r="Q61" s="15" t="s">
        <v>123</v>
      </c>
      <c r="R61" s="17" t="s">
        <v>126</v>
      </c>
      <c r="S61" s="17">
        <v>21.954999999999998</v>
      </c>
      <c r="T61" s="17">
        <v>2050.9940000000001</v>
      </c>
      <c r="U61" s="17">
        <v>13.696999999999999</v>
      </c>
      <c r="V61" s="17">
        <v>35.009</v>
      </c>
      <c r="W61" s="17">
        <v>41.512999999999998</v>
      </c>
      <c r="X61" s="17">
        <f>MIN(Таблица2[[#This Row],[Махал1]:[Махал5]])</f>
        <v>13.696999999999999</v>
      </c>
      <c r="Y6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1" s="17">
        <f>IF(Таблица2[[#This Row],[Махаланобис классификация]]=Таблица2[[#This Row],[обучающая выборка]],1,0)</f>
        <v>0</v>
      </c>
      <c r="AA61" s="18" t="s">
        <v>126</v>
      </c>
      <c r="AB61" s="19">
        <v>2.8669664153027765E-2</v>
      </c>
      <c r="AC61" s="19">
        <v>0</v>
      </c>
      <c r="AD61" s="19">
        <v>0.97131038452096385</v>
      </c>
      <c r="AE61" s="19">
        <v>1.9065881900092349E-5</v>
      </c>
      <c r="AF61" s="19">
        <v>8.8544410826536922E-7</v>
      </c>
      <c r="AG61">
        <f>MAX(Таблица2[[#This Row],[априор1]:[априор5]])</f>
        <v>0.97131038452096385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16.684000000000001</v>
      </c>
      <c r="AM61">
        <v>1354.5409999999999</v>
      </c>
      <c r="AN61">
        <v>7.0949999999999998</v>
      </c>
      <c r="AO61">
        <v>26.641999999999999</v>
      </c>
      <c r="AP61">
        <v>18.776</v>
      </c>
      <c r="AQ61">
        <f>MIN(Таблица2[[#This Row],[Махал1ВКЛ]:[Махал5ВКл]])</f>
        <v>7.0949999999999998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1.4902E-2</v>
      </c>
      <c r="AV61">
        <v>0</v>
      </c>
      <c r="AW61">
        <v>0.98219599999999996</v>
      </c>
      <c r="AX61">
        <v>4.6999999999999997E-5</v>
      </c>
      <c r="AY61">
        <v>2.856E-3</v>
      </c>
      <c r="AZ61">
        <f>MAX(Таблица2[[#This Row],[АприорВКл1]:[АприорВКл5]])</f>
        <v>0.98219599999999996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16.684000000000001</v>
      </c>
      <c r="BF61">
        <v>1354.5409999999999</v>
      </c>
      <c r="BG61">
        <v>7.0949999999999998</v>
      </c>
      <c r="BH61">
        <v>26.641999999999999</v>
      </c>
      <c r="BI61">
        <v>18.776</v>
      </c>
      <c r="BJ61">
        <f>MIN(Таблица2[[#This Row],[Махал1ИСК]:[Махал5ИСК]])</f>
        <v>7.0949999999999998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1.4902E-2</v>
      </c>
      <c r="BO61">
        <v>0</v>
      </c>
      <c r="BP61">
        <v>0.98219599999999996</v>
      </c>
      <c r="BQ61">
        <v>4.6999999999999997E-5</v>
      </c>
      <c r="BR61">
        <v>2.856E-3</v>
      </c>
      <c r="BS61">
        <f>MAX(Таблица2[[#This Row],[АприорИСК1]]:Таблица2[[#This Row],[АприорИСК5]])</f>
        <v>0.98219599999999996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  <c r="BV61" s="26">
        <v>-5.2605709804272177E-2</v>
      </c>
      <c r="BW61" s="26">
        <v>-0.37935552940187595</v>
      </c>
      <c r="BX61" s="26">
        <v>-0.2978935483865871</v>
      </c>
      <c r="BY61" s="33">
        <v>2</v>
      </c>
      <c r="BZ61" s="18">
        <v>3</v>
      </c>
      <c r="CA61" s="34">
        <v>3</v>
      </c>
      <c r="CB61" s="34"/>
      <c r="CC61" s="34"/>
      <c r="CD61" s="34"/>
    </row>
    <row r="62" spans="1:82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15">
        <v>4</v>
      </c>
      <c r="Q62" s="15" t="s">
        <v>120</v>
      </c>
      <c r="R62" s="17" t="s">
        <v>120</v>
      </c>
      <c r="S62" s="17">
        <v>18.597000000000001</v>
      </c>
      <c r="T62" s="17">
        <v>2017.48</v>
      </c>
      <c r="U62" s="17">
        <v>36.799999999999997</v>
      </c>
      <c r="V62" s="17">
        <v>7.8479999999999999</v>
      </c>
      <c r="W62" s="17">
        <v>71.289000000000001</v>
      </c>
      <c r="X62" s="17">
        <f>MIN(Таблица2[[#This Row],[Махал1]:[Махал5]])</f>
        <v>7.8479999999999999</v>
      </c>
      <c r="Y6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7">
        <f>IF(Таблица2[[#This Row],[Махаланобис классификация]]=Таблица2[[#This Row],[обучающая выборка]],1,0)</f>
        <v>1</v>
      </c>
      <c r="AA62" s="18" t="s">
        <v>120</v>
      </c>
      <c r="AB62" s="19">
        <v>1.0089038921482803E-2</v>
      </c>
      <c r="AC62" s="19">
        <v>0</v>
      </c>
      <c r="AD62" s="19">
        <v>6.1367916463119949E-7</v>
      </c>
      <c r="AE62" s="19">
        <v>0.98991034739933259</v>
      </c>
      <c r="AF62" s="19">
        <v>1.9894093311940248E-14</v>
      </c>
      <c r="AG62">
        <f>MAX(Таблица2[[#This Row],[априор1]:[априор5]])</f>
        <v>0.98991034739933259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1</v>
      </c>
      <c r="AJ62" t="s">
        <v>124</v>
      </c>
      <c r="AK62" t="s">
        <v>120</v>
      </c>
      <c r="AL62">
        <v>5.3179999999999996</v>
      </c>
      <c r="AM62">
        <v>1438.2529999999999</v>
      </c>
      <c r="AN62">
        <v>27.257999999999999</v>
      </c>
      <c r="AO62">
        <v>5.5869999999999997</v>
      </c>
      <c r="AP62">
        <v>36.493000000000002</v>
      </c>
      <c r="AQ62">
        <f>MIN(Таблица2[[#This Row],[Махал1ВКЛ]:[Махал5ВКл]])</f>
        <v>5.3179999999999996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2">
        <f>IF(Таблица2[[#This Row],[обучающая выборка]]=Таблица2[[#This Row],[МахаланобисКлассификацияВКЛ]],1,0)</f>
        <v>0</v>
      </c>
      <c r="AT62" t="s">
        <v>120</v>
      </c>
      <c r="AU62">
        <v>0.71567599999999998</v>
      </c>
      <c r="AV62">
        <v>0</v>
      </c>
      <c r="AW62">
        <v>6.9999999999999999E-6</v>
      </c>
      <c r="AX62">
        <v>0.28431699999999999</v>
      </c>
      <c r="AY62">
        <v>0</v>
      </c>
      <c r="AZ62">
        <f>MAX(Таблица2[[#This Row],[АприорВКл1]:[АприорВКл5]])</f>
        <v>0.71567599999999998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2">
        <f>IF(Таблица2[[#This Row],[АприорВклКлассификация]]=Таблица2[[#This Row],[обучающая выборка]],1,0)</f>
        <v>0</v>
      </c>
      <c r="BC62" t="s">
        <v>124</v>
      </c>
      <c r="BD62" t="s">
        <v>120</v>
      </c>
      <c r="BE62">
        <v>5.3179999999999996</v>
      </c>
      <c r="BF62">
        <v>1438.2529999999999</v>
      </c>
      <c r="BG62">
        <v>27.257999999999999</v>
      </c>
      <c r="BH62">
        <v>5.5869999999999997</v>
      </c>
      <c r="BI62">
        <v>36.493000000000002</v>
      </c>
      <c r="BJ62">
        <f>MIN(Таблица2[[#This Row],[Махал1ИСК]:[Махал5ИСК]])</f>
        <v>5.3179999999999996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2">
        <f>IF(Таблица2[[#This Row],[МАХАЛ ИСК Классификация]]=Таблица2[[#This Row],[обучающая выборка]],1,0)</f>
        <v>0</v>
      </c>
      <c r="BM62" t="s">
        <v>120</v>
      </c>
      <c r="BN62">
        <v>0.71567599999999998</v>
      </c>
      <c r="BO62">
        <v>0</v>
      </c>
      <c r="BP62">
        <v>6.9999999999999999E-6</v>
      </c>
      <c r="BQ62">
        <v>0.28431699999999999</v>
      </c>
      <c r="BR62">
        <v>0</v>
      </c>
      <c r="BS62">
        <f>MAX(Таблица2[[#This Row],[АприорИСК1]]:Таблица2[[#This Row],[АприорИСК5]])</f>
        <v>0.71567599999999998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2">
        <f>IF(Таблица2[[#This Row],[АприорИСК классификация]]=Таблица2[[#This Row],[обучающая выборка]],1,0)</f>
        <v>0</v>
      </c>
      <c r="BV62" s="26">
        <v>0.986172032352854</v>
      </c>
      <c r="BW62" s="26">
        <v>0.4507622932255928</v>
      </c>
      <c r="BX62" s="26">
        <v>0.37325843326704333</v>
      </c>
      <c r="BY62" s="33">
        <v>2</v>
      </c>
      <c r="BZ62" s="18">
        <v>4</v>
      </c>
      <c r="CA62" s="34">
        <v>1</v>
      </c>
      <c r="CB62" s="34"/>
      <c r="CC62" s="34"/>
      <c r="CD62" s="34"/>
    </row>
    <row r="63" spans="1:82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15"/>
      <c r="Q63" s="15" t="s">
        <v>122</v>
      </c>
      <c r="R63" s="17" t="s">
        <v>126</v>
      </c>
      <c r="S63" s="17">
        <v>16.513000000000002</v>
      </c>
      <c r="T63" s="17">
        <v>2002.913</v>
      </c>
      <c r="U63" s="17">
        <v>30.067</v>
      </c>
      <c r="V63" s="17">
        <v>43.515999999999998</v>
      </c>
      <c r="W63" s="17">
        <v>14.872</v>
      </c>
      <c r="X63" s="17">
        <f>MIN(Таблица2[[#This Row],[Махал1]:[Махал5]])</f>
        <v>14.872</v>
      </c>
      <c r="Y6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7">
        <f>IF(Таблица2[[#This Row],[Махаланобис классификация]]=Таблица2[[#This Row],[обучающая выборка]],1,0)</f>
        <v>0</v>
      </c>
      <c r="AA63" s="18" t="s">
        <v>126</v>
      </c>
      <c r="AB63" s="19">
        <v>0.44646398696896378</v>
      </c>
      <c r="AC63" s="19">
        <v>0</v>
      </c>
      <c r="AD63" s="19">
        <v>2.7758041401049443E-4</v>
      </c>
      <c r="AE63" s="19">
        <v>2.7773321175155517E-7</v>
      </c>
      <c r="AF63" s="19">
        <v>0.55325815488381402</v>
      </c>
      <c r="AG63">
        <f>MAX(Таблица2[[#This Row],[априор1]:[априор5]])</f>
        <v>0.55325815488381402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1.4710000000000001</v>
      </c>
      <c r="AM63">
        <v>1394.508</v>
      </c>
      <c r="AN63">
        <v>11.558</v>
      </c>
      <c r="AO63">
        <v>14.233000000000001</v>
      </c>
      <c r="AP63">
        <v>13.411</v>
      </c>
      <c r="AQ63">
        <f>MIN(Таблица2[[#This Row],[Махал1ВКЛ]:[Махал5ВКл]])</f>
        <v>1.4710000000000001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0.99434900000000004</v>
      </c>
      <c r="AV63">
        <v>0</v>
      </c>
      <c r="AW63">
        <v>3.5000000000000001E-3</v>
      </c>
      <c r="AX63">
        <v>7.6499999999999995E-4</v>
      </c>
      <c r="AY63">
        <v>1.3849999999999999E-3</v>
      </c>
      <c r="AZ63">
        <f>MAX(Таблица2[[#This Row],[АприорВКл1]:[АприорВКл5]])</f>
        <v>0.99434900000000004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1.4710000000000001</v>
      </c>
      <c r="BF63">
        <v>1394.508</v>
      </c>
      <c r="BG63">
        <v>11.558</v>
      </c>
      <c r="BH63">
        <v>14.233000000000001</v>
      </c>
      <c r="BI63">
        <v>13.411</v>
      </c>
      <c r="BJ63">
        <f>MIN(Таблица2[[#This Row],[Махал1ИСК]:[Махал5ИСК]])</f>
        <v>1.4710000000000001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0.99434900000000004</v>
      </c>
      <c r="BO63">
        <v>0</v>
      </c>
      <c r="BP63">
        <v>3.5000000000000001E-3</v>
      </c>
      <c r="BQ63">
        <v>7.6499999999999995E-4</v>
      </c>
      <c r="BR63">
        <v>1.3849999999999999E-3</v>
      </c>
      <c r="BS63">
        <f>MAX(Таблица2[[#This Row],[АприорИСК1]]:Таблица2[[#This Row],[АприорИСК5]])</f>
        <v>0.99434900000000004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  <c r="BV63" s="26">
        <v>0.27493403227950697</v>
      </c>
      <c r="BW63" s="26">
        <v>-0.68834654154526809</v>
      </c>
      <c r="BX63" s="26">
        <v>0.24122058913630645</v>
      </c>
      <c r="BY63" s="33">
        <v>1</v>
      </c>
      <c r="BZ63" s="18">
        <v>2</v>
      </c>
      <c r="CA63" s="34">
        <v>3</v>
      </c>
      <c r="CB63" s="34"/>
      <c r="CC63" s="34"/>
      <c r="CD63" s="34"/>
    </row>
    <row r="64" spans="1:82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15">
        <v>1</v>
      </c>
      <c r="Q64" s="15" t="s">
        <v>124</v>
      </c>
      <c r="R64" s="17" t="s">
        <v>124</v>
      </c>
      <c r="S64" s="17">
        <v>3.8759999999999999</v>
      </c>
      <c r="T64" s="17">
        <v>1997.366</v>
      </c>
      <c r="U64" s="17">
        <v>33.917999999999999</v>
      </c>
      <c r="V64" s="17">
        <v>18.215</v>
      </c>
      <c r="W64" s="17">
        <v>29.527999999999999</v>
      </c>
      <c r="X64" s="17">
        <f>MIN(Таблица2[[#This Row],[Махал1]:[Махал5]])</f>
        <v>3.8759999999999999</v>
      </c>
      <c r="Y6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4" s="17">
        <f>IF(Таблица2[[#This Row],[Махаланобис классификация]]=Таблица2[[#This Row],[обучающая выборка]],1,0)</f>
        <v>1</v>
      </c>
      <c r="AA64" s="18" t="s">
        <v>124</v>
      </c>
      <c r="AB64" s="19">
        <v>0.99964870847707055</v>
      </c>
      <c r="AC64" s="19">
        <v>0</v>
      </c>
      <c r="AD64" s="19">
        <v>1.6334020900669365E-7</v>
      </c>
      <c r="AE64" s="19">
        <v>3.4966149828364722E-4</v>
      </c>
      <c r="AF64" s="19">
        <v>1.4666844367514355E-6</v>
      </c>
      <c r="AG64">
        <f>MAX(Таблица2[[#This Row],[априор1]:[априор5]])</f>
        <v>0.99964870847707055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4">
        <f>IF(Таблица2[[#This Row],[обучающая выборка]]=Таблица2[[#This Row],[Априор Классификация]],1,0)</f>
        <v>1</v>
      </c>
      <c r="AJ64" t="s">
        <v>124</v>
      </c>
      <c r="AK64" t="s">
        <v>124</v>
      </c>
      <c r="AL64">
        <v>2.3010000000000002</v>
      </c>
      <c r="AM64">
        <v>1378.7329999999999</v>
      </c>
      <c r="AN64">
        <v>29.65</v>
      </c>
      <c r="AO64">
        <v>11.738</v>
      </c>
      <c r="AP64">
        <v>23.097999999999999</v>
      </c>
      <c r="AQ64">
        <f>MIN(Таблица2[[#This Row],[Махал1ВКЛ]:[Махал5ВКл]])</f>
        <v>2.3010000000000002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1</v>
      </c>
      <c r="AT64" t="s">
        <v>124</v>
      </c>
      <c r="AU64">
        <v>0.99594199999999999</v>
      </c>
      <c r="AV64">
        <v>0</v>
      </c>
      <c r="AW64">
        <v>9.9999999999999995E-7</v>
      </c>
      <c r="AX64">
        <v>4.0410000000000003E-3</v>
      </c>
      <c r="AY64">
        <v>1.7E-5</v>
      </c>
      <c r="AZ64">
        <f>MAX(Таблица2[[#This Row],[АприорВКл1]:[АприорВКл5]])</f>
        <v>0.99594199999999999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1</v>
      </c>
      <c r="BC64" t="s">
        <v>124</v>
      </c>
      <c r="BD64" t="s">
        <v>124</v>
      </c>
      <c r="BE64">
        <v>2.3010000000000002</v>
      </c>
      <c r="BF64">
        <v>1378.7329999999999</v>
      </c>
      <c r="BG64">
        <v>29.65</v>
      </c>
      <c r="BH64">
        <v>11.738</v>
      </c>
      <c r="BI64">
        <v>23.097999999999999</v>
      </c>
      <c r="BJ64">
        <f>MIN(Таблица2[[#This Row],[Махал1ИСК]:[Махал5ИСК]])</f>
        <v>2.3010000000000002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1</v>
      </c>
      <c r="BM64" t="s">
        <v>124</v>
      </c>
      <c r="BN64">
        <v>0.99594199999999999</v>
      </c>
      <c r="BO64">
        <v>0</v>
      </c>
      <c r="BP64">
        <v>9.9999999999999995E-7</v>
      </c>
      <c r="BQ64">
        <v>4.0410000000000003E-3</v>
      </c>
      <c r="BR64">
        <v>1.7E-5</v>
      </c>
      <c r="BS64">
        <f>MAX(Таблица2[[#This Row],[АприорИСК1]]:Таблица2[[#This Row],[АприорИСК5]])</f>
        <v>0.99594199999999999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1</v>
      </c>
      <c r="BV64" s="26">
        <v>0.64086387046044768</v>
      </c>
      <c r="BW64" s="26">
        <v>4.7587805671222727E-2</v>
      </c>
      <c r="BX64" s="26">
        <v>-3.9368803893020221E-2</v>
      </c>
      <c r="BY64" s="33">
        <v>4</v>
      </c>
      <c r="BZ64" s="18">
        <v>2</v>
      </c>
      <c r="CA64" s="34">
        <v>1</v>
      </c>
      <c r="CB64" s="34"/>
      <c r="CC64" s="34"/>
      <c r="CD64" s="34"/>
    </row>
    <row r="65" spans="1:82" x14ac:dyDescent="0.25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  <c r="P65" s="15"/>
      <c r="Q65" s="15" t="s">
        <v>120</v>
      </c>
      <c r="R65" s="17" t="s">
        <v>126</v>
      </c>
      <c r="S65" s="17">
        <v>125.364</v>
      </c>
      <c r="T65" s="17">
        <v>1984.7380000000001</v>
      </c>
      <c r="U65" s="17">
        <v>217.72499999999999</v>
      </c>
      <c r="V65" s="17">
        <v>123.41200000000001</v>
      </c>
      <c r="W65" s="17">
        <v>176.887</v>
      </c>
      <c r="X65" s="17">
        <f>MIN(Таблица2[[#This Row],[Махал1]:[Махал5]])</f>
        <v>123.41200000000001</v>
      </c>
      <c r="Y6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5" s="17">
        <f>IF(Таблица2[[#This Row],[Махаланобис классификация]]=Таблица2[[#This Row],[обучающая выборка]],1,0)</f>
        <v>0</v>
      </c>
      <c r="AA65" s="18" t="s">
        <v>126</v>
      </c>
      <c r="AB65" s="19">
        <v>0.45330422754209293</v>
      </c>
      <c r="AC65" s="19">
        <v>0</v>
      </c>
      <c r="AD65" s="19">
        <v>2.1738060273595495E-21</v>
      </c>
      <c r="AE65" s="19">
        <v>0.54669577245630374</v>
      </c>
      <c r="AF65" s="19">
        <v>1.6035157935774908E-12</v>
      </c>
      <c r="AG65">
        <f>MAX(Таблица2[[#This Row],[априор1]:[априор5]])</f>
        <v>0.54669577245630374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5">
        <f>IF(Таблица2[[#This Row],[обучающая выборка]]=Таблица2[[#This Row],[Априор Классификация]],1,0)</f>
        <v>0</v>
      </c>
      <c r="AJ65" t="s">
        <v>124</v>
      </c>
      <c r="AK65" t="s">
        <v>126</v>
      </c>
      <c r="AL65">
        <v>96.188000000000002</v>
      </c>
      <c r="AM65">
        <v>1461.951</v>
      </c>
      <c r="AN65">
        <v>189.78299999999999</v>
      </c>
      <c r="AO65">
        <v>96.697999999999993</v>
      </c>
      <c r="AP65">
        <v>146.01599999999999</v>
      </c>
      <c r="AQ65">
        <f>MIN(Таблица2[[#This Row],[Махал1ВКЛ]:[Махал5ВКл]])</f>
        <v>96.188000000000002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0.73948499999999995</v>
      </c>
      <c r="AV65">
        <v>0</v>
      </c>
      <c r="AW65">
        <v>0</v>
      </c>
      <c r="AX65">
        <v>0.260515</v>
      </c>
      <c r="AY65">
        <v>0</v>
      </c>
      <c r="AZ65">
        <f>MAX(Таблица2[[#This Row],[АприорВКл1]:[АприорВКл5]])</f>
        <v>0.73948499999999995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5">
        <f>IF(Таблица2[[#This Row],[АприорВклКлассификация]]=Таблица2[[#This Row],[обучающая выборка]],1,0)</f>
        <v>0</v>
      </c>
      <c r="BC65" t="s">
        <v>124</v>
      </c>
      <c r="BD65" t="s">
        <v>126</v>
      </c>
      <c r="BE65">
        <v>96.188000000000002</v>
      </c>
      <c r="BF65">
        <v>1461.951</v>
      </c>
      <c r="BG65">
        <v>189.78299999999999</v>
      </c>
      <c r="BH65">
        <v>96.697999999999993</v>
      </c>
      <c r="BI65">
        <v>146.01599999999999</v>
      </c>
      <c r="BJ65">
        <f>MIN(Таблица2[[#This Row],[Махал1ИСК]:[Махал5ИСК]])</f>
        <v>96.188000000000002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0.73948499999999995</v>
      </c>
      <c r="BO65">
        <v>0</v>
      </c>
      <c r="BP65">
        <v>0</v>
      </c>
      <c r="BQ65">
        <v>0.260515</v>
      </c>
      <c r="BR65">
        <v>0</v>
      </c>
      <c r="BS65">
        <f>MAX(Таблица2[[#This Row],[АприорИСК1]]:Таблица2[[#This Row],[АприорИСК5]])</f>
        <v>0.73948499999999995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5">
        <f>IF(Таблица2[[#This Row],[АприорИСК классификация]]=Таблица2[[#This Row],[обучающая выборка]],1,0)</f>
        <v>0</v>
      </c>
      <c r="BV65" s="26">
        <v>1.2900430873827986</v>
      </c>
      <c r="BW65" s="26">
        <v>1.3670031343710574</v>
      </c>
      <c r="BX65" s="26">
        <v>0.36360792349494386</v>
      </c>
      <c r="BY65" s="33">
        <v>4</v>
      </c>
      <c r="BZ65" s="18">
        <v>4</v>
      </c>
      <c r="CA65" s="34">
        <v>1</v>
      </c>
      <c r="CB65" s="34"/>
      <c r="CC65" s="34"/>
      <c r="CD65" s="34"/>
    </row>
    <row r="66" spans="1:82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  <c r="P66" s="15"/>
      <c r="Q66" s="15" t="s">
        <v>124</v>
      </c>
      <c r="R66" s="17" t="s">
        <v>126</v>
      </c>
      <c r="S66" s="17">
        <v>12.509</v>
      </c>
      <c r="T66" s="17">
        <v>2226.8580000000002</v>
      </c>
      <c r="U66" s="17">
        <v>53.662999999999997</v>
      </c>
      <c r="V66" s="17">
        <v>41.381</v>
      </c>
      <c r="W66" s="17">
        <v>40.488</v>
      </c>
      <c r="X66" s="17">
        <f>MIN(Таблица2[[#This Row],[Махал1]:[Махал5]])</f>
        <v>12.509</v>
      </c>
      <c r="Y6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7">
        <f>IF(Таблица2[[#This Row],[Махаланобис классификация]]=Таблица2[[#This Row],[обучающая выборка]],1,0)</f>
        <v>0</v>
      </c>
      <c r="AA66" s="18" t="s">
        <v>126</v>
      </c>
      <c r="AB66" s="19">
        <v>0.99999929676008836</v>
      </c>
      <c r="AC66" s="19">
        <v>0</v>
      </c>
      <c r="AD66" s="19">
        <v>6.3127270337657645E-10</v>
      </c>
      <c r="AE66" s="19">
        <v>2.4433987327446037E-7</v>
      </c>
      <c r="AF66" s="19">
        <v>4.5826876554288322E-7</v>
      </c>
      <c r="AG66">
        <f>MAX(Таблица2[[#This Row],[априор1]:[априор5]])</f>
        <v>0.99999929676008836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2.1920000000000002</v>
      </c>
      <c r="AM66">
        <v>1469.316</v>
      </c>
      <c r="AN66">
        <v>26.501999999999999</v>
      </c>
      <c r="AO66">
        <v>7.4420000000000002</v>
      </c>
      <c r="AP66">
        <v>27.364000000000001</v>
      </c>
      <c r="AQ66">
        <f>MIN(Таблица2[[#This Row],[Махал1ВКЛ]:[Махал5ВКл]])</f>
        <v>2.1920000000000002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0.96811599999999998</v>
      </c>
      <c r="AV66">
        <v>0</v>
      </c>
      <c r="AW66">
        <v>3.0000000000000001E-6</v>
      </c>
      <c r="AX66">
        <v>3.1878999999999998E-2</v>
      </c>
      <c r="AY66">
        <v>1.9999999999999999E-6</v>
      </c>
      <c r="AZ66">
        <f>MAX(Таблица2[[#This Row],[АприорВКл1]:[АприорВКл5]])</f>
        <v>0.96811599999999998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2.1920000000000002</v>
      </c>
      <c r="BF66">
        <v>1469.316</v>
      </c>
      <c r="BG66">
        <v>26.501999999999999</v>
      </c>
      <c r="BH66">
        <v>7.4420000000000002</v>
      </c>
      <c r="BI66">
        <v>27.364000000000001</v>
      </c>
      <c r="BJ66">
        <f>MIN(Таблица2[[#This Row],[Махал1ИСК]:[Махал5ИСК]])</f>
        <v>2.1920000000000002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0.96811599999999998</v>
      </c>
      <c r="BO66">
        <v>0</v>
      </c>
      <c r="BP66">
        <v>3.0000000000000001E-6</v>
      </c>
      <c r="BQ66">
        <v>3.1878999999999998E-2</v>
      </c>
      <c r="BR66">
        <v>1.9999999999999999E-6</v>
      </c>
      <c r="BS66">
        <f>MAX(Таблица2[[#This Row],[АприорИСК1]]:Таблица2[[#This Row],[АприорИСК5]])</f>
        <v>0.96811599999999998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  <c r="BV66" s="26">
        <v>0.7443143823808136</v>
      </c>
      <c r="BW66" s="26">
        <v>-0.46856068063637746</v>
      </c>
      <c r="BX66" s="26">
        <v>-0.3429163684851726</v>
      </c>
      <c r="BY66" s="33">
        <v>5</v>
      </c>
      <c r="BZ66" s="18">
        <v>2</v>
      </c>
      <c r="CA66" s="34">
        <v>1</v>
      </c>
      <c r="CB66" s="34"/>
      <c r="CC66" s="34"/>
      <c r="CD66" s="34"/>
    </row>
    <row r="67" spans="1:82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15"/>
      <c r="Q67" s="15" t="s">
        <v>122</v>
      </c>
      <c r="R67" s="17" t="s">
        <v>126</v>
      </c>
      <c r="S67" s="17">
        <v>146.43299999999999</v>
      </c>
      <c r="T67" s="17">
        <v>2430.7089999999998</v>
      </c>
      <c r="U67" s="17">
        <v>147.23699999999999</v>
      </c>
      <c r="V67" s="17">
        <v>190.49100000000001</v>
      </c>
      <c r="W67" s="17">
        <v>109.89</v>
      </c>
      <c r="X67" s="17">
        <f>MIN(Таблица2[[#This Row],[Махал1]:[Махал5]])</f>
        <v>109.89</v>
      </c>
      <c r="Y6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7">
        <f>IF(Таблица2[[#This Row],[Махаланобис классификация]]=Таблица2[[#This Row],[обучающая выборка]],1,0)</f>
        <v>0</v>
      </c>
      <c r="AA67" s="18" t="s">
        <v>126</v>
      </c>
      <c r="AB67" s="19">
        <v>2.128353898681209E-8</v>
      </c>
      <c r="AC67" s="19">
        <v>0</v>
      </c>
      <c r="AD67" s="19">
        <v>7.7644598233384281E-9</v>
      </c>
      <c r="AE67" s="19">
        <v>2.6208253277113868E-18</v>
      </c>
      <c r="AF67" s="19">
        <v>0.9999999709520011</v>
      </c>
      <c r="AG67">
        <f>MAX(Таблица2[[#This Row],[априор1]:[априор5]])</f>
        <v>0.9999999709520011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96.21</v>
      </c>
      <c r="AM67">
        <v>1871.4760000000001</v>
      </c>
      <c r="AN67">
        <v>100.753</v>
      </c>
      <c r="AO67">
        <v>141.892</v>
      </c>
      <c r="AP67">
        <v>57.34</v>
      </c>
      <c r="AQ67">
        <f>MIN(Таблица2[[#This Row],[Махал1ВКЛ]:[Махал5ВКл]])</f>
        <v>57.34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0</v>
      </c>
      <c r="AX67">
        <v>0</v>
      </c>
      <c r="AY67">
        <v>1</v>
      </c>
      <c r="AZ67">
        <f>MAX(Таблица2[[#This Row],[АприорВКл1]:[АприорВКл5]])</f>
        <v>1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96.21</v>
      </c>
      <c r="BF67">
        <v>1871.4760000000001</v>
      </c>
      <c r="BG67">
        <v>100.753</v>
      </c>
      <c r="BH67">
        <v>141.892</v>
      </c>
      <c r="BI67">
        <v>57.34</v>
      </c>
      <c r="BJ67">
        <f>MIN(Таблица2[[#This Row],[Махал1ИСК]:[Махал5ИСК]])</f>
        <v>57.34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0</v>
      </c>
      <c r="BQ67">
        <v>0</v>
      </c>
      <c r="BR67">
        <v>1</v>
      </c>
      <c r="BS67">
        <f>MAX(Таблица2[[#This Row],[АприорИСК1]]:Таблица2[[#This Row],[АприорИСК5]])</f>
        <v>1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  <c r="BV67" s="26">
        <v>-1.2893231153394096</v>
      </c>
      <c r="BW67" s="26">
        <v>0.24960693064638501</v>
      </c>
      <c r="BX67" s="26">
        <v>-2.0374874009732222</v>
      </c>
      <c r="BY67" s="33">
        <v>5</v>
      </c>
      <c r="BZ67" s="18">
        <v>5</v>
      </c>
      <c r="CA67" s="34">
        <v>2</v>
      </c>
      <c r="CB67" s="34"/>
      <c r="CC67" s="34"/>
      <c r="CD67" s="34"/>
    </row>
    <row r="68" spans="1:82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15"/>
      <c r="Q68" s="15" t="s">
        <v>124</v>
      </c>
      <c r="R68" s="17" t="s">
        <v>126</v>
      </c>
      <c r="S68" s="17">
        <v>17.754999999999999</v>
      </c>
      <c r="T68" s="17">
        <v>1943.4580000000001</v>
      </c>
      <c r="U68" s="17">
        <v>27.044</v>
      </c>
      <c r="V68" s="17">
        <v>18.88</v>
      </c>
      <c r="W68" s="17">
        <v>45.548999999999999</v>
      </c>
      <c r="X68" s="17">
        <f>MIN(Таблица2[[#This Row],[Махал1]:[Махал5]])</f>
        <v>17.754999999999999</v>
      </c>
      <c r="Y6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7">
        <f>IF(Таблица2[[#This Row],[Махаланобис классификация]]=Таблица2[[#This Row],[обучающая выборка]],1,0)</f>
        <v>0</v>
      </c>
      <c r="AA68" s="18" t="s">
        <v>126</v>
      </c>
      <c r="AB68" s="19">
        <v>0.79093377496629291</v>
      </c>
      <c r="AC68" s="19">
        <v>0</v>
      </c>
      <c r="AD68" s="19">
        <v>4.1495053184475231E-3</v>
      </c>
      <c r="AE68" s="19">
        <v>0.20491632195650589</v>
      </c>
      <c r="AF68" s="19">
        <v>3.9775875362104875E-7</v>
      </c>
      <c r="AG68">
        <f>MAX(Таблица2[[#This Row],[априор1]:[априор5]])</f>
        <v>0.79093377496629291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1.2210000000000001</v>
      </c>
      <c r="AM68">
        <v>1381.873</v>
      </c>
      <c r="AN68">
        <v>20.177</v>
      </c>
      <c r="AO68">
        <v>16.658999999999999</v>
      </c>
      <c r="AP68">
        <v>10.114000000000001</v>
      </c>
      <c r="AQ68">
        <f>MIN(Таблица2[[#This Row],[Махал1ВКЛ]:[Махал5ВКл]])</f>
        <v>1.2210000000000001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0.99340799999999996</v>
      </c>
      <c r="AV68">
        <v>0</v>
      </c>
      <c r="AW68">
        <v>4.1E-5</v>
      </c>
      <c r="AX68">
        <v>2.0100000000000001E-4</v>
      </c>
      <c r="AY68">
        <v>6.3499999999999997E-3</v>
      </c>
      <c r="AZ68">
        <f>MAX(Таблица2[[#This Row],[АприорВКл1]:[АприорВКл5]])</f>
        <v>0.99340799999999996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1.2210000000000001</v>
      </c>
      <c r="BF68">
        <v>1381.873</v>
      </c>
      <c r="BG68">
        <v>20.177</v>
      </c>
      <c r="BH68">
        <v>16.658999999999999</v>
      </c>
      <c r="BI68">
        <v>10.114000000000001</v>
      </c>
      <c r="BJ68">
        <f>MIN(Таблица2[[#This Row],[Махал1ИСК]:[Махал5ИСК]])</f>
        <v>1.2210000000000001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0.99340799999999996</v>
      </c>
      <c r="BO68">
        <v>0</v>
      </c>
      <c r="BP68">
        <v>4.1E-5</v>
      </c>
      <c r="BQ68">
        <v>2.0100000000000001E-4</v>
      </c>
      <c r="BR68">
        <v>6.3499999999999997E-3</v>
      </c>
      <c r="BS68">
        <f>MAX(Таблица2[[#This Row],[АприорИСК1]]:Таблица2[[#This Row],[АприорИСК5]])</f>
        <v>0.99340799999999996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  <c r="BV68" s="26">
        <v>0.16961161285855619</v>
      </c>
      <c r="BW68" s="26">
        <v>0.4541286851891112</v>
      </c>
      <c r="BX68" s="26">
        <v>1.506703080036334E-2</v>
      </c>
      <c r="BY68" s="33">
        <v>5</v>
      </c>
      <c r="BZ68" s="18">
        <v>2</v>
      </c>
      <c r="CA68" s="34">
        <v>3</v>
      </c>
      <c r="CB68" s="34"/>
      <c r="CC68" s="34"/>
      <c r="CD68" s="34"/>
    </row>
    <row r="69" spans="1:82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  <c r="P69" s="15"/>
      <c r="Q69" s="15" t="s">
        <v>124</v>
      </c>
      <c r="R69" s="17" t="s">
        <v>126</v>
      </c>
      <c r="S69" s="17">
        <v>51.024999999999999</v>
      </c>
      <c r="T69" s="17">
        <v>2485.2240000000002</v>
      </c>
      <c r="U69" s="17">
        <v>105.071</v>
      </c>
      <c r="V69" s="17">
        <v>66.206999999999994</v>
      </c>
      <c r="W69" s="17">
        <v>65.5</v>
      </c>
      <c r="X69" s="17">
        <f>MIN(Таблица2[[#This Row],[Махал1]:[Махал5]])</f>
        <v>51.024999999999999</v>
      </c>
      <c r="Y6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9" s="17">
        <f>IF(Таблица2[[#This Row],[Махаланобис классификация]]=Таблица2[[#This Row],[обучающая выборка]],1,0)</f>
        <v>0</v>
      </c>
      <c r="AA69" s="18" t="s">
        <v>126</v>
      </c>
      <c r="AB69" s="19">
        <v>0.99937846009440112</v>
      </c>
      <c r="AC69" s="19">
        <v>0</v>
      </c>
      <c r="AD69" s="19">
        <v>1.00159572390486E-12</v>
      </c>
      <c r="AE69" s="19">
        <v>2.2950046367406458E-4</v>
      </c>
      <c r="AF69" s="19">
        <v>3.9203944092319824E-4</v>
      </c>
      <c r="AG69">
        <f>MAX(Таблица2[[#This Row],[априор1]:[априор5]])</f>
        <v>0.99937846009440112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39.917000000000002</v>
      </c>
      <c r="AM69">
        <v>1840.952</v>
      </c>
      <c r="AN69">
        <v>99.287000000000006</v>
      </c>
      <c r="AO69">
        <v>50.5</v>
      </c>
      <c r="AP69">
        <v>54.497999999999998</v>
      </c>
      <c r="AQ69">
        <f>MIN(Таблица2[[#This Row],[Махал1ВКЛ]:[Махал5ВКл]])</f>
        <v>39.917000000000002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0.99734699999999998</v>
      </c>
      <c r="AV69">
        <v>0</v>
      </c>
      <c r="AW69">
        <v>0</v>
      </c>
      <c r="AX69">
        <v>2.2820000000000002E-3</v>
      </c>
      <c r="AY69">
        <v>3.7100000000000002E-4</v>
      </c>
      <c r="AZ69">
        <f>MAX(Таблица2[[#This Row],[АприорВКл1]:[АприорВКл5]])</f>
        <v>0.99734699999999998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39.917000000000002</v>
      </c>
      <c r="BF69">
        <v>1840.952</v>
      </c>
      <c r="BG69">
        <v>99.287000000000006</v>
      </c>
      <c r="BH69">
        <v>50.5</v>
      </c>
      <c r="BI69">
        <v>54.497999999999998</v>
      </c>
      <c r="BJ69">
        <f>MIN(Таблица2[[#This Row],[Махал1ИСК]:[Махал5ИСК]])</f>
        <v>39.917000000000002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0.99734699999999998</v>
      </c>
      <c r="BO69">
        <v>0</v>
      </c>
      <c r="BP69">
        <v>0</v>
      </c>
      <c r="BQ69">
        <v>2.2820000000000002E-3</v>
      </c>
      <c r="BR69">
        <v>3.7100000000000002E-4</v>
      </c>
      <c r="BS69">
        <f>MAX(Таблица2[[#This Row],[АприорИСК1]]:Таблица2[[#This Row],[АприорИСК5]])</f>
        <v>0.99734699999999998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  <c r="BV69" s="26">
        <v>1.005869542554052</v>
      </c>
      <c r="BW69" s="26">
        <v>0.28394978208197325</v>
      </c>
      <c r="BX69" s="26">
        <v>0.1004230568284613</v>
      </c>
      <c r="BY69" s="33">
        <v>2</v>
      </c>
      <c r="BZ69" s="18">
        <v>4</v>
      </c>
      <c r="CA69" s="34">
        <v>1</v>
      </c>
      <c r="CB69" s="34"/>
      <c r="CC69" s="34"/>
      <c r="CD69" s="34"/>
    </row>
    <row r="70" spans="1:82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15">
        <v>3</v>
      </c>
      <c r="Q70" s="15" t="s">
        <v>123</v>
      </c>
      <c r="R70" s="17" t="s">
        <v>123</v>
      </c>
      <c r="S70" s="17">
        <v>17.384</v>
      </c>
      <c r="T70" s="17">
        <v>2009.903</v>
      </c>
      <c r="U70" s="17">
        <v>7.2130000000000001</v>
      </c>
      <c r="V70" s="17">
        <v>43.145000000000003</v>
      </c>
      <c r="W70" s="17">
        <v>24.678999999999998</v>
      </c>
      <c r="X70" s="17">
        <f>MIN(Таблица2[[#This Row],[Махал1]:[Махал5]])</f>
        <v>7.2130000000000001</v>
      </c>
      <c r="Y7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0" s="17">
        <f>IF(Таблица2[[#This Row],[Махаланобис классификация]]=Таблица2[[#This Row],[обучающая выборка]],1,0)</f>
        <v>1</v>
      </c>
      <c r="AA70" s="18" t="s">
        <v>123</v>
      </c>
      <c r="AB70" s="19">
        <v>1.121062488442014E-2</v>
      </c>
      <c r="AC70" s="19">
        <v>0</v>
      </c>
      <c r="AD70" s="19">
        <v>0.98863001052402899</v>
      </c>
      <c r="AE70" s="19">
        <v>1.2984700945247872E-8</v>
      </c>
      <c r="AF70" s="19">
        <v>1.5935160684985497E-4</v>
      </c>
      <c r="AG70">
        <f>MAX(Таблица2[[#This Row],[априор1]:[априор5]])</f>
        <v>0.98863001052402899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0">
        <f>IF(Таблица2[[#This Row],[обучающая выборка]]=Таблица2[[#This Row],[Априор Классификация]],1,0)</f>
        <v>1</v>
      </c>
      <c r="AJ70" t="s">
        <v>123</v>
      </c>
      <c r="AK70" t="s">
        <v>123</v>
      </c>
      <c r="AL70">
        <v>15.034000000000001</v>
      </c>
      <c r="AM70">
        <v>1409.9059999999999</v>
      </c>
      <c r="AN70">
        <v>4.5940000000000003</v>
      </c>
      <c r="AO70">
        <v>39.786999999999999</v>
      </c>
      <c r="AP70">
        <v>15.28</v>
      </c>
      <c r="AQ70">
        <f>MIN(Таблица2[[#This Row],[Махал1ВКЛ]:[Махал5ВКл]])</f>
        <v>4.5940000000000003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0">
        <f>IF(Таблица2[[#This Row],[обучающая выборка]]=Таблица2[[#This Row],[МахаланобисКлассификацияВКЛ]],1,0)</f>
        <v>1</v>
      </c>
      <c r="AT70" t="s">
        <v>123</v>
      </c>
      <c r="AU70">
        <v>9.7719999999999994E-3</v>
      </c>
      <c r="AV70">
        <v>0</v>
      </c>
      <c r="AW70">
        <v>0.98551500000000003</v>
      </c>
      <c r="AX70">
        <v>0</v>
      </c>
      <c r="AY70">
        <v>4.7130000000000002E-3</v>
      </c>
      <c r="AZ70">
        <f>MAX(Таблица2[[#This Row],[АприорВКл1]:[АприорВКл5]])</f>
        <v>0.98551500000000003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0">
        <f>IF(Таблица2[[#This Row],[АприорВклКлассификация]]=Таблица2[[#This Row],[обучающая выборка]],1,0)</f>
        <v>1</v>
      </c>
      <c r="BC70" t="s">
        <v>123</v>
      </c>
      <c r="BD70" t="s">
        <v>123</v>
      </c>
      <c r="BE70">
        <v>15.034000000000001</v>
      </c>
      <c r="BF70">
        <v>1409.9059999999999</v>
      </c>
      <c r="BG70">
        <v>4.5940000000000003</v>
      </c>
      <c r="BH70">
        <v>39.786999999999999</v>
      </c>
      <c r="BI70">
        <v>15.28</v>
      </c>
      <c r="BJ70">
        <f>MIN(Таблица2[[#This Row],[Махал1ИСК]:[Махал5ИСК]])</f>
        <v>4.5940000000000003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0">
        <f>IF(Таблица2[[#This Row],[МАХАЛ ИСК Классификация]]=Таблица2[[#This Row],[обучающая выборка]],1,0)</f>
        <v>1</v>
      </c>
      <c r="BM70" t="s">
        <v>123</v>
      </c>
      <c r="BN70">
        <v>9.7719999999999994E-3</v>
      </c>
      <c r="BO70">
        <v>0</v>
      </c>
      <c r="BP70">
        <v>0.98551500000000003</v>
      </c>
      <c r="BQ70">
        <v>0</v>
      </c>
      <c r="BR70">
        <v>4.7130000000000002E-3</v>
      </c>
      <c r="BS70">
        <f>MAX(Таблица2[[#This Row],[АприорИСК1]]:Таблица2[[#This Row],[АприорИСК5]])</f>
        <v>0.98551500000000003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0">
        <f>IF(Таблица2[[#This Row],[АприорИСК классификация]]=Таблица2[[#This Row],[обучающая выборка]],1,0)</f>
        <v>1</v>
      </c>
      <c r="BV70" s="26">
        <v>-0.33647682232699305</v>
      </c>
      <c r="BW70" s="26">
        <v>-0.75536894841946534</v>
      </c>
      <c r="BX70" s="26">
        <v>0.25948450090691377</v>
      </c>
      <c r="BY70" s="33">
        <v>5</v>
      </c>
      <c r="BZ70" s="18">
        <v>2</v>
      </c>
      <c r="CA70" s="34">
        <v>3</v>
      </c>
      <c r="CB70" s="34"/>
      <c r="CC70" s="34"/>
      <c r="CD70" s="34"/>
    </row>
    <row r="71" spans="1:82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15"/>
      <c r="Q71" s="15" t="s">
        <v>120</v>
      </c>
      <c r="R71" s="17" t="s">
        <v>126</v>
      </c>
      <c r="S71" s="17">
        <v>45.719000000000001</v>
      </c>
      <c r="T71" s="17">
        <v>1988.4649999999999</v>
      </c>
      <c r="U71" s="17">
        <v>52.709000000000003</v>
      </c>
      <c r="V71" s="17">
        <v>22.652000000000001</v>
      </c>
      <c r="W71" s="17">
        <v>74.748999999999995</v>
      </c>
      <c r="X71" s="17">
        <f>MIN(Таблица2[[#This Row],[Махал1]:[Махал5]])</f>
        <v>22.652000000000001</v>
      </c>
      <c r="Y7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7">
        <f>IF(Таблица2[[#This Row],[Махаланобис классификация]]=Таблица2[[#This Row],[обучающая выборка]],1,0)</f>
        <v>0</v>
      </c>
      <c r="AA71" s="18" t="s">
        <v>126</v>
      </c>
      <c r="AB71" s="19">
        <v>2.1548259802510425E-5</v>
      </c>
      <c r="AC71" s="19">
        <v>0</v>
      </c>
      <c r="AD71" s="19">
        <v>3.5669854991789042E-7</v>
      </c>
      <c r="AE71" s="19">
        <v>0.99997809503580881</v>
      </c>
      <c r="AF71" s="19">
        <v>5.838918029663246E-12</v>
      </c>
      <c r="AG71">
        <f>MAX(Таблица2[[#This Row],[априор1]:[априор5]])</f>
        <v>0.99997809503580881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120</v>
      </c>
      <c r="AK71" t="s">
        <v>126</v>
      </c>
      <c r="AL71">
        <v>7.1680000000000001</v>
      </c>
      <c r="AM71">
        <v>1458.2070000000001</v>
      </c>
      <c r="AN71">
        <v>34.840000000000003</v>
      </c>
      <c r="AO71">
        <v>1.1619999999999999</v>
      </c>
      <c r="AP71">
        <v>31.888000000000002</v>
      </c>
      <c r="AQ71">
        <f>MIN(Таблица2[[#This Row],[Махал1ВКЛ]:[Махал5ВКл]])</f>
        <v>1.1619999999999999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9.8447000000000007E-2</v>
      </c>
      <c r="AV71">
        <v>0</v>
      </c>
      <c r="AW71">
        <v>0</v>
      </c>
      <c r="AX71">
        <v>0.90155300000000005</v>
      </c>
      <c r="AY71">
        <v>0</v>
      </c>
      <c r="AZ71">
        <f>MAX(Таблица2[[#This Row],[АприорВКл1]:[АприорВКл5]])</f>
        <v>0.90155300000000005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71">
        <f>IF(Таблица2[[#This Row],[АприорВклКлассификация]]=Таблица2[[#This Row],[обучающая выборка]],1,0)</f>
        <v>0</v>
      </c>
      <c r="BC71" t="s">
        <v>120</v>
      </c>
      <c r="BD71" t="s">
        <v>126</v>
      </c>
      <c r="BE71">
        <v>7.1680000000000001</v>
      </c>
      <c r="BF71">
        <v>1458.2070000000001</v>
      </c>
      <c r="BG71">
        <v>34.840000000000003</v>
      </c>
      <c r="BH71">
        <v>1.1619999999999999</v>
      </c>
      <c r="BI71">
        <v>31.888000000000002</v>
      </c>
      <c r="BJ71">
        <f>MIN(Таблица2[[#This Row],[Махал1ИСК]:[Махал5ИСК]])</f>
        <v>1.1619999999999999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9.8447000000000007E-2</v>
      </c>
      <c r="BO71">
        <v>0</v>
      </c>
      <c r="BP71">
        <v>0</v>
      </c>
      <c r="BQ71">
        <v>0.90155300000000005</v>
      </c>
      <c r="BR71">
        <v>0</v>
      </c>
      <c r="BS71">
        <f>MAX(Таблица2[[#This Row],[АприорИСК1]]:Таблица2[[#This Row],[АприорИСК5]])</f>
        <v>0.90155300000000005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71">
        <f>IF(Таблица2[[#This Row],[АприорИСК классификация]]=Таблица2[[#This Row],[обучающая выборка]],1,0)</f>
        <v>0</v>
      </c>
      <c r="BV71" s="26">
        <v>1.2324174071738814</v>
      </c>
      <c r="BW71" s="26">
        <v>0.3351483900230432</v>
      </c>
      <c r="BX71" s="26">
        <v>1.3396653136792993</v>
      </c>
      <c r="BY71" s="33">
        <v>5</v>
      </c>
      <c r="BZ71" s="18">
        <v>4</v>
      </c>
      <c r="CA71" s="34">
        <v>1</v>
      </c>
      <c r="CB71" s="34"/>
      <c r="CC71" s="34"/>
      <c r="CD71" s="34"/>
    </row>
    <row r="72" spans="1:82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  <c r="P72" s="15"/>
      <c r="Q72" s="15" t="s">
        <v>123</v>
      </c>
      <c r="R72" s="17" t="s">
        <v>126</v>
      </c>
      <c r="S72" s="17">
        <v>70.456999999999994</v>
      </c>
      <c r="T72" s="17">
        <v>2055.5250000000001</v>
      </c>
      <c r="U72" s="17">
        <v>67.3</v>
      </c>
      <c r="V72" s="17">
        <v>84.21</v>
      </c>
      <c r="W72" s="17">
        <v>112.93899999999999</v>
      </c>
      <c r="X72" s="17">
        <f>MIN(Таблица2[[#This Row],[Махал1]:[Махал5]])</f>
        <v>67.3</v>
      </c>
      <c r="Y7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7">
        <f>IF(Таблица2[[#This Row],[Махаланобис классификация]]=Таблица2[[#This Row],[обучающая выборка]],1,0)</f>
        <v>0</v>
      </c>
      <c r="AA72" s="18" t="s">
        <v>126</v>
      </c>
      <c r="AB72" s="19">
        <v>0.27433510973863534</v>
      </c>
      <c r="AC72" s="19">
        <v>0</v>
      </c>
      <c r="AD72" s="19">
        <v>0.72553624272971129</v>
      </c>
      <c r="AE72" s="19">
        <v>1.2864744248060735E-4</v>
      </c>
      <c r="AF72" s="19">
        <v>8.9172647871702042E-11</v>
      </c>
      <c r="AG72">
        <f>MAX(Таблица2[[#This Row],[априор1]:[априор5]])</f>
        <v>0.72553624272971129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39.698</v>
      </c>
      <c r="AM72">
        <v>1354.54</v>
      </c>
      <c r="AN72">
        <v>23.088000000000001</v>
      </c>
      <c r="AO72">
        <v>42.353000000000002</v>
      </c>
      <c r="AP72">
        <v>67.078000000000003</v>
      </c>
      <c r="AQ72">
        <f>MIN(Таблица2[[#This Row],[Махал1ВКЛ]:[Махал5ВКл]])</f>
        <v>23.088000000000001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4.5300000000000001E-4</v>
      </c>
      <c r="AV72">
        <v>0</v>
      </c>
      <c r="AW72">
        <v>0.99949200000000005</v>
      </c>
      <c r="AX72">
        <v>5.5000000000000002E-5</v>
      </c>
      <c r="AY72">
        <v>0</v>
      </c>
      <c r="AZ72">
        <f>MAX(Таблица2[[#This Row],[АприорВКл1]:[АприорВКл5]])</f>
        <v>0.99949200000000005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39.698</v>
      </c>
      <c r="BF72">
        <v>1354.54</v>
      </c>
      <c r="BG72">
        <v>23.088000000000001</v>
      </c>
      <c r="BH72">
        <v>42.353000000000002</v>
      </c>
      <c r="BI72">
        <v>67.078000000000003</v>
      </c>
      <c r="BJ72">
        <f>MIN(Таблица2[[#This Row],[Махал1ИСК]:[Махал5ИСК]])</f>
        <v>23.088000000000001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4.5300000000000001E-4</v>
      </c>
      <c r="BO72">
        <v>0</v>
      </c>
      <c r="BP72">
        <v>0.99949200000000005</v>
      </c>
      <c r="BQ72">
        <v>5.5000000000000002E-5</v>
      </c>
      <c r="BR72">
        <v>0</v>
      </c>
      <c r="BS72">
        <f>MAX(Таблица2[[#This Row],[АприорИСК1]]:Таблица2[[#This Row],[АприорИСК5]])</f>
        <v>0.99949200000000005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  <c r="BV72" s="26">
        <v>3.5346049848015801E-2</v>
      </c>
      <c r="BW72" s="26">
        <v>-1.0143922311683753</v>
      </c>
      <c r="BX72" s="26">
        <v>0.79590443132256095</v>
      </c>
      <c r="BY72" s="33">
        <v>5</v>
      </c>
      <c r="BZ72" s="18">
        <v>2</v>
      </c>
      <c r="CA72" s="34">
        <v>5</v>
      </c>
      <c r="CB72" s="34"/>
      <c r="CC72" s="34"/>
      <c r="CD72" s="34"/>
    </row>
    <row r="73" spans="1:82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15"/>
      <c r="Q73" s="15" t="s">
        <v>123</v>
      </c>
      <c r="R73" s="17" t="s">
        <v>126</v>
      </c>
      <c r="S73" s="17">
        <v>44.219000000000001</v>
      </c>
      <c r="T73" s="17">
        <v>1881.694</v>
      </c>
      <c r="U73" s="17">
        <v>14.106999999999999</v>
      </c>
      <c r="V73" s="17">
        <v>71.558000000000007</v>
      </c>
      <c r="W73" s="17">
        <v>23.684999999999999</v>
      </c>
      <c r="X73" s="17">
        <f>MIN(Таблица2[[#This Row],[Махал1]:[Махал5]])</f>
        <v>14.106999999999999</v>
      </c>
      <c r="Y7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7">
        <f>IF(Таблица2[[#This Row],[Махаланобис классификация]]=Таблица2[[#This Row],[обучающая выборка]],1,0)</f>
        <v>0</v>
      </c>
      <c r="AA73" s="18" t="s">
        <v>126</v>
      </c>
      <c r="AB73" s="19">
        <v>5.258439762227887E-7</v>
      </c>
      <c r="AC73" s="19">
        <v>0</v>
      </c>
      <c r="AD73" s="19">
        <v>0.99175016323637677</v>
      </c>
      <c r="AE73" s="19">
        <v>2.7659252845735377E-13</v>
      </c>
      <c r="AF73" s="19">
        <v>8.2493109193702476E-3</v>
      </c>
      <c r="AG73">
        <f>MAX(Таблица2[[#This Row],[априор1]:[априор5]])</f>
        <v>0.99175016323637677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31.305</v>
      </c>
      <c r="AM73">
        <v>1354.001</v>
      </c>
      <c r="AN73">
        <v>5.67</v>
      </c>
      <c r="AO73">
        <v>58.13</v>
      </c>
      <c r="AP73">
        <v>18.445</v>
      </c>
      <c r="AQ73">
        <f>MIN(Таблица2[[#This Row],[Махал1ВКЛ]:[Махал5ВКл]])</f>
        <v>5.67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5.0000000000000004E-6</v>
      </c>
      <c r="AV73">
        <v>0</v>
      </c>
      <c r="AW73">
        <v>0.99831499999999995</v>
      </c>
      <c r="AX73">
        <v>0</v>
      </c>
      <c r="AY73">
        <v>1.6800000000000001E-3</v>
      </c>
      <c r="AZ73">
        <f>MAX(Таблица2[[#This Row],[АприорВКл1]:[АприорВКл5]])</f>
        <v>0.99831499999999995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31.305</v>
      </c>
      <c r="BF73">
        <v>1354.001</v>
      </c>
      <c r="BG73">
        <v>5.67</v>
      </c>
      <c r="BH73">
        <v>58.13</v>
      </c>
      <c r="BI73">
        <v>18.445</v>
      </c>
      <c r="BJ73">
        <f>MIN(Таблица2[[#This Row],[Махал1ИСК]:[Махал5ИСК]])</f>
        <v>5.67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5.0000000000000004E-6</v>
      </c>
      <c r="BO73">
        <v>0</v>
      </c>
      <c r="BP73">
        <v>0.99831499999999995</v>
      </c>
      <c r="BQ73">
        <v>0</v>
      </c>
      <c r="BR73">
        <v>1.6800000000000001E-3</v>
      </c>
      <c r="BS73">
        <f>MAX(Таблица2[[#This Row],[АприорИСК1]]:Таблица2[[#This Row],[АприорИСК5]])</f>
        <v>0.99831499999999995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  <c r="BV73" s="26">
        <v>-0.62846576532602727</v>
      </c>
      <c r="BW73" s="26">
        <v>-0.98018553615211512</v>
      </c>
      <c r="BX73" s="26">
        <v>0.31044232735904581</v>
      </c>
      <c r="BY73" s="33">
        <v>2</v>
      </c>
      <c r="BZ73" s="18">
        <v>2</v>
      </c>
      <c r="CA73" s="34">
        <v>5</v>
      </c>
      <c r="CB73" s="34"/>
      <c r="CC73" s="34"/>
      <c r="CD73" s="34"/>
    </row>
    <row r="74" spans="1:82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15"/>
      <c r="Q74" s="15" t="s">
        <v>120</v>
      </c>
      <c r="R74" s="17" t="s">
        <v>126</v>
      </c>
      <c r="S74" s="17">
        <v>156.251</v>
      </c>
      <c r="T74" s="17">
        <v>1781.0070000000001</v>
      </c>
      <c r="U74" s="17">
        <v>223.31100000000001</v>
      </c>
      <c r="V74" s="17">
        <v>148.279</v>
      </c>
      <c r="W74" s="17">
        <v>238.35400000000001</v>
      </c>
      <c r="X74" s="17">
        <f>MIN(Таблица2[[#This Row],[Махал1]:[Махал5]])</f>
        <v>148.279</v>
      </c>
      <c r="Y7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4" s="17">
        <f>IF(Таблица2[[#This Row],[Махаланобис классификация]]=Таблица2[[#This Row],[обучающая выборка]],1,0)</f>
        <v>0</v>
      </c>
      <c r="AA74" s="18" t="s">
        <v>126</v>
      </c>
      <c r="AB74" s="19">
        <v>3.9246417632165374E-2</v>
      </c>
      <c r="AC74" s="19">
        <v>0</v>
      </c>
      <c r="AD74" s="19">
        <v>5.870243884658553E-17</v>
      </c>
      <c r="AE74" s="19">
        <v>0.96075358236783448</v>
      </c>
      <c r="AF74" s="19">
        <v>3.1790492478362231E-20</v>
      </c>
      <c r="AG74">
        <f>MAX(Таблица2[[#This Row],[априор1]:[априор5]])</f>
        <v>0.96075358236783448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134.286</v>
      </c>
      <c r="AM74">
        <v>1071.24</v>
      </c>
      <c r="AN74">
        <v>198.05799999999999</v>
      </c>
      <c r="AO74">
        <v>133.398</v>
      </c>
      <c r="AP74">
        <v>181.49199999999999</v>
      </c>
      <c r="AQ74">
        <f>MIN(Таблица2[[#This Row],[Махал1ВКЛ]:[Махал5ВКл]])</f>
        <v>133.398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0.58517699999999995</v>
      </c>
      <c r="AV74">
        <v>0</v>
      </c>
      <c r="AW74">
        <v>0</v>
      </c>
      <c r="AX74">
        <v>0.414823</v>
      </c>
      <c r="AY74">
        <v>0</v>
      </c>
      <c r="AZ74">
        <f>MAX(Таблица2[[#This Row],[АприорВКл1]:[АприорВКл5]])</f>
        <v>0.58517699999999995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134.286</v>
      </c>
      <c r="BF74">
        <v>1071.24</v>
      </c>
      <c r="BG74">
        <v>198.05799999999999</v>
      </c>
      <c r="BH74">
        <v>133.398</v>
      </c>
      <c r="BI74">
        <v>181.49199999999999</v>
      </c>
      <c r="BJ74">
        <f>MIN(Таблица2[[#This Row],[Махал1ИСК]:[Махал5ИСК]])</f>
        <v>133.398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0.58517699999999995</v>
      </c>
      <c r="BO74">
        <v>0</v>
      </c>
      <c r="BP74">
        <v>0</v>
      </c>
      <c r="BQ74">
        <v>0.414823</v>
      </c>
      <c r="BR74">
        <v>0</v>
      </c>
      <c r="BS74">
        <f>MAX(Таблица2[[#This Row],[АприорИСК1]]:Таблица2[[#This Row],[АприорИСК5]])</f>
        <v>0.58517699999999995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  <c r="BV74" s="26">
        <v>0.80174717802825035</v>
      </c>
      <c r="BW74" s="26">
        <v>0.78746018549289243</v>
      </c>
      <c r="BX74" s="26">
        <v>1.0302156035920054</v>
      </c>
      <c r="BY74" s="33">
        <v>2</v>
      </c>
      <c r="BZ74" s="18">
        <v>4</v>
      </c>
      <c r="CA74" s="34">
        <v>1</v>
      </c>
      <c r="CB74" s="34"/>
      <c r="CC74" s="34"/>
      <c r="CD74" s="34"/>
    </row>
    <row r="75" spans="1:82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15"/>
      <c r="Q75" s="15" t="s">
        <v>123</v>
      </c>
      <c r="R75" s="17" t="s">
        <v>126</v>
      </c>
      <c r="S75" s="17">
        <v>42.475999999999999</v>
      </c>
      <c r="T75" s="17">
        <v>1886.26</v>
      </c>
      <c r="U75" s="17">
        <v>31.523</v>
      </c>
      <c r="V75" s="17">
        <v>52.456000000000003</v>
      </c>
      <c r="W75" s="17">
        <v>32.926000000000002</v>
      </c>
      <c r="X75" s="17">
        <f>MIN(Таблица2[[#This Row],[Махал1]:[Махал5]])</f>
        <v>31.523</v>
      </c>
      <c r="Y7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5" s="17">
        <f>IF(Таблица2[[#This Row],[Махаланобис классификация]]=Таблица2[[#This Row],[обучающая выборка]],1,0)</f>
        <v>0</v>
      </c>
      <c r="AA75" s="18" t="s">
        <v>126</v>
      </c>
      <c r="AB75" s="19">
        <v>5.099608027147126E-3</v>
      </c>
      <c r="AC75" s="19">
        <v>0</v>
      </c>
      <c r="AD75" s="19">
        <v>0.66512167812411782</v>
      </c>
      <c r="AE75" s="19">
        <v>1.578039727218072E-5</v>
      </c>
      <c r="AF75" s="19">
        <v>0.32976293345146274</v>
      </c>
      <c r="AG75">
        <f>MAX(Таблица2[[#This Row],[априор1]:[априор5]])</f>
        <v>0.66512167812411782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6.298</v>
      </c>
      <c r="AM75">
        <v>1385.6590000000001</v>
      </c>
      <c r="AN75">
        <v>12.68</v>
      </c>
      <c r="AO75">
        <v>23.581</v>
      </c>
      <c r="AP75">
        <v>10.49</v>
      </c>
      <c r="AQ75">
        <f>MIN(Таблица2[[#This Row],[Махал1ВКЛ]:[Махал5ВКл]])</f>
        <v>6.298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0.91778400000000004</v>
      </c>
      <c r="AV75">
        <v>0</v>
      </c>
      <c r="AW75">
        <v>2.0589E-2</v>
      </c>
      <c r="AX75">
        <v>7.3999999999999996E-5</v>
      </c>
      <c r="AY75">
        <v>6.1553999999999998E-2</v>
      </c>
      <c r="AZ75">
        <f>MAX(Таблица2[[#This Row],[АприорВКл1]:[АприорВКл5]])</f>
        <v>0.91778400000000004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6.298</v>
      </c>
      <c r="BF75">
        <v>1385.6590000000001</v>
      </c>
      <c r="BG75">
        <v>12.68</v>
      </c>
      <c r="BH75">
        <v>23.581</v>
      </c>
      <c r="BI75">
        <v>10.49</v>
      </c>
      <c r="BJ75">
        <f>MIN(Таблица2[[#This Row],[Махал1ИСК]:[Махал5ИСК]])</f>
        <v>6.298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0.91778400000000004</v>
      </c>
      <c r="BO75">
        <v>0</v>
      </c>
      <c r="BP75">
        <v>2.0589E-2</v>
      </c>
      <c r="BQ75">
        <v>7.3999999999999996E-5</v>
      </c>
      <c r="BR75">
        <v>6.1553999999999998E-2</v>
      </c>
      <c r="BS75">
        <f>MAX(Таблица2[[#This Row],[АприорИСК1]]:Таблица2[[#This Row],[АприорИСК5]])</f>
        <v>0.91778400000000004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  <c r="BV75" s="26">
        <v>0.27283018865904274</v>
      </c>
      <c r="BW75" s="26">
        <v>-0.30328306413293937</v>
      </c>
      <c r="BX75" s="26">
        <v>0.64974698850112111</v>
      </c>
      <c r="BY75" s="33">
        <v>1</v>
      </c>
      <c r="BZ75" s="18">
        <v>2</v>
      </c>
      <c r="CA75" s="34">
        <v>5</v>
      </c>
      <c r="CB75" s="34"/>
      <c r="CC75" s="34"/>
      <c r="CD75" s="34"/>
    </row>
    <row r="76" spans="1:82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  <c r="P76" s="15"/>
      <c r="Q76" s="15" t="s">
        <v>123</v>
      </c>
      <c r="R76" s="17" t="s">
        <v>126</v>
      </c>
      <c r="S76" s="17">
        <v>86.119</v>
      </c>
      <c r="T76" s="17">
        <v>1631.5830000000001</v>
      </c>
      <c r="U76" s="17">
        <v>69.795000000000002</v>
      </c>
      <c r="V76" s="17">
        <v>92.203000000000003</v>
      </c>
      <c r="W76" s="17">
        <v>77.058000000000007</v>
      </c>
      <c r="X76" s="17">
        <f>MIN(Таблица2[[#This Row],[Махал1]:[Махал5]])</f>
        <v>69.795000000000002</v>
      </c>
      <c r="Y7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6" s="17">
        <f>IF(Таблица2[[#This Row],[Махаланобис классификация]]=Таблица2[[#This Row],[обучающая выборка]],1,0)</f>
        <v>0</v>
      </c>
      <c r="AA76" s="18" t="s">
        <v>126</v>
      </c>
      <c r="AB76" s="19">
        <v>5.0928035933503338E-4</v>
      </c>
      <c r="AC76" s="19">
        <v>0</v>
      </c>
      <c r="AD76" s="19">
        <v>0.97370498326833954</v>
      </c>
      <c r="AE76" s="19">
        <v>1.1049389849687465E-5</v>
      </c>
      <c r="AF76" s="19">
        <v>2.5774686982475769E-2</v>
      </c>
      <c r="AG76">
        <f>MAX(Таблица2[[#This Row],[априор1]:[априор5]])</f>
        <v>0.97370498326833954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6">
        <f>IF(Таблица2[[#This Row],[обучающая выборка]]=Таблица2[[#This Row],[Априор Классификация]],1,0)</f>
        <v>0</v>
      </c>
      <c r="AJ76" t="s">
        <v>123</v>
      </c>
      <c r="AK76" t="s">
        <v>126</v>
      </c>
      <c r="AL76">
        <v>36.674999999999997</v>
      </c>
      <c r="AM76">
        <v>1123.8689999999999</v>
      </c>
      <c r="AN76">
        <v>32.662999999999997</v>
      </c>
      <c r="AO76">
        <v>37.950000000000003</v>
      </c>
      <c r="AP76">
        <v>54.052</v>
      </c>
      <c r="AQ76">
        <f>MIN(Таблица2[[#This Row],[Махал1ВКЛ]:[Махал5ВКл]])</f>
        <v>32.662999999999997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0.18887000000000001</v>
      </c>
      <c r="AV76">
        <v>0</v>
      </c>
      <c r="AW76">
        <v>0.76572600000000002</v>
      </c>
      <c r="AX76">
        <v>4.5386000000000003E-2</v>
      </c>
      <c r="AY76">
        <v>1.7E-5</v>
      </c>
      <c r="AZ76">
        <f>MAX(Таблица2[[#This Row],[АприорВКл1]:[АприорВКл5]])</f>
        <v>0.76572600000000002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6">
        <f>IF(Таблица2[[#This Row],[АприорВклКлассификация]]=Таблица2[[#This Row],[обучающая выборка]],1,0)</f>
        <v>0</v>
      </c>
      <c r="BC76" t="s">
        <v>123</v>
      </c>
      <c r="BD76" t="s">
        <v>126</v>
      </c>
      <c r="BE76">
        <v>36.674999999999997</v>
      </c>
      <c r="BF76">
        <v>1123.8689999999999</v>
      </c>
      <c r="BG76">
        <v>32.662999999999997</v>
      </c>
      <c r="BH76">
        <v>37.950000000000003</v>
      </c>
      <c r="BI76">
        <v>54.052</v>
      </c>
      <c r="BJ76">
        <f>MIN(Таблица2[[#This Row],[Махал1ИСК]:[Махал5ИСК]])</f>
        <v>32.662999999999997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0.18887000000000001</v>
      </c>
      <c r="BO76">
        <v>0</v>
      </c>
      <c r="BP76">
        <v>0.76572600000000002</v>
      </c>
      <c r="BQ76">
        <v>4.5386000000000003E-2</v>
      </c>
      <c r="BR76">
        <v>1.7E-5</v>
      </c>
      <c r="BS76">
        <f>MAX(Таблица2[[#This Row],[АприорИСК1]]:Таблица2[[#This Row],[АприорИСК5]])</f>
        <v>0.76572600000000002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6">
        <f>IF(Таблица2[[#This Row],[АприорИСК классификация]]=Таблица2[[#This Row],[обучающая выборка]],1,0)</f>
        <v>0</v>
      </c>
      <c r="BV76" s="26">
        <v>-0.2766852919480296</v>
      </c>
      <c r="BW76" s="26">
        <v>-1.1830861094987901</v>
      </c>
      <c r="BX76" s="26">
        <v>2.2879342858556533</v>
      </c>
      <c r="BY76" s="33">
        <v>5</v>
      </c>
      <c r="BZ76" s="18">
        <v>2</v>
      </c>
      <c r="CA76" s="34">
        <v>5</v>
      </c>
      <c r="CB76" s="34"/>
      <c r="CC76" s="34"/>
      <c r="CD76" s="34"/>
    </row>
    <row r="77" spans="1:82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15"/>
      <c r="Q77" s="15" t="s">
        <v>124</v>
      </c>
      <c r="R77" s="17" t="s">
        <v>126</v>
      </c>
      <c r="S77" s="17">
        <v>14.544</v>
      </c>
      <c r="T77" s="17">
        <v>2281.66</v>
      </c>
      <c r="U77" s="17">
        <v>59.231999999999999</v>
      </c>
      <c r="V77" s="17">
        <v>52.524999999999999</v>
      </c>
      <c r="W77" s="17">
        <v>34.363</v>
      </c>
      <c r="X77" s="17">
        <f>MIN(Таблица2[[#This Row],[Махал1]:[Махал5]])</f>
        <v>14.544</v>
      </c>
      <c r="Y77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7" s="17">
        <f>IF(Таблица2[[#This Row],[Махаланобис классификация]]=Таблица2[[#This Row],[обучающая выборка]],1,0)</f>
        <v>0</v>
      </c>
      <c r="AA77" s="18" t="s">
        <v>126</v>
      </c>
      <c r="AB77" s="19">
        <v>0.99997289255455601</v>
      </c>
      <c r="AC77" s="19">
        <v>0</v>
      </c>
      <c r="AD77" s="19">
        <v>1.0785004161760669E-10</v>
      </c>
      <c r="AE77" s="19">
        <v>2.5699300594246995E-9</v>
      </c>
      <c r="AF77" s="19">
        <v>2.7104767663857544E-5</v>
      </c>
      <c r="AG77">
        <f>MAX(Таблица2[[#This Row],[априор1]:[априор5]])</f>
        <v>0.99997289255455601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7">
        <f>IF(Таблица2[[#This Row],[обучающая выборка]]=Таблица2[[#This Row],[Априор Классификация]],1,0)</f>
        <v>0</v>
      </c>
      <c r="AJ77" t="s">
        <v>124</v>
      </c>
      <c r="AK77" t="s">
        <v>126</v>
      </c>
      <c r="AL77">
        <v>8.9640000000000004</v>
      </c>
      <c r="AM77">
        <v>1485.6489999999999</v>
      </c>
      <c r="AN77">
        <v>38.168999999999997</v>
      </c>
      <c r="AO77">
        <v>30.704999999999998</v>
      </c>
      <c r="AP77">
        <v>9.2430000000000003</v>
      </c>
      <c r="AQ77">
        <f>MIN(Таблица2[[#This Row],[Махал1ВКЛ]:[Махал5ВКл]])</f>
        <v>8.9640000000000004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0.67825899999999995</v>
      </c>
      <c r="AV77">
        <v>0</v>
      </c>
      <c r="AW77">
        <v>0</v>
      </c>
      <c r="AX77">
        <v>6.0000000000000002E-6</v>
      </c>
      <c r="AY77">
        <v>0.32173499999999999</v>
      </c>
      <c r="AZ77">
        <f>MAX(Таблица2[[#This Row],[АприорВКл1]:[АприорВКл5]])</f>
        <v>0.67825899999999995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7">
        <f>IF(Таблица2[[#This Row],[АприорВклКлассификация]]=Таблица2[[#This Row],[обучающая выборка]],1,0)</f>
        <v>0</v>
      </c>
      <c r="BC77" t="s">
        <v>124</v>
      </c>
      <c r="BD77" t="s">
        <v>126</v>
      </c>
      <c r="BE77">
        <v>8.9640000000000004</v>
      </c>
      <c r="BF77">
        <v>1485.6489999999999</v>
      </c>
      <c r="BG77">
        <v>38.168999999999997</v>
      </c>
      <c r="BH77">
        <v>30.704999999999998</v>
      </c>
      <c r="BI77">
        <v>9.2430000000000003</v>
      </c>
      <c r="BJ77">
        <f>MIN(Таблица2[[#This Row],[Махал1ИСК]:[Махал5ИСК]])</f>
        <v>8.9640000000000004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0.67825899999999995</v>
      </c>
      <c r="BO77">
        <v>0</v>
      </c>
      <c r="BP77">
        <v>0</v>
      </c>
      <c r="BQ77">
        <v>6.0000000000000002E-6</v>
      </c>
      <c r="BR77">
        <v>0.32173499999999999</v>
      </c>
      <c r="BS77">
        <f>MAX(Таблица2[[#This Row],[АприорИСК1]]:Таблица2[[#This Row],[АприорИСК5]])</f>
        <v>0.67825899999999995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7">
        <f>IF(Таблица2[[#This Row],[АприорИСК классификация]]=Таблица2[[#This Row],[обучающая выборка]],1,0)</f>
        <v>0</v>
      </c>
      <c r="BV77" s="26">
        <v>-0.1260130225702788</v>
      </c>
      <c r="BW77" s="26">
        <v>-0.2872649798888956</v>
      </c>
      <c r="BX77" s="26">
        <v>-0.64871550608422823</v>
      </c>
      <c r="BY77" s="33">
        <v>5</v>
      </c>
      <c r="BZ77" s="18">
        <v>3</v>
      </c>
      <c r="CA77" s="34">
        <v>3</v>
      </c>
      <c r="CB77" s="34"/>
      <c r="CC77" s="34"/>
      <c r="CD77" s="34"/>
    </row>
    <row r="78" spans="1:82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15">
        <v>1</v>
      </c>
      <c r="Q78" s="15" t="s">
        <v>124</v>
      </c>
      <c r="R78" s="17" t="s">
        <v>124</v>
      </c>
      <c r="S78" s="17">
        <v>2.613</v>
      </c>
      <c r="T78" s="17">
        <v>2183.5</v>
      </c>
      <c r="U78" s="17">
        <v>31.616</v>
      </c>
      <c r="V78" s="17">
        <v>21.82</v>
      </c>
      <c r="W78" s="17">
        <v>38.369</v>
      </c>
      <c r="X78" s="17">
        <f>MIN(Таблица2[[#This Row],[Махал1]:[Махал5]])</f>
        <v>2.613</v>
      </c>
      <c r="Y78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7">
        <f>IF(Таблица2[[#This Row],[Махаланобис классификация]]=Таблица2[[#This Row],[обучающая выборка]],1,0)</f>
        <v>1</v>
      </c>
      <c r="AA78" s="18" t="s">
        <v>124</v>
      </c>
      <c r="AB78" s="19">
        <v>0.99996904892411853</v>
      </c>
      <c r="AC78" s="19">
        <v>0</v>
      </c>
      <c r="AD78" s="19">
        <v>2.7456865263601558E-7</v>
      </c>
      <c r="AE78" s="19">
        <v>3.066712418510258E-5</v>
      </c>
      <c r="AF78" s="19">
        <v>9.3830435899050971E-9</v>
      </c>
      <c r="AG78">
        <f>MAX(Таблица2[[#This Row],[априор1]:[априор5]])</f>
        <v>0.99996904892411853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1</v>
      </c>
      <c r="AJ78" t="s">
        <v>124</v>
      </c>
      <c r="AK78" t="s">
        <v>124</v>
      </c>
      <c r="AL78">
        <v>0.69499999999999995</v>
      </c>
      <c r="AM78">
        <v>1470.105</v>
      </c>
      <c r="AN78">
        <v>22.594999999999999</v>
      </c>
      <c r="AO78">
        <v>12.682</v>
      </c>
      <c r="AP78">
        <v>19.635999999999999</v>
      </c>
      <c r="AQ78">
        <f>MIN(Таблица2[[#This Row],[Махал1ВКЛ]:[Махал5ВКл]])</f>
        <v>0.69499999999999995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1</v>
      </c>
      <c r="AT78" t="s">
        <v>124</v>
      </c>
      <c r="AU78">
        <v>0.99881600000000004</v>
      </c>
      <c r="AV78">
        <v>0</v>
      </c>
      <c r="AW78">
        <v>1.0000000000000001E-5</v>
      </c>
      <c r="AX78">
        <v>1.132E-3</v>
      </c>
      <c r="AY78">
        <v>4.1999999999999998E-5</v>
      </c>
      <c r="AZ78">
        <f>MAX(Таблица2[[#This Row],[АприорВКл1]:[АприорВКл5]])</f>
        <v>0.99881600000000004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1</v>
      </c>
      <c r="BC78" t="s">
        <v>124</v>
      </c>
      <c r="BD78" t="s">
        <v>124</v>
      </c>
      <c r="BE78">
        <v>0.69499999999999995</v>
      </c>
      <c r="BF78">
        <v>1470.105</v>
      </c>
      <c r="BG78">
        <v>22.594999999999999</v>
      </c>
      <c r="BH78">
        <v>12.682</v>
      </c>
      <c r="BI78">
        <v>19.635999999999999</v>
      </c>
      <c r="BJ78">
        <f>MIN(Таблица2[[#This Row],[Махал1ИСК]:[Махал5ИСК]])</f>
        <v>0.69499999999999995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1</v>
      </c>
      <c r="BM78" t="s">
        <v>124</v>
      </c>
      <c r="BN78">
        <v>0.99881600000000004</v>
      </c>
      <c r="BO78">
        <v>0</v>
      </c>
      <c r="BP78">
        <v>1.0000000000000001E-5</v>
      </c>
      <c r="BQ78">
        <v>1.132E-3</v>
      </c>
      <c r="BR78">
        <v>4.1999999999999998E-5</v>
      </c>
      <c r="BS78">
        <f>MAX(Таблица2[[#This Row],[АприорИСК1]]:Таблица2[[#This Row],[АприорИСК5]])</f>
        <v>0.99881600000000004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1</v>
      </c>
      <c r="BV78" s="26">
        <v>0.5561516086677204</v>
      </c>
      <c r="BW78" s="26">
        <v>-0.1737745171200526</v>
      </c>
      <c r="BX78" s="26">
        <v>-0.14355587296068242</v>
      </c>
      <c r="BY78" s="33">
        <v>1</v>
      </c>
      <c r="BZ78" s="18">
        <v>2</v>
      </c>
      <c r="CA78" s="34">
        <v>1</v>
      </c>
      <c r="CB78" s="34"/>
      <c r="CC78" s="34"/>
      <c r="CD78" s="34"/>
    </row>
    <row r="79" spans="1:82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15"/>
      <c r="Q79" s="15" t="s">
        <v>122</v>
      </c>
      <c r="R79" s="17" t="s">
        <v>126</v>
      </c>
      <c r="S79" s="17">
        <v>60.698999999999998</v>
      </c>
      <c r="T79" s="17">
        <v>1614.44</v>
      </c>
      <c r="U79" s="17">
        <v>58.067999999999998</v>
      </c>
      <c r="V79" s="17">
        <v>73.959000000000003</v>
      </c>
      <c r="W79" s="17">
        <v>36.682000000000002</v>
      </c>
      <c r="X79" s="17">
        <f>MIN(Таблица2[[#This Row],[Махал1]:[Махал5]])</f>
        <v>36.682000000000002</v>
      </c>
      <c r="Y79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7">
        <f>IF(Таблица2[[#This Row],[Махаланобис классификация]]=Таблица2[[#This Row],[обучающая выборка]],1,0)</f>
        <v>0</v>
      </c>
      <c r="AA79" s="18" t="s">
        <v>126</v>
      </c>
      <c r="AB79" s="19">
        <v>1.1164113151828124E-5</v>
      </c>
      <c r="AC79" s="19">
        <v>0</v>
      </c>
      <c r="AD79" s="19">
        <v>2.2696054576528061E-5</v>
      </c>
      <c r="AE79" s="19">
        <v>6.6992296703247265E-9</v>
      </c>
      <c r="AF79" s="19">
        <v>0.99996613313304206</v>
      </c>
      <c r="AG79">
        <f>MAX(Таблица2[[#This Row],[априор1]:[априор5]])</f>
        <v>0.99996613313304206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122</v>
      </c>
      <c r="AK79" t="s">
        <v>126</v>
      </c>
      <c r="AL79">
        <v>21.713000000000001</v>
      </c>
      <c r="AM79">
        <v>1183.3409999999999</v>
      </c>
      <c r="AN79">
        <v>39.042999999999999</v>
      </c>
      <c r="AO79">
        <v>46.03</v>
      </c>
      <c r="AP79">
        <v>15.04</v>
      </c>
      <c r="AQ79">
        <f>MIN(Таблица2[[#This Row],[Махал1ВКЛ]:[Махал5ВКл]])</f>
        <v>15.04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6.1183000000000001E-2</v>
      </c>
      <c r="AV79">
        <v>0</v>
      </c>
      <c r="AW79">
        <v>6.0000000000000002E-6</v>
      </c>
      <c r="AX79">
        <v>0</v>
      </c>
      <c r="AY79">
        <v>0.93881099999999995</v>
      </c>
      <c r="AZ79">
        <f>MAX(Таблица2[[#This Row],[АприорВКл1]:[АприорВКл5]])</f>
        <v>0.93881099999999995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9">
        <f>IF(Таблица2[[#This Row],[АприорВклКлассификация]]=Таблица2[[#This Row],[обучающая выборка]],1,0)</f>
        <v>0</v>
      </c>
      <c r="BC79" t="s">
        <v>122</v>
      </c>
      <c r="BD79" t="s">
        <v>126</v>
      </c>
      <c r="BE79">
        <v>21.713000000000001</v>
      </c>
      <c r="BF79">
        <v>1183.3409999999999</v>
      </c>
      <c r="BG79">
        <v>39.042999999999999</v>
      </c>
      <c r="BH79">
        <v>46.03</v>
      </c>
      <c r="BI79">
        <v>15.04</v>
      </c>
      <c r="BJ79">
        <f>MIN(Таблица2[[#This Row],[Махал1ИСК]:[Махал5ИСК]])</f>
        <v>15.04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6.1183000000000001E-2</v>
      </c>
      <c r="BO79">
        <v>0</v>
      </c>
      <c r="BP79">
        <v>6.0000000000000002E-6</v>
      </c>
      <c r="BQ79">
        <v>0</v>
      </c>
      <c r="BR79">
        <v>0.93881099999999995</v>
      </c>
      <c r="BS79">
        <f>MAX(Таблица2[[#This Row],[АприорИСК1]]:Таблица2[[#This Row],[АприорИСК5]])</f>
        <v>0.93881099999999995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9">
        <f>IF(Таблица2[[#This Row],[АприорИСК классификация]]=Таблица2[[#This Row],[обучающая выборка]],1,0)</f>
        <v>0</v>
      </c>
      <c r="BV79" s="26">
        <v>-0.47604844048279188</v>
      </c>
      <c r="BW79" s="26">
        <v>-2.1977582973834994E-2</v>
      </c>
      <c r="BX79" s="26">
        <v>0.7261790352751295</v>
      </c>
      <c r="BY79" s="33">
        <v>4</v>
      </c>
      <c r="BZ79" s="18">
        <v>2</v>
      </c>
      <c r="CA79" s="34">
        <v>5</v>
      </c>
      <c r="CB79" s="34"/>
      <c r="CC79" s="34"/>
      <c r="CD79" s="34"/>
    </row>
    <row r="80" spans="1:82" x14ac:dyDescent="0.25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  <c r="P80" s="15"/>
      <c r="Q80" s="15" t="s">
        <v>120</v>
      </c>
      <c r="R80" s="17" t="s">
        <v>126</v>
      </c>
      <c r="S80" s="17">
        <v>323.40899999999999</v>
      </c>
      <c r="T80" s="17">
        <v>1106.3399999999999</v>
      </c>
      <c r="U80" s="17">
        <v>260.76799999999997</v>
      </c>
      <c r="V80" s="17">
        <v>257.685</v>
      </c>
      <c r="W80" s="17">
        <v>284.97000000000003</v>
      </c>
      <c r="X80" s="17">
        <f>MIN(Таблица2[[#This Row],[Махал1]:[Махал5]])</f>
        <v>257.685</v>
      </c>
      <c r="Y80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7">
        <f>IF(Таблица2[[#This Row],[Махаланобис классификация]]=Таблица2[[#This Row],[обучающая выборка]],1,0)</f>
        <v>0</v>
      </c>
      <c r="AA80" s="18" t="s">
        <v>126</v>
      </c>
      <c r="AB80" s="19">
        <v>9.3640023908810293E-15</v>
      </c>
      <c r="AC80" s="19">
        <v>0</v>
      </c>
      <c r="AD80" s="19">
        <v>0.20435515912355079</v>
      </c>
      <c r="AE80" s="19">
        <v>0.79564370576758081</v>
      </c>
      <c r="AF80" s="19">
        <v>1.1351088590456506E-6</v>
      </c>
      <c r="AG80">
        <f>MAX(Таблица2[[#This Row],[априор1]:[априор5]])</f>
        <v>0.79564370576758081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122</v>
      </c>
      <c r="AK80" t="s">
        <v>126</v>
      </c>
      <c r="AL80">
        <v>78.566000000000003</v>
      </c>
      <c r="AM80">
        <v>894.27499999999998</v>
      </c>
      <c r="AN80">
        <v>84.796999999999997</v>
      </c>
      <c r="AO80">
        <v>75.763999999999996</v>
      </c>
      <c r="AP80">
        <v>65.793000000000006</v>
      </c>
      <c r="AQ80">
        <f>MIN(Таблица2[[#This Row],[Махал1ВКЛ]:[Махал5ВКл]])</f>
        <v>65.793000000000006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3.0599999999999998E-3</v>
      </c>
      <c r="AV80">
        <v>0</v>
      </c>
      <c r="AW80">
        <v>7.3999999999999996E-5</v>
      </c>
      <c r="AX80">
        <v>5.6480000000000002E-3</v>
      </c>
      <c r="AY80">
        <v>0.99121800000000004</v>
      </c>
      <c r="AZ80">
        <f>MAX(Таблица2[[#This Row],[АприорВКл1]:[АприорВКл5]])</f>
        <v>0.99121800000000004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0">
        <f>IF(Таблица2[[#This Row],[АприорВклКлассификация]]=Таблица2[[#This Row],[обучающая выборка]],1,0)</f>
        <v>0</v>
      </c>
      <c r="BC80" t="s">
        <v>122</v>
      </c>
      <c r="BD80" t="s">
        <v>126</v>
      </c>
      <c r="BE80">
        <v>78.566000000000003</v>
      </c>
      <c r="BF80">
        <v>894.27499999999998</v>
      </c>
      <c r="BG80">
        <v>84.796999999999997</v>
      </c>
      <c r="BH80">
        <v>75.763999999999996</v>
      </c>
      <c r="BI80">
        <v>65.793000000000006</v>
      </c>
      <c r="BJ80">
        <f>MIN(Таблица2[[#This Row],[Махал1ИСК]:[Махал5ИСК]])</f>
        <v>65.793000000000006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3.0599999999999998E-3</v>
      </c>
      <c r="BO80">
        <v>0</v>
      </c>
      <c r="BP80">
        <v>7.3999999999999996E-5</v>
      </c>
      <c r="BQ80">
        <v>5.6480000000000002E-3</v>
      </c>
      <c r="BR80">
        <v>0.99121800000000004</v>
      </c>
      <c r="BS80">
        <f>MAX(Таблица2[[#This Row],[АприорИСК1]]:Таблица2[[#This Row],[АприорИСК5]])</f>
        <v>0.99121800000000004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0">
        <f>IF(Таблица2[[#This Row],[АприорИСК классификация]]=Таблица2[[#This Row],[обучающая выборка]],1,0)</f>
        <v>0</v>
      </c>
      <c r="BV80" s="26">
        <v>-6.2872015641378454E-2</v>
      </c>
      <c r="BW80" s="26">
        <v>1.5962749734600787</v>
      </c>
      <c r="BX80" s="26">
        <v>1.8508046540804992</v>
      </c>
      <c r="BY80" s="33">
        <v>5</v>
      </c>
      <c r="BZ80" s="18">
        <v>4</v>
      </c>
      <c r="CA80" s="34">
        <v>1</v>
      </c>
      <c r="CB80" s="34"/>
      <c r="CC80" s="34"/>
      <c r="CD80" s="34"/>
    </row>
    <row r="81" spans="1:82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  <c r="P81" s="15">
        <v>1</v>
      </c>
      <c r="Q81" s="15" t="s">
        <v>124</v>
      </c>
      <c r="R81" s="17" t="s">
        <v>124</v>
      </c>
      <c r="S81" s="17">
        <v>4.1470000000000002</v>
      </c>
      <c r="T81" s="17">
        <v>2107.8240000000001</v>
      </c>
      <c r="U81" s="17">
        <v>20.231999999999999</v>
      </c>
      <c r="V81" s="17">
        <v>26.359000000000002</v>
      </c>
      <c r="W81" s="17">
        <v>20.887</v>
      </c>
      <c r="X81" s="17">
        <f>MIN(Таблица2[[#This Row],[Махал1]:[Махал5]])</f>
        <v>4.1470000000000002</v>
      </c>
      <c r="Y81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7">
        <f>IF(Таблица2[[#This Row],[Махаланобис классификация]]=Таблица2[[#This Row],[обучающая выборка]],1,0)</f>
        <v>1</v>
      </c>
      <c r="AA81" s="18" t="s">
        <v>124</v>
      </c>
      <c r="AB81" s="19">
        <v>0.9996914886962408</v>
      </c>
      <c r="AC81" s="19">
        <v>0</v>
      </c>
      <c r="AD81" s="19">
        <v>1.7529282077794828E-4</v>
      </c>
      <c r="AE81" s="19">
        <v>6.8268913278142115E-6</v>
      </c>
      <c r="AF81" s="19">
        <v>1.2639159165351338E-4</v>
      </c>
      <c r="AG81">
        <f>MAX(Таблица2[[#This Row],[априор1]:[априор5]])</f>
        <v>0.9996914886962408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1</v>
      </c>
      <c r="AJ81" t="s">
        <v>124</v>
      </c>
      <c r="AK81" t="s">
        <v>124</v>
      </c>
      <c r="AL81">
        <v>1.7689999999999999</v>
      </c>
      <c r="AM81">
        <v>1422.0070000000001</v>
      </c>
      <c r="AN81">
        <v>14.597</v>
      </c>
      <c r="AO81">
        <v>14.874000000000001</v>
      </c>
      <c r="AP81">
        <v>10.926</v>
      </c>
      <c r="AQ81">
        <f>MIN(Таблица2[[#This Row],[Махал1ВКЛ]:[Махал5ВКл]])</f>
        <v>1.7689999999999999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1">
        <f>IF(Таблица2[[#This Row],[обучающая выборка]]=Таблица2[[#This Row],[МахаланобисКлассификацияВКЛ]],1,0)</f>
        <v>1</v>
      </c>
      <c r="AT81" t="s">
        <v>124</v>
      </c>
      <c r="AU81">
        <v>0.99290699999999998</v>
      </c>
      <c r="AV81">
        <v>0</v>
      </c>
      <c r="AW81">
        <v>8.8699999999999998E-4</v>
      </c>
      <c r="AX81">
        <v>6.4400000000000004E-4</v>
      </c>
      <c r="AY81">
        <v>5.5620000000000001E-3</v>
      </c>
      <c r="AZ81">
        <f>MAX(Таблица2[[#This Row],[АприорВКл1]:[АприорВКл5]])</f>
        <v>0.99290699999999998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1">
        <f>IF(Таблица2[[#This Row],[АприорВклКлассификация]]=Таблица2[[#This Row],[обучающая выборка]],1,0)</f>
        <v>1</v>
      </c>
      <c r="BC81" t="s">
        <v>124</v>
      </c>
      <c r="BD81" t="s">
        <v>124</v>
      </c>
      <c r="BE81">
        <v>1.7689999999999999</v>
      </c>
      <c r="BF81">
        <v>1422.0070000000001</v>
      </c>
      <c r="BG81">
        <v>14.597</v>
      </c>
      <c r="BH81">
        <v>14.874000000000001</v>
      </c>
      <c r="BI81">
        <v>10.926</v>
      </c>
      <c r="BJ81">
        <f>MIN(Таблица2[[#This Row],[Махал1ИСК]:[Махал5ИСК]])</f>
        <v>1.7689999999999999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1">
        <f>IF(Таблица2[[#This Row],[МАХАЛ ИСК Классификация]]=Таблица2[[#This Row],[обучающая выборка]],1,0)</f>
        <v>1</v>
      </c>
      <c r="BM81" t="s">
        <v>124</v>
      </c>
      <c r="BN81">
        <v>0.99290699999999998</v>
      </c>
      <c r="BO81">
        <v>0</v>
      </c>
      <c r="BP81">
        <v>8.8699999999999998E-4</v>
      </c>
      <c r="BQ81">
        <v>6.4400000000000004E-4</v>
      </c>
      <c r="BR81">
        <v>5.5620000000000001E-3</v>
      </c>
      <c r="BS81">
        <f>MAX(Таблица2[[#This Row],[АприорИСК1]]:Таблица2[[#This Row],[АприорИСК5]])</f>
        <v>0.99290699999999998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1">
        <f>IF(Таблица2[[#This Row],[АприорИСК классификация]]=Таблица2[[#This Row],[обучающая выборка]],1,0)</f>
        <v>1</v>
      </c>
      <c r="BV81" s="26">
        <v>0.10518680463092887</v>
      </c>
      <c r="BW81" s="26">
        <v>-0.42508506465536783</v>
      </c>
      <c r="BX81" s="26">
        <v>-5.3957399785343266E-3</v>
      </c>
      <c r="BY81" s="33">
        <v>3</v>
      </c>
      <c r="BZ81" s="18">
        <v>2</v>
      </c>
      <c r="CA81" s="34">
        <v>3</v>
      </c>
      <c r="CB81" s="34"/>
      <c r="CC81" s="34"/>
      <c r="CD81" s="34"/>
    </row>
    <row r="82" spans="1:82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15"/>
      <c r="Q82" s="15" t="s">
        <v>120</v>
      </c>
      <c r="R82" s="17" t="s">
        <v>126</v>
      </c>
      <c r="S82" s="17">
        <v>81.831999999999994</v>
      </c>
      <c r="T82" s="17">
        <v>2029.7539999999999</v>
      </c>
      <c r="U82" s="17">
        <v>129.07300000000001</v>
      </c>
      <c r="V82" s="17">
        <v>35.14</v>
      </c>
      <c r="W82" s="17">
        <v>166.78</v>
      </c>
      <c r="X82" s="17">
        <f>MIN(Таблица2[[#This Row],[Махал1]:[Махал5]])</f>
        <v>35.14</v>
      </c>
      <c r="Y82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2" s="17">
        <f>IF(Таблица2[[#This Row],[Махаланобис классификация]]=Таблица2[[#This Row],[обучающая выборка]],1,0)</f>
        <v>0</v>
      </c>
      <c r="AA82" s="18" t="s">
        <v>126</v>
      </c>
      <c r="AB82" s="19">
        <v>1.5971414296705462E-10</v>
      </c>
      <c r="AC82" s="19">
        <v>0</v>
      </c>
      <c r="AD82" s="19">
        <v>4.8070919872865845E-21</v>
      </c>
      <c r="AE82" s="19">
        <v>0.99999999984028598</v>
      </c>
      <c r="AF82" s="19">
        <v>3.1189122911016386E-29</v>
      </c>
      <c r="AG82">
        <f>MAX(Таблица2[[#This Row],[априор1]:[априор5]])</f>
        <v>0.99999999984028598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40.314</v>
      </c>
      <c r="AM82">
        <v>1384.501</v>
      </c>
      <c r="AN82">
        <v>85.926000000000002</v>
      </c>
      <c r="AO82">
        <v>11.109</v>
      </c>
      <c r="AP82">
        <v>83.882000000000005</v>
      </c>
      <c r="AQ82">
        <f>MIN(Таблица2[[#This Row],[Махал1ВКЛ]:[Махал5ВКл]])</f>
        <v>11.109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40.314</v>
      </c>
      <c r="BF82">
        <v>1384.501</v>
      </c>
      <c r="BG82">
        <v>85.926000000000002</v>
      </c>
      <c r="BH82">
        <v>11.109</v>
      </c>
      <c r="BI82">
        <v>83.882000000000005</v>
      </c>
      <c r="BJ82">
        <f>MIN(Таблица2[[#This Row],[Махал1ИСК]:[Махал5ИСК]])</f>
        <v>11.109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  <c r="BV82" s="26">
        <v>2.3595296237008792</v>
      </c>
      <c r="BW82" s="26">
        <v>1.8882008388226073</v>
      </c>
      <c r="BX82" s="26">
        <v>-0.58074947900181217</v>
      </c>
      <c r="BY82" s="33">
        <v>2</v>
      </c>
      <c r="BZ82" s="18">
        <v>4</v>
      </c>
      <c r="CA82" s="34">
        <v>1</v>
      </c>
      <c r="CB82" s="34"/>
      <c r="CC82" s="34"/>
      <c r="CD82" s="34"/>
    </row>
    <row r="83" spans="1:82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15"/>
      <c r="Q83" s="15" t="s">
        <v>124</v>
      </c>
      <c r="R83" s="17" t="s">
        <v>126</v>
      </c>
      <c r="S83" s="17">
        <v>15.291</v>
      </c>
      <c r="T83" s="17">
        <v>2186.1149999999998</v>
      </c>
      <c r="U83" s="17">
        <v>29.158000000000001</v>
      </c>
      <c r="V83" s="17">
        <v>42.606000000000002</v>
      </c>
      <c r="W83" s="17">
        <v>42.728999999999999</v>
      </c>
      <c r="X83" s="17">
        <f>MIN(Таблица2[[#This Row],[Махал1]:[Махал5]])</f>
        <v>15.291</v>
      </c>
      <c r="Y83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3" s="17">
        <f>IF(Таблица2[[#This Row],[Махаланобис классификация]]=Таблица2[[#This Row],[обучающая выборка]],1,0)</f>
        <v>0</v>
      </c>
      <c r="AA83" s="18" t="s">
        <v>126</v>
      </c>
      <c r="AB83" s="19">
        <v>0.99946750261361506</v>
      </c>
      <c r="AC83" s="19">
        <v>0</v>
      </c>
      <c r="AD83" s="19">
        <v>5.3136468979637366E-4</v>
      </c>
      <c r="AE83" s="19">
        <v>5.3221522704545055E-7</v>
      </c>
      <c r="AF83" s="19">
        <v>6.0048136145863208E-7</v>
      </c>
      <c r="AG83">
        <f>MAX(Таблица2[[#This Row],[априор1]:[априор5]])</f>
        <v>0.99946750261361506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3">
        <f>IF(Таблица2[[#This Row],[обучающая выборка]]=Таблица2[[#This Row],[Априор Классификация]],1,0)</f>
        <v>0</v>
      </c>
      <c r="AJ83" t="s">
        <v>124</v>
      </c>
      <c r="AK83" t="s">
        <v>126</v>
      </c>
      <c r="AL83">
        <v>11.574</v>
      </c>
      <c r="AM83">
        <v>1478.702</v>
      </c>
      <c r="AN83">
        <v>15.048</v>
      </c>
      <c r="AO83">
        <v>31.881</v>
      </c>
      <c r="AP83">
        <v>20.065000000000001</v>
      </c>
      <c r="AQ83">
        <f>MIN(Таблица2[[#This Row],[Махал1ВКЛ]:[Махал5ВКл]])</f>
        <v>11.574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0.90593299999999999</v>
      </c>
      <c r="AV83">
        <v>0</v>
      </c>
      <c r="AW83">
        <v>8.6973999999999996E-2</v>
      </c>
      <c r="AX83">
        <v>1.5999999999999999E-5</v>
      </c>
      <c r="AY83">
        <v>7.077E-3</v>
      </c>
      <c r="AZ83">
        <f>MAX(Таблица2[[#This Row],[АприорВКл1]:[АприорВКл5]])</f>
        <v>0.90593299999999999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3">
        <f>IF(Таблица2[[#This Row],[АприорВклКлассификация]]=Таблица2[[#This Row],[обучающая выборка]],1,0)</f>
        <v>0</v>
      </c>
      <c r="BC83" t="s">
        <v>124</v>
      </c>
      <c r="BD83" t="s">
        <v>126</v>
      </c>
      <c r="BE83">
        <v>11.574</v>
      </c>
      <c r="BF83">
        <v>1478.702</v>
      </c>
      <c r="BG83">
        <v>15.048</v>
      </c>
      <c r="BH83">
        <v>31.881</v>
      </c>
      <c r="BI83">
        <v>20.065000000000001</v>
      </c>
      <c r="BJ83">
        <f>MIN(Таблица2[[#This Row],[Махал1ИСК]:[Махал5ИСК]])</f>
        <v>11.574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0.90593299999999999</v>
      </c>
      <c r="BO83">
        <v>0</v>
      </c>
      <c r="BP83">
        <v>8.6973999999999996E-2</v>
      </c>
      <c r="BQ83">
        <v>1.5999999999999999E-5</v>
      </c>
      <c r="BR83">
        <v>7.077E-3</v>
      </c>
      <c r="BS83">
        <f>MAX(Таблица2[[#This Row],[АприорИСК1]]:Таблица2[[#This Row],[АприорИСК5]])</f>
        <v>0.90593299999999999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3">
        <f>IF(Таблица2[[#This Row],[АприорИСК классификация]]=Таблица2[[#This Row],[обучающая выборка]],1,0)</f>
        <v>0</v>
      </c>
      <c r="BV83" s="26">
        <v>1.9663679537426107E-2</v>
      </c>
      <c r="BW83" s="26">
        <v>-0.71448847453377895</v>
      </c>
      <c r="BX83" s="26">
        <v>0.23258707597407979</v>
      </c>
      <c r="BY83" s="33">
        <v>2</v>
      </c>
      <c r="BZ83" s="18">
        <v>2</v>
      </c>
      <c r="CA83" s="34">
        <v>3</v>
      </c>
      <c r="CB83" s="34"/>
      <c r="CC83" s="34"/>
      <c r="CD83" s="34"/>
    </row>
    <row r="84" spans="1:82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15">
        <v>2</v>
      </c>
      <c r="Q84" s="15" t="s">
        <v>121</v>
      </c>
      <c r="R84" s="17" t="s">
        <v>121</v>
      </c>
      <c r="S84" s="17">
        <v>2020.9559999999999</v>
      </c>
      <c r="T84" s="17">
        <v>9</v>
      </c>
      <c r="U84" s="17">
        <v>1837.818</v>
      </c>
      <c r="V84" s="17">
        <v>1926.6690000000001</v>
      </c>
      <c r="W84" s="17">
        <v>1886.0809999999999</v>
      </c>
      <c r="X84" s="17">
        <f>MIN(Таблица2[[#This Row],[Махал1]:[Махал5]])</f>
        <v>9</v>
      </c>
      <c r="Y84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7">
        <f>IF(Таблица2[[#This Row],[Махаланобис классификация]]=Таблица2[[#This Row],[обучающая выборка]],1,0)</f>
        <v>1</v>
      </c>
      <c r="AA84" s="18" t="s">
        <v>121</v>
      </c>
      <c r="AB84" s="19">
        <v>0</v>
      </c>
      <c r="AC84" s="19">
        <v>1</v>
      </c>
      <c r="AD84" s="19">
        <v>0</v>
      </c>
      <c r="AE84" s="19">
        <v>0</v>
      </c>
      <c r="AF84" s="19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  <c r="BV84" s="26">
        <v>-3.2953468409404016</v>
      </c>
      <c r="BW84" s="26">
        <v>3.4077314522301014</v>
      </c>
      <c r="BX84" s="26">
        <v>-0.88526217596749546</v>
      </c>
      <c r="BY84" s="33">
        <v>3</v>
      </c>
      <c r="BZ84" s="18">
        <v>1</v>
      </c>
      <c r="CA84" s="34">
        <v>4</v>
      </c>
      <c r="CB84" s="34"/>
      <c r="CC84" s="34"/>
      <c r="CD84" s="34"/>
    </row>
    <row r="85" spans="1:82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7" t="s">
        <v>126</v>
      </c>
      <c r="S85" s="17">
        <v>1384.9690000000001</v>
      </c>
      <c r="T85" s="17">
        <v>199.33</v>
      </c>
      <c r="U85" s="17">
        <v>1230.645</v>
      </c>
      <c r="V85" s="17">
        <v>1263.019</v>
      </c>
      <c r="W85" s="17">
        <v>1269.316</v>
      </c>
      <c r="X85" s="17">
        <f>MIN(Таблица2[[#This Row],[Махал1]:[Махал5]])</f>
        <v>199.33</v>
      </c>
      <c r="Y85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7">
        <f>IF(Таблица2[[#This Row],[Махаланобис классификация]]=Таблица2[[#This Row],[обучающая выборка]],1,0)</f>
        <v>0</v>
      </c>
      <c r="AA85" s="18" t="s">
        <v>126</v>
      </c>
      <c r="AB85" s="19">
        <v>0</v>
      </c>
      <c r="AC85" s="19">
        <v>1</v>
      </c>
      <c r="AD85" s="19">
        <v>0</v>
      </c>
      <c r="AE85" s="19">
        <v>0</v>
      </c>
      <c r="AF85" s="19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  <c r="BV85" s="26">
        <v>-1.6420537453849324</v>
      </c>
      <c r="BW85" s="26">
        <v>3.3899464444781287</v>
      </c>
      <c r="BX85" s="26">
        <v>1.465939525981915</v>
      </c>
      <c r="BY85" s="33">
        <v>5</v>
      </c>
      <c r="BZ85" s="18">
        <v>1</v>
      </c>
      <c r="CA85" s="34">
        <v>4</v>
      </c>
      <c r="CB85" s="34"/>
      <c r="CC85" s="34"/>
      <c r="CD85" s="34"/>
    </row>
    <row r="86" spans="1:82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15"/>
      <c r="Q86" s="15" t="s">
        <v>122</v>
      </c>
      <c r="R86" s="17" t="s">
        <v>126</v>
      </c>
      <c r="S86" s="17">
        <v>40.156999999999996</v>
      </c>
      <c r="T86" s="17">
        <v>1900.575</v>
      </c>
      <c r="U86" s="17">
        <v>42.735999999999997</v>
      </c>
      <c r="V86" s="17">
        <v>59.959000000000003</v>
      </c>
      <c r="W86" s="17">
        <v>22.923999999999999</v>
      </c>
      <c r="X86" s="17">
        <f>MIN(Таблица2[[#This Row],[Махал1]:[Махал5]])</f>
        <v>22.923999999999999</v>
      </c>
      <c r="Y86" s="1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6" s="17">
        <f>IF(Таблица2[[#This Row],[Махаланобис классификация]]=Таблица2[[#This Row],[обучающая выборка]],1,0)</f>
        <v>0</v>
      </c>
      <c r="AA86" s="18" t="s">
        <v>126</v>
      </c>
      <c r="AB86" s="19">
        <v>3.3191067249884327E-4</v>
      </c>
      <c r="AC86" s="19">
        <v>0</v>
      </c>
      <c r="AD86" s="19">
        <v>4.9866383677686851E-5</v>
      </c>
      <c r="AE86" s="19">
        <v>7.5613691015950681E-9</v>
      </c>
      <c r="AF86" s="19">
        <v>0.99961821538245443</v>
      </c>
      <c r="AG86">
        <f>MAX(Таблица2[[#This Row],[априор1]:[априор5]])</f>
        <v>0.99961821538245443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6">
        <f>IF(Таблица2[[#This Row],[обучающая выборка]]=Таблица2[[#This Row],[Априор Классификация]],1,0)</f>
        <v>0</v>
      </c>
      <c r="AJ86" t="s">
        <v>122</v>
      </c>
      <c r="AK86" t="s">
        <v>126</v>
      </c>
      <c r="AL86">
        <v>8.0459999999999994</v>
      </c>
      <c r="AM86">
        <v>1382.415</v>
      </c>
      <c r="AN86">
        <v>25.004999999999999</v>
      </c>
      <c r="AO86">
        <v>33.18</v>
      </c>
      <c r="AP86">
        <v>2.8540000000000001</v>
      </c>
      <c r="AQ86">
        <f>MIN(Таблица2[[#This Row],[Махал1ВКЛ]:[Махал5ВКл]])</f>
        <v>2.8540000000000001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0.120243</v>
      </c>
      <c r="AV86">
        <v>0</v>
      </c>
      <c r="AW86">
        <v>1.4E-5</v>
      </c>
      <c r="AX86">
        <v>0</v>
      </c>
      <c r="AY86">
        <v>0.87974300000000005</v>
      </c>
      <c r="AZ86">
        <f>MAX(Таблица2[[#This Row],[АприорВКл1]:[АприорВКл5]])</f>
        <v>0.87974300000000005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6">
        <f>IF(Таблица2[[#This Row],[АприорВклКлассификация]]=Таблица2[[#This Row],[обучающая выборка]],1,0)</f>
        <v>0</v>
      </c>
      <c r="BC86" t="s">
        <v>122</v>
      </c>
      <c r="BD86" t="s">
        <v>126</v>
      </c>
      <c r="BE86">
        <v>8.0459999999999994</v>
      </c>
      <c r="BF86">
        <v>1382.415</v>
      </c>
      <c r="BG86">
        <v>25.004999999999999</v>
      </c>
      <c r="BH86">
        <v>33.18</v>
      </c>
      <c r="BI86">
        <v>2.8540000000000001</v>
      </c>
      <c r="BJ86">
        <f>MIN(Таблица2[[#This Row],[Махал1ИСК]:[Махал5ИСК]])</f>
        <v>2.8540000000000001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0.120243</v>
      </c>
      <c r="BO86">
        <v>0</v>
      </c>
      <c r="BP86">
        <v>1.4E-5</v>
      </c>
      <c r="BQ86">
        <v>0</v>
      </c>
      <c r="BR86">
        <v>0.87974300000000005</v>
      </c>
      <c r="BS86">
        <f>MAX(Таблица2[[#This Row],[АприорИСК1]]:Таблица2[[#This Row],[АприорИСК5]])</f>
        <v>0.87974300000000005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6">
        <f>IF(Таблица2[[#This Row],[АприорИСК классификация]]=Таблица2[[#This Row],[обучающая выборка]],1,0)</f>
        <v>0</v>
      </c>
      <c r="BV86" s="26">
        <v>-8.7931524454885251E-2</v>
      </c>
      <c r="BW86" s="26">
        <v>-0.28954161211744478</v>
      </c>
      <c r="BX86" s="26">
        <v>0.57814847090590737</v>
      </c>
      <c r="BY86" s="33">
        <v>4</v>
      </c>
      <c r="BZ86" s="18">
        <v>2</v>
      </c>
      <c r="CA86" s="34">
        <v>5</v>
      </c>
      <c r="CB86" s="34"/>
      <c r="CC86" s="34"/>
      <c r="CD86" s="34"/>
    </row>
    <row r="87" spans="1:82" x14ac:dyDescent="0.25">
      <c r="A87" s="36"/>
      <c r="B87" s="37">
        <f>SUBTOTAL(103,Таблица2[Cluster Membership-Ward])</f>
        <v>85</v>
      </c>
      <c r="C87" s="37">
        <f>SUBTOTAL(103,Таблица2[Cluster Membership-Complete])</f>
        <v>85</v>
      </c>
      <c r="D87" s="37">
        <f>SUBTOTAL(103,Таблица2[Cluster Membership-Single])</f>
        <v>85</v>
      </c>
      <c r="E87" s="37">
        <f>SUBTOTAL(103,Таблица2[CLUSTER K-means])</f>
        <v>85</v>
      </c>
      <c r="F87" s="37">
        <f>SUBTOTAL(101,Таблица2[X1])</f>
        <v>1.0094124294593933E-10</v>
      </c>
      <c r="G87" s="37">
        <f>SUBTOTAL(101,Таблица2[X2])</f>
        <v>2.4247058478679529E-10</v>
      </c>
      <c r="H87" s="37">
        <f>SUBTOTAL(101,Таблица2[X3])</f>
        <v>4.5882309716288918E-11</v>
      </c>
      <c r="I87" s="37">
        <f>SUBTOTAL(101,Таблица2[X4])</f>
        <v>-4.705855313268196E-12</v>
      </c>
      <c r="J87" s="37">
        <f>SUBTOTAL(101,Таблица2[X5])</f>
        <v>-9.6447066672980368E-11</v>
      </c>
      <c r="K87" s="37">
        <f>SUBTOTAL(101,Таблица2[X6])</f>
        <v>-1.4117680227468888E-11</v>
      </c>
      <c r="L87" s="37">
        <f>SUBTOTAL(101,Таблица2[X7])</f>
        <v>3.1058820874651407E-11</v>
      </c>
      <c r="M87" s="37">
        <f>SUBTOTAL(101,Таблица2[X8])</f>
        <v>4.2470602525020409E-11</v>
      </c>
      <c r="N87" s="37">
        <f>SUBTOTAL(101,Таблица2[X9])</f>
        <v>-1.4117669125238643E-11</v>
      </c>
      <c r="O87" s="37">
        <f>SUBTOTAL(109,Таблица2[Расстояние])</f>
        <v>755.99999992232358</v>
      </c>
      <c r="P87" s="38">
        <f>SUBTOTAL(103,Таблица2[обучающая выборка])</f>
        <v>30</v>
      </c>
      <c r="Q87" s="39">
        <f>30/Таблица2[[#Totals],[обучающая выборка]]</f>
        <v>1</v>
      </c>
      <c r="R87" s="37"/>
      <c r="S87" s="37"/>
      <c r="T87" s="37"/>
      <c r="U87" s="37"/>
      <c r="V87" s="37"/>
      <c r="W87" s="37"/>
      <c r="X87" s="37"/>
      <c r="Y87" s="39">
        <f>Таблица2[[#Totals],[Точность Махал]]/Таблица2[[#Totals],[обучающая выборка]]</f>
        <v>1</v>
      </c>
      <c r="Z87" s="37">
        <f>SUBTOTAL(109,Таблица2[Точность Махал])</f>
        <v>30</v>
      </c>
      <c r="AA87" s="37"/>
      <c r="AB87" s="37"/>
      <c r="AC87" s="37"/>
      <c r="AD87" s="37"/>
      <c r="AE87" s="37"/>
      <c r="AF87" s="37"/>
      <c r="AH87" s="39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1">
        <f>28/30</f>
        <v>0.93333333333333335</v>
      </c>
      <c r="AR87" s="21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1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1">
        <f>28/30</f>
        <v>0.93333333333333335</v>
      </c>
      <c r="BK87" s="21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1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  <c r="BY87">
        <f>SUBTOTAL(103,Таблица2[Ward  МГК])</f>
        <v>85</v>
      </c>
    </row>
    <row r="91" spans="1:82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L29" sqref="L29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6" sqref="L16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  <col min="10" max="10" width="20.28515625" bestFit="1" customWidth="1"/>
    <col min="11" max="11" width="9.7109375" bestFit="1" customWidth="1"/>
    <col min="12" max="12" width="12.85546875" bestFit="1" customWidth="1"/>
  </cols>
  <sheetData>
    <row r="1" spans="1:12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207</v>
      </c>
      <c r="L1" s="5" t="s">
        <v>208</v>
      </c>
    </row>
    <row r="2" spans="1:12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  <c r="I2">
        <v>128.74541411419597</v>
      </c>
      <c r="J2">
        <v>121.12381767221248</v>
      </c>
      <c r="K2">
        <v>71.490017747335386</v>
      </c>
      <c r="L2">
        <v>43.036449393995454</v>
      </c>
    </row>
    <row r="3" spans="1:12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  <c r="I3">
        <v>19.207099864865551</v>
      </c>
      <c r="J3">
        <v>19.207099864865551</v>
      </c>
      <c r="K3">
        <v>190.01196991057896</v>
      </c>
      <c r="L3">
        <v>117.84290053437412</v>
      </c>
    </row>
    <row r="4" spans="1:12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  <c r="I4">
        <v>61.656524376023469</v>
      </c>
      <c r="J4">
        <v>103.44492821402197</v>
      </c>
      <c r="K4">
        <v>61.311639642054274</v>
      </c>
      <c r="L4">
        <v>83.112072724474842</v>
      </c>
    </row>
    <row r="5" spans="1:12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  <c r="I5">
        <v>94.447403496011518</v>
      </c>
      <c r="J5">
        <v>68.949242449989754</v>
      </c>
      <c r="K5">
        <v>104.255577415872</v>
      </c>
      <c r="L5">
        <v>108.90247341667458</v>
      </c>
    </row>
    <row r="6" spans="1:12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  <c r="I6">
        <v>131.36834536913122</v>
      </c>
      <c r="J6">
        <v>101.78890614518635</v>
      </c>
      <c r="K6">
        <v>266.22652749139331</v>
      </c>
      <c r="L6">
        <v>64.824598663450189</v>
      </c>
    </row>
    <row r="7" spans="1:12" x14ac:dyDescent="0.25">
      <c r="A7" s="5">
        <v>6</v>
      </c>
      <c r="C7">
        <v>3.4848494462998918</v>
      </c>
      <c r="D7">
        <v>96.163392548052414</v>
      </c>
    </row>
    <row r="8" spans="1:12" x14ac:dyDescent="0.25">
      <c r="A8" s="5">
        <v>7</v>
      </c>
      <c r="C8">
        <v>491.9392198303994</v>
      </c>
      <c r="D8">
        <v>90.405260257787234</v>
      </c>
    </row>
    <row r="9" spans="1:12" x14ac:dyDescent="0.25">
      <c r="A9" s="6" t="s">
        <v>112</v>
      </c>
      <c r="B9" s="22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L9" si="0">SUM(F2:F8)</f>
        <v>432.46317637593359</v>
      </c>
      <c r="G9" s="6">
        <f t="shared" si="0"/>
        <v>419.72552492758308</v>
      </c>
      <c r="H9" s="6">
        <f t="shared" si="0"/>
        <v>419.72552492758308</v>
      </c>
      <c r="I9" s="6">
        <f t="shared" si="0"/>
        <v>435.4247872202277</v>
      </c>
      <c r="J9" s="6">
        <f t="shared" si="0"/>
        <v>414.51399434627609</v>
      </c>
      <c r="K9" s="6">
        <f t="shared" si="0"/>
        <v>693.29573220723387</v>
      </c>
      <c r="L9" s="6">
        <f t="shared" si="0"/>
        <v>417.71849473296913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0"/>
  <sheetViews>
    <sheetView topLeftCell="C40" zoomScaleNormal="100" workbookViewId="0">
      <selection activeCell="P81" sqref="P81"/>
    </sheetView>
  </sheetViews>
  <sheetFormatPr defaultRowHeight="15" x14ac:dyDescent="0.25"/>
  <cols>
    <col min="1" max="1" width="41.5703125" bestFit="1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  <row r="45" spans="1:7" x14ac:dyDescent="0.25">
      <c r="A45" s="32" t="s">
        <v>109</v>
      </c>
      <c r="B45" t="s">
        <v>209</v>
      </c>
      <c r="C45" t="s">
        <v>210</v>
      </c>
      <c r="D45" t="s">
        <v>197</v>
      </c>
      <c r="E45" t="s">
        <v>198</v>
      </c>
      <c r="F45" t="s">
        <v>211</v>
      </c>
      <c r="G45" t="s">
        <v>210</v>
      </c>
    </row>
    <row r="46" spans="1:7" x14ac:dyDescent="0.25">
      <c r="A46" s="30" t="s">
        <v>0</v>
      </c>
      <c r="B46" s="31">
        <v>5</v>
      </c>
      <c r="C46" s="31">
        <v>3</v>
      </c>
      <c r="D46" s="28">
        <v>4.1589599079267046E-3</v>
      </c>
      <c r="E46" s="28">
        <v>-1.0974827049021127</v>
      </c>
      <c r="F46" s="31">
        <v>2</v>
      </c>
      <c r="G46" s="29">
        <v>3</v>
      </c>
    </row>
    <row r="47" spans="1:7" x14ac:dyDescent="0.25">
      <c r="A47" s="30" t="s">
        <v>1</v>
      </c>
      <c r="B47" s="31">
        <v>5</v>
      </c>
      <c r="C47" s="31">
        <v>5</v>
      </c>
      <c r="D47" s="28">
        <v>-1.4114058720699501</v>
      </c>
      <c r="E47" s="28">
        <v>-1.2493204790025558</v>
      </c>
      <c r="F47" s="31">
        <v>3</v>
      </c>
      <c r="G47" s="29">
        <v>3</v>
      </c>
    </row>
    <row r="48" spans="1:7" x14ac:dyDescent="0.25">
      <c r="A48" s="30" t="s">
        <v>95</v>
      </c>
      <c r="B48" s="31">
        <v>2</v>
      </c>
      <c r="C48" s="31">
        <v>5</v>
      </c>
      <c r="D48" s="28">
        <v>-0.8552454272290092</v>
      </c>
      <c r="E48" s="28">
        <v>0.16475424583626697</v>
      </c>
      <c r="F48" s="31">
        <v>5</v>
      </c>
      <c r="G48" s="29">
        <v>3</v>
      </c>
    </row>
    <row r="49" spans="1:7" x14ac:dyDescent="0.25">
      <c r="A49" s="30" t="s">
        <v>3</v>
      </c>
      <c r="B49" s="31">
        <v>2</v>
      </c>
      <c r="C49" s="31">
        <v>1</v>
      </c>
      <c r="D49" s="28">
        <v>0.74429734346756371</v>
      </c>
      <c r="E49" s="28">
        <v>-0.13192086711486234</v>
      </c>
      <c r="F49" s="31">
        <v>4</v>
      </c>
      <c r="G49" s="29">
        <v>2</v>
      </c>
    </row>
    <row r="50" spans="1:7" x14ac:dyDescent="0.25">
      <c r="A50" s="30" t="s">
        <v>4</v>
      </c>
      <c r="B50" s="31">
        <v>4</v>
      </c>
      <c r="C50" s="31">
        <v>3</v>
      </c>
      <c r="D50" s="28">
        <v>0.55135941082757312</v>
      </c>
      <c r="E50" s="28">
        <v>6.5124851736002243E-2</v>
      </c>
      <c r="F50" s="31">
        <v>4</v>
      </c>
      <c r="G50" s="29">
        <v>2</v>
      </c>
    </row>
    <row r="51" spans="1:7" x14ac:dyDescent="0.25">
      <c r="A51" s="30" t="s">
        <v>5</v>
      </c>
      <c r="B51" s="31">
        <v>2</v>
      </c>
      <c r="C51" s="31">
        <v>1</v>
      </c>
      <c r="D51" s="28">
        <v>0.17584662136898591</v>
      </c>
      <c r="E51" s="28">
        <v>0.25370415592097911</v>
      </c>
      <c r="F51" s="31">
        <v>2</v>
      </c>
      <c r="G51" s="29">
        <v>5</v>
      </c>
    </row>
    <row r="52" spans="1:7" x14ac:dyDescent="0.25">
      <c r="A52" s="30" t="s">
        <v>6</v>
      </c>
      <c r="B52" s="31">
        <v>2</v>
      </c>
      <c r="C52" s="31">
        <v>5</v>
      </c>
      <c r="D52" s="28">
        <v>-0.3613091895056123</v>
      </c>
      <c r="E52" s="28">
        <v>-1.0502625970543691</v>
      </c>
      <c r="F52" s="31">
        <v>2</v>
      </c>
      <c r="G52" s="29">
        <v>3</v>
      </c>
    </row>
    <row r="53" spans="1:7" x14ac:dyDescent="0.25">
      <c r="A53" s="30" t="s">
        <v>7</v>
      </c>
      <c r="B53" s="31">
        <v>2</v>
      </c>
      <c r="C53" s="31">
        <v>1</v>
      </c>
      <c r="D53" s="28">
        <v>0.66407784375104573</v>
      </c>
      <c r="E53" s="28">
        <v>-8.7311588568459289E-2</v>
      </c>
      <c r="F53" s="31">
        <v>4</v>
      </c>
      <c r="G53" s="29">
        <v>2</v>
      </c>
    </row>
    <row r="54" spans="1:7" x14ac:dyDescent="0.25">
      <c r="A54" s="30" t="s">
        <v>8</v>
      </c>
      <c r="B54" s="31">
        <v>2</v>
      </c>
      <c r="C54" s="31">
        <v>5</v>
      </c>
      <c r="D54" s="28">
        <v>-0.47236462061264362</v>
      </c>
      <c r="E54" s="28">
        <v>-0.34052876250758157</v>
      </c>
      <c r="F54" s="31">
        <v>2</v>
      </c>
      <c r="G54" s="29">
        <v>3</v>
      </c>
    </row>
    <row r="55" spans="1:7" x14ac:dyDescent="0.25">
      <c r="A55" s="30" t="s">
        <v>9</v>
      </c>
      <c r="B55" s="31">
        <v>4</v>
      </c>
      <c r="C55" s="31">
        <v>1</v>
      </c>
      <c r="D55" s="28">
        <v>0.54605165183376347</v>
      </c>
      <c r="E55" s="28">
        <v>-0.53505443349905213</v>
      </c>
      <c r="F55" s="31">
        <v>1</v>
      </c>
      <c r="G55" s="29">
        <v>2</v>
      </c>
    </row>
    <row r="56" spans="1:7" x14ac:dyDescent="0.25">
      <c r="A56" s="30" t="s">
        <v>10</v>
      </c>
      <c r="B56" s="31">
        <v>4</v>
      </c>
      <c r="C56" s="31">
        <v>4</v>
      </c>
      <c r="D56" s="28">
        <v>1.0810174286238268</v>
      </c>
      <c r="E56" s="28">
        <v>2.4156021819374955</v>
      </c>
      <c r="F56" s="31">
        <v>5</v>
      </c>
      <c r="G56" s="29">
        <v>4</v>
      </c>
    </row>
    <row r="57" spans="1:7" x14ac:dyDescent="0.25">
      <c r="A57" s="30" t="s">
        <v>11</v>
      </c>
      <c r="B57" s="31">
        <v>5</v>
      </c>
      <c r="C57" s="31">
        <v>5</v>
      </c>
      <c r="D57" s="28">
        <v>-1.0919942651125929</v>
      </c>
      <c r="E57" s="28">
        <v>-0.93960786836193566</v>
      </c>
      <c r="F57" s="31">
        <v>2</v>
      </c>
      <c r="G57" s="29">
        <v>3</v>
      </c>
    </row>
    <row r="58" spans="1:7" x14ac:dyDescent="0.25">
      <c r="A58" s="30" t="s">
        <v>12</v>
      </c>
      <c r="B58" s="31">
        <v>5</v>
      </c>
      <c r="C58" s="31">
        <v>5</v>
      </c>
      <c r="D58" s="28">
        <v>-0.86461044381095564</v>
      </c>
      <c r="E58" s="28">
        <v>1.089205572176544E-2</v>
      </c>
      <c r="F58" s="31">
        <v>5</v>
      </c>
      <c r="G58" s="29">
        <v>3</v>
      </c>
    </row>
    <row r="59" spans="1:7" x14ac:dyDescent="0.25">
      <c r="A59" s="30" t="s">
        <v>13</v>
      </c>
      <c r="B59" s="31">
        <v>2</v>
      </c>
      <c r="C59" s="31">
        <v>1</v>
      </c>
      <c r="D59" s="28">
        <v>-7.1279485554173808E-3</v>
      </c>
      <c r="E59" s="28">
        <v>-0.46889219388340092</v>
      </c>
      <c r="F59" s="31">
        <v>2</v>
      </c>
      <c r="G59" s="29">
        <v>2</v>
      </c>
    </row>
    <row r="60" spans="1:7" x14ac:dyDescent="0.25">
      <c r="A60" s="30" t="s">
        <v>14</v>
      </c>
      <c r="B60" s="31">
        <v>2</v>
      </c>
      <c r="C60" s="31">
        <v>1</v>
      </c>
      <c r="D60" s="28">
        <v>-7.5027488478993765E-2</v>
      </c>
      <c r="E60" s="28">
        <v>-0.64135416676672852</v>
      </c>
      <c r="F60" s="31">
        <v>2</v>
      </c>
      <c r="G60" s="29">
        <v>3</v>
      </c>
    </row>
    <row r="61" spans="1:7" x14ac:dyDescent="0.25">
      <c r="A61" s="30" t="s">
        <v>15</v>
      </c>
      <c r="B61" s="31">
        <v>1</v>
      </c>
      <c r="C61" s="31">
        <v>4</v>
      </c>
      <c r="D61" s="28">
        <v>1.6450980753046356</v>
      </c>
      <c r="E61" s="28">
        <v>0.74974708373087584</v>
      </c>
      <c r="F61" s="31">
        <v>4</v>
      </c>
      <c r="G61" s="29">
        <v>4</v>
      </c>
    </row>
    <row r="62" spans="1:7" x14ac:dyDescent="0.25">
      <c r="A62" s="30" t="s">
        <v>16</v>
      </c>
      <c r="B62" s="31">
        <v>2</v>
      </c>
      <c r="C62" s="31">
        <v>1</v>
      </c>
      <c r="D62" s="28">
        <v>0.63199967232943455</v>
      </c>
      <c r="E62" s="28">
        <v>0.43621763977433048</v>
      </c>
      <c r="F62" s="31">
        <v>5</v>
      </c>
      <c r="G62" s="29">
        <v>5</v>
      </c>
    </row>
    <row r="63" spans="1:7" x14ac:dyDescent="0.25">
      <c r="A63" s="30" t="s">
        <v>17</v>
      </c>
      <c r="B63" s="31">
        <v>2</v>
      </c>
      <c r="C63" s="31">
        <v>1</v>
      </c>
      <c r="D63" s="28">
        <v>0.25584108327333882</v>
      </c>
      <c r="E63" s="28">
        <v>0.23673242345873224</v>
      </c>
      <c r="F63" s="31">
        <v>2</v>
      </c>
      <c r="G63" s="29">
        <v>5</v>
      </c>
    </row>
    <row r="64" spans="1:7" x14ac:dyDescent="0.25">
      <c r="A64" s="30" t="s">
        <v>18</v>
      </c>
      <c r="B64" s="31">
        <v>3</v>
      </c>
      <c r="C64" s="31">
        <v>5</v>
      </c>
      <c r="D64" s="28">
        <v>-1.6668915434485045</v>
      </c>
      <c r="E64" s="28">
        <v>0.72172255100594862</v>
      </c>
      <c r="F64" s="31">
        <v>2</v>
      </c>
      <c r="G64" s="29">
        <v>1</v>
      </c>
    </row>
    <row r="65" spans="1:7" x14ac:dyDescent="0.25">
      <c r="A65" s="30" t="s">
        <v>19</v>
      </c>
      <c r="B65" s="31">
        <v>4</v>
      </c>
      <c r="C65" s="31">
        <v>4</v>
      </c>
      <c r="D65" s="28">
        <v>1.4474040008397731</v>
      </c>
      <c r="E65" s="28">
        <v>0.17430466749372572</v>
      </c>
      <c r="F65" s="31">
        <v>5</v>
      </c>
      <c r="G65" s="29">
        <v>4</v>
      </c>
    </row>
    <row r="66" spans="1:7" x14ac:dyDescent="0.25">
      <c r="A66" s="30" t="s">
        <v>20</v>
      </c>
      <c r="B66" s="31">
        <v>5</v>
      </c>
      <c r="C66" s="31">
        <v>3</v>
      </c>
      <c r="D66" s="28">
        <v>-0.5112055682236194</v>
      </c>
      <c r="E66" s="28">
        <v>-0.6282348351070014</v>
      </c>
      <c r="F66" s="31">
        <v>4</v>
      </c>
      <c r="G66" s="29">
        <v>3</v>
      </c>
    </row>
    <row r="67" spans="1:7" x14ac:dyDescent="0.25">
      <c r="A67" s="30" t="s">
        <v>21</v>
      </c>
      <c r="B67" s="31">
        <v>2</v>
      </c>
      <c r="C67" s="31">
        <v>5</v>
      </c>
      <c r="D67" s="28">
        <v>-0.29303341577799391</v>
      </c>
      <c r="E67" s="28">
        <v>-0.77836499856168717</v>
      </c>
      <c r="F67" s="31">
        <v>1</v>
      </c>
      <c r="G67" s="29">
        <v>3</v>
      </c>
    </row>
    <row r="68" spans="1:7" x14ac:dyDescent="0.25">
      <c r="A68" s="30" t="s">
        <v>22</v>
      </c>
      <c r="B68" s="31">
        <v>2</v>
      </c>
      <c r="C68" s="31">
        <v>5</v>
      </c>
      <c r="D68" s="28">
        <v>-0.33345235351372465</v>
      </c>
      <c r="E68" s="28">
        <v>-0.68823478132908256</v>
      </c>
      <c r="F68" s="31">
        <v>5</v>
      </c>
      <c r="G68" s="29">
        <v>2</v>
      </c>
    </row>
    <row r="69" spans="1:7" x14ac:dyDescent="0.25">
      <c r="A69" s="30" t="s">
        <v>23</v>
      </c>
      <c r="B69" s="31">
        <v>2</v>
      </c>
      <c r="C69" s="31">
        <v>1</v>
      </c>
      <c r="D69" s="28">
        <v>0.55598953438220522</v>
      </c>
      <c r="E69" s="28">
        <v>0.36992685755264626</v>
      </c>
      <c r="F69" s="31">
        <v>5</v>
      </c>
      <c r="G69" s="29">
        <v>4</v>
      </c>
    </row>
    <row r="70" spans="1:7" x14ac:dyDescent="0.25">
      <c r="A70" s="30" t="s">
        <v>24</v>
      </c>
      <c r="B70" s="31">
        <v>2</v>
      </c>
      <c r="C70" s="31">
        <v>1</v>
      </c>
      <c r="D70" s="28">
        <v>0.1537397590988735</v>
      </c>
      <c r="E70" s="28">
        <v>-0.12248831943674655</v>
      </c>
      <c r="F70" s="31">
        <v>2</v>
      </c>
      <c r="G70" s="29">
        <v>3</v>
      </c>
    </row>
    <row r="71" spans="1:7" x14ac:dyDescent="0.25">
      <c r="A71" s="30" t="s">
        <v>25</v>
      </c>
      <c r="B71" s="31">
        <v>5</v>
      </c>
      <c r="C71" s="31">
        <v>3</v>
      </c>
      <c r="D71" s="28">
        <v>-0.48486101111376884</v>
      </c>
      <c r="E71" s="28">
        <v>-1.1674328689694182</v>
      </c>
      <c r="F71" s="31">
        <v>5</v>
      </c>
      <c r="G71" s="29">
        <v>2</v>
      </c>
    </row>
    <row r="72" spans="1:7" x14ac:dyDescent="0.25">
      <c r="A72" s="30" t="s">
        <v>26</v>
      </c>
      <c r="B72" s="31">
        <v>4</v>
      </c>
      <c r="C72" s="31">
        <v>1</v>
      </c>
      <c r="D72" s="28">
        <v>0.37178713265683538</v>
      </c>
      <c r="E72" s="28">
        <v>-0.47906210129195392</v>
      </c>
      <c r="F72" s="31">
        <v>4</v>
      </c>
      <c r="G72" s="29">
        <v>2</v>
      </c>
    </row>
    <row r="73" spans="1:7" x14ac:dyDescent="0.25">
      <c r="A73" s="30" t="s">
        <v>27</v>
      </c>
      <c r="B73" s="31">
        <v>2</v>
      </c>
      <c r="C73" s="31">
        <v>5</v>
      </c>
      <c r="D73" s="28">
        <v>-0.27647820223799713</v>
      </c>
      <c r="E73" s="28">
        <v>0.26612729570288401</v>
      </c>
      <c r="F73" s="31">
        <v>2</v>
      </c>
      <c r="G73" s="29">
        <v>2</v>
      </c>
    </row>
    <row r="74" spans="1:7" x14ac:dyDescent="0.25">
      <c r="A74" s="30" t="s">
        <v>28</v>
      </c>
      <c r="B74" s="31">
        <v>5</v>
      </c>
      <c r="C74" s="31">
        <v>3</v>
      </c>
      <c r="D74" s="28">
        <v>-4.8631875031598937E-3</v>
      </c>
      <c r="E74" s="28">
        <v>-0.38739049285596661</v>
      </c>
      <c r="F74" s="31">
        <v>5</v>
      </c>
      <c r="G74" s="29">
        <v>2</v>
      </c>
    </row>
    <row r="75" spans="1:7" x14ac:dyDescent="0.25">
      <c r="A75" s="30" t="s">
        <v>29</v>
      </c>
      <c r="B75" s="31">
        <v>3</v>
      </c>
      <c r="C75" s="31">
        <v>5</v>
      </c>
      <c r="D75" s="28">
        <v>-2.1427236047222697</v>
      </c>
      <c r="E75" s="28">
        <v>0.86357728933905908</v>
      </c>
      <c r="F75" s="31">
        <v>3</v>
      </c>
      <c r="G75" s="29">
        <v>1</v>
      </c>
    </row>
    <row r="76" spans="1:7" x14ac:dyDescent="0.25">
      <c r="A76" s="30" t="s">
        <v>30</v>
      </c>
      <c r="B76" s="31">
        <v>2</v>
      </c>
      <c r="C76" s="31">
        <v>4</v>
      </c>
      <c r="D76" s="28">
        <v>0.29554382105285781</v>
      </c>
      <c r="E76" s="28">
        <v>1.8633358881888236</v>
      </c>
      <c r="F76" s="31">
        <v>2</v>
      </c>
      <c r="G76" s="29">
        <v>5</v>
      </c>
    </row>
    <row r="77" spans="1:7" x14ac:dyDescent="0.25">
      <c r="A77" s="30" t="s">
        <v>31</v>
      </c>
      <c r="B77" s="31">
        <v>2</v>
      </c>
      <c r="C77" s="31">
        <v>5</v>
      </c>
      <c r="D77" s="28">
        <v>-0.73566704029120611</v>
      </c>
      <c r="E77" s="28">
        <v>0.58751580709718065</v>
      </c>
      <c r="F77" s="31">
        <v>4</v>
      </c>
      <c r="G77" s="29">
        <v>5</v>
      </c>
    </row>
    <row r="78" spans="1:7" x14ac:dyDescent="0.25">
      <c r="A78" s="30" t="s">
        <v>32</v>
      </c>
      <c r="B78" s="31">
        <v>3</v>
      </c>
      <c r="C78" s="31">
        <v>2</v>
      </c>
      <c r="D78" s="28">
        <v>-3.1229598174967892</v>
      </c>
      <c r="E78" s="28">
        <v>2.8273862582707006</v>
      </c>
      <c r="F78" s="31">
        <v>5</v>
      </c>
      <c r="G78" s="29">
        <v>1</v>
      </c>
    </row>
    <row r="79" spans="1:7" x14ac:dyDescent="0.25">
      <c r="A79" s="30" t="s">
        <v>33</v>
      </c>
      <c r="B79" s="31">
        <v>2</v>
      </c>
      <c r="C79" s="31">
        <v>1</v>
      </c>
      <c r="D79" s="28">
        <v>3.3527132941790314E-2</v>
      </c>
      <c r="E79" s="28">
        <v>-0.69636259218025331</v>
      </c>
      <c r="F79" s="31">
        <v>3</v>
      </c>
      <c r="G79" s="29">
        <v>2</v>
      </c>
    </row>
    <row r="80" spans="1:7" x14ac:dyDescent="0.25">
      <c r="A80" s="30" t="s">
        <v>34</v>
      </c>
      <c r="B80" s="31">
        <v>5</v>
      </c>
      <c r="C80" s="31">
        <v>3</v>
      </c>
      <c r="D80" s="28">
        <v>-0.73128874346715089</v>
      </c>
      <c r="E80" s="28">
        <v>-1.0421240955729403</v>
      </c>
      <c r="F80" s="31">
        <v>5</v>
      </c>
      <c r="G80" s="29">
        <v>2</v>
      </c>
    </row>
    <row r="81" spans="1:7" x14ac:dyDescent="0.25">
      <c r="A81" s="30" t="s">
        <v>35</v>
      </c>
      <c r="B81" s="31">
        <v>2</v>
      </c>
      <c r="C81" s="31">
        <v>1</v>
      </c>
      <c r="D81" s="28">
        <v>0.76201921528072347</v>
      </c>
      <c r="E81" s="28">
        <v>0.24508869614022036</v>
      </c>
      <c r="F81" s="31">
        <v>5</v>
      </c>
      <c r="G81" s="29">
        <v>4</v>
      </c>
    </row>
    <row r="82" spans="1:7" x14ac:dyDescent="0.25">
      <c r="A82" s="30" t="s">
        <v>36</v>
      </c>
      <c r="B82" s="31">
        <v>4</v>
      </c>
      <c r="C82" s="31">
        <v>1</v>
      </c>
      <c r="D82" s="28">
        <v>0.53342286344219358</v>
      </c>
      <c r="E82" s="28">
        <v>-0.59167600626156946</v>
      </c>
      <c r="F82" s="31">
        <v>5</v>
      </c>
      <c r="G82" s="29">
        <v>2</v>
      </c>
    </row>
    <row r="83" spans="1:7" x14ac:dyDescent="0.25">
      <c r="A83" s="30" t="s">
        <v>37</v>
      </c>
      <c r="B83" s="31">
        <v>2</v>
      </c>
      <c r="C83" s="31">
        <v>1</v>
      </c>
      <c r="D83" s="28">
        <v>0.206866456251321</v>
      </c>
      <c r="E83" s="28">
        <v>-0.21524912720861458</v>
      </c>
      <c r="F83" s="31">
        <v>1</v>
      </c>
      <c r="G83" s="29">
        <v>3</v>
      </c>
    </row>
    <row r="84" spans="1:7" x14ac:dyDescent="0.25">
      <c r="A84" s="30" t="s">
        <v>38</v>
      </c>
      <c r="B84" s="31">
        <v>2</v>
      </c>
      <c r="C84" s="31">
        <v>1</v>
      </c>
      <c r="D84" s="28">
        <v>0.59442235562891499</v>
      </c>
      <c r="E84" s="28">
        <v>-0.24340238664447181</v>
      </c>
      <c r="F84" s="31">
        <v>1</v>
      </c>
      <c r="G84" s="29">
        <v>2</v>
      </c>
    </row>
    <row r="85" spans="1:7" x14ac:dyDescent="0.25">
      <c r="A85" s="30" t="s">
        <v>39</v>
      </c>
      <c r="B85" s="31">
        <v>5</v>
      </c>
      <c r="C85" s="31">
        <v>3</v>
      </c>
      <c r="D85" s="28">
        <v>-0.36131840818651001</v>
      </c>
      <c r="E85" s="28">
        <v>-1.3962398275767169</v>
      </c>
      <c r="F85" s="31">
        <v>2</v>
      </c>
      <c r="G85" s="29">
        <v>2</v>
      </c>
    </row>
    <row r="86" spans="1:7" x14ac:dyDescent="0.25">
      <c r="A86" s="30" t="s">
        <v>40</v>
      </c>
      <c r="B86" s="31">
        <v>2</v>
      </c>
      <c r="C86" s="31">
        <v>1</v>
      </c>
      <c r="D86" s="28">
        <v>-0.1002677098943157</v>
      </c>
      <c r="E86" s="28">
        <v>-5.2115210079899006E-3</v>
      </c>
      <c r="F86" s="31">
        <v>2</v>
      </c>
      <c r="G86" s="29">
        <v>5</v>
      </c>
    </row>
    <row r="87" spans="1:7" x14ac:dyDescent="0.25">
      <c r="A87" s="30" t="s">
        <v>41</v>
      </c>
      <c r="B87" s="31">
        <v>2</v>
      </c>
      <c r="C87" s="31">
        <v>5</v>
      </c>
      <c r="D87" s="28">
        <v>-0.33163290315696464</v>
      </c>
      <c r="E87" s="28">
        <v>-0.44097093121710818</v>
      </c>
      <c r="F87" s="31">
        <v>2</v>
      </c>
      <c r="G87" s="29">
        <v>2</v>
      </c>
    </row>
    <row r="88" spans="1:7" x14ac:dyDescent="0.25">
      <c r="A88" s="30" t="s">
        <v>42</v>
      </c>
      <c r="B88" s="31">
        <v>2</v>
      </c>
      <c r="C88" s="31">
        <v>5</v>
      </c>
      <c r="D88" s="28">
        <v>-0.39346997962482949</v>
      </c>
      <c r="E88" s="28">
        <v>-0.70552634103337264</v>
      </c>
      <c r="F88" s="31">
        <v>2</v>
      </c>
      <c r="G88" s="29">
        <v>3</v>
      </c>
    </row>
    <row r="89" spans="1:7" x14ac:dyDescent="0.25">
      <c r="A89" s="30" t="s">
        <v>43</v>
      </c>
      <c r="B89" s="31">
        <v>4</v>
      </c>
      <c r="C89" s="31">
        <v>4</v>
      </c>
      <c r="D89" s="28">
        <v>0.94906750609787804</v>
      </c>
      <c r="E89" s="28">
        <v>0.21267326997628261</v>
      </c>
      <c r="F89" s="31">
        <v>5</v>
      </c>
      <c r="G89" s="29">
        <v>4</v>
      </c>
    </row>
    <row r="90" spans="1:7" x14ac:dyDescent="0.25">
      <c r="A90" s="30" t="s">
        <v>44</v>
      </c>
      <c r="B90" s="31">
        <v>5</v>
      </c>
      <c r="C90" s="31">
        <v>5</v>
      </c>
      <c r="D90" s="28">
        <v>-1.1321999628286745</v>
      </c>
      <c r="E90" s="28">
        <v>-1.6743650355145756</v>
      </c>
      <c r="F90" s="31">
        <v>4</v>
      </c>
      <c r="G90" s="29">
        <v>3</v>
      </c>
    </row>
    <row r="91" spans="1:7" x14ac:dyDescent="0.25">
      <c r="A91" s="30" t="s">
        <v>45</v>
      </c>
      <c r="B91" s="31">
        <v>5</v>
      </c>
      <c r="C91" s="31">
        <v>3</v>
      </c>
      <c r="D91" s="28">
        <v>-0.24873459298707262</v>
      </c>
      <c r="E91" s="28">
        <v>-0.5613889182372408</v>
      </c>
      <c r="F91" s="31">
        <v>2</v>
      </c>
      <c r="G91" s="29">
        <v>2</v>
      </c>
    </row>
    <row r="92" spans="1:7" x14ac:dyDescent="0.25">
      <c r="A92" s="30" t="s">
        <v>46</v>
      </c>
      <c r="B92" s="31">
        <v>2</v>
      </c>
      <c r="C92" s="31">
        <v>3</v>
      </c>
      <c r="D92" s="28">
        <v>-0.38057949214267195</v>
      </c>
      <c r="E92" s="28">
        <v>-0.28465892672474047</v>
      </c>
      <c r="F92" s="31">
        <v>1</v>
      </c>
      <c r="G92" s="29">
        <v>2</v>
      </c>
    </row>
    <row r="93" spans="1:7" x14ac:dyDescent="0.25">
      <c r="A93" s="30" t="s">
        <v>47</v>
      </c>
      <c r="B93" s="31">
        <v>1</v>
      </c>
      <c r="C93" s="31">
        <v>4</v>
      </c>
      <c r="D93" s="28">
        <v>2.0167870980768274</v>
      </c>
      <c r="E93" s="28">
        <v>1.5270940393233268</v>
      </c>
      <c r="F93" s="31">
        <v>5</v>
      </c>
      <c r="G93" s="29">
        <v>4</v>
      </c>
    </row>
    <row r="94" spans="1:7" x14ac:dyDescent="0.25">
      <c r="A94" s="30" t="s">
        <v>48</v>
      </c>
      <c r="B94" s="31">
        <v>1</v>
      </c>
      <c r="C94" s="31">
        <v>4</v>
      </c>
      <c r="D94" s="28">
        <v>2.4004749266290126</v>
      </c>
      <c r="E94" s="28">
        <v>1.5243648928990807</v>
      </c>
      <c r="F94" s="31">
        <v>1</v>
      </c>
      <c r="G94" s="29">
        <v>5</v>
      </c>
    </row>
    <row r="95" spans="1:7" x14ac:dyDescent="0.25">
      <c r="A95" s="30" t="s">
        <v>49</v>
      </c>
      <c r="B95" s="31">
        <v>4</v>
      </c>
      <c r="C95" s="31">
        <v>3</v>
      </c>
      <c r="D95" s="28">
        <v>0.54948196782528946</v>
      </c>
      <c r="E95" s="28">
        <v>-1.1501117532461529</v>
      </c>
      <c r="F95" s="31">
        <v>1</v>
      </c>
      <c r="G95" s="29">
        <v>2</v>
      </c>
    </row>
    <row r="96" spans="1:7" x14ac:dyDescent="0.25">
      <c r="A96" s="30" t="s">
        <v>50</v>
      </c>
      <c r="B96" s="31">
        <v>5</v>
      </c>
      <c r="C96" s="31">
        <v>5</v>
      </c>
      <c r="D96" s="28">
        <v>-1.4775798025292122</v>
      </c>
      <c r="E96" s="28">
        <v>-0.72266238779301717</v>
      </c>
      <c r="F96" s="31">
        <v>4</v>
      </c>
      <c r="G96" s="29">
        <v>3</v>
      </c>
    </row>
    <row r="97" spans="1:7" x14ac:dyDescent="0.25">
      <c r="A97" s="30" t="s">
        <v>51</v>
      </c>
      <c r="B97" s="31">
        <v>5</v>
      </c>
      <c r="C97" s="31">
        <v>5</v>
      </c>
      <c r="D97" s="28">
        <v>-1.5145933250615475</v>
      </c>
      <c r="E97" s="28">
        <v>-0.39599386453158691</v>
      </c>
      <c r="F97" s="31">
        <v>4</v>
      </c>
      <c r="G97" s="29">
        <v>3</v>
      </c>
    </row>
    <row r="98" spans="1:7" x14ac:dyDescent="0.25">
      <c r="A98" s="30" t="s">
        <v>52</v>
      </c>
      <c r="B98" s="31">
        <v>2</v>
      </c>
      <c r="C98" s="31">
        <v>1</v>
      </c>
      <c r="D98" s="28">
        <v>0.68963765539347199</v>
      </c>
      <c r="E98" s="28">
        <v>-2.7830462251566837E-2</v>
      </c>
      <c r="F98" s="31">
        <v>2</v>
      </c>
      <c r="G98" s="29">
        <v>5</v>
      </c>
    </row>
    <row r="99" spans="1:7" x14ac:dyDescent="0.25">
      <c r="A99" s="30" t="s">
        <v>53</v>
      </c>
      <c r="B99" s="31">
        <v>2</v>
      </c>
      <c r="C99" s="31">
        <v>1</v>
      </c>
      <c r="D99" s="28">
        <v>0.16014978428007182</v>
      </c>
      <c r="E99" s="28">
        <v>-0.58830442637864933</v>
      </c>
      <c r="F99" s="31">
        <v>1</v>
      </c>
      <c r="G99" s="29">
        <v>2</v>
      </c>
    </row>
    <row r="100" spans="1:7" x14ac:dyDescent="0.25">
      <c r="A100" s="30" t="s">
        <v>54</v>
      </c>
      <c r="B100" s="31">
        <v>2</v>
      </c>
      <c r="C100" s="31">
        <v>1</v>
      </c>
      <c r="D100" s="28">
        <v>0.48310197852840953</v>
      </c>
      <c r="E100" s="28">
        <v>-0.42087823173699468</v>
      </c>
      <c r="F100" s="31">
        <v>4</v>
      </c>
      <c r="G100" s="29">
        <v>2</v>
      </c>
    </row>
    <row r="101" spans="1:7" x14ac:dyDescent="0.25">
      <c r="A101" s="30" t="s">
        <v>55</v>
      </c>
      <c r="B101" s="31">
        <v>2</v>
      </c>
      <c r="C101" s="31">
        <v>1</v>
      </c>
      <c r="D101" s="28">
        <v>-0.17354851181825315</v>
      </c>
      <c r="E101" s="28">
        <v>0.66264664325513678</v>
      </c>
      <c r="F101" s="31">
        <v>2</v>
      </c>
      <c r="G101" s="29">
        <v>5</v>
      </c>
    </row>
    <row r="102" spans="1:7" x14ac:dyDescent="0.25">
      <c r="A102" s="30" t="s">
        <v>56</v>
      </c>
      <c r="B102" s="31">
        <v>4</v>
      </c>
      <c r="C102" s="31">
        <v>4</v>
      </c>
      <c r="D102" s="28">
        <v>1.3483812731330076</v>
      </c>
      <c r="E102" s="28">
        <v>-0.2701249686981429</v>
      </c>
      <c r="F102" s="31">
        <v>2</v>
      </c>
      <c r="G102" s="29">
        <v>4</v>
      </c>
    </row>
    <row r="103" spans="1:7" x14ac:dyDescent="0.25">
      <c r="A103" s="30" t="s">
        <v>57</v>
      </c>
      <c r="B103" s="31">
        <v>2</v>
      </c>
      <c r="C103" s="31">
        <v>1</v>
      </c>
      <c r="D103" s="28">
        <v>0.484467756484109</v>
      </c>
      <c r="E103" s="28">
        <v>0.42536730318197968</v>
      </c>
      <c r="F103" s="31">
        <v>1</v>
      </c>
      <c r="G103" s="29">
        <v>4</v>
      </c>
    </row>
    <row r="104" spans="1:7" x14ac:dyDescent="0.25">
      <c r="A104" s="30" t="s">
        <v>58</v>
      </c>
      <c r="B104" s="31">
        <v>5</v>
      </c>
      <c r="C104" s="31">
        <v>3</v>
      </c>
      <c r="D104" s="28">
        <v>-1.0004446836060266</v>
      </c>
      <c r="E104" s="28">
        <v>-0.95097027796243738</v>
      </c>
      <c r="F104" s="31">
        <v>2</v>
      </c>
      <c r="G104" s="29">
        <v>3</v>
      </c>
    </row>
    <row r="105" spans="1:7" x14ac:dyDescent="0.25">
      <c r="A105" s="30" t="s">
        <v>59</v>
      </c>
      <c r="B105" s="31">
        <v>2</v>
      </c>
      <c r="C105" s="31">
        <v>3</v>
      </c>
      <c r="D105" s="28">
        <v>-5.2605709804272177E-2</v>
      </c>
      <c r="E105" s="28">
        <v>-0.37935552940187595</v>
      </c>
      <c r="F105" s="31">
        <v>2</v>
      </c>
      <c r="G105" s="29">
        <v>3</v>
      </c>
    </row>
    <row r="106" spans="1:7" x14ac:dyDescent="0.25">
      <c r="A106" s="30" t="s">
        <v>60</v>
      </c>
      <c r="B106" s="31">
        <v>4</v>
      </c>
      <c r="C106" s="31">
        <v>4</v>
      </c>
      <c r="D106" s="28">
        <v>0.986172032352854</v>
      </c>
      <c r="E106" s="28">
        <v>0.4507622932255928</v>
      </c>
      <c r="F106" s="31">
        <v>2</v>
      </c>
      <c r="G106" s="29">
        <v>4</v>
      </c>
    </row>
    <row r="107" spans="1:7" x14ac:dyDescent="0.25">
      <c r="A107" s="30" t="s">
        <v>61</v>
      </c>
      <c r="B107" s="31">
        <v>2</v>
      </c>
      <c r="C107" s="31">
        <v>1</v>
      </c>
      <c r="D107" s="28">
        <v>0.27493403227950697</v>
      </c>
      <c r="E107" s="28">
        <v>-0.68834654154526809</v>
      </c>
      <c r="F107" s="31">
        <v>1</v>
      </c>
      <c r="G107" s="29">
        <v>2</v>
      </c>
    </row>
    <row r="108" spans="1:7" x14ac:dyDescent="0.25">
      <c r="A108" s="30" t="s">
        <v>62</v>
      </c>
      <c r="B108" s="31">
        <v>2</v>
      </c>
      <c r="C108" s="31">
        <v>1</v>
      </c>
      <c r="D108" s="28">
        <v>0.64086387046044768</v>
      </c>
      <c r="E108" s="28">
        <v>4.7587805671222727E-2</v>
      </c>
      <c r="F108" s="31">
        <v>4</v>
      </c>
      <c r="G108" s="29">
        <v>2</v>
      </c>
    </row>
    <row r="109" spans="1:7" x14ac:dyDescent="0.25">
      <c r="A109" s="30" t="s">
        <v>63</v>
      </c>
      <c r="B109" s="31">
        <v>4</v>
      </c>
      <c r="C109" s="31">
        <v>4</v>
      </c>
      <c r="D109" s="28">
        <v>1.2900430873827986</v>
      </c>
      <c r="E109" s="28">
        <v>1.3670031343710574</v>
      </c>
      <c r="F109" s="31">
        <v>4</v>
      </c>
      <c r="G109" s="29">
        <v>4</v>
      </c>
    </row>
    <row r="110" spans="1:7" x14ac:dyDescent="0.25">
      <c r="A110" s="30" t="s">
        <v>64</v>
      </c>
      <c r="B110" s="31">
        <v>2</v>
      </c>
      <c r="C110" s="31">
        <v>1</v>
      </c>
      <c r="D110" s="28">
        <v>0.7443143823808136</v>
      </c>
      <c r="E110" s="28">
        <v>-0.46856068063637746</v>
      </c>
      <c r="F110" s="31">
        <v>5</v>
      </c>
      <c r="G110" s="29">
        <v>2</v>
      </c>
    </row>
    <row r="111" spans="1:7" x14ac:dyDescent="0.25">
      <c r="A111" s="30" t="s">
        <v>65</v>
      </c>
      <c r="B111" s="31">
        <v>5</v>
      </c>
      <c r="C111" s="31">
        <v>5</v>
      </c>
      <c r="D111" s="28">
        <v>-1.2893231153394096</v>
      </c>
      <c r="E111" s="28">
        <v>0.24960693064638501</v>
      </c>
      <c r="F111" s="31">
        <v>5</v>
      </c>
      <c r="G111" s="29">
        <v>5</v>
      </c>
    </row>
    <row r="112" spans="1:7" x14ac:dyDescent="0.25">
      <c r="A112" s="30" t="s">
        <v>66</v>
      </c>
      <c r="B112" s="31">
        <v>2</v>
      </c>
      <c r="C112" s="31">
        <v>1</v>
      </c>
      <c r="D112" s="28">
        <v>0.16961161285855619</v>
      </c>
      <c r="E112" s="28">
        <v>0.4541286851891112</v>
      </c>
      <c r="F112" s="31">
        <v>5</v>
      </c>
      <c r="G112" s="29">
        <v>2</v>
      </c>
    </row>
    <row r="113" spans="1:7" x14ac:dyDescent="0.25">
      <c r="A113" s="30" t="s">
        <v>67</v>
      </c>
      <c r="B113" s="31">
        <v>2</v>
      </c>
      <c r="C113" s="31">
        <v>4</v>
      </c>
      <c r="D113" s="28">
        <v>1.005869542554052</v>
      </c>
      <c r="E113" s="28">
        <v>0.28394978208197325</v>
      </c>
      <c r="F113" s="31">
        <v>2</v>
      </c>
      <c r="G113" s="29">
        <v>4</v>
      </c>
    </row>
    <row r="114" spans="1:7" x14ac:dyDescent="0.25">
      <c r="A114" s="30" t="s">
        <v>68</v>
      </c>
      <c r="B114" s="31">
        <v>5</v>
      </c>
      <c r="C114" s="31">
        <v>3</v>
      </c>
      <c r="D114" s="28">
        <v>-0.33647682232699305</v>
      </c>
      <c r="E114" s="28">
        <v>-0.75536894841946534</v>
      </c>
      <c r="F114" s="31">
        <v>5</v>
      </c>
      <c r="G114" s="29">
        <v>2</v>
      </c>
    </row>
    <row r="115" spans="1:7" x14ac:dyDescent="0.25">
      <c r="A115" s="30" t="s">
        <v>69</v>
      </c>
      <c r="B115" s="31">
        <v>4</v>
      </c>
      <c r="C115" s="31">
        <v>4</v>
      </c>
      <c r="D115" s="28">
        <v>1.2324174071738814</v>
      </c>
      <c r="E115" s="28">
        <v>0.3351483900230432</v>
      </c>
      <c r="F115" s="31">
        <v>5</v>
      </c>
      <c r="G115" s="29">
        <v>4</v>
      </c>
    </row>
    <row r="116" spans="1:7" x14ac:dyDescent="0.25">
      <c r="A116" s="30" t="s">
        <v>70</v>
      </c>
      <c r="B116" s="31">
        <v>5</v>
      </c>
      <c r="C116" s="31">
        <v>3</v>
      </c>
      <c r="D116" s="28">
        <v>3.5346049848015801E-2</v>
      </c>
      <c r="E116" s="28">
        <v>-1.0143922311683753</v>
      </c>
      <c r="F116" s="31">
        <v>5</v>
      </c>
      <c r="G116" s="29">
        <v>2</v>
      </c>
    </row>
    <row r="117" spans="1:7" x14ac:dyDescent="0.25">
      <c r="A117" s="30" t="s">
        <v>71</v>
      </c>
      <c r="B117" s="31">
        <v>5</v>
      </c>
      <c r="C117" s="31">
        <v>3</v>
      </c>
      <c r="D117" s="28">
        <v>-0.62846576532602727</v>
      </c>
      <c r="E117" s="28">
        <v>-0.98018553615211512</v>
      </c>
      <c r="F117" s="31">
        <v>2</v>
      </c>
      <c r="G117" s="29">
        <v>2</v>
      </c>
    </row>
    <row r="118" spans="1:7" x14ac:dyDescent="0.25">
      <c r="A118" s="30" t="s">
        <v>72</v>
      </c>
      <c r="B118" s="31">
        <v>4</v>
      </c>
      <c r="C118" s="31">
        <v>1</v>
      </c>
      <c r="D118" s="28">
        <v>0.80174717802825035</v>
      </c>
      <c r="E118" s="28">
        <v>0.78746018549289243</v>
      </c>
      <c r="F118" s="31">
        <v>2</v>
      </c>
      <c r="G118" s="29">
        <v>4</v>
      </c>
    </row>
    <row r="119" spans="1:7" x14ac:dyDescent="0.25">
      <c r="A119" s="30" t="s">
        <v>73</v>
      </c>
      <c r="B119" s="31">
        <v>2</v>
      </c>
      <c r="C119" s="31">
        <v>1</v>
      </c>
      <c r="D119" s="28">
        <v>0.27283018865904274</v>
      </c>
      <c r="E119" s="28">
        <v>-0.30328306413293937</v>
      </c>
      <c r="F119" s="31">
        <v>1</v>
      </c>
      <c r="G119" s="29">
        <v>2</v>
      </c>
    </row>
    <row r="120" spans="1:7" x14ac:dyDescent="0.25">
      <c r="A120" s="30" t="s">
        <v>74</v>
      </c>
      <c r="B120" s="31">
        <v>4</v>
      </c>
      <c r="C120" s="31">
        <v>3</v>
      </c>
      <c r="D120" s="28">
        <v>-0.2766852919480296</v>
      </c>
      <c r="E120" s="28">
        <v>-1.1830861094987901</v>
      </c>
      <c r="F120" s="31">
        <v>5</v>
      </c>
      <c r="G120" s="29">
        <v>2</v>
      </c>
    </row>
    <row r="121" spans="1:7" x14ac:dyDescent="0.25">
      <c r="A121" s="30" t="s">
        <v>75</v>
      </c>
      <c r="B121" s="31">
        <v>2</v>
      </c>
      <c r="C121" s="31">
        <v>1</v>
      </c>
      <c r="D121" s="28">
        <v>-0.1260130225702788</v>
      </c>
      <c r="E121" s="28">
        <v>-0.2872649798888956</v>
      </c>
      <c r="F121" s="31">
        <v>5</v>
      </c>
      <c r="G121" s="29">
        <v>3</v>
      </c>
    </row>
    <row r="122" spans="1:7" x14ac:dyDescent="0.25">
      <c r="A122" s="30" t="s">
        <v>76</v>
      </c>
      <c r="B122" s="31">
        <v>2</v>
      </c>
      <c r="C122" s="31">
        <v>1</v>
      </c>
      <c r="D122" s="28">
        <v>0.5561516086677204</v>
      </c>
      <c r="E122" s="28">
        <v>-0.1737745171200526</v>
      </c>
      <c r="F122" s="31">
        <v>1</v>
      </c>
      <c r="G122" s="29">
        <v>2</v>
      </c>
    </row>
    <row r="123" spans="1:7" x14ac:dyDescent="0.25">
      <c r="A123" s="30" t="s">
        <v>77</v>
      </c>
      <c r="B123" s="31">
        <v>2</v>
      </c>
      <c r="C123" s="31">
        <v>5</v>
      </c>
      <c r="D123" s="28">
        <v>-0.47604844048279188</v>
      </c>
      <c r="E123" s="28">
        <v>-2.1977582973834994E-2</v>
      </c>
      <c r="F123" s="31">
        <v>4</v>
      </c>
      <c r="G123" s="29">
        <v>2</v>
      </c>
    </row>
    <row r="124" spans="1:7" x14ac:dyDescent="0.25">
      <c r="A124" s="30" t="s">
        <v>78</v>
      </c>
      <c r="B124" s="31">
        <v>3</v>
      </c>
      <c r="C124" s="31">
        <v>4</v>
      </c>
      <c r="D124" s="28">
        <v>-6.2872015641378454E-2</v>
      </c>
      <c r="E124" s="28">
        <v>1.5962749734600787</v>
      </c>
      <c r="F124" s="31">
        <v>5</v>
      </c>
      <c r="G124" s="29">
        <v>4</v>
      </c>
    </row>
    <row r="125" spans="1:7" x14ac:dyDescent="0.25">
      <c r="A125" s="30" t="s">
        <v>79</v>
      </c>
      <c r="B125" s="31">
        <v>2</v>
      </c>
      <c r="C125" s="31">
        <v>1</v>
      </c>
      <c r="D125" s="28">
        <v>0.10518680463092887</v>
      </c>
      <c r="E125" s="28">
        <v>-0.42508506465536783</v>
      </c>
      <c r="F125" s="31">
        <v>3</v>
      </c>
      <c r="G125" s="29">
        <v>2</v>
      </c>
    </row>
    <row r="126" spans="1:7" x14ac:dyDescent="0.25">
      <c r="A126" s="30" t="s">
        <v>80</v>
      </c>
      <c r="B126" s="31">
        <v>1</v>
      </c>
      <c r="C126" s="31">
        <v>4</v>
      </c>
      <c r="D126" s="28">
        <v>2.3595296237008792</v>
      </c>
      <c r="E126" s="28">
        <v>1.8882008388226073</v>
      </c>
      <c r="F126" s="31">
        <v>2</v>
      </c>
      <c r="G126" s="29">
        <v>4</v>
      </c>
    </row>
    <row r="127" spans="1:7" x14ac:dyDescent="0.25">
      <c r="A127" s="30" t="s">
        <v>81</v>
      </c>
      <c r="B127" s="31">
        <v>5</v>
      </c>
      <c r="C127" s="31">
        <v>3</v>
      </c>
      <c r="D127" s="28">
        <v>1.9663679537426107E-2</v>
      </c>
      <c r="E127" s="28">
        <v>-0.71448847453377895</v>
      </c>
      <c r="F127" s="31">
        <v>2</v>
      </c>
      <c r="G127" s="29">
        <v>2</v>
      </c>
    </row>
    <row r="128" spans="1:7" x14ac:dyDescent="0.25">
      <c r="A128" s="30" t="s">
        <v>82</v>
      </c>
      <c r="B128" s="31">
        <v>3</v>
      </c>
      <c r="C128" s="31">
        <v>2</v>
      </c>
      <c r="D128" s="28">
        <v>-3.2953468409404016</v>
      </c>
      <c r="E128" s="28">
        <v>3.4077314522301014</v>
      </c>
      <c r="F128" s="31">
        <v>3</v>
      </c>
      <c r="G128" s="29">
        <v>1</v>
      </c>
    </row>
    <row r="129" spans="1:7" x14ac:dyDescent="0.25">
      <c r="A129" s="30" t="s">
        <v>83</v>
      </c>
      <c r="B129" s="31">
        <v>3</v>
      </c>
      <c r="C129" s="31">
        <v>2</v>
      </c>
      <c r="D129" s="28">
        <v>-1.6420537453849324</v>
      </c>
      <c r="E129" s="28">
        <v>3.3899464444781287</v>
      </c>
      <c r="F129" s="31">
        <v>5</v>
      </c>
      <c r="G129" s="29">
        <v>1</v>
      </c>
    </row>
    <row r="130" spans="1:7" x14ac:dyDescent="0.25">
      <c r="A130" s="30" t="s">
        <v>84</v>
      </c>
      <c r="B130" s="31">
        <v>2</v>
      </c>
      <c r="C130" s="31">
        <v>1</v>
      </c>
      <c r="D130" s="28">
        <v>-8.7931524454885251E-2</v>
      </c>
      <c r="E130" s="28">
        <v>-0.28954161211744478</v>
      </c>
      <c r="F130" s="31">
        <v>4</v>
      </c>
      <c r="G130" s="29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R25" sqref="R25"/>
    </sheetView>
  </sheetViews>
  <sheetFormatPr defaultRowHeight="15" x14ac:dyDescent="0.25"/>
  <sheetData>
    <row r="1" spans="1:12" x14ac:dyDescent="0.25">
      <c r="A1" s="23" t="s">
        <v>188</v>
      </c>
      <c r="B1" s="23" t="s">
        <v>189</v>
      </c>
      <c r="C1" s="23" t="s">
        <v>190</v>
      </c>
      <c r="D1" s="23" t="s">
        <v>191</v>
      </c>
      <c r="E1" s="23" t="s">
        <v>192</v>
      </c>
      <c r="F1" s="23" t="s">
        <v>193</v>
      </c>
      <c r="H1" s="27" t="s">
        <v>202</v>
      </c>
      <c r="I1" s="27" t="s">
        <v>203</v>
      </c>
      <c r="J1" s="27" t="s">
        <v>204</v>
      </c>
      <c r="K1" s="27" t="s">
        <v>205</v>
      </c>
      <c r="L1" s="27" t="s">
        <v>206</v>
      </c>
    </row>
    <row r="2" spans="1:12" x14ac:dyDescent="0.25">
      <c r="A2" s="24">
        <v>3.042303</v>
      </c>
      <c r="B2" s="24">
        <f>-(85-1/6*(2*9+5))*LN(PRODUCT(A2:A10))</f>
        <v>290.24191362589852</v>
      </c>
      <c r="C2" s="24">
        <f>CHIINV(1-E2/2,F2*(F2-1)/2)</f>
        <v>21.335881560799049</v>
      </c>
      <c r="D2" s="24">
        <f>CHIINV(E2/2,F2*(F2-1)/2)</f>
        <v>54.437293631813226</v>
      </c>
      <c r="E2" s="24">
        <v>0.05</v>
      </c>
      <c r="F2" s="24">
        <v>9</v>
      </c>
      <c r="H2">
        <f>PRODUCT(B15:B23)/(PRODUCT(B15:B17)*((9-SUM(B15:B17))/(6))^(6))</f>
        <v>0.31698279645679772</v>
      </c>
      <c r="I2">
        <f>-(85-(1/6)*(2*9+5)-(2/3)*3)*LN(H2)</f>
        <v>90.955198967366385</v>
      </c>
      <c r="J2">
        <f>1/2*((9-3)^2-9-3-1)</f>
        <v>11.5</v>
      </c>
      <c r="K2">
        <f>_xlfn.CHISQ.INV(E2/2,J2)</f>
        <v>3.8157482522360988</v>
      </c>
      <c r="L2">
        <f>_xlfn.CHISQ.INV(1-E2/2,J2)</f>
        <v>21.920049261021205</v>
      </c>
    </row>
    <row r="3" spans="1:12" x14ac:dyDescent="0.25">
      <c r="A3" s="24">
        <v>1.863591</v>
      </c>
      <c r="B3" s="24"/>
      <c r="C3" s="24"/>
      <c r="D3" s="24"/>
      <c r="E3" s="24"/>
      <c r="F3" s="24"/>
    </row>
    <row r="4" spans="1:12" x14ac:dyDescent="0.25">
      <c r="A4" s="24">
        <v>1.1753849999999999</v>
      </c>
      <c r="B4" s="24"/>
      <c r="C4" s="24"/>
      <c r="D4" s="24"/>
      <c r="E4" s="24"/>
      <c r="F4" s="24"/>
    </row>
    <row r="5" spans="1:12" x14ac:dyDescent="0.25">
      <c r="A5" s="24">
        <v>0.84197</v>
      </c>
      <c r="B5" s="24"/>
      <c r="C5" s="24"/>
      <c r="D5" s="24"/>
      <c r="E5" s="24"/>
      <c r="F5" s="24"/>
    </row>
    <row r="6" spans="1:12" x14ac:dyDescent="0.25">
      <c r="A6" s="24">
        <v>0.75864699999999996</v>
      </c>
      <c r="B6" s="24"/>
      <c r="C6" s="24"/>
      <c r="D6" s="24"/>
      <c r="E6" s="24"/>
      <c r="F6" s="24"/>
    </row>
    <row r="7" spans="1:12" x14ac:dyDescent="0.25">
      <c r="A7" s="24">
        <v>0.53807099999999997</v>
      </c>
      <c r="B7" s="24"/>
      <c r="C7" s="24"/>
      <c r="D7" s="24"/>
      <c r="E7" s="24"/>
      <c r="F7" s="24"/>
    </row>
    <row r="8" spans="1:12" x14ac:dyDescent="0.25">
      <c r="A8" s="24">
        <v>0.41399000000000002</v>
      </c>
      <c r="B8" s="24"/>
      <c r="C8" s="24"/>
      <c r="D8" s="24"/>
      <c r="E8" s="24"/>
      <c r="F8" s="24"/>
    </row>
    <row r="9" spans="1:12" x14ac:dyDescent="0.25">
      <c r="A9" s="24">
        <v>0.246087</v>
      </c>
      <c r="B9" s="24"/>
      <c r="C9" s="24"/>
      <c r="D9" s="24"/>
      <c r="E9" s="24"/>
      <c r="F9" s="24"/>
    </row>
    <row r="10" spans="1:12" x14ac:dyDescent="0.25">
      <c r="A10" s="24">
        <v>0.119958</v>
      </c>
      <c r="B10" s="24"/>
      <c r="C10" s="24"/>
      <c r="D10" s="24"/>
      <c r="E10" s="24"/>
      <c r="F10" s="24"/>
    </row>
    <row r="11" spans="1:12" x14ac:dyDescent="0.25">
      <c r="A11" s="25"/>
      <c r="B11" s="25"/>
      <c r="C11" s="25"/>
      <c r="D11" s="25"/>
    </row>
    <row r="12" spans="1:12" x14ac:dyDescent="0.25">
      <c r="A12" s="23" t="s">
        <v>194</v>
      </c>
      <c r="B12" s="24">
        <f>NORMSINV((1+0.95)/2)</f>
        <v>1.9599639845400536</v>
      </c>
      <c r="C12" s="25"/>
      <c r="D12" s="25"/>
    </row>
    <row r="13" spans="1:12" x14ac:dyDescent="0.25">
      <c r="A13" s="25"/>
      <c r="B13" s="25"/>
      <c r="C13" s="25"/>
      <c r="D13" s="25"/>
    </row>
    <row r="14" spans="1:12" x14ac:dyDescent="0.25">
      <c r="A14" s="23" t="s">
        <v>195</v>
      </c>
      <c r="B14" s="23" t="s">
        <v>188</v>
      </c>
      <c r="C14" s="23" t="s">
        <v>196</v>
      </c>
      <c r="D14" s="25"/>
    </row>
    <row r="15" spans="1:12" x14ac:dyDescent="0.25">
      <c r="A15" s="24">
        <f>B15/(1+$B$12*SQRT(2/84))</f>
        <v>2.3358685808330386</v>
      </c>
      <c r="B15" s="24">
        <v>3.042303</v>
      </c>
      <c r="C15" s="24">
        <f>B15/(1-$B$12*SQRT(2/84))</f>
        <v>4.3612808410791288</v>
      </c>
      <c r="D15" s="25"/>
    </row>
    <row r="16" spans="1:12" x14ac:dyDescent="0.25">
      <c r="A16" s="24">
        <f t="shared" ref="A16:A23" si="0">B16/(1+$B$12*SQRT(2/84))</f>
        <v>1.430858025786131</v>
      </c>
      <c r="B16" s="24">
        <v>1.863591</v>
      </c>
      <c r="C16" s="24">
        <f t="shared" ref="C16:C23" si="1">B16/(1-$B$12*SQRT(2/84))</f>
        <v>2.6715431447516882</v>
      </c>
      <c r="D16" s="25"/>
    </row>
    <row r="17" spans="1:4" x14ac:dyDescent="0.25">
      <c r="A17" s="24">
        <f t="shared" si="0"/>
        <v>0.90245609720085118</v>
      </c>
      <c r="B17" s="24">
        <v>1.1753849999999999</v>
      </c>
      <c r="C17" s="24">
        <f t="shared" si="1"/>
        <v>1.6849682892834119</v>
      </c>
      <c r="D17" s="25"/>
    </row>
    <row r="18" spans="1:4" x14ac:dyDescent="0.25">
      <c r="A18" s="24">
        <f t="shared" si="0"/>
        <v>0.64646133833612029</v>
      </c>
      <c r="B18" s="24">
        <v>0.84197</v>
      </c>
      <c r="C18" s="24">
        <f t="shared" si="1"/>
        <v>1.2070025995975397</v>
      </c>
      <c r="D18" s="25"/>
    </row>
    <row r="19" spans="1:4" x14ac:dyDescent="0.25">
      <c r="A19" s="24">
        <f t="shared" si="0"/>
        <v>0.58248625835205836</v>
      </c>
      <c r="B19" s="24">
        <v>0.75864699999999996</v>
      </c>
      <c r="C19" s="24">
        <f t="shared" si="1"/>
        <v>1.0875552587109691</v>
      </c>
      <c r="D19" s="25"/>
    </row>
    <row r="20" spans="1:4" x14ac:dyDescent="0.25">
      <c r="A20" s="24">
        <f t="shared" si="0"/>
        <v>0.41312885112278885</v>
      </c>
      <c r="B20" s="24">
        <v>0.53807099999999997</v>
      </c>
      <c r="C20" s="24">
        <f t="shared" si="1"/>
        <v>0.77134944922983928</v>
      </c>
      <c r="D20" s="25"/>
    </row>
    <row r="21" spans="1:4" x14ac:dyDescent="0.25">
      <c r="A21" s="24">
        <f t="shared" si="0"/>
        <v>0.31785993498315906</v>
      </c>
      <c r="B21" s="24">
        <v>0.41399000000000002</v>
      </c>
      <c r="C21" s="24">
        <f t="shared" si="1"/>
        <v>0.59347364657575152</v>
      </c>
      <c r="D21" s="25"/>
    </row>
    <row r="22" spans="1:4" x14ac:dyDescent="0.25">
      <c r="A22" s="24">
        <f t="shared" si="0"/>
        <v>0.18894465523370291</v>
      </c>
      <c r="B22" s="24">
        <v>0.246087</v>
      </c>
      <c r="C22" s="24">
        <f t="shared" si="1"/>
        <v>0.35277699766875281</v>
      </c>
      <c r="D22" s="25"/>
    </row>
    <row r="23" spans="1:4" x14ac:dyDescent="0.25">
      <c r="A23" s="24">
        <f t="shared" si="0"/>
        <v>9.2103292545012663E-2</v>
      </c>
      <c r="B23" s="24">
        <v>0.119958</v>
      </c>
      <c r="C23" s="24">
        <f t="shared" si="1"/>
        <v>0.1719652931132008</v>
      </c>
      <c r="D23" s="2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Итоги</vt:lpstr>
      <vt:lpstr>исх данные</vt:lpstr>
      <vt:lpstr>функционал качества</vt:lpstr>
      <vt:lpstr>Графики</vt:lpstr>
      <vt:lpstr>Собственные числа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2024-11-13T17:29:29Z</cp:lastPrinted>
  <dcterms:created xsi:type="dcterms:W3CDTF">2006-09-16T00:00:00Z</dcterms:created>
  <dcterms:modified xsi:type="dcterms:W3CDTF">2024-11-25T18:58:20Z</dcterms:modified>
</cp:coreProperties>
</file>