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 activeTab="2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J77" i="7" l="1"/>
  <c r="BJ87" i="7" l="1"/>
  <c r="BI87" i="7" s="1"/>
  <c r="BJ2" i="7"/>
  <c r="BJ3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J18" i="7"/>
  <c r="BJ19" i="7"/>
  <c r="BJ20" i="7"/>
  <c r="BJ21" i="7"/>
  <c r="BJ22" i="7"/>
  <c r="BJ23" i="7"/>
  <c r="BJ24" i="7"/>
  <c r="BJ25" i="7"/>
  <c r="BJ26" i="7"/>
  <c r="BJ27" i="7"/>
  <c r="BJ28" i="7"/>
  <c r="BJ29" i="7"/>
  <c r="BJ30" i="7"/>
  <c r="BJ31" i="7"/>
  <c r="BJ32" i="7"/>
  <c r="BJ33" i="7"/>
  <c r="BJ34" i="7"/>
  <c r="BJ35" i="7"/>
  <c r="BJ36" i="7"/>
  <c r="BJ37" i="7"/>
  <c r="BJ38" i="7"/>
  <c r="BJ39" i="7"/>
  <c r="BJ40" i="7"/>
  <c r="BJ41" i="7"/>
  <c r="BJ42" i="7"/>
  <c r="BJ43" i="7"/>
  <c r="BJ44" i="7"/>
  <c r="BJ45" i="7"/>
  <c r="BJ46" i="7"/>
  <c r="BJ47" i="7"/>
  <c r="BJ48" i="7"/>
  <c r="BJ49" i="7"/>
  <c r="BJ50" i="7"/>
  <c r="BJ51" i="7"/>
  <c r="BJ52" i="7"/>
  <c r="BJ53" i="7"/>
  <c r="BJ54" i="7"/>
  <c r="BJ55" i="7"/>
  <c r="BJ56" i="7"/>
  <c r="BJ57" i="7"/>
  <c r="BJ58" i="7"/>
  <c r="BJ59" i="7"/>
  <c r="BJ60" i="7"/>
  <c r="BJ61" i="7"/>
  <c r="BJ62" i="7"/>
  <c r="BJ63" i="7"/>
  <c r="BJ64" i="7"/>
  <c r="BJ65" i="7"/>
  <c r="BJ66" i="7"/>
  <c r="BJ67" i="7"/>
  <c r="BJ68" i="7"/>
  <c r="BJ69" i="7"/>
  <c r="BJ70" i="7"/>
  <c r="BJ71" i="7"/>
  <c r="BJ72" i="7"/>
  <c r="BJ73" i="7"/>
  <c r="BJ74" i="7"/>
  <c r="BJ75" i="7"/>
  <c r="BJ76" i="7"/>
  <c r="BJ78" i="7"/>
  <c r="BJ79" i="7"/>
  <c r="BJ80" i="7"/>
  <c r="BJ81" i="7"/>
  <c r="BJ82" i="7"/>
  <c r="BJ83" i="7"/>
  <c r="BJ84" i="7"/>
  <c r="BJ85" i="7"/>
  <c r="BJ86" i="7"/>
  <c r="AN85" i="7"/>
  <c r="AN2" i="7"/>
  <c r="AN8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 l="1"/>
  <c r="K9" i="5"/>
  <c r="J9" i="5"/>
  <c r="BK2" i="7" l="1"/>
  <c r="BK3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59" i="7"/>
  <c r="BK60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74" i="7"/>
  <c r="BK75" i="7"/>
  <c r="BK76" i="7"/>
  <c r="BK77" i="7"/>
  <c r="BK78" i="7"/>
  <c r="BK79" i="7"/>
  <c r="BK80" i="7"/>
  <c r="BK81" i="7"/>
  <c r="BK82" i="7"/>
  <c r="BK83" i="7"/>
  <c r="BK84" i="7"/>
  <c r="BK85" i="7"/>
  <c r="BK86" i="7"/>
  <c r="AO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BK87" i="7" l="1"/>
  <c r="BL87" i="7" s="1"/>
  <c r="AO87" i="7"/>
  <c r="AP87" i="7" s="1"/>
  <c r="S87" i="7"/>
  <c r="I9" i="5" l="1"/>
  <c r="H9" i="5"/>
  <c r="F9" i="5" l="1"/>
  <c r="G9" i="5"/>
  <c r="CB47" i="7"/>
  <c r="CC47" i="7" s="1"/>
  <c r="CD47" i="7" s="1"/>
  <c r="CB10" i="7"/>
  <c r="CC10" i="7" s="1"/>
  <c r="CD10" i="7" s="1"/>
  <c r="CB43" i="7"/>
  <c r="CC43" i="7" s="1"/>
  <c r="CD43" i="7" s="1"/>
  <c r="CB78" i="7"/>
  <c r="CC78" i="7" s="1"/>
  <c r="CD78" i="7" s="1"/>
  <c r="CB70" i="7"/>
  <c r="CC70" i="7" s="1"/>
  <c r="CD70" i="7" s="1"/>
  <c r="CB64" i="7"/>
  <c r="CC64" i="7" s="1"/>
  <c r="CD64" i="7" s="1"/>
  <c r="CB24" i="7"/>
  <c r="CC24" i="7" s="1"/>
  <c r="CD24" i="7" s="1"/>
  <c r="CB26" i="7"/>
  <c r="CC26" i="7" s="1"/>
  <c r="CD26" i="7" s="1"/>
  <c r="CB44" i="7"/>
  <c r="CC44" i="7" s="1"/>
  <c r="CD44" i="7" s="1"/>
  <c r="CB15" i="7"/>
  <c r="CC15" i="7" s="1"/>
  <c r="CD15" i="7" s="1"/>
  <c r="CB45" i="7"/>
  <c r="CC45" i="7" s="1"/>
  <c r="CD45" i="7" s="1"/>
  <c r="CB23" i="7"/>
  <c r="CC23" i="7" s="1"/>
  <c r="CD23" i="7" s="1"/>
  <c r="CB53" i="7"/>
  <c r="CC53" i="7" s="1"/>
  <c r="CD53" i="7" s="1"/>
  <c r="CB40" i="7"/>
  <c r="CC40" i="7" s="1"/>
  <c r="CD40" i="7" s="1"/>
  <c r="CB5" i="7"/>
  <c r="CC5" i="7" s="1"/>
  <c r="CD5" i="7" s="1"/>
  <c r="CB62" i="7"/>
  <c r="CC62" i="7" s="1"/>
  <c r="CD62" i="7" s="1"/>
  <c r="CB9" i="7"/>
  <c r="CC9" i="7" s="1"/>
  <c r="CD9" i="7" s="1"/>
  <c r="CB81" i="7"/>
  <c r="CC81" i="7" s="1"/>
  <c r="CD81" i="7" s="1"/>
  <c r="CB79" i="7"/>
  <c r="CC79" i="7" s="1"/>
  <c r="CD79" i="7" s="1"/>
  <c r="CB17" i="7"/>
  <c r="CC17" i="7" s="1"/>
  <c r="CD17" i="7" s="1"/>
  <c r="CB22" i="7"/>
  <c r="CC22" i="7" s="1"/>
  <c r="CD22" i="7" s="1"/>
  <c r="CB4" i="7"/>
  <c r="CC4" i="7" s="1"/>
  <c r="CD4" i="7" s="1"/>
  <c r="CB33" i="7"/>
  <c r="CC33" i="7" s="1"/>
  <c r="CD33" i="7" s="1"/>
  <c r="CB37" i="7"/>
  <c r="CC37" i="7" s="1"/>
  <c r="CD37" i="7" s="1"/>
  <c r="CB56" i="7"/>
  <c r="CC56" i="7" s="1"/>
  <c r="CD56" i="7" s="1"/>
  <c r="CB30" i="7"/>
  <c r="CC30" i="7" s="1"/>
  <c r="CD30" i="7" s="1"/>
  <c r="CB55" i="7"/>
  <c r="CC55" i="7" s="1"/>
  <c r="CD55" i="7" s="1"/>
  <c r="CB8" i="7"/>
  <c r="CC8" i="7" s="1"/>
  <c r="CD8" i="7" s="1"/>
  <c r="CB41" i="7"/>
  <c r="CC41" i="7" s="1"/>
  <c r="CD41" i="7" s="1"/>
  <c r="CB52" i="7"/>
  <c r="CC52" i="7" s="1"/>
  <c r="CD52" i="7" s="1"/>
  <c r="CB21" i="7"/>
  <c r="CC21" i="7" s="1"/>
  <c r="CD21" i="7" s="1"/>
  <c r="CB3" i="7"/>
  <c r="CC3" i="7" s="1"/>
  <c r="CD3" i="7" s="1"/>
  <c r="CB34" i="7"/>
  <c r="CC34" i="7" s="1"/>
  <c r="CD34" i="7" s="1"/>
  <c r="CB68" i="7"/>
  <c r="CC68" i="7" s="1"/>
  <c r="CD68" i="7" s="1"/>
  <c r="CB27" i="7"/>
  <c r="CC27" i="7" s="1"/>
  <c r="CD27" i="7" s="1"/>
  <c r="CB66" i="7"/>
  <c r="CC66" i="7" s="1"/>
  <c r="CD66" i="7" s="1"/>
  <c r="CB63" i="7"/>
  <c r="CC63" i="7" s="1"/>
  <c r="CD63" i="7" s="1"/>
  <c r="CB16" i="7"/>
  <c r="CC16" i="7" s="1"/>
  <c r="CD16" i="7" s="1"/>
  <c r="CB39" i="7"/>
  <c r="CC39" i="7" s="1"/>
  <c r="CD39" i="7" s="1"/>
  <c r="CB73" i="7"/>
  <c r="CC73" i="7" s="1"/>
  <c r="CD73" i="7" s="1"/>
  <c r="CB42" i="7"/>
  <c r="CC42" i="7" s="1"/>
  <c r="CD42" i="7" s="1"/>
  <c r="CB13" i="7"/>
  <c r="CC13" i="7" s="1"/>
  <c r="CD13" i="7" s="1"/>
  <c r="CB29" i="7"/>
  <c r="CC29" i="7" s="1"/>
  <c r="CD29" i="7" s="1"/>
  <c r="CB49" i="7"/>
  <c r="CC49" i="7" s="1"/>
  <c r="CD49" i="7" s="1"/>
  <c r="CB14" i="7"/>
  <c r="CC14" i="7" s="1"/>
  <c r="CD14" i="7" s="1"/>
  <c r="CB36" i="7"/>
  <c r="CC36" i="7" s="1"/>
  <c r="CD36" i="7" s="1"/>
  <c r="CB83" i="7"/>
  <c r="CC83" i="7" s="1"/>
  <c r="CD83" i="7" s="1"/>
  <c r="CB71" i="7"/>
  <c r="CC71" i="7" s="1"/>
  <c r="CD71" i="7" s="1"/>
  <c r="CB58" i="7"/>
  <c r="CC58" i="7" s="1"/>
  <c r="CD58" i="7" s="1"/>
  <c r="CB48" i="7"/>
  <c r="CC48" i="7" s="1"/>
  <c r="CD48" i="7" s="1"/>
  <c r="CB20" i="7"/>
  <c r="CC20" i="7" s="1"/>
  <c r="CD20" i="7" s="1"/>
  <c r="CB67" i="7"/>
  <c r="CC67" i="7" s="1"/>
  <c r="CD67" i="7" s="1"/>
  <c r="CB59" i="7"/>
  <c r="CC59" i="7" s="1"/>
  <c r="CD59" i="7" s="1"/>
  <c r="CB28" i="7"/>
  <c r="CC28" i="7" s="1"/>
  <c r="CD28" i="7" s="1"/>
  <c r="CB77" i="7"/>
  <c r="CC77" i="7" s="1"/>
  <c r="CD77" i="7" s="1"/>
  <c r="CB25" i="7"/>
  <c r="CC25" i="7" s="1"/>
  <c r="CD25" i="7" s="1"/>
  <c r="CB69" i="7"/>
  <c r="CC69" i="7" s="1"/>
  <c r="CD69" i="7" s="1"/>
  <c r="CB86" i="7"/>
  <c r="CC86" i="7" s="1"/>
  <c r="CD86" i="7" s="1"/>
  <c r="CB61" i="7"/>
  <c r="CC61" i="7" s="1"/>
  <c r="CD61" i="7" s="1"/>
  <c r="CB2" i="7"/>
  <c r="CC2" i="7" s="1"/>
  <c r="CD2" i="7" s="1"/>
  <c r="CB82" i="7"/>
  <c r="CC82" i="7" s="1"/>
  <c r="CD82" i="7" s="1"/>
  <c r="CB35" i="7"/>
  <c r="CC35" i="7" s="1"/>
  <c r="CD35" i="7" s="1"/>
  <c r="CB75" i="7"/>
  <c r="CC75" i="7" s="1"/>
  <c r="CD75" i="7" s="1"/>
  <c r="CB32" i="7"/>
  <c r="CC32" i="7" s="1"/>
  <c r="CD32" i="7" s="1"/>
  <c r="CB18" i="7"/>
  <c r="CC18" i="7" s="1"/>
  <c r="CD18" i="7" s="1"/>
  <c r="CB31" i="7"/>
  <c r="CC31" i="7" s="1"/>
  <c r="CD31" i="7" s="1"/>
  <c r="CB38" i="7"/>
  <c r="CC38" i="7" s="1"/>
  <c r="CD38" i="7" s="1"/>
  <c r="CB65" i="7"/>
  <c r="CC65" i="7" s="1"/>
  <c r="CD65" i="7" s="1"/>
  <c r="CB6" i="7"/>
  <c r="CC6" i="7" s="1"/>
  <c r="CD6" i="7" s="1"/>
  <c r="CB80" i="7"/>
  <c r="CC80" i="7" s="1"/>
  <c r="CD80" i="7" s="1"/>
  <c r="CB76" i="7"/>
  <c r="CC76" i="7" s="1"/>
  <c r="CD76" i="7" s="1"/>
  <c r="CB72" i="7"/>
  <c r="CC72" i="7" s="1"/>
  <c r="CD72" i="7" s="1"/>
  <c r="CB11" i="7"/>
  <c r="CC11" i="7" s="1"/>
  <c r="CD11" i="7" s="1"/>
  <c r="CB57" i="7"/>
  <c r="CC57" i="7" s="1"/>
  <c r="CD57" i="7" s="1"/>
  <c r="CB51" i="7"/>
  <c r="CC51" i="7" s="1"/>
  <c r="CD51" i="7" s="1"/>
  <c r="CB19" i="7"/>
  <c r="CC19" i="7" s="1"/>
  <c r="CD19" i="7" s="1"/>
  <c r="CB54" i="7"/>
  <c r="CC54" i="7" s="1"/>
  <c r="CD54" i="7" s="1"/>
  <c r="CB46" i="7"/>
  <c r="CC46" i="7" s="1"/>
  <c r="CD46" i="7" s="1"/>
  <c r="CB12" i="7"/>
  <c r="CC12" i="7" s="1"/>
  <c r="CD12" i="7" s="1"/>
  <c r="CB7" i="7"/>
  <c r="CC7" i="7" s="1"/>
  <c r="CD7" i="7" s="1"/>
  <c r="CB50" i="7"/>
  <c r="CC50" i="7" s="1"/>
  <c r="CD50" i="7" s="1"/>
  <c r="CB60" i="7"/>
  <c r="CC60" i="7" s="1"/>
  <c r="CD60" i="7" s="1"/>
  <c r="CB84" i="7"/>
  <c r="CC84" i="7" s="1"/>
  <c r="CD84" i="7" s="1"/>
  <c r="CB85" i="7"/>
  <c r="CC85" i="7" s="1"/>
  <c r="CD85" i="7" s="1"/>
  <c r="CB74" i="7"/>
  <c r="CC74" i="7" s="1"/>
  <c r="CD74" i="7" s="1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F47" i="7"/>
  <c r="BG47" i="7" s="1"/>
  <c r="BH47" i="7" s="1"/>
  <c r="BF10" i="7"/>
  <c r="BG10" i="7" s="1"/>
  <c r="BH10" i="7" s="1"/>
  <c r="BF43" i="7"/>
  <c r="BG43" i="7" s="1"/>
  <c r="BH43" i="7" s="1"/>
  <c r="BF78" i="7"/>
  <c r="BG78" i="7" s="1"/>
  <c r="BH78" i="7" s="1"/>
  <c r="BF70" i="7"/>
  <c r="BG70" i="7" s="1"/>
  <c r="BH70" i="7" s="1"/>
  <c r="BF64" i="7"/>
  <c r="BG64" i="7" s="1"/>
  <c r="BH64" i="7" s="1"/>
  <c r="BF24" i="7"/>
  <c r="BG24" i="7" s="1"/>
  <c r="BH24" i="7" s="1"/>
  <c r="BF26" i="7"/>
  <c r="BG26" i="7" s="1"/>
  <c r="BH26" i="7" s="1"/>
  <c r="BF44" i="7"/>
  <c r="BG44" i="7" s="1"/>
  <c r="BH44" i="7" s="1"/>
  <c r="BF15" i="7"/>
  <c r="BG15" i="7" s="1"/>
  <c r="BH15" i="7" s="1"/>
  <c r="BF45" i="7"/>
  <c r="BG45" i="7" s="1"/>
  <c r="BH45" i="7" s="1"/>
  <c r="BF23" i="7"/>
  <c r="BG23" i="7" s="1"/>
  <c r="BH23" i="7" s="1"/>
  <c r="BF53" i="7"/>
  <c r="BG53" i="7" s="1"/>
  <c r="BH53" i="7" s="1"/>
  <c r="BF40" i="7"/>
  <c r="BG40" i="7" s="1"/>
  <c r="BH40" i="7" s="1"/>
  <c r="BF5" i="7"/>
  <c r="BG5" i="7" s="1"/>
  <c r="BH5" i="7" s="1"/>
  <c r="BF62" i="7"/>
  <c r="BG62" i="7" s="1"/>
  <c r="BH62" i="7" s="1"/>
  <c r="BF9" i="7"/>
  <c r="BG9" i="7" s="1"/>
  <c r="BH9" i="7" s="1"/>
  <c r="BF81" i="7"/>
  <c r="BG81" i="7" s="1"/>
  <c r="BH81" i="7" s="1"/>
  <c r="BF79" i="7"/>
  <c r="BG79" i="7" s="1"/>
  <c r="BH79" i="7" s="1"/>
  <c r="BF17" i="7"/>
  <c r="BG17" i="7" s="1"/>
  <c r="BH17" i="7" s="1"/>
  <c r="BF22" i="7"/>
  <c r="BG22" i="7" s="1"/>
  <c r="BH22" i="7" s="1"/>
  <c r="BF4" i="7"/>
  <c r="BG4" i="7" s="1"/>
  <c r="BH4" i="7" s="1"/>
  <c r="BF33" i="7"/>
  <c r="BG33" i="7" s="1"/>
  <c r="BH33" i="7" s="1"/>
  <c r="BF37" i="7"/>
  <c r="BG37" i="7" s="1"/>
  <c r="BH37" i="7" s="1"/>
  <c r="BF56" i="7"/>
  <c r="BG56" i="7" s="1"/>
  <c r="BH56" i="7" s="1"/>
  <c r="BF30" i="7"/>
  <c r="BG30" i="7" s="1"/>
  <c r="BH30" i="7" s="1"/>
  <c r="BF55" i="7"/>
  <c r="BG55" i="7" s="1"/>
  <c r="BH55" i="7" s="1"/>
  <c r="BF8" i="7"/>
  <c r="BG8" i="7" s="1"/>
  <c r="BH8" i="7" s="1"/>
  <c r="BF41" i="7"/>
  <c r="BG41" i="7" s="1"/>
  <c r="BH41" i="7" s="1"/>
  <c r="BF52" i="7"/>
  <c r="BG52" i="7" s="1"/>
  <c r="BH52" i="7" s="1"/>
  <c r="BF21" i="7"/>
  <c r="BG21" i="7" s="1"/>
  <c r="BH21" i="7" s="1"/>
  <c r="BF3" i="7"/>
  <c r="BG3" i="7" s="1"/>
  <c r="BH3" i="7" s="1"/>
  <c r="BF34" i="7"/>
  <c r="BG34" i="7" s="1"/>
  <c r="BH34" i="7" s="1"/>
  <c r="BF68" i="7"/>
  <c r="BG68" i="7" s="1"/>
  <c r="BH68" i="7" s="1"/>
  <c r="BF27" i="7"/>
  <c r="BG27" i="7" s="1"/>
  <c r="BH27" i="7" s="1"/>
  <c r="BF66" i="7"/>
  <c r="BG66" i="7" s="1"/>
  <c r="BH66" i="7" s="1"/>
  <c r="BF63" i="7"/>
  <c r="BG63" i="7" s="1"/>
  <c r="BH63" i="7" s="1"/>
  <c r="BF16" i="7"/>
  <c r="BG16" i="7" s="1"/>
  <c r="BH16" i="7" s="1"/>
  <c r="BF39" i="7"/>
  <c r="BG39" i="7" s="1"/>
  <c r="BH39" i="7" s="1"/>
  <c r="BF73" i="7"/>
  <c r="BG73" i="7" s="1"/>
  <c r="BH73" i="7" s="1"/>
  <c r="BF42" i="7"/>
  <c r="BG42" i="7" s="1"/>
  <c r="BH42" i="7" s="1"/>
  <c r="BF13" i="7"/>
  <c r="BG13" i="7" s="1"/>
  <c r="BH13" i="7" s="1"/>
  <c r="BF29" i="7"/>
  <c r="BG29" i="7" s="1"/>
  <c r="BH29" i="7" s="1"/>
  <c r="BF49" i="7"/>
  <c r="BG49" i="7" s="1"/>
  <c r="BH49" i="7" s="1"/>
  <c r="BF14" i="7"/>
  <c r="BG14" i="7" s="1"/>
  <c r="BH14" i="7" s="1"/>
  <c r="BF36" i="7"/>
  <c r="BG36" i="7" s="1"/>
  <c r="BH36" i="7" s="1"/>
  <c r="BF83" i="7"/>
  <c r="BG83" i="7" s="1"/>
  <c r="BH83" i="7" s="1"/>
  <c r="BF71" i="7"/>
  <c r="BG71" i="7" s="1"/>
  <c r="BH71" i="7" s="1"/>
  <c r="BF58" i="7"/>
  <c r="BG58" i="7" s="1"/>
  <c r="BH58" i="7" s="1"/>
  <c r="BF48" i="7"/>
  <c r="BG48" i="7" s="1"/>
  <c r="BH48" i="7" s="1"/>
  <c r="BF20" i="7"/>
  <c r="BG20" i="7" s="1"/>
  <c r="BH20" i="7" s="1"/>
  <c r="BF67" i="7"/>
  <c r="BG67" i="7" s="1"/>
  <c r="BH67" i="7" s="1"/>
  <c r="BF59" i="7"/>
  <c r="BG59" i="7" s="1"/>
  <c r="BH59" i="7" s="1"/>
  <c r="BF28" i="7"/>
  <c r="BG28" i="7" s="1"/>
  <c r="BH28" i="7" s="1"/>
  <c r="BF77" i="7"/>
  <c r="BG77" i="7" s="1"/>
  <c r="BH77" i="7" s="1"/>
  <c r="BF25" i="7"/>
  <c r="BG25" i="7" s="1"/>
  <c r="BH25" i="7" s="1"/>
  <c r="BF69" i="7"/>
  <c r="BG69" i="7" s="1"/>
  <c r="BH69" i="7" s="1"/>
  <c r="BF86" i="7"/>
  <c r="BG86" i="7" s="1"/>
  <c r="BH86" i="7" s="1"/>
  <c r="BF61" i="7"/>
  <c r="BG61" i="7" s="1"/>
  <c r="BH61" i="7" s="1"/>
  <c r="BF2" i="7"/>
  <c r="BG2" i="7" s="1"/>
  <c r="BH2" i="7" s="1"/>
  <c r="BF82" i="7"/>
  <c r="BG82" i="7" s="1"/>
  <c r="BH82" i="7" s="1"/>
  <c r="BF35" i="7"/>
  <c r="BG35" i="7" s="1"/>
  <c r="BH35" i="7" s="1"/>
  <c r="BF75" i="7"/>
  <c r="BG75" i="7" s="1"/>
  <c r="BH75" i="7" s="1"/>
  <c r="BF32" i="7"/>
  <c r="BG32" i="7" s="1"/>
  <c r="BH32" i="7" s="1"/>
  <c r="BF18" i="7"/>
  <c r="BG18" i="7" s="1"/>
  <c r="BH18" i="7" s="1"/>
  <c r="BF31" i="7"/>
  <c r="BG31" i="7" s="1"/>
  <c r="BH31" i="7" s="1"/>
  <c r="BF38" i="7"/>
  <c r="BG38" i="7" s="1"/>
  <c r="BH38" i="7" s="1"/>
  <c r="BF65" i="7"/>
  <c r="BG65" i="7" s="1"/>
  <c r="BH65" i="7" s="1"/>
  <c r="BF6" i="7"/>
  <c r="BG6" i="7" s="1"/>
  <c r="BH6" i="7" s="1"/>
  <c r="BF80" i="7"/>
  <c r="BG80" i="7" s="1"/>
  <c r="BH80" i="7" s="1"/>
  <c r="BF76" i="7"/>
  <c r="BG76" i="7" s="1"/>
  <c r="BH76" i="7" s="1"/>
  <c r="BF72" i="7"/>
  <c r="BG72" i="7" s="1"/>
  <c r="BH72" i="7" s="1"/>
  <c r="BF11" i="7"/>
  <c r="BG11" i="7" s="1"/>
  <c r="BH11" i="7" s="1"/>
  <c r="BF57" i="7"/>
  <c r="BG57" i="7" s="1"/>
  <c r="BH57" i="7" s="1"/>
  <c r="BF51" i="7"/>
  <c r="BG51" i="7" s="1"/>
  <c r="BH51" i="7" s="1"/>
  <c r="BF19" i="7"/>
  <c r="BG19" i="7" s="1"/>
  <c r="BH19" i="7" s="1"/>
  <c r="BF54" i="7"/>
  <c r="BG54" i="7" s="1"/>
  <c r="BH54" i="7" s="1"/>
  <c r="BF46" i="7"/>
  <c r="BG46" i="7" s="1"/>
  <c r="BH46" i="7" s="1"/>
  <c r="BF12" i="7"/>
  <c r="BG12" i="7" s="1"/>
  <c r="BH12" i="7" s="1"/>
  <c r="BF7" i="7"/>
  <c r="BG7" i="7" s="1"/>
  <c r="BH7" i="7" s="1"/>
  <c r="BF50" i="7"/>
  <c r="BG50" i="7" s="1"/>
  <c r="BH50" i="7" s="1"/>
  <c r="BF60" i="7"/>
  <c r="BG60" i="7" s="1"/>
  <c r="BH60" i="7" s="1"/>
  <c r="BF84" i="7"/>
  <c r="BG84" i="7" s="1"/>
  <c r="BH84" i="7" s="1"/>
  <c r="BF85" i="7"/>
  <c r="BG85" i="7" s="1"/>
  <c r="BH85" i="7" s="1"/>
  <c r="BF74" i="7"/>
  <c r="BG74" i="7" s="1"/>
  <c r="BH74" i="7" s="1"/>
  <c r="AW47" i="7"/>
  <c r="AX47" i="7" s="1"/>
  <c r="AY47" i="7" s="1"/>
  <c r="AW10" i="7"/>
  <c r="AX10" i="7" s="1"/>
  <c r="AY10" i="7" s="1"/>
  <c r="AW43" i="7"/>
  <c r="AX43" i="7" s="1"/>
  <c r="AY43" i="7" s="1"/>
  <c r="AW78" i="7"/>
  <c r="AX78" i="7" s="1"/>
  <c r="AY78" i="7" s="1"/>
  <c r="AW70" i="7"/>
  <c r="AX70" i="7" s="1"/>
  <c r="AY70" i="7" s="1"/>
  <c r="AW64" i="7"/>
  <c r="AX64" i="7" s="1"/>
  <c r="AY64" i="7" s="1"/>
  <c r="AW24" i="7"/>
  <c r="AX24" i="7" s="1"/>
  <c r="AY24" i="7" s="1"/>
  <c r="AW26" i="7"/>
  <c r="AX26" i="7" s="1"/>
  <c r="AY26" i="7" s="1"/>
  <c r="AW44" i="7"/>
  <c r="AX44" i="7" s="1"/>
  <c r="AY44" i="7" s="1"/>
  <c r="AW15" i="7"/>
  <c r="AX15" i="7" s="1"/>
  <c r="AY15" i="7" s="1"/>
  <c r="AW45" i="7"/>
  <c r="AX45" i="7" s="1"/>
  <c r="AY45" i="7" s="1"/>
  <c r="AW23" i="7"/>
  <c r="AX23" i="7" s="1"/>
  <c r="AY23" i="7" s="1"/>
  <c r="AW53" i="7"/>
  <c r="AX53" i="7" s="1"/>
  <c r="AY53" i="7" s="1"/>
  <c r="AW40" i="7"/>
  <c r="AX40" i="7" s="1"/>
  <c r="AY40" i="7" s="1"/>
  <c r="AW5" i="7"/>
  <c r="AX5" i="7" s="1"/>
  <c r="AY5" i="7" s="1"/>
  <c r="AW62" i="7"/>
  <c r="AX62" i="7" s="1"/>
  <c r="AY62" i="7" s="1"/>
  <c r="AW9" i="7"/>
  <c r="AX9" i="7" s="1"/>
  <c r="AY9" i="7" s="1"/>
  <c r="AW81" i="7"/>
  <c r="AX81" i="7" s="1"/>
  <c r="AY81" i="7" s="1"/>
  <c r="AW79" i="7"/>
  <c r="AX79" i="7" s="1"/>
  <c r="AY79" i="7" s="1"/>
  <c r="AW17" i="7"/>
  <c r="AX17" i="7" s="1"/>
  <c r="AY17" i="7" s="1"/>
  <c r="AW22" i="7"/>
  <c r="AX22" i="7" s="1"/>
  <c r="AY22" i="7" s="1"/>
  <c r="AW4" i="7"/>
  <c r="AX4" i="7" s="1"/>
  <c r="AY4" i="7" s="1"/>
  <c r="AW33" i="7"/>
  <c r="AX33" i="7" s="1"/>
  <c r="AY33" i="7" s="1"/>
  <c r="AW37" i="7"/>
  <c r="AX37" i="7" s="1"/>
  <c r="AY37" i="7" s="1"/>
  <c r="AW56" i="7"/>
  <c r="AX56" i="7" s="1"/>
  <c r="AY56" i="7" s="1"/>
  <c r="AW30" i="7"/>
  <c r="AX30" i="7" s="1"/>
  <c r="AY30" i="7" s="1"/>
  <c r="AW55" i="7"/>
  <c r="AX55" i="7" s="1"/>
  <c r="AY55" i="7" s="1"/>
  <c r="AW8" i="7"/>
  <c r="AX8" i="7" s="1"/>
  <c r="AY8" i="7" s="1"/>
  <c r="AW41" i="7"/>
  <c r="AX41" i="7" s="1"/>
  <c r="AY41" i="7" s="1"/>
  <c r="AW52" i="7"/>
  <c r="AX52" i="7" s="1"/>
  <c r="AY52" i="7" s="1"/>
  <c r="AW21" i="7"/>
  <c r="AX21" i="7" s="1"/>
  <c r="AY21" i="7" s="1"/>
  <c r="AW3" i="7"/>
  <c r="AX3" i="7" s="1"/>
  <c r="AY3" i="7" s="1"/>
  <c r="AW34" i="7"/>
  <c r="AX34" i="7" s="1"/>
  <c r="AY34" i="7" s="1"/>
  <c r="AW68" i="7"/>
  <c r="AX68" i="7" s="1"/>
  <c r="AY68" i="7" s="1"/>
  <c r="AW27" i="7"/>
  <c r="AX27" i="7" s="1"/>
  <c r="AY27" i="7" s="1"/>
  <c r="AW66" i="7"/>
  <c r="AX66" i="7" s="1"/>
  <c r="AY66" i="7" s="1"/>
  <c r="AW63" i="7"/>
  <c r="AX63" i="7" s="1"/>
  <c r="AY63" i="7" s="1"/>
  <c r="AW16" i="7"/>
  <c r="AX16" i="7" s="1"/>
  <c r="AY16" i="7" s="1"/>
  <c r="AW39" i="7"/>
  <c r="AX39" i="7" s="1"/>
  <c r="AY39" i="7" s="1"/>
  <c r="AW73" i="7"/>
  <c r="AX73" i="7" s="1"/>
  <c r="AY73" i="7" s="1"/>
  <c r="AW42" i="7"/>
  <c r="AX42" i="7" s="1"/>
  <c r="AY42" i="7" s="1"/>
  <c r="AW13" i="7"/>
  <c r="AX13" i="7" s="1"/>
  <c r="AY13" i="7" s="1"/>
  <c r="AW29" i="7"/>
  <c r="AX29" i="7" s="1"/>
  <c r="AY29" i="7" s="1"/>
  <c r="AW49" i="7"/>
  <c r="AX49" i="7" s="1"/>
  <c r="AY49" i="7" s="1"/>
  <c r="AW14" i="7"/>
  <c r="AX14" i="7" s="1"/>
  <c r="AY14" i="7" s="1"/>
  <c r="AW36" i="7"/>
  <c r="AX36" i="7" s="1"/>
  <c r="AY36" i="7" s="1"/>
  <c r="AW83" i="7"/>
  <c r="AX83" i="7" s="1"/>
  <c r="AY83" i="7" s="1"/>
  <c r="AW71" i="7"/>
  <c r="AX71" i="7" s="1"/>
  <c r="AY71" i="7" s="1"/>
  <c r="AW58" i="7"/>
  <c r="AX58" i="7" s="1"/>
  <c r="AY58" i="7" s="1"/>
  <c r="AW48" i="7"/>
  <c r="AX48" i="7" s="1"/>
  <c r="AY48" i="7" s="1"/>
  <c r="AW20" i="7"/>
  <c r="AX20" i="7" s="1"/>
  <c r="AY20" i="7" s="1"/>
  <c r="AW67" i="7"/>
  <c r="AX67" i="7" s="1"/>
  <c r="AY67" i="7" s="1"/>
  <c r="AW59" i="7"/>
  <c r="AX59" i="7" s="1"/>
  <c r="AY59" i="7" s="1"/>
  <c r="AW28" i="7"/>
  <c r="AX28" i="7" s="1"/>
  <c r="AY28" i="7" s="1"/>
  <c r="AW77" i="7"/>
  <c r="AX77" i="7" s="1"/>
  <c r="AY77" i="7" s="1"/>
  <c r="AW25" i="7"/>
  <c r="AX25" i="7" s="1"/>
  <c r="AY25" i="7" s="1"/>
  <c r="AW69" i="7"/>
  <c r="AX69" i="7" s="1"/>
  <c r="AY69" i="7" s="1"/>
  <c r="AW86" i="7"/>
  <c r="AX86" i="7" s="1"/>
  <c r="AY86" i="7" s="1"/>
  <c r="AW61" i="7"/>
  <c r="AX61" i="7" s="1"/>
  <c r="AY61" i="7" s="1"/>
  <c r="AW2" i="7"/>
  <c r="AX2" i="7" s="1"/>
  <c r="AY2" i="7" s="1"/>
  <c r="AW82" i="7"/>
  <c r="AX82" i="7" s="1"/>
  <c r="AY82" i="7" s="1"/>
  <c r="AW35" i="7"/>
  <c r="AX35" i="7" s="1"/>
  <c r="AY35" i="7" s="1"/>
  <c r="AW75" i="7"/>
  <c r="AX75" i="7" s="1"/>
  <c r="AY75" i="7" s="1"/>
  <c r="AW32" i="7"/>
  <c r="AX32" i="7" s="1"/>
  <c r="AY32" i="7" s="1"/>
  <c r="AW18" i="7"/>
  <c r="AX18" i="7" s="1"/>
  <c r="AY18" i="7" s="1"/>
  <c r="AW31" i="7"/>
  <c r="AX31" i="7" s="1"/>
  <c r="AY31" i="7" s="1"/>
  <c r="AW38" i="7"/>
  <c r="AX38" i="7" s="1"/>
  <c r="AY38" i="7" s="1"/>
  <c r="AW65" i="7"/>
  <c r="AX65" i="7" s="1"/>
  <c r="AY65" i="7" s="1"/>
  <c r="AW6" i="7"/>
  <c r="AX6" i="7" s="1"/>
  <c r="AY6" i="7" s="1"/>
  <c r="AW80" i="7"/>
  <c r="AX80" i="7" s="1"/>
  <c r="AY80" i="7" s="1"/>
  <c r="AW76" i="7"/>
  <c r="AX76" i="7" s="1"/>
  <c r="AY76" i="7" s="1"/>
  <c r="AW72" i="7"/>
  <c r="AX72" i="7" s="1"/>
  <c r="AY72" i="7" s="1"/>
  <c r="AW11" i="7"/>
  <c r="AX11" i="7" s="1"/>
  <c r="AY11" i="7" s="1"/>
  <c r="AW57" i="7"/>
  <c r="AX57" i="7" s="1"/>
  <c r="AY57" i="7" s="1"/>
  <c r="AW51" i="7"/>
  <c r="AX51" i="7" s="1"/>
  <c r="AY51" i="7" s="1"/>
  <c r="AW19" i="7"/>
  <c r="AX19" i="7" s="1"/>
  <c r="AY19" i="7" s="1"/>
  <c r="AW54" i="7"/>
  <c r="AX54" i="7" s="1"/>
  <c r="AY54" i="7" s="1"/>
  <c r="AW46" i="7"/>
  <c r="AX46" i="7" s="1"/>
  <c r="AY46" i="7" s="1"/>
  <c r="AW12" i="7"/>
  <c r="AX12" i="7" s="1"/>
  <c r="AY12" i="7" s="1"/>
  <c r="AW7" i="7"/>
  <c r="AX7" i="7" s="1"/>
  <c r="AY7" i="7" s="1"/>
  <c r="AW50" i="7"/>
  <c r="AX50" i="7" s="1"/>
  <c r="AY50" i="7" s="1"/>
  <c r="AW60" i="7"/>
  <c r="AX60" i="7" s="1"/>
  <c r="AY60" i="7" s="1"/>
  <c r="AW84" i="7"/>
  <c r="AX84" i="7" s="1"/>
  <c r="AY84" i="7" s="1"/>
  <c r="AW85" i="7"/>
  <c r="AX85" i="7" s="1"/>
  <c r="AY85" i="7" s="1"/>
  <c r="AW74" i="7"/>
  <c r="AX74" i="7" s="1"/>
  <c r="AY74" i="7" s="1"/>
  <c r="AJ47" i="7"/>
  <c r="AK47" i="7" s="1"/>
  <c r="AL47" i="7" s="1"/>
  <c r="AJ10" i="7"/>
  <c r="AK10" i="7" s="1"/>
  <c r="AL10" i="7" s="1"/>
  <c r="AJ43" i="7"/>
  <c r="AK43" i="7" s="1"/>
  <c r="AL43" i="7" s="1"/>
  <c r="AJ78" i="7"/>
  <c r="AK78" i="7" s="1"/>
  <c r="AL78" i="7" s="1"/>
  <c r="AJ70" i="7"/>
  <c r="AK70" i="7" s="1"/>
  <c r="AL70" i="7" s="1"/>
  <c r="AJ64" i="7"/>
  <c r="AK64" i="7" s="1"/>
  <c r="AL64" i="7" s="1"/>
  <c r="AJ24" i="7"/>
  <c r="AK24" i="7" s="1"/>
  <c r="AL24" i="7" s="1"/>
  <c r="AJ26" i="7"/>
  <c r="AK26" i="7" s="1"/>
  <c r="AL26" i="7" s="1"/>
  <c r="AJ44" i="7"/>
  <c r="AK44" i="7" s="1"/>
  <c r="AL44" i="7" s="1"/>
  <c r="AJ15" i="7"/>
  <c r="AK15" i="7" s="1"/>
  <c r="AL15" i="7" s="1"/>
  <c r="AJ45" i="7"/>
  <c r="AK45" i="7" s="1"/>
  <c r="AL45" i="7" s="1"/>
  <c r="AJ23" i="7"/>
  <c r="AK23" i="7" s="1"/>
  <c r="AL23" i="7" s="1"/>
  <c r="AJ53" i="7"/>
  <c r="AK53" i="7" s="1"/>
  <c r="AL53" i="7" s="1"/>
  <c r="AJ40" i="7"/>
  <c r="AK40" i="7" s="1"/>
  <c r="AL40" i="7" s="1"/>
  <c r="AJ5" i="7"/>
  <c r="AK5" i="7" s="1"/>
  <c r="AL5" i="7" s="1"/>
  <c r="AJ62" i="7"/>
  <c r="AK62" i="7" s="1"/>
  <c r="AL62" i="7" s="1"/>
  <c r="AJ9" i="7"/>
  <c r="AK9" i="7" s="1"/>
  <c r="AL9" i="7" s="1"/>
  <c r="AJ81" i="7"/>
  <c r="AK81" i="7" s="1"/>
  <c r="AL81" i="7" s="1"/>
  <c r="AJ79" i="7"/>
  <c r="AK79" i="7" s="1"/>
  <c r="AL79" i="7" s="1"/>
  <c r="AJ17" i="7"/>
  <c r="AK17" i="7" s="1"/>
  <c r="AL17" i="7" s="1"/>
  <c r="AJ22" i="7"/>
  <c r="AK22" i="7" s="1"/>
  <c r="AL22" i="7" s="1"/>
  <c r="AJ4" i="7"/>
  <c r="AK4" i="7" s="1"/>
  <c r="AL4" i="7" s="1"/>
  <c r="AJ33" i="7"/>
  <c r="AK33" i="7" s="1"/>
  <c r="AL33" i="7" s="1"/>
  <c r="AJ37" i="7"/>
  <c r="AK37" i="7" s="1"/>
  <c r="AL37" i="7" s="1"/>
  <c r="AJ56" i="7"/>
  <c r="AK56" i="7" s="1"/>
  <c r="AL56" i="7" s="1"/>
  <c r="AJ30" i="7"/>
  <c r="AK30" i="7" s="1"/>
  <c r="AL30" i="7" s="1"/>
  <c r="AJ55" i="7"/>
  <c r="AK55" i="7" s="1"/>
  <c r="AL55" i="7" s="1"/>
  <c r="AJ8" i="7"/>
  <c r="AK8" i="7" s="1"/>
  <c r="AL8" i="7" s="1"/>
  <c r="AJ41" i="7"/>
  <c r="AK41" i="7" s="1"/>
  <c r="AL41" i="7" s="1"/>
  <c r="AJ52" i="7"/>
  <c r="AK52" i="7" s="1"/>
  <c r="AL52" i="7" s="1"/>
  <c r="AJ21" i="7"/>
  <c r="AK21" i="7" s="1"/>
  <c r="AL21" i="7" s="1"/>
  <c r="AJ3" i="7"/>
  <c r="AK3" i="7" s="1"/>
  <c r="AL3" i="7" s="1"/>
  <c r="AJ34" i="7"/>
  <c r="AK34" i="7" s="1"/>
  <c r="AL34" i="7" s="1"/>
  <c r="AJ68" i="7"/>
  <c r="AK68" i="7" s="1"/>
  <c r="AL68" i="7" s="1"/>
  <c r="AJ27" i="7"/>
  <c r="AK27" i="7" s="1"/>
  <c r="AL27" i="7" s="1"/>
  <c r="AJ66" i="7"/>
  <c r="AK66" i="7" s="1"/>
  <c r="AL66" i="7" s="1"/>
  <c r="AJ63" i="7"/>
  <c r="AK63" i="7" s="1"/>
  <c r="AL63" i="7" s="1"/>
  <c r="AJ16" i="7"/>
  <c r="AK16" i="7" s="1"/>
  <c r="AL16" i="7" s="1"/>
  <c r="AJ39" i="7"/>
  <c r="AK39" i="7" s="1"/>
  <c r="AL39" i="7" s="1"/>
  <c r="AJ73" i="7"/>
  <c r="AK73" i="7" s="1"/>
  <c r="AL73" i="7" s="1"/>
  <c r="AJ42" i="7"/>
  <c r="AK42" i="7" s="1"/>
  <c r="AL42" i="7" s="1"/>
  <c r="AJ13" i="7"/>
  <c r="AK13" i="7" s="1"/>
  <c r="AL13" i="7" s="1"/>
  <c r="AJ29" i="7"/>
  <c r="AK29" i="7" s="1"/>
  <c r="AL29" i="7" s="1"/>
  <c r="AJ49" i="7"/>
  <c r="AK49" i="7" s="1"/>
  <c r="AL49" i="7" s="1"/>
  <c r="AJ14" i="7"/>
  <c r="AK14" i="7" s="1"/>
  <c r="AL14" i="7" s="1"/>
  <c r="AJ36" i="7"/>
  <c r="AK36" i="7" s="1"/>
  <c r="AL36" i="7" s="1"/>
  <c r="AJ83" i="7"/>
  <c r="AK83" i="7" s="1"/>
  <c r="AL83" i="7" s="1"/>
  <c r="AJ71" i="7"/>
  <c r="AK71" i="7" s="1"/>
  <c r="AL71" i="7" s="1"/>
  <c r="AJ58" i="7"/>
  <c r="AK58" i="7" s="1"/>
  <c r="AL58" i="7" s="1"/>
  <c r="AJ48" i="7"/>
  <c r="AK48" i="7" s="1"/>
  <c r="AL48" i="7" s="1"/>
  <c r="AJ20" i="7"/>
  <c r="AK20" i="7" s="1"/>
  <c r="AL20" i="7" s="1"/>
  <c r="AJ67" i="7"/>
  <c r="AK67" i="7" s="1"/>
  <c r="AL67" i="7" s="1"/>
  <c r="AJ59" i="7"/>
  <c r="AK59" i="7" s="1"/>
  <c r="AL59" i="7" s="1"/>
  <c r="AJ28" i="7"/>
  <c r="AK28" i="7" s="1"/>
  <c r="AL28" i="7" s="1"/>
  <c r="AJ77" i="7"/>
  <c r="AK77" i="7" s="1"/>
  <c r="AL77" i="7" s="1"/>
  <c r="AJ25" i="7"/>
  <c r="AK25" i="7" s="1"/>
  <c r="AL25" i="7" s="1"/>
  <c r="AJ69" i="7"/>
  <c r="AK69" i="7" s="1"/>
  <c r="AL69" i="7" s="1"/>
  <c r="AJ86" i="7"/>
  <c r="AK86" i="7" s="1"/>
  <c r="AL86" i="7" s="1"/>
  <c r="AJ61" i="7"/>
  <c r="AK61" i="7" s="1"/>
  <c r="AL61" i="7" s="1"/>
  <c r="AJ2" i="7"/>
  <c r="AK2" i="7" s="1"/>
  <c r="AL2" i="7" s="1"/>
  <c r="AJ82" i="7"/>
  <c r="AK82" i="7" s="1"/>
  <c r="AL82" i="7" s="1"/>
  <c r="AJ35" i="7"/>
  <c r="AK35" i="7" s="1"/>
  <c r="AL35" i="7" s="1"/>
  <c r="AJ75" i="7"/>
  <c r="AK75" i="7" s="1"/>
  <c r="AL75" i="7" s="1"/>
  <c r="AJ32" i="7"/>
  <c r="AK32" i="7" s="1"/>
  <c r="AL32" i="7" s="1"/>
  <c r="AJ18" i="7"/>
  <c r="AK18" i="7" s="1"/>
  <c r="AL18" i="7" s="1"/>
  <c r="AJ31" i="7"/>
  <c r="AK31" i="7" s="1"/>
  <c r="AL31" i="7" s="1"/>
  <c r="AJ38" i="7"/>
  <c r="AK38" i="7" s="1"/>
  <c r="AL38" i="7" s="1"/>
  <c r="AJ65" i="7"/>
  <c r="AK65" i="7" s="1"/>
  <c r="AL65" i="7" s="1"/>
  <c r="AJ6" i="7"/>
  <c r="AK6" i="7" s="1"/>
  <c r="AL6" i="7" s="1"/>
  <c r="AJ80" i="7"/>
  <c r="AK80" i="7" s="1"/>
  <c r="AL80" i="7" s="1"/>
  <c r="AJ76" i="7"/>
  <c r="AK76" i="7" s="1"/>
  <c r="AL76" i="7" s="1"/>
  <c r="AJ72" i="7"/>
  <c r="AK72" i="7" s="1"/>
  <c r="AL72" i="7" s="1"/>
  <c r="AJ11" i="7"/>
  <c r="AK11" i="7" s="1"/>
  <c r="AL11" i="7" s="1"/>
  <c r="AJ57" i="7"/>
  <c r="AK57" i="7" s="1"/>
  <c r="AL57" i="7" s="1"/>
  <c r="AJ51" i="7"/>
  <c r="AK51" i="7" s="1"/>
  <c r="AL51" i="7" s="1"/>
  <c r="AJ19" i="7"/>
  <c r="AK19" i="7" s="1"/>
  <c r="AL19" i="7" s="1"/>
  <c r="AJ54" i="7"/>
  <c r="AK54" i="7" s="1"/>
  <c r="AL54" i="7" s="1"/>
  <c r="AJ46" i="7"/>
  <c r="AK46" i="7" s="1"/>
  <c r="AL46" i="7" s="1"/>
  <c r="AJ12" i="7"/>
  <c r="AK12" i="7" s="1"/>
  <c r="AL12" i="7" s="1"/>
  <c r="AJ7" i="7"/>
  <c r="AK7" i="7" s="1"/>
  <c r="AL7" i="7" s="1"/>
  <c r="AJ50" i="7"/>
  <c r="AK50" i="7" s="1"/>
  <c r="AL50" i="7" s="1"/>
  <c r="AJ60" i="7"/>
  <c r="AK60" i="7" s="1"/>
  <c r="AL60" i="7" s="1"/>
  <c r="AJ84" i="7"/>
  <c r="AK84" i="7" s="1"/>
  <c r="AL84" i="7" s="1"/>
  <c r="AJ85" i="7"/>
  <c r="AK85" i="7" s="1"/>
  <c r="AL85" i="7" s="1"/>
  <c r="AJ74" i="7"/>
  <c r="AK74" i="7" s="1"/>
  <c r="AL74" i="7" s="1"/>
  <c r="AA47" i="7"/>
  <c r="AB47" i="7" s="1"/>
  <c r="AC47" i="7" s="1"/>
  <c r="AA10" i="7"/>
  <c r="AB10" i="7" s="1"/>
  <c r="AC10" i="7" s="1"/>
  <c r="AA43" i="7"/>
  <c r="AB43" i="7" s="1"/>
  <c r="AC43" i="7" s="1"/>
  <c r="AA78" i="7"/>
  <c r="AB78" i="7" s="1"/>
  <c r="AC78" i="7" s="1"/>
  <c r="AA70" i="7"/>
  <c r="AB70" i="7" s="1"/>
  <c r="AC70" i="7" s="1"/>
  <c r="AA64" i="7"/>
  <c r="AB64" i="7" s="1"/>
  <c r="AC64" i="7" s="1"/>
  <c r="AA24" i="7"/>
  <c r="AB24" i="7" s="1"/>
  <c r="AC24" i="7" s="1"/>
  <c r="AA26" i="7"/>
  <c r="AB26" i="7" s="1"/>
  <c r="AC26" i="7" s="1"/>
  <c r="AA44" i="7"/>
  <c r="AB44" i="7" s="1"/>
  <c r="AC44" i="7" s="1"/>
  <c r="AA15" i="7"/>
  <c r="AB15" i="7" s="1"/>
  <c r="AC15" i="7" s="1"/>
  <c r="AA45" i="7"/>
  <c r="AB45" i="7" s="1"/>
  <c r="AC45" i="7" s="1"/>
  <c r="AA23" i="7"/>
  <c r="AB23" i="7" s="1"/>
  <c r="AC23" i="7" s="1"/>
  <c r="AA53" i="7"/>
  <c r="AB53" i="7" s="1"/>
  <c r="AC53" i="7" s="1"/>
  <c r="AA40" i="7"/>
  <c r="AB40" i="7" s="1"/>
  <c r="AC40" i="7" s="1"/>
  <c r="AA5" i="7"/>
  <c r="AB5" i="7" s="1"/>
  <c r="AC5" i="7" s="1"/>
  <c r="AA62" i="7"/>
  <c r="AB62" i="7" s="1"/>
  <c r="AC62" i="7" s="1"/>
  <c r="AA9" i="7"/>
  <c r="AB9" i="7" s="1"/>
  <c r="AC9" i="7" s="1"/>
  <c r="AA81" i="7"/>
  <c r="AB81" i="7" s="1"/>
  <c r="AC81" i="7" s="1"/>
  <c r="AA79" i="7"/>
  <c r="AB79" i="7" s="1"/>
  <c r="AC79" i="7" s="1"/>
  <c r="AA17" i="7"/>
  <c r="AB17" i="7" s="1"/>
  <c r="AC17" i="7" s="1"/>
  <c r="AA22" i="7"/>
  <c r="AB22" i="7" s="1"/>
  <c r="AC22" i="7" s="1"/>
  <c r="AA4" i="7"/>
  <c r="AB4" i="7" s="1"/>
  <c r="AC4" i="7" s="1"/>
  <c r="AA33" i="7"/>
  <c r="AB33" i="7" s="1"/>
  <c r="AC33" i="7" s="1"/>
  <c r="AA37" i="7"/>
  <c r="AB37" i="7" s="1"/>
  <c r="AC37" i="7" s="1"/>
  <c r="AA56" i="7"/>
  <c r="AB56" i="7" s="1"/>
  <c r="AC56" i="7" s="1"/>
  <c r="AA30" i="7"/>
  <c r="AB30" i="7" s="1"/>
  <c r="AC30" i="7" s="1"/>
  <c r="AA55" i="7"/>
  <c r="AB55" i="7" s="1"/>
  <c r="AC55" i="7" s="1"/>
  <c r="AA8" i="7"/>
  <c r="AB8" i="7" s="1"/>
  <c r="AC8" i="7" s="1"/>
  <c r="AA41" i="7"/>
  <c r="AB41" i="7" s="1"/>
  <c r="AC41" i="7" s="1"/>
  <c r="AA52" i="7"/>
  <c r="AB52" i="7" s="1"/>
  <c r="AC52" i="7" s="1"/>
  <c r="AA21" i="7"/>
  <c r="AB21" i="7" s="1"/>
  <c r="AC21" i="7" s="1"/>
  <c r="AA3" i="7"/>
  <c r="AB3" i="7" s="1"/>
  <c r="AC3" i="7" s="1"/>
  <c r="AA34" i="7"/>
  <c r="AB34" i="7" s="1"/>
  <c r="AC34" i="7" s="1"/>
  <c r="AA68" i="7"/>
  <c r="AB68" i="7" s="1"/>
  <c r="AC68" i="7" s="1"/>
  <c r="AA27" i="7"/>
  <c r="AB27" i="7" s="1"/>
  <c r="AC27" i="7" s="1"/>
  <c r="AA66" i="7"/>
  <c r="AB66" i="7" s="1"/>
  <c r="AC66" i="7" s="1"/>
  <c r="AA63" i="7"/>
  <c r="AB63" i="7" s="1"/>
  <c r="AC63" i="7" s="1"/>
  <c r="AA16" i="7"/>
  <c r="AB16" i="7" s="1"/>
  <c r="AC16" i="7" s="1"/>
  <c r="AA39" i="7"/>
  <c r="AB39" i="7" s="1"/>
  <c r="AC39" i="7" s="1"/>
  <c r="AA73" i="7"/>
  <c r="AB73" i="7" s="1"/>
  <c r="AC73" i="7" s="1"/>
  <c r="AA42" i="7"/>
  <c r="AB42" i="7" s="1"/>
  <c r="AC42" i="7" s="1"/>
  <c r="AA13" i="7"/>
  <c r="AB13" i="7" s="1"/>
  <c r="AC13" i="7" s="1"/>
  <c r="AA29" i="7"/>
  <c r="AB29" i="7" s="1"/>
  <c r="AC29" i="7" s="1"/>
  <c r="AA49" i="7"/>
  <c r="AB49" i="7" s="1"/>
  <c r="AC49" i="7" s="1"/>
  <c r="AA14" i="7"/>
  <c r="AB14" i="7" s="1"/>
  <c r="AC14" i="7" s="1"/>
  <c r="AA36" i="7"/>
  <c r="AB36" i="7" s="1"/>
  <c r="AC36" i="7" s="1"/>
  <c r="AA83" i="7"/>
  <c r="AB83" i="7" s="1"/>
  <c r="AC83" i="7" s="1"/>
  <c r="AA71" i="7"/>
  <c r="AB71" i="7" s="1"/>
  <c r="AC71" i="7" s="1"/>
  <c r="AA58" i="7"/>
  <c r="AB58" i="7" s="1"/>
  <c r="AC58" i="7" s="1"/>
  <c r="AA48" i="7"/>
  <c r="AB48" i="7" s="1"/>
  <c r="AC48" i="7" s="1"/>
  <c r="AA20" i="7"/>
  <c r="AB20" i="7" s="1"/>
  <c r="AC20" i="7" s="1"/>
  <c r="AA67" i="7"/>
  <c r="AB67" i="7" s="1"/>
  <c r="AC67" i="7" s="1"/>
  <c r="AA59" i="7"/>
  <c r="AB59" i="7" s="1"/>
  <c r="AC59" i="7" s="1"/>
  <c r="AA28" i="7"/>
  <c r="AB28" i="7" s="1"/>
  <c r="AC28" i="7" s="1"/>
  <c r="AA77" i="7"/>
  <c r="AB77" i="7" s="1"/>
  <c r="AC77" i="7" s="1"/>
  <c r="AA25" i="7"/>
  <c r="AB25" i="7" s="1"/>
  <c r="AC25" i="7" s="1"/>
  <c r="AA69" i="7"/>
  <c r="AB69" i="7" s="1"/>
  <c r="AC69" i="7" s="1"/>
  <c r="AA86" i="7"/>
  <c r="AB86" i="7" s="1"/>
  <c r="AC86" i="7" s="1"/>
  <c r="AA61" i="7"/>
  <c r="AB61" i="7" s="1"/>
  <c r="AC61" i="7" s="1"/>
  <c r="AA2" i="7"/>
  <c r="AB2" i="7" s="1"/>
  <c r="AC2" i="7" s="1"/>
  <c r="AA82" i="7"/>
  <c r="AB82" i="7" s="1"/>
  <c r="AC82" i="7" s="1"/>
  <c r="AA35" i="7"/>
  <c r="AB35" i="7" s="1"/>
  <c r="AC35" i="7" s="1"/>
  <c r="AA75" i="7"/>
  <c r="AB75" i="7" s="1"/>
  <c r="AC75" i="7" s="1"/>
  <c r="AA32" i="7"/>
  <c r="AB32" i="7" s="1"/>
  <c r="AC32" i="7" s="1"/>
  <c r="AA18" i="7"/>
  <c r="AB18" i="7" s="1"/>
  <c r="AC18" i="7" s="1"/>
  <c r="AA31" i="7"/>
  <c r="AB31" i="7" s="1"/>
  <c r="AC31" i="7" s="1"/>
  <c r="AA38" i="7"/>
  <c r="AB38" i="7" s="1"/>
  <c r="AC38" i="7" s="1"/>
  <c r="AA65" i="7"/>
  <c r="AB65" i="7" s="1"/>
  <c r="AC65" i="7" s="1"/>
  <c r="AA6" i="7"/>
  <c r="AB6" i="7" s="1"/>
  <c r="AC6" i="7" s="1"/>
  <c r="AA80" i="7"/>
  <c r="AB80" i="7" s="1"/>
  <c r="AC80" i="7" s="1"/>
  <c r="AA76" i="7"/>
  <c r="AB76" i="7" s="1"/>
  <c r="AC76" i="7" s="1"/>
  <c r="AA72" i="7"/>
  <c r="AB72" i="7" s="1"/>
  <c r="AC72" i="7" s="1"/>
  <c r="AA11" i="7"/>
  <c r="AB11" i="7" s="1"/>
  <c r="AC11" i="7" s="1"/>
  <c r="AA57" i="7"/>
  <c r="AB57" i="7" s="1"/>
  <c r="AC57" i="7" s="1"/>
  <c r="AA51" i="7"/>
  <c r="AB51" i="7" s="1"/>
  <c r="AC51" i="7" s="1"/>
  <c r="AA19" i="7"/>
  <c r="AB19" i="7" s="1"/>
  <c r="AC19" i="7" s="1"/>
  <c r="AA54" i="7"/>
  <c r="AB54" i="7" s="1"/>
  <c r="AC54" i="7" s="1"/>
  <c r="AA46" i="7"/>
  <c r="AB46" i="7" s="1"/>
  <c r="AC46" i="7" s="1"/>
  <c r="AA12" i="7"/>
  <c r="AB12" i="7" s="1"/>
  <c r="AC12" i="7" s="1"/>
  <c r="AA7" i="7"/>
  <c r="AB7" i="7" s="1"/>
  <c r="AC7" i="7" s="1"/>
  <c r="AA50" i="7"/>
  <c r="AB50" i="7" s="1"/>
  <c r="AC50" i="7" s="1"/>
  <c r="AA60" i="7"/>
  <c r="AB60" i="7" s="1"/>
  <c r="AC60" i="7" s="1"/>
  <c r="AA84" i="7"/>
  <c r="AB84" i="7" s="1"/>
  <c r="AC84" i="7" s="1"/>
  <c r="AA85" i="7"/>
  <c r="AB85" i="7" s="1"/>
  <c r="AC85" i="7" s="1"/>
  <c r="AA74" i="7"/>
  <c r="AB74" i="7" s="1"/>
  <c r="AC74" i="7" s="1"/>
  <c r="AY87" i="7" l="1"/>
  <c r="CD87" i="7"/>
  <c r="BU87" i="7"/>
  <c r="BH87" i="7"/>
  <c r="AL87" i="7"/>
  <c r="AC87" i="7"/>
  <c r="P87" i="7"/>
  <c r="AM87" i="7" s="1"/>
  <c r="T87" i="7" l="1"/>
  <c r="Q87" i="7"/>
  <c r="BG87" i="7"/>
  <c r="CC87" i="7"/>
  <c r="AX87" i="7"/>
  <c r="AB87" i="7"/>
  <c r="A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<sst xmlns="http://schemas.openxmlformats.org/spreadsheetml/2006/main" count="1059" uniqueCount="207">
  <si>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</si>
  <si>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</si>
  <si>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</si>
  <si>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</si>
  <si>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</si>
  <si>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</si>
  <si>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</si>
  <si>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</si>
  <si>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</si>
  <si>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</si>
  <si>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</si>
  <si>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</si>
  <si>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</si>
  <si>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</si>
  <si>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</si>
  <si>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</si>
  <si>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</si>
  <si>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</si>
  <si>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</si>
  <si>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</si>
  <si>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</si>
  <si>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</si>
  <si>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</si>
  <si>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</si>
  <si>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</si>
  <si>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</si>
  <si>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</si>
  <si>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</si>
  <si>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</si>
  <si>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</si>
  <si>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</si>
  <si>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</si>
  <si>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</si>
  <si>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</si>
  <si>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</si>
  <si>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</si>
  <si>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</si>
  <si>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</si>
  <si>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</si>
  <si>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</si>
  <si>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</si>
  <si>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</si>
  <si>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</si>
  <si>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</si>
  <si>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</si>
  <si>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</si>
  <si>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</si>
  <si>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</si>
  <si>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</si>
  <si>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</si>
  <si>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</si>
  <si>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</si>
  <si>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</si>
  <si>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</si>
  <si>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</si>
  <si>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</si>
  <si>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</si>
  <si>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</si>
  <si>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</si>
  <si>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</si>
  <si>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</si>
  <si>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</si>
  <si>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</si>
  <si>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</si>
  <si>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</si>
  <si>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</si>
  <si>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</si>
  <si>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</si>
  <si>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</si>
  <si>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</si>
  <si>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</si>
  <si>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</si>
  <si>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</si>
  <si>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</si>
  <si>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</si>
  <si>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</si>
  <si>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</si>
  <si>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</si>
  <si>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</si>
  <si>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</si>
  <si>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</si>
  <si>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</si>
  <si>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</si>
  <si>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</si>
  <si>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</si>
  <si>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</si>
  <si>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</si>
  <si>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</si>
  <si>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</si>
  <si>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</si>
  <si>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</si>
  <si>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</si>
  <si>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</si>
  <si>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</si>
  <si>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</si>
  <si>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</si>
  <si>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</si>
  <si>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</si>
  <si>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</si>
  <si>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</si>
  <si>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</si>
  <si>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</si>
  <si>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</si>
  <si>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</si>
  <si>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</si>
  <si>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</si>
  <si>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</si>
  <si>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</si>
  <si>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</si>
  <si>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</si>
  <si>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</si>
  <si>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</si>
  <si>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</si>
  <si>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</si>
  <si>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</si>
  <si>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</si>
  <si>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</si>
  <si>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</si>
  <si>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</si>
  <si>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</si>
  <si>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</si>
  <si>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</si>
  <si>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</si>
  <si>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</si>
  <si>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</si>
  <si>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</si>
  <si>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</si>
  <si>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</si>
  <si>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</si>
  <si>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</si>
  <si>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</si>
  <si>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</si>
  <si>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</si>
  <si>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</si>
  <si>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</si>
  <si>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</si>
  <si>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</si>
  <si>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</si>
  <si>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</si>
  <si>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</si>
  <si>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</si>
  <si>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</si>
  <si>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</si>
  <si>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</si>
  <si>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</si>
  <si>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</si>
  <si>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</si>
  <si>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</si>
  <si>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</si>
  <si>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</si>
  <si>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</si>
  <si>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</si>
  <si>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</si>
  <si>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</si>
  <si>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</si>
  <si>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</si>
  <si>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</si>
  <si>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</si>
  <si>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</si>
  <si>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</si>
  <si>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</si>
  <si>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</si>
  <si>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</si>
  <si>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</si>
  <si>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</si>
  <si>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</si>
  <si>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</si>
  <si>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</si>
  <si>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</si>
  <si>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</si>
  <si>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</si>
  <si>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</si>
  <si>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</si>
  <si>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</si>
  <si>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</si>
  <si>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</si>
  <si>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</si>
  <si>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</si>
  <si>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</si>
  <si>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</si>
  <si>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</si>
  <si>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</si>
  <si>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</si>
  <si>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ДА Функция</t>
  </si>
  <si>
    <t>ДА функция ВКЛ ИСК</t>
  </si>
  <si>
    <t>Result Lda</t>
  </si>
  <si>
    <t>Result forward</t>
  </si>
  <si>
    <t>Result backward</t>
  </si>
  <si>
    <t>ДА Махаланобис</t>
  </si>
  <si>
    <t xml:space="preserve">точность </t>
  </si>
  <si>
    <t>точность</t>
  </si>
  <si>
    <t>точность2</t>
  </si>
  <si>
    <t>ДА ФУНКЦИЯ  ВКЛ ИСК питон</t>
  </si>
  <si>
    <t>ДА Функция Пион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</si>
  <si>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</si>
  <si>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</si>
  <si>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Продажа сильно алкогольной продукции населению(тысяч декалитров)/на тыс населения</t>
  </si>
  <si>
    <t>Средняя Стоимость минимального (условного) набора потребительских товаров и услуг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</si>
  <si>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</si>
  <si>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</si>
  <si>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</si>
  <si>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</si>
  <si>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</si>
  <si>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ДА махал ВКЛ ИСК</t>
  </si>
  <si>
    <t>Точность функции</t>
  </si>
  <si>
    <t>точность ДА ВКЛ</t>
  </si>
  <si>
    <t>точность ДА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</si>
</sst>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10" fontId="11" fillId="5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Fill="1" applyBorder="1" applyAlignment="1" applyProtection="1">
      <alignment horizontal="right" vertical="center"/>
    </xf>
    <xf numFmtId="0" fontId="4" fillId="6" borderId="0" xfId="1" applyNumberFormat="1" applyFont="1" applyFill="1" applyAlignment="1">
      <alignment horizontal="center" vertical="top" wrapText="1"/>
    </xf>
    <xf numFmtId="0" fontId="0" fillId="6" borderId="0" xfId="0" applyFill="1"/>
    <xf numFmtId="2" fontId="11" fillId="5" borderId="0" xfId="0" applyNumberFormat="1" applyFont="1" applyFill="1" applyAlignment="1">
      <alignment horizontal="right" vertical="center"/>
    </xf>
    <xf numFmtId="2" fontId="0" fillId="5" borderId="0" xfId="0" applyNumberFormat="1" applyFill="1"/>
    <xf numFmtId="0" fontId="11" fillId="5" borderId="0" xfId="0" applyNumberFormat="1" applyFont="1" applyFill="1" applyAlignment="1">
      <alignment horizontal="right" vertical="center"/>
    </xf>
  </cellXfs>
  <cellStyles count="3">
    <cellStyle name="Обычный" xfId="0" builtinId="0"/>
    <cellStyle name="Обычный_Итоги" xfId="1"/>
    <cellStyle name="Процентный" xfId="2" builtinId="5"/>
  </cellStyles>
  <dxfs count="96"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069616"/>
        <c:axId val="-313070704"/>
      </c:lineChart>
      <c:catAx>
        <c:axId val="-3130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3070704"/>
        <c:crosses val="autoZero"/>
        <c:auto val="1"/>
        <c:lblAlgn val="ctr"/>
        <c:lblOffset val="100"/>
        <c:noMultiLvlLbl val="0"/>
      </c:catAx>
      <c:valAx>
        <c:axId val="-3130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30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11</xdr:col>
      <xdr:colOff>180975</xdr:colOff>
      <xdr:row>12</xdr:row>
      <xdr:rowOff>9525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2002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190500</xdr:colOff>
      <xdr:row>13</xdr:row>
      <xdr:rowOff>9525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4003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190500</xdr:colOff>
      <xdr:row>14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6003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190500</xdr:colOff>
      <xdr:row>15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8003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190500</xdr:colOff>
      <xdr:row>16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0003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190500</xdr:colOff>
      <xdr:row>17</xdr:row>
      <xdr:rowOff>9525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2004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190500</xdr:colOff>
      <xdr:row>18</xdr:row>
      <xdr:rowOff>9525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4004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190500</xdr:colOff>
      <xdr:row>19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004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180975</xdr:colOff>
      <xdr:row>20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8004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</xdr:colOff>
      <xdr:row>1</xdr:row>
      <xdr:rowOff>133350</xdr:rowOff>
    </xdr:from>
    <xdr:to>
      <xdr:col>18</xdr:col>
      <xdr:colOff>142874</xdr:colOff>
      <xdr:row>8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49" y="323850"/>
          <a:ext cx="3762375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CD87" totalsRowCount="1" headerRowDxfId="95" dataDxfId="94">
  <autoFilter ref="A1:CD86"/>
  <sortState ref="A2:BU86">
    <sortCondition ref="A1:A86"/>
  </sortState>
  <tableColumns count="82">
    <tableColumn id="1" name="Регион" dataDxfId="93" totalsRowDxfId="92"/>
    <tableColumn id="2" name="Cluster Membership-Ward" totalsRowFunction="count" dataDxfId="91" totalsRowDxfId="90"/>
    <tableColumn id="3" name="Cluster Membership-Complete" totalsRowFunction="count" dataDxfId="89" totalsRowDxfId="88"/>
    <tableColumn id="4" name="Cluster Membership-Single" totalsRowFunction="count" dataDxfId="87" totalsRowDxfId="86"/>
    <tableColumn id="5" name="CLUSTER K-means" totalsRowFunction="count" dataDxfId="85" totalsRowDxfId="84"/>
    <tableColumn id="6" name="X1" totalsRowFunction="average" dataDxfId="83" totalsRowDxfId="82"/>
    <tableColumn id="7" name="X2" totalsRowFunction="average" dataDxfId="81" totalsRowDxfId="80"/>
    <tableColumn id="8" name="X3" totalsRowFunction="average" dataDxfId="79" totalsRowDxfId="78"/>
    <tableColumn id="9" name="X4" totalsRowFunction="average" dataDxfId="77" totalsRowDxfId="76"/>
    <tableColumn id="10" name="X5" totalsRowFunction="average" dataDxfId="75" totalsRowDxfId="74"/>
    <tableColumn id="11" name="X6" totalsRowFunction="average" dataDxfId="73" totalsRowDxfId="72"/>
    <tableColumn id="12" name="X7" totalsRowFunction="average" dataDxfId="71" totalsRowDxfId="70"/>
    <tableColumn id="13" name="X8" totalsRowFunction="average" dataDxfId="69" totalsRowDxfId="68"/>
    <tableColumn id="14" name="X9" totalsRowFunction="average" dataDxfId="67" totalsRowDxfId="66"/>
    <tableColumn id="15" name="Расстояние" totalsRowFunction="sum" dataDxfId="65" totalsRowDxfId="64">
      <calculatedColumnFormula>SUMXMY2(Таблица2[[#This Row],[X1]:[X9]],Таблица2[[#Totals],[X1]:[X9]])</calculatedColumnFormula>
    </tableColumn>
    <tableColumn id="16" name="обучающая выборка" totalsRowFunction="count" dataDxfId="63" totalsRowDxfId="62"/>
    <tableColumn id="17" name="функция" totalsRowFunction="custom" dataDxfId="61" totalsRowDxfId="60">
      <totalsRowFormula>Таблица2[[#Totals],[Точность функции]]/Таблица2[[#Totals],[обучающая выборка]]</totalsRowFormula>
    </tableColumn>
    <tableColumn id="80" name="Точность функции" totalsRowFunction="sum" dataDxfId="59" totalsRowDxfId="58" dataCellStyle="Обычный_Итоги">
      <calculatedColumnFormula>IF(VALUE(RIGHT(Таблица2[[#This Row],[функция]],1))=Таблица2[[#This Row],[обучающая выборка]],1,0)</calculatedColumnFormula>
    </tableColumn>
    <tableColumn id="77" name="точность " totalsRowFunction="sum" dataDxfId="57" totalsRowDxfId="56" dataCellStyle="Обычный_Итоги">
      <calculatedColumnFormula>IF(Таблица2[[#This Row],[обучающая выборка]]=Таблица2[[#This Row],[Result Lda]],1,0)</calculatedColumnFormula>
    </tableColumn>
    <tableColumn id="19" name="Result Lda" totalsRowFunction="custom" dataDxfId="55" totalsRowDxfId="54" dataCellStyle="Обычный_Итоги">
      <totalsRowFormula>Таблица2[[#Totals],[точность ]]/Таблица2[[#Totals],[обучающая выборка]]</totalsRowFormula>
    </tableColumn>
    <tableColumn id="18" name="Observed Махаланобис" dataDxfId="53" totalsRowDxfId="52"/>
    <tableColumn id="20" name="Махал1" dataDxfId="51" totalsRowDxfId="50"/>
    <tableColumn id="21" name="Махал2" dataDxfId="49" totalsRowDxfId="48"/>
    <tableColumn id="22" name="Махал3" dataDxfId="47" totalsRowDxfId="46"/>
    <tableColumn id="23" name="Махал4" dataDxfId="45" totalsRowDxfId="44"/>
    <tableColumn id="24" name="Махал5" dataDxfId="43" totalsRowDxfId="42"/>
    <tableColumn id="25" name="Минимум Махаланобис" dataDxfId="41" totalsRowDxfId="40">
      <calculatedColumnFormula>MIN(Таблица2[[#This Row],[Махал1]:[Махал5]])</calculatedColumnFormula>
    </tableColumn>
    <tableColumn id="26" name="Махаланобис классификация" totalsRowFunction="custom" dataDxfId="39" totalsRowDxfId="38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37" totalsRowDxfId="36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35"/>
    <tableColumn id="28" name="априор1" totalsRowDxfId="34"/>
    <tableColumn id="29" name="априор2" totalsRowDxfId="33"/>
    <tableColumn id="30" name="априор3" totalsRowDxfId="32"/>
    <tableColumn id="31" name="априор4" totalsRowDxfId="31"/>
    <tableColumn id="32" name="априор5" totalsRowDxfId="30"/>
    <tableColumn id="34" name="априор макс" dataDxfId="29">
      <calculatedColumnFormula>MAX(Таблица2[[#This Row],[априор1]:[априор5]])</calculatedColumnFormula>
    </tableColumn>
    <tableColumn id="35" name="Априор Классификация" totalsRowFunction="custom" dataDxfId="28" totalsRowDxfId="27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26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25">
      <totalsRowFormula>Таблица2[[#Totals],[точность ДА ВКЛ]]/Таблица2[[#Totals],[обучающая выборка]]</totalsRowFormula>
    </tableColumn>
    <tableColumn id="81" name="точность ДА ВКЛ" totalsRowFunction="sum" dataDxfId="24" totalsRowDxfId="23">
      <calculatedColumnFormula>IF(VALUE(RIGHT(Таблица2[[#This Row],[фнкция ДА ВКЛ]],1))=Таблица2[[#This Row],[обучающая выборка]],1,0)</calculatedColumnFormula>
    </tableColumn>
    <tableColumn id="78" name="точность" totalsRowFunction="sum" dataDxfId="22" totalsRowDxfId="21">
      <calculatedColumnFormula>IF(Таблица2[[#This Row],[обучающая выборка]]=Таблица2[[#This Row],[Result forward]],1,0)</calculatedColumnFormula>
    </tableColumn>
    <tableColumn id="75" name="Result forward" totalsRowFunction="custom" totalsRowDxfId="20">
      <totalsRowFormula>Таблица2[[#Totals],[точность]]/30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19">
      <calculatedColumnFormula>MIN(Таблица2[[#This Row],[Махал1ВКЛ]:[Махал5ВКл]])</calculatedColumnFormula>
    </tableColumn>
    <tableColumn id="45" name="МахаланобисКлассификацияВКЛ" totalsRowFunction="custom" dataDxfId="18" totalsRowDxfId="17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16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15">
      <calculatedColumnFormula>MAX(Таблица2[[#This Row],[АприорВКл1]:[АприорВКл5]])</calculatedColumnFormula>
    </tableColumn>
    <tableColumn id="54" name="АприорВклКлассификация" totalsRowFunction="custom" dataDxfId="14" totalsRowDxfId="13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12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11">
      <totalsRowFormula>Таблица2[[#Totals],[точность ДА ИСК]]/Таблица2[[#Totals],[обучающая выборка]]</totalsRowFormula>
    </tableColumn>
    <tableColumn id="82" name="точность ДА ИСК" totalsRowFunction="sum" dataDxfId="10" totalsRowDxfId="9" dataCellStyle="Обычный_Итоги">
      <calculatedColumnFormula>IF(VALUE(RIGHT(Таблица2[[#This Row],[Фунция ДА ИСК]]))=Таблица2[[#This Row],[обучающая выборка]],1,0)</calculatedColumnFormula>
    </tableColumn>
    <tableColumn id="79" name="точность2" totalsRowFunction="sum" dataDxfId="8" totalsRowDxfId="7" dataCellStyle="Обычный_Итоги">
      <calculatedColumnFormula>IF(Таблица2[[#This Row],[обучающая выборка]]=Таблица2[[#This Row],[Result backward]],1,0)</calculatedColumnFormula>
    </tableColumn>
    <tableColumn id="76" name="Result backward" totalsRowFunction="custom" dataDxfId="6" totalsRowDxfId="5" dataCellStyle="Обычный_Итоги">
      <totalsRowFormula>Таблица2[[#Totals],[точность2]]/30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4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3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2" totalsRowDxfId="1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0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1"/>
  <sheetViews>
    <sheetView zoomScale="115" zoomScaleNormal="115" workbookViewId="0">
      <pane xSplit="1" ySplit="1" topLeftCell="BC77" activePane="bottomRight" state="frozen"/>
      <selection pane="topRight" activeCell="B1" sqref="B1"/>
      <selection pane="bottomLeft" activeCell="A2" sqref="A2"/>
      <selection pane="bottomRight" activeCell="BJ77" sqref="BJ7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8" max="18" width="16.28515625" bestFit="1" customWidth="1"/>
    <col min="35" max="35" width="19" bestFit="1" customWidth="1"/>
    <col min="36" max="36" width="17.42578125" bestFit="1" customWidth="1"/>
    <col min="37" max="38" width="18.85546875" bestFit="1" customWidth="1"/>
    <col min="39" max="39" width="16.7109375" customWidth="1"/>
    <col min="40" max="40" width="18.7109375" bestFit="1" customWidth="1"/>
    <col min="42" max="42" width="15.28515625" bestFit="1" customWidth="1"/>
    <col min="43" max="43" width="30.42578125" bestFit="1" customWidth="1"/>
    <col min="44" max="44" width="34" bestFit="1" customWidth="1"/>
    <col min="45" max="45" width="22" bestFit="1" customWidth="1"/>
    <col min="46" max="46" width="15" bestFit="1" customWidth="1"/>
    <col min="47" max="47" width="31.140625" bestFit="1" customWidth="1"/>
    <col min="48" max="48" width="35.7109375" bestFit="1" customWidth="1"/>
    <col min="49" max="49" width="23" bestFit="1" customWidth="1"/>
    <col min="52" max="52" width="18.85546875" bestFit="1" customWidth="1"/>
    <col min="53" max="53" width="34" customWidth="1"/>
    <col min="54" max="54" width="22.42578125" bestFit="1" customWidth="1"/>
    <col min="55" max="55" width="23.28515625" customWidth="1"/>
    <col min="57" max="57" width="18.85546875" bestFit="1" customWidth="1"/>
    <col min="58" max="58" width="18.85546875" customWidth="1"/>
    <col min="61" max="61" width="17.7109375" bestFit="1" customWidth="1"/>
    <col min="63" max="63" width="19.7109375" customWidth="1"/>
    <col min="64" max="64" width="29.28515625" bestFit="1" customWidth="1"/>
    <col min="71" max="71" width="15" bestFit="1" customWidth="1"/>
  </cols>
  <sheetData>
    <row r="1" spans="1:82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6" t="s">
        <v>135</v>
      </c>
      <c r="Q1" s="16" t="s">
        <v>119</v>
      </c>
      <c r="R1" s="16" t="s">
        <v>204</v>
      </c>
      <c r="S1" s="27" t="s">
        <v>189</v>
      </c>
      <c r="T1" s="27" t="s">
        <v>185</v>
      </c>
      <c r="U1" s="16" t="s">
        <v>125</v>
      </c>
      <c r="V1" s="16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6" t="s">
        <v>136</v>
      </c>
      <c r="AE1" s="16" t="s">
        <v>141</v>
      </c>
      <c r="AF1" s="16" t="s">
        <v>137</v>
      </c>
      <c r="AG1" s="16" t="s">
        <v>138</v>
      </c>
      <c r="AH1" s="16" t="s">
        <v>139</v>
      </c>
      <c r="AI1" s="16" t="s">
        <v>140</v>
      </c>
      <c r="AJ1" t="s">
        <v>142</v>
      </c>
      <c r="AK1" t="s">
        <v>143</v>
      </c>
      <c r="AL1" t="s">
        <v>144</v>
      </c>
      <c r="AM1" t="s">
        <v>145</v>
      </c>
      <c r="AN1" t="s">
        <v>205</v>
      </c>
      <c r="AO1" s="28" t="s">
        <v>190</v>
      </c>
      <c r="AP1" s="28" t="s">
        <v>186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s="20" t="s">
        <v>155</v>
      </c>
      <c r="BA1" s="20" t="s">
        <v>156</v>
      </c>
      <c r="BB1" s="20" t="s">
        <v>157</v>
      </c>
      <c r="BC1" s="20" t="s">
        <v>158</v>
      </c>
      <c r="BD1" s="20" t="s">
        <v>159</v>
      </c>
      <c r="BE1" s="20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206</v>
      </c>
      <c r="BK1" s="28" t="s">
        <v>191</v>
      </c>
      <c r="BL1" s="28" t="s">
        <v>187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s="20" t="s">
        <v>180</v>
      </c>
      <c r="CC1" s="20" t="s">
        <v>181</v>
      </c>
      <c r="CD1" s="20" t="s">
        <v>182</v>
      </c>
    </row>
    <row r="2" spans="1:82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5">
        <f>IF(VALUE(RIGHT(Таблица2[[#This Row],[функция]],1))=Таблица2[[#This Row],[обучающая выборка]],1,0)</f>
        <v>0</v>
      </c>
      <c r="S2" s="15">
        <f>IF(Таблица2[[#This Row],[обучающая выборка]]=Таблица2[[#This Row],[Result Lda]],1,0)</f>
        <v>0</v>
      </c>
      <c r="T2" s="15">
        <v>1</v>
      </c>
      <c r="U2" s="17" t="s">
        <v>126</v>
      </c>
      <c r="V2" s="17">
        <v>81.942999999999998</v>
      </c>
      <c r="W2" s="17">
        <v>2607.674</v>
      </c>
      <c r="X2" s="17">
        <v>115.18</v>
      </c>
      <c r="Y2" s="17">
        <v>132.74299999999999</v>
      </c>
      <c r="Z2" s="17">
        <v>122.605</v>
      </c>
      <c r="AA2" s="17">
        <f>MIN(Таблица2[[#This Row],[Махал1]:[Махал5]])</f>
        <v>81.942999999999998</v>
      </c>
      <c r="AB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" s="17">
        <f>IF(Таблица2[[#This Row],[Махаланобис классификация]]=Таблица2[[#This Row],[обучающая выборка]],1,0)</f>
        <v>0</v>
      </c>
      <c r="AD2" s="18" t="s">
        <v>126</v>
      </c>
      <c r="AE2" s="19">
        <v>0.99999996612662723</v>
      </c>
      <c r="AF2" s="19">
        <v>0</v>
      </c>
      <c r="AG2" s="19">
        <v>3.3061922756849346E-8</v>
      </c>
      <c r="AH2" s="19">
        <v>4.2310231854553647E-12</v>
      </c>
      <c r="AI2" s="19">
        <v>8.0721914518842931E-10</v>
      </c>
      <c r="AJ2">
        <f>MAX(Таблица2[[#This Row],[априор1]:[априор5]])</f>
        <v>0.99999996612662723</v>
      </c>
      <c r="AK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">
        <f>IF(Таблица2[[#This Row],[обучающая выборка]]=Таблица2[[#This Row],[Априор Классификация]],1,0)</f>
        <v>0</v>
      </c>
      <c r="AM2" t="s">
        <v>123</v>
      </c>
      <c r="AN2">
        <f>IF(VALUE(RIGHT(Таблица2[[#This Row],[фнкция ДА ВКЛ]],1))=Таблица2[[#This Row],[обучающая выборка]],1,0)</f>
        <v>0</v>
      </c>
      <c r="AO2">
        <f>IF(Таблица2[[#This Row],[обучающая выборка]]=Таблица2[[#This Row],[Result forward]],1,0)</f>
        <v>0</v>
      </c>
      <c r="AP2">
        <v>1</v>
      </c>
      <c r="AQ2" t="s">
        <v>126</v>
      </c>
      <c r="AR2">
        <v>17.693999999999999</v>
      </c>
      <c r="AS2">
        <v>1619.192</v>
      </c>
      <c r="AT2">
        <v>15.397</v>
      </c>
      <c r="AU2">
        <v>32.177</v>
      </c>
      <c r="AV2">
        <v>34.524999999999999</v>
      </c>
      <c r="AW2">
        <f>MIN(Таблица2[[#This Row],[Махал1ВКЛ]:[Махал5ВКл]])</f>
        <v>15.397</v>
      </c>
      <c r="AX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">
        <f>IF(Таблица2[[#This Row],[обучающая выборка]]=Таблица2[[#This Row],[МахаланобисКлассификацияВКЛ]],1,0)</f>
        <v>0</v>
      </c>
      <c r="AZ2" t="s">
        <v>126</v>
      </c>
      <c r="BA2">
        <v>0.36754999999999999</v>
      </c>
      <c r="BB2">
        <v>0</v>
      </c>
      <c r="BC2">
        <v>0.63228600000000001</v>
      </c>
      <c r="BD2">
        <v>1.2E-4</v>
      </c>
      <c r="BE2">
        <v>4.3999999999999999E-5</v>
      </c>
      <c r="BF2">
        <f>MAX(Таблица2[[#This Row],[АприорВКл1]:[АприорВКл5]])</f>
        <v>0.63228600000000001</v>
      </c>
      <c r="BG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">
        <f>IF(Таблица2[[#This Row],[АприорВклКлассификация]]=Таблица2[[#This Row],[обучающая выборка]],1,0)</f>
        <v>0</v>
      </c>
      <c r="BI2" s="18" t="s">
        <v>123</v>
      </c>
      <c r="BJ2" s="18">
        <f>IF(VALUE(RIGHT(Таблица2[[#This Row],[Фунция ДА ИСК]]))=Таблица2[[#This Row],[обучающая выборка]],1,0)</f>
        <v>0</v>
      </c>
      <c r="BK2" s="18">
        <f>IF(Таблица2[[#This Row],[обучающая выборка]]=Таблица2[[#This Row],[Result backward]],1,0)</f>
        <v>0</v>
      </c>
      <c r="BL2" s="18">
        <v>1</v>
      </c>
      <c r="BM2" t="s">
        <v>126</v>
      </c>
      <c r="BN2">
        <v>17.693999999999999</v>
      </c>
      <c r="BO2">
        <v>1619.192</v>
      </c>
      <c r="BP2">
        <v>15.397</v>
      </c>
      <c r="BQ2">
        <v>32.177</v>
      </c>
      <c r="BR2">
        <v>34.524999999999999</v>
      </c>
      <c r="BS2">
        <f>MIN(Таблица2[[#This Row],[Махал1ИСК]:[Махал5ИСК]])</f>
        <v>15.397</v>
      </c>
      <c r="BT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">
        <f>IF(Таблица2[[#This Row],[МАХАЛ ИСК Классификация]]=Таблица2[[#This Row],[обучающая выборка]],1,0)</f>
        <v>0</v>
      </c>
      <c r="BV2" t="s">
        <v>126</v>
      </c>
      <c r="BW2">
        <v>0.36754999999999999</v>
      </c>
      <c r="BX2">
        <v>0</v>
      </c>
      <c r="BY2">
        <v>0.63228600000000001</v>
      </c>
      <c r="BZ2">
        <v>1.2E-4</v>
      </c>
      <c r="CA2">
        <v>4.3999999999999999E-5</v>
      </c>
      <c r="CB2">
        <f>MAX(Таблица2[[#This Row],[АприорИСК1]]:Таблица2[[#This Row],[АприорИСК5]])</f>
        <v>0.63228600000000001</v>
      </c>
      <c r="CC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">
        <f>IF(Таблица2[[#This Row],[АприорИСК классификация]]=Таблица2[[#This Row],[обучающая выборка]],1,0)</f>
        <v>0</v>
      </c>
    </row>
    <row r="3" spans="1:82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5">
        <f>IF(VALUE(RIGHT(Таблица2[[#This Row],[функция]],1))=Таблица2[[#This Row],[обучающая выборка]],1,0)</f>
        <v>0</v>
      </c>
      <c r="S3" s="15">
        <f>IF(Таблица2[[#This Row],[обучающая выборка]]=Таблица2[[#This Row],[Result Lda]],1,0)</f>
        <v>0</v>
      </c>
      <c r="T3" s="15">
        <v>5</v>
      </c>
      <c r="U3" s="17" t="s">
        <v>126</v>
      </c>
      <c r="V3" s="17">
        <v>119.02</v>
      </c>
      <c r="W3" s="17">
        <v>1484.691</v>
      </c>
      <c r="X3" s="17">
        <v>78.028000000000006</v>
      </c>
      <c r="Y3" s="17">
        <v>156.05600000000001</v>
      </c>
      <c r="Z3" s="17">
        <v>68.537000000000006</v>
      </c>
      <c r="AA3" s="17">
        <f>MIN(Таблица2[[#This Row],[Махал1]:[Махал5]])</f>
        <v>68.537000000000006</v>
      </c>
      <c r="AB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" s="17">
        <f>IF(Таблица2[[#This Row],[Махаланобис классификация]]=Таблица2[[#This Row],[обучающая выборка]],1,0)</f>
        <v>0</v>
      </c>
      <c r="AD3" s="18" t="s">
        <v>126</v>
      </c>
      <c r="AE3" s="19">
        <v>1.9819580788802714E-11</v>
      </c>
      <c r="AF3" s="19">
        <v>0</v>
      </c>
      <c r="AG3" s="19">
        <v>8.6132631629823268E-3</v>
      </c>
      <c r="AH3" s="19">
        <v>8.1733675707102251E-20</v>
      </c>
      <c r="AI3" s="19">
        <v>0.99138673681719813</v>
      </c>
      <c r="AJ3">
        <f>MAX(Таблица2[[#This Row],[априор1]:[априор5]])</f>
        <v>0.99138673681719813</v>
      </c>
      <c r="AK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">
        <f>IF(Таблица2[[#This Row],[обучающая выборка]]=Таблица2[[#This Row],[Априор Классификация]],1,0)</f>
        <v>0</v>
      </c>
      <c r="AM3" t="s">
        <v>123</v>
      </c>
      <c r="AN3">
        <f>IF(VALUE(RIGHT(Таблица2[[#This Row],[фнкция ДА ВКЛ]],1))=Таблица2[[#This Row],[обучающая выборка]],1,0)</f>
        <v>0</v>
      </c>
      <c r="AO3">
        <f>IF(Таблица2[[#This Row],[обучающая выборка]]=Таблица2[[#This Row],[Result forward]],1,0)</f>
        <v>0</v>
      </c>
      <c r="AP3">
        <v>3</v>
      </c>
      <c r="AQ3" t="s">
        <v>126</v>
      </c>
      <c r="AR3">
        <v>67.02</v>
      </c>
      <c r="AS3">
        <v>975.38</v>
      </c>
      <c r="AT3">
        <v>31.681000000000001</v>
      </c>
      <c r="AU3">
        <v>93.677999999999997</v>
      </c>
      <c r="AV3">
        <v>47.881999999999998</v>
      </c>
      <c r="AW3">
        <f>MIN(Таблица2[[#This Row],[Махал1ВКЛ]:[Махал5ВКл]])</f>
        <v>31.681000000000001</v>
      </c>
      <c r="AX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">
        <f>IF(Таблица2[[#This Row],[обучающая выборка]]=Таблица2[[#This Row],[МахаланобисКлассификацияВКЛ]],1,0)</f>
        <v>0</v>
      </c>
      <c r="AZ3" t="s">
        <v>126</v>
      </c>
      <c r="BA3">
        <v>0</v>
      </c>
      <c r="BB3">
        <v>0</v>
      </c>
      <c r="BC3">
        <v>0.99969699999999995</v>
      </c>
      <c r="BD3">
        <v>0</v>
      </c>
      <c r="BE3">
        <v>3.0299999999999999E-4</v>
      </c>
      <c r="BF3">
        <f>MAX(Таблица2[[#This Row],[АприорВКл1]:[АприорВКл5]])</f>
        <v>0.99969699999999995</v>
      </c>
      <c r="BG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">
        <f>IF(Таблица2[[#This Row],[АприорВклКлассификация]]=Таблица2[[#This Row],[обучающая выборка]],1,0)</f>
        <v>0</v>
      </c>
      <c r="BI3" s="18" t="s">
        <v>123</v>
      </c>
      <c r="BJ3" s="18">
        <f>IF(VALUE(RIGHT(Таблица2[[#This Row],[Фунция ДА ИСК]]))=Таблица2[[#This Row],[обучающая выборка]],1,0)</f>
        <v>0</v>
      </c>
      <c r="BK3" s="18">
        <f>IF(Таблица2[[#This Row],[обучающая выборка]]=Таблица2[[#This Row],[Result backward]],1,0)</f>
        <v>0</v>
      </c>
      <c r="BL3" s="18">
        <v>3</v>
      </c>
      <c r="BM3" t="s">
        <v>126</v>
      </c>
      <c r="BN3">
        <v>67.02</v>
      </c>
      <c r="BO3">
        <v>975.38</v>
      </c>
      <c r="BP3">
        <v>31.681000000000001</v>
      </c>
      <c r="BQ3">
        <v>93.677999999999997</v>
      </c>
      <c r="BR3">
        <v>47.881999999999998</v>
      </c>
      <c r="BS3">
        <f>MIN(Таблица2[[#This Row],[Махал1ИСК]:[Махал5ИСК]])</f>
        <v>31.681000000000001</v>
      </c>
      <c r="BT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">
        <f>IF(Таблица2[[#This Row],[МАХАЛ ИСК Классификация]]=Таблица2[[#This Row],[обучающая выборка]],1,0)</f>
        <v>0</v>
      </c>
      <c r="BV3" t="s">
        <v>126</v>
      </c>
      <c r="BW3">
        <v>0</v>
      </c>
      <c r="BX3">
        <v>0</v>
      </c>
      <c r="BY3">
        <v>0.99969699999999995</v>
      </c>
      <c r="BZ3">
        <v>0</v>
      </c>
      <c r="CA3">
        <v>3.0299999999999999E-4</v>
      </c>
      <c r="CB3">
        <f>MAX(Таблица2[[#This Row],[АприорИСК1]]:Таблица2[[#This Row],[АприорИСК5]])</f>
        <v>0.99969699999999995</v>
      </c>
      <c r="CC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">
        <f>IF(Таблица2[[#This Row],[АприорИСК классификация]]=Таблица2[[#This Row],[обучающая выборка]],1,0)</f>
        <v>0</v>
      </c>
    </row>
    <row r="4" spans="1:82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5">
        <f>IF(VALUE(RIGHT(Таблица2[[#This Row],[функция]],1))=Таблица2[[#This Row],[обучающая выборка]],1,0)</f>
        <v>0</v>
      </c>
      <c r="S4" s="15">
        <f>IF(Таблица2[[#This Row],[обучающая выборка]]=Таблица2[[#This Row],[Result Lda]],1,0)</f>
        <v>0</v>
      </c>
      <c r="T4" s="15">
        <v>3</v>
      </c>
      <c r="U4" s="17" t="s">
        <v>126</v>
      </c>
      <c r="V4" s="17">
        <v>72.811000000000007</v>
      </c>
      <c r="W4" s="17">
        <v>1686.7270000000001</v>
      </c>
      <c r="X4" s="17">
        <v>50.006</v>
      </c>
      <c r="Y4" s="17">
        <v>82.316000000000003</v>
      </c>
      <c r="Z4" s="17">
        <v>48.933</v>
      </c>
      <c r="AA4" s="17">
        <f>MIN(Таблица2[[#This Row],[Махал1]:[Махал5]])</f>
        <v>48.933</v>
      </c>
      <c r="AB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" s="17">
        <f>IF(Таблица2[[#This Row],[Махаланобис классификация]]=Таблица2[[#This Row],[обучающая выборка]],1,0)</f>
        <v>0</v>
      </c>
      <c r="AD4" s="18" t="s">
        <v>126</v>
      </c>
      <c r="AE4" s="19">
        <v>7.5556813775642265E-6</v>
      </c>
      <c r="AF4" s="19">
        <v>0</v>
      </c>
      <c r="AG4" s="19">
        <v>0.36894622856626963</v>
      </c>
      <c r="AH4" s="19">
        <v>2.9627248783758277E-8</v>
      </c>
      <c r="AI4" s="19">
        <v>0.6310461861251041</v>
      </c>
      <c r="AJ4">
        <f>MAX(Таблица2[[#This Row],[априор1]:[априор5]])</f>
        <v>0.6310461861251041</v>
      </c>
      <c r="AK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">
        <f>IF(Таблица2[[#This Row],[обучающая выборка]]=Таблица2[[#This Row],[Априор Классификация]],1,0)</f>
        <v>0</v>
      </c>
      <c r="AM4" t="s">
        <v>122</v>
      </c>
      <c r="AN4">
        <f>IF(VALUE(RIGHT(Таблица2[[#This Row],[фнкция ДА ВКЛ]],1))=Таблица2[[#This Row],[обучающая выборка]],1,0)</f>
        <v>0</v>
      </c>
      <c r="AO4">
        <f>IF(Таблица2[[#This Row],[обучающая выборка]]=Таблица2[[#This Row],[Result forward]],1,0)</f>
        <v>0</v>
      </c>
      <c r="AP4">
        <v>5</v>
      </c>
      <c r="AQ4" t="s">
        <v>126</v>
      </c>
      <c r="AR4">
        <v>33.316000000000003</v>
      </c>
      <c r="AS4">
        <v>1208.2280000000001</v>
      </c>
      <c r="AT4">
        <v>31.504999999999999</v>
      </c>
      <c r="AU4">
        <v>63.561</v>
      </c>
      <c r="AV4">
        <v>5.944</v>
      </c>
      <c r="AW4">
        <f>MIN(Таблица2[[#This Row],[Махал1ВКЛ]:[Махал5ВКл]])</f>
        <v>5.944</v>
      </c>
      <c r="AX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">
        <f>IF(Таблица2[[#This Row],[обучающая выборка]]=Таблица2[[#This Row],[МахаланобисКлассификацияВКЛ]],1,0)</f>
        <v>0</v>
      </c>
      <c r="AZ4" t="s">
        <v>126</v>
      </c>
      <c r="BA4">
        <v>1.9999999999999999E-6</v>
      </c>
      <c r="BB4">
        <v>0</v>
      </c>
      <c r="BC4">
        <v>3.0000000000000001E-6</v>
      </c>
      <c r="BD4">
        <v>0</v>
      </c>
      <c r="BE4">
        <v>0.99999499999999997</v>
      </c>
      <c r="BF4">
        <f>MAX(Таблица2[[#This Row],[АприорВКл1]:[АприорВКл5]])</f>
        <v>0.99999499999999997</v>
      </c>
      <c r="BG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">
        <f>IF(Таблица2[[#This Row],[АприорВклКлассификация]]=Таблица2[[#This Row],[обучающая выборка]],1,0)</f>
        <v>0</v>
      </c>
      <c r="BI4" s="18" t="s">
        <v>122</v>
      </c>
      <c r="BJ4" s="18">
        <f>IF(VALUE(RIGHT(Таблица2[[#This Row],[Фунция ДА ИСК]]))=Таблица2[[#This Row],[обучающая выборка]],1,0)</f>
        <v>0</v>
      </c>
      <c r="BK4" s="18">
        <f>IF(Таблица2[[#This Row],[обучающая выборка]]=Таблица2[[#This Row],[Result backward]],1,0)</f>
        <v>0</v>
      </c>
      <c r="BL4" s="18">
        <v>5</v>
      </c>
      <c r="BM4" t="s">
        <v>126</v>
      </c>
      <c r="BN4">
        <v>33.316000000000003</v>
      </c>
      <c r="BO4">
        <v>1208.2280000000001</v>
      </c>
      <c r="BP4">
        <v>31.504999999999999</v>
      </c>
      <c r="BQ4">
        <v>63.561</v>
      </c>
      <c r="BR4">
        <v>5.944</v>
      </c>
      <c r="BS4">
        <f>MIN(Таблица2[[#This Row],[Махал1ИСК]:[Махал5ИСК]])</f>
        <v>5.944</v>
      </c>
      <c r="BT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">
        <f>IF(Таблица2[[#This Row],[МАХАЛ ИСК Классификация]]=Таблица2[[#This Row],[обучающая выборка]],1,0)</f>
        <v>0</v>
      </c>
      <c r="BV4" t="s">
        <v>126</v>
      </c>
      <c r="BW4">
        <v>1.9999999999999999E-6</v>
      </c>
      <c r="BX4">
        <v>0</v>
      </c>
      <c r="BY4">
        <v>3.0000000000000001E-6</v>
      </c>
      <c r="BZ4">
        <v>0</v>
      </c>
      <c r="CA4">
        <v>0.99999499999999997</v>
      </c>
      <c r="CB4">
        <f>MAX(Таблица2[[#This Row],[АприорИСК1]]:Таблица2[[#This Row],[АприорИСК5]])</f>
        <v>0.99999499999999997</v>
      </c>
      <c r="CC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">
        <f>IF(Таблица2[[#This Row],[АприорИСК классификация]]=Таблица2[[#This Row],[обучающая выборка]],1,0)</f>
        <v>0</v>
      </c>
    </row>
    <row r="5" spans="1:82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5">
        <f>IF(VALUE(RIGHT(Таблица2[[#This Row],[функция]],1))=Таблица2[[#This Row],[обучающая выборка]],1,0)</f>
        <v>1</v>
      </c>
      <c r="S5" s="15">
        <f>IF(Таблица2[[#This Row],[обучающая выборка]]=Таблица2[[#This Row],[Result Lda]],1,0)</f>
        <v>1</v>
      </c>
      <c r="T5" s="15">
        <v>1</v>
      </c>
      <c r="U5" s="17" t="s">
        <v>124</v>
      </c>
      <c r="V5" s="17">
        <v>2.6080000000000001</v>
      </c>
      <c r="W5" s="17">
        <v>2106.9520000000002</v>
      </c>
      <c r="X5" s="17">
        <v>39.031999999999996</v>
      </c>
      <c r="Y5" s="17">
        <v>17.062999999999999</v>
      </c>
      <c r="Z5" s="17">
        <v>31.972999999999999</v>
      </c>
      <c r="AA5" s="17">
        <f>MIN(Таблица2[[#This Row],[Махал1]:[Махал5]])</f>
        <v>2.6080000000000001</v>
      </c>
      <c r="AB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" s="17">
        <f>IF(Таблица2[[#This Row],[Махаланобис классификация]]=Таблица2[[#This Row],[обучающая выборка]],1,0)</f>
        <v>1</v>
      </c>
      <c r="AD5" s="18" t="s">
        <v>124</v>
      </c>
      <c r="AE5" s="19">
        <v>0.99966973493635813</v>
      </c>
      <c r="AF5" s="19">
        <v>0</v>
      </c>
      <c r="AG5" s="19">
        <v>6.7170170052881015E-9</v>
      </c>
      <c r="AH5" s="19">
        <v>3.3002924298266244E-4</v>
      </c>
      <c r="AI5" s="19">
        <v>2.2910364229452125E-7</v>
      </c>
      <c r="AJ5">
        <f>MAX(Таблица2[[#This Row],[априор1]:[априор5]])</f>
        <v>0.99966973493635813</v>
      </c>
      <c r="AK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">
        <f>IF(Таблица2[[#This Row],[обучающая выборка]]=Таблица2[[#This Row],[Априор Классификация]],1,0)</f>
        <v>1</v>
      </c>
      <c r="AM5" t="s">
        <v>124</v>
      </c>
      <c r="AN5">
        <f>IF(VALUE(RIGHT(Таблица2[[#This Row],[фнкция ДА ВКЛ]],1))=Таблица2[[#This Row],[обучающая выборка]],1,0)</f>
        <v>1</v>
      </c>
      <c r="AO5">
        <f>IF(Таблица2[[#This Row],[обучающая выборка]]=Таблица2[[#This Row],[Result forward]],1,0)</f>
        <v>1</v>
      </c>
      <c r="AP5">
        <v>1</v>
      </c>
      <c r="AQ5" t="s">
        <v>124</v>
      </c>
      <c r="AR5">
        <v>2.0680000000000001</v>
      </c>
      <c r="AS5">
        <v>1425.124</v>
      </c>
      <c r="AT5">
        <v>32.956000000000003</v>
      </c>
      <c r="AU5">
        <v>6.4630000000000001</v>
      </c>
      <c r="AV5">
        <v>24.641999999999999</v>
      </c>
      <c r="AW5">
        <f>MIN(Таблица2[[#This Row],[Махал1ВКЛ]:[Махал5ВКл]])</f>
        <v>2.0680000000000001</v>
      </c>
      <c r="AX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">
        <f>IF(Таблица2[[#This Row],[обучающая выборка]]=Таблица2[[#This Row],[МахаланобисКлассификацияВКЛ]],1,0)</f>
        <v>1</v>
      </c>
      <c r="AZ5" t="s">
        <v>124</v>
      </c>
      <c r="BA5">
        <v>0.95192900000000003</v>
      </c>
      <c r="BB5">
        <v>0</v>
      </c>
      <c r="BC5">
        <v>0</v>
      </c>
      <c r="BD5">
        <v>4.8064000000000003E-2</v>
      </c>
      <c r="BE5">
        <v>6.9999999999999999E-6</v>
      </c>
      <c r="BF5">
        <f>MAX(Таблица2[[#This Row],[АприорВКл1]:[АприорВКл5]])</f>
        <v>0.95192900000000003</v>
      </c>
      <c r="BG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">
        <f>IF(Таблица2[[#This Row],[АприорВклКлассификация]]=Таблица2[[#This Row],[обучающая выборка]],1,0)</f>
        <v>1</v>
      </c>
      <c r="BI5" s="18" t="s">
        <v>124</v>
      </c>
      <c r="BJ5" s="18">
        <f>IF(VALUE(RIGHT(Таблица2[[#This Row],[Фунция ДА ИСК]]))=Таблица2[[#This Row],[обучающая выборка]],1,0)</f>
        <v>1</v>
      </c>
      <c r="BK5" s="18">
        <f>IF(Таблица2[[#This Row],[обучающая выборка]]=Таблица2[[#This Row],[Result backward]],1,0)</f>
        <v>1</v>
      </c>
      <c r="BL5" s="18">
        <v>1</v>
      </c>
      <c r="BM5" t="s">
        <v>124</v>
      </c>
      <c r="BN5">
        <v>2.0680000000000001</v>
      </c>
      <c r="BO5">
        <v>1425.124</v>
      </c>
      <c r="BP5">
        <v>32.956000000000003</v>
      </c>
      <c r="BQ5">
        <v>6.4630000000000001</v>
      </c>
      <c r="BR5">
        <v>24.641999999999999</v>
      </c>
      <c r="BS5">
        <f>MIN(Таблица2[[#This Row],[Махал1ИСК]:[Махал5ИСК]])</f>
        <v>2.0680000000000001</v>
      </c>
      <c r="BT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">
        <f>IF(Таблица2[[#This Row],[МАХАЛ ИСК Классификация]]=Таблица2[[#This Row],[обучающая выборка]],1,0)</f>
        <v>1</v>
      </c>
      <c r="BV5" t="s">
        <v>124</v>
      </c>
      <c r="BW5">
        <v>0.95192900000000003</v>
      </c>
      <c r="BX5">
        <v>0</v>
      </c>
      <c r="BY5">
        <v>0</v>
      </c>
      <c r="BZ5">
        <v>4.8064000000000003E-2</v>
      </c>
      <c r="CA5">
        <v>6.9999999999999999E-6</v>
      </c>
      <c r="CB5">
        <f>MAX(Таблица2[[#This Row],[АприорИСК1]]:Таблица2[[#This Row],[АприорИСК5]])</f>
        <v>0.95192900000000003</v>
      </c>
      <c r="CC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">
        <f>IF(Таблица2[[#This Row],[АприорИСК классификация]]=Таблица2[[#This Row],[обучающая выборка]],1,0)</f>
        <v>1</v>
      </c>
    </row>
    <row r="6" spans="1:82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5">
        <f>IF(VALUE(RIGHT(Таблица2[[#This Row],[функция]],1))=Таблица2[[#This Row],[обучающая выборка]],1,0)</f>
        <v>0</v>
      </c>
      <c r="S6" s="15">
        <f>IF(Таблица2[[#This Row],[обучающая выборка]]=Таблица2[[#This Row],[Result Lda]],1,0)</f>
        <v>0</v>
      </c>
      <c r="T6" s="15">
        <v>4</v>
      </c>
      <c r="U6" s="17" t="s">
        <v>126</v>
      </c>
      <c r="V6" s="17">
        <v>39.94</v>
      </c>
      <c r="W6" s="17">
        <v>1831.7819999999999</v>
      </c>
      <c r="X6" s="17">
        <v>31.805</v>
      </c>
      <c r="Y6" s="17">
        <v>22.486000000000001</v>
      </c>
      <c r="Z6" s="17">
        <v>83.221999999999994</v>
      </c>
      <c r="AA6" s="17">
        <f>MIN(Таблица2[[#This Row],[Махал1]:[Махал5]])</f>
        <v>22.486000000000001</v>
      </c>
      <c r="AB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" s="17">
        <f>IF(Таблица2[[#This Row],[Махаланобис классификация]]=Таблица2[[#This Row],[обучающая выборка]],1,0)</f>
        <v>0</v>
      </c>
      <c r="AD6" s="18" t="s">
        <v>126</v>
      </c>
      <c r="AE6" s="19">
        <v>3.5270849101001468E-4</v>
      </c>
      <c r="AF6" s="19">
        <v>0</v>
      </c>
      <c r="AG6" s="19">
        <v>1.1235551632837043E-2</v>
      </c>
      <c r="AH6" s="19">
        <v>0.98841173987607611</v>
      </c>
      <c r="AI6" s="19">
        <v>7.6847252039710549E-14</v>
      </c>
      <c r="AJ6">
        <f>MAX(Таблица2[[#This Row],[априор1]:[априор5]])</f>
        <v>0.98841173987607611</v>
      </c>
      <c r="AK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">
        <f>IF(Таблица2[[#This Row],[обучающая выборка]]=Таблица2[[#This Row],[Априор Классификация]],1,0)</f>
        <v>0</v>
      </c>
      <c r="AM6" t="s">
        <v>124</v>
      </c>
      <c r="AN6">
        <f>IF(VALUE(RIGHT(Таблица2[[#This Row],[фнкция ДА ВКЛ]],1))=Таблица2[[#This Row],[обучающая выборка]],1,0)</f>
        <v>0</v>
      </c>
      <c r="AO6">
        <f>IF(Таблица2[[#This Row],[обучающая выборка]]=Таблица2[[#This Row],[Result forward]],1,0)</f>
        <v>0</v>
      </c>
      <c r="AP6">
        <v>1</v>
      </c>
      <c r="AQ6" t="s">
        <v>126</v>
      </c>
      <c r="AR6">
        <v>17.077000000000002</v>
      </c>
      <c r="AS6">
        <v>1326.963</v>
      </c>
      <c r="AT6">
        <v>21.477</v>
      </c>
      <c r="AU6">
        <v>17.937999999999999</v>
      </c>
      <c r="AV6">
        <v>44.564999999999998</v>
      </c>
      <c r="AW6">
        <f>MIN(Таблица2[[#This Row],[Махал1ВКЛ]:[Махал5ВКл]])</f>
        <v>17.077000000000002</v>
      </c>
      <c r="AX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">
        <f>IF(Таблица2[[#This Row],[обучающая выборка]]=Таблица2[[#This Row],[МахаланобисКлассификацияВКЛ]],1,0)</f>
        <v>0</v>
      </c>
      <c r="AZ6" t="s">
        <v>126</v>
      </c>
      <c r="BA6">
        <v>0.73750700000000002</v>
      </c>
      <c r="BB6">
        <v>0</v>
      </c>
      <c r="BC6">
        <v>4.4556999999999999E-2</v>
      </c>
      <c r="BD6">
        <v>0.21793499999999999</v>
      </c>
      <c r="BE6">
        <v>0</v>
      </c>
      <c r="BF6">
        <f>MAX(Таблица2[[#This Row],[АприорВКл1]:[АприорВКл5]])</f>
        <v>0.73750700000000002</v>
      </c>
      <c r="BG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">
        <f>IF(Таблица2[[#This Row],[АприорВклКлассификация]]=Таблица2[[#This Row],[обучающая выборка]],1,0)</f>
        <v>0</v>
      </c>
      <c r="BI6" s="18" t="s">
        <v>124</v>
      </c>
      <c r="BJ6" s="18">
        <f>IF(VALUE(RIGHT(Таблица2[[#This Row],[Фунция ДА ИСК]]))=Таблица2[[#This Row],[обучающая выборка]],1,0)</f>
        <v>0</v>
      </c>
      <c r="BK6" s="18">
        <f>IF(Таблица2[[#This Row],[обучающая выборка]]=Таблица2[[#This Row],[Result backward]],1,0)</f>
        <v>0</v>
      </c>
      <c r="BL6" s="18">
        <v>1</v>
      </c>
      <c r="BM6" t="s">
        <v>126</v>
      </c>
      <c r="BN6">
        <v>17.077000000000002</v>
      </c>
      <c r="BO6">
        <v>1326.963</v>
      </c>
      <c r="BP6">
        <v>21.477</v>
      </c>
      <c r="BQ6">
        <v>17.937999999999999</v>
      </c>
      <c r="BR6">
        <v>44.564999999999998</v>
      </c>
      <c r="BS6">
        <f>MIN(Таблица2[[#This Row],[Махал1ИСК]:[Махал5ИСК]])</f>
        <v>17.077000000000002</v>
      </c>
      <c r="BT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">
        <f>IF(Таблица2[[#This Row],[МАХАЛ ИСК Классификация]]=Таблица2[[#This Row],[обучающая выборка]],1,0)</f>
        <v>0</v>
      </c>
      <c r="BV6" t="s">
        <v>126</v>
      </c>
      <c r="BW6">
        <v>0.73750700000000002</v>
      </c>
      <c r="BX6">
        <v>0</v>
      </c>
      <c r="BY6">
        <v>4.4556999999999999E-2</v>
      </c>
      <c r="BZ6">
        <v>0.21793499999999999</v>
      </c>
      <c r="CA6">
        <v>0</v>
      </c>
      <c r="CB6">
        <f>MAX(Таблица2[[#This Row],[АприорИСК1]]:Таблица2[[#This Row],[АприорИСК5]])</f>
        <v>0.73750700000000002</v>
      </c>
      <c r="CC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">
        <f>IF(Таблица2[[#This Row],[АприорИСК классификация]]=Таблица2[[#This Row],[обучающая выборка]],1,0)</f>
        <v>0</v>
      </c>
    </row>
    <row r="7" spans="1:82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5">
        <f>IF(VALUE(RIGHT(Таблица2[[#This Row],[функция]],1))=Таблица2[[#This Row],[обучающая выборка]],1,0)</f>
        <v>0</v>
      </c>
      <c r="S7" s="15">
        <f>IF(Таблица2[[#This Row],[обучающая выборка]]=Таблица2[[#This Row],[Result Lda]],1,0)</f>
        <v>0</v>
      </c>
      <c r="T7" s="15">
        <v>1</v>
      </c>
      <c r="U7" s="17" t="s">
        <v>126</v>
      </c>
      <c r="V7" s="17">
        <v>27.71</v>
      </c>
      <c r="W7" s="17">
        <v>2082.009</v>
      </c>
      <c r="X7" s="17">
        <v>31.501999999999999</v>
      </c>
      <c r="Y7" s="17">
        <v>44.572000000000003</v>
      </c>
      <c r="Z7" s="17">
        <v>59.082999999999998</v>
      </c>
      <c r="AA7" s="17">
        <f>MIN(Таблица2[[#This Row],[Махал1]:[Махал5]])</f>
        <v>27.71</v>
      </c>
      <c r="AB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" s="17">
        <f>IF(Таблица2[[#This Row],[Махаланобис классификация]]=Таблица2[[#This Row],[обучающая выборка]],1,0)</f>
        <v>0</v>
      </c>
      <c r="AD7" s="18" t="s">
        <v>126</v>
      </c>
      <c r="AE7" s="19">
        <v>0.9242026201472674</v>
      </c>
      <c r="AF7" s="19">
        <v>0</v>
      </c>
      <c r="AG7" s="19">
        <v>7.5705728796415808E-2</v>
      </c>
      <c r="AH7" s="19">
        <v>9.1573451667256533E-5</v>
      </c>
      <c r="AI7" s="19">
        <v>7.7604649412960428E-8</v>
      </c>
      <c r="AJ7">
        <f>MAX(Таблица2[[#This Row],[априор1]:[априор5]])</f>
        <v>0.9242026201472674</v>
      </c>
      <c r="AK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">
        <f>IF(Таблица2[[#This Row],[обучающая выборка]]=Таблица2[[#This Row],[Априор Классификация]],1,0)</f>
        <v>0</v>
      </c>
      <c r="AM7" t="s">
        <v>123</v>
      </c>
      <c r="AN7">
        <f>IF(VALUE(RIGHT(Таблица2[[#This Row],[фнкция ДА ВКЛ]],1))=Таблица2[[#This Row],[обучающая выборка]],1,0)</f>
        <v>0</v>
      </c>
      <c r="AO7">
        <f>IF(Таблица2[[#This Row],[обучающая выборка]]=Таблица2[[#This Row],[Result forward]],1,0)</f>
        <v>0</v>
      </c>
      <c r="AP7">
        <v>3</v>
      </c>
      <c r="AQ7" t="s">
        <v>126</v>
      </c>
      <c r="AR7">
        <v>11.603</v>
      </c>
      <c r="AS7">
        <v>1392.7329999999999</v>
      </c>
      <c r="AT7">
        <v>4.7640000000000002</v>
      </c>
      <c r="AU7">
        <v>29.536000000000001</v>
      </c>
      <c r="AV7">
        <v>12.867000000000001</v>
      </c>
      <c r="AW7">
        <f>MIN(Таблица2[[#This Row],[Махал1ВКЛ]:[Махал5ВКл]])</f>
        <v>4.7640000000000002</v>
      </c>
      <c r="AX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">
        <f>IF(Таблица2[[#This Row],[обучающая выборка]]=Таблица2[[#This Row],[МахаланобисКлассификацияВКЛ]],1,0)</f>
        <v>0</v>
      </c>
      <c r="AZ7" t="s">
        <v>126</v>
      </c>
      <c r="BA7">
        <v>5.5687E-2</v>
      </c>
      <c r="BB7">
        <v>0</v>
      </c>
      <c r="BC7">
        <v>0.92816500000000002</v>
      </c>
      <c r="BD7">
        <v>3.0000000000000001E-6</v>
      </c>
      <c r="BE7">
        <v>1.6145E-2</v>
      </c>
      <c r="BF7">
        <f>MAX(Таблица2[[#This Row],[АприорВКл1]:[АприорВКл5]])</f>
        <v>0.92816500000000002</v>
      </c>
      <c r="BG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">
        <f>IF(Таблица2[[#This Row],[АприорВклКлассификация]]=Таблица2[[#This Row],[обучающая выборка]],1,0)</f>
        <v>0</v>
      </c>
      <c r="BI7" s="18" t="s">
        <v>123</v>
      </c>
      <c r="BJ7" s="18">
        <f>IF(VALUE(RIGHT(Таблица2[[#This Row],[Фунция ДА ИСК]]))=Таблица2[[#This Row],[обучающая выборка]],1,0)</f>
        <v>0</v>
      </c>
      <c r="BK7" s="18">
        <f>IF(Таблица2[[#This Row],[обучающая выборка]]=Таблица2[[#This Row],[Result backward]],1,0)</f>
        <v>0</v>
      </c>
      <c r="BL7" s="18">
        <v>3</v>
      </c>
      <c r="BM7" t="s">
        <v>126</v>
      </c>
      <c r="BN7">
        <v>11.603</v>
      </c>
      <c r="BO7">
        <v>1392.7329999999999</v>
      </c>
      <c r="BP7">
        <v>4.7640000000000002</v>
      </c>
      <c r="BQ7">
        <v>29.536000000000001</v>
      </c>
      <c r="BR7">
        <v>12.867000000000001</v>
      </c>
      <c r="BS7">
        <f>MIN(Таблица2[[#This Row],[Махал1ИСК]:[Махал5ИСК]])</f>
        <v>4.7640000000000002</v>
      </c>
      <c r="BT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">
        <f>IF(Таблица2[[#This Row],[МАХАЛ ИСК Классификация]]=Таблица2[[#This Row],[обучающая выборка]],1,0)</f>
        <v>0</v>
      </c>
      <c r="BV7" t="s">
        <v>126</v>
      </c>
      <c r="BW7">
        <v>5.5687E-2</v>
      </c>
      <c r="BX7">
        <v>0</v>
      </c>
      <c r="BY7">
        <v>0.92816500000000002</v>
      </c>
      <c r="BZ7">
        <v>3.0000000000000001E-6</v>
      </c>
      <c r="CA7">
        <v>1.6145E-2</v>
      </c>
      <c r="CB7">
        <f>MAX(Таблица2[[#This Row],[АприорИСК1]]:Таблица2[[#This Row],[АприорИСК5]])</f>
        <v>0.92816500000000002</v>
      </c>
      <c r="CC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">
        <f>IF(Таблица2[[#This Row],[АприорИСК классификация]]=Таблица2[[#This Row],[обучающая выборка]],1,0)</f>
        <v>0</v>
      </c>
    </row>
    <row r="8" spans="1:82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5">
        <f>IF(VALUE(RIGHT(Таблица2[[#This Row],[функция]],1))=Таблица2[[#This Row],[обучающая выборка]],1,0)</f>
        <v>0</v>
      </c>
      <c r="S8" s="15">
        <f>IF(Таблица2[[#This Row],[обучающая выборка]]=Таблица2[[#This Row],[Result Lda]],1,0)</f>
        <v>0</v>
      </c>
      <c r="T8" s="15">
        <v>5</v>
      </c>
      <c r="U8" s="17" t="s">
        <v>126</v>
      </c>
      <c r="V8" s="17">
        <v>49.106000000000002</v>
      </c>
      <c r="W8" s="17">
        <v>2111.9960000000001</v>
      </c>
      <c r="X8" s="17">
        <v>56.119</v>
      </c>
      <c r="Y8" s="17">
        <v>102.139</v>
      </c>
      <c r="Z8" s="17">
        <v>20.965</v>
      </c>
      <c r="AA8" s="17">
        <f>MIN(Таблица2[[#This Row],[Махал1]:[Махал5]])</f>
        <v>20.965</v>
      </c>
      <c r="AB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8" s="17">
        <f>IF(Таблица2[[#This Row],[Махаланобис классификация]]=Таблица2[[#This Row],[обучающая выборка]],1,0)</f>
        <v>0</v>
      </c>
      <c r="AD8" s="18" t="s">
        <v>126</v>
      </c>
      <c r="AE8" s="19">
        <v>1.4205789384235318E-6</v>
      </c>
      <c r="AF8" s="19">
        <v>0</v>
      </c>
      <c r="AG8" s="19">
        <v>2.324777006980252E-8</v>
      </c>
      <c r="AH8" s="19">
        <v>1.9684547813000826E-18</v>
      </c>
      <c r="AI8" s="19">
        <v>0.99999855617329148</v>
      </c>
      <c r="AJ8">
        <f>MAX(Таблица2[[#This Row],[априор1]:[априор5]])</f>
        <v>0.99999855617329148</v>
      </c>
      <c r="AK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8">
        <f>IF(Таблица2[[#This Row],[обучающая выборка]]=Таблица2[[#This Row],[Априор Классификация]],1,0)</f>
        <v>0</v>
      </c>
      <c r="AM8" t="s">
        <v>122</v>
      </c>
      <c r="AN8">
        <f>IF(VALUE(RIGHT(Таблица2[[#This Row],[фнкция ДА ВКЛ]],1))=Таблица2[[#This Row],[обучающая выборка]],1,0)</f>
        <v>0</v>
      </c>
      <c r="AO8">
        <f>IF(Таблица2[[#This Row],[обучающая выборка]]=Таблица2[[#This Row],[Result forward]],1,0)</f>
        <v>0</v>
      </c>
      <c r="AP8">
        <v>5</v>
      </c>
      <c r="AQ8" t="s">
        <v>126</v>
      </c>
      <c r="AR8">
        <v>18.442</v>
      </c>
      <c r="AS8">
        <v>1430.7909999999999</v>
      </c>
      <c r="AT8">
        <v>10.138999999999999</v>
      </c>
      <c r="AU8">
        <v>45.557000000000002</v>
      </c>
      <c r="AV8">
        <v>6.6790000000000003</v>
      </c>
      <c r="AW8">
        <f>MIN(Таблица2[[#This Row],[Махал1ВКЛ]:[Махал5ВКл]])</f>
        <v>6.6790000000000003</v>
      </c>
      <c r="AX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">
        <f>IF(Таблица2[[#This Row],[обучающая выборка]]=Таблица2[[#This Row],[МахаланобисКлассификацияВКЛ]],1,0)</f>
        <v>0</v>
      </c>
      <c r="AZ8" t="s">
        <v>126</v>
      </c>
      <c r="BA8">
        <v>4.3280000000000002E-3</v>
      </c>
      <c r="BB8">
        <v>0</v>
      </c>
      <c r="BC8">
        <v>0.14993600000000001</v>
      </c>
      <c r="BD8">
        <v>0</v>
      </c>
      <c r="BE8">
        <v>0.84573699999999996</v>
      </c>
      <c r="BF8">
        <f>MAX(Таблица2[[#This Row],[АприорВКл1]:[АприорВКл5]])</f>
        <v>0.84573699999999996</v>
      </c>
      <c r="BG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">
        <f>IF(Таблица2[[#This Row],[АприорВклКлассификация]]=Таблица2[[#This Row],[обучающая выборка]],1,0)</f>
        <v>0</v>
      </c>
      <c r="BI8" s="18" t="s">
        <v>122</v>
      </c>
      <c r="BJ8" s="18">
        <f>IF(VALUE(RIGHT(Таблица2[[#This Row],[Фунция ДА ИСК]]))=Таблица2[[#This Row],[обучающая выборка]],1,0)</f>
        <v>0</v>
      </c>
      <c r="BK8" s="18">
        <f>IF(Таблица2[[#This Row],[обучающая выборка]]=Таблица2[[#This Row],[Result backward]],1,0)</f>
        <v>0</v>
      </c>
      <c r="BL8" s="18">
        <v>5</v>
      </c>
      <c r="BM8" t="s">
        <v>126</v>
      </c>
      <c r="BN8">
        <v>18.442</v>
      </c>
      <c r="BO8">
        <v>1430.7909999999999</v>
      </c>
      <c r="BP8">
        <v>10.138999999999999</v>
      </c>
      <c r="BQ8">
        <v>45.557000000000002</v>
      </c>
      <c r="BR8">
        <v>6.6790000000000003</v>
      </c>
      <c r="BS8">
        <f>MIN(Таблица2[[#This Row],[Махал1ИСК]:[Махал5ИСК]])</f>
        <v>6.6790000000000003</v>
      </c>
      <c r="BT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">
        <f>IF(Таблица2[[#This Row],[МАХАЛ ИСК Классификация]]=Таблица2[[#This Row],[обучающая выборка]],1,0)</f>
        <v>0</v>
      </c>
      <c r="BV8" t="s">
        <v>126</v>
      </c>
      <c r="BW8">
        <v>4.3280000000000002E-3</v>
      </c>
      <c r="BX8">
        <v>0</v>
      </c>
      <c r="BY8">
        <v>0.14993600000000001</v>
      </c>
      <c r="BZ8">
        <v>0</v>
      </c>
      <c r="CA8">
        <v>0.84573699999999996</v>
      </c>
      <c r="CB8">
        <f>MAX(Таблица2[[#This Row],[АприорИСК1]]:Таблица2[[#This Row],[АприорИСК5]])</f>
        <v>0.84573699999999996</v>
      </c>
      <c r="CC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">
        <f>IF(Таблица2[[#This Row],[АприорИСК классификация]]=Таблица2[[#This Row],[обучающая выборка]],1,0)</f>
        <v>0</v>
      </c>
    </row>
    <row r="9" spans="1:82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5">
        <f>IF(VALUE(RIGHT(Таблица2[[#This Row],[функция]],1))=Таблица2[[#This Row],[обучающая выборка]],1,0)</f>
        <v>1</v>
      </c>
      <c r="S9" s="15">
        <f>IF(Таблица2[[#This Row],[обучающая выборка]]=Таблица2[[#This Row],[Result Lda]],1,0)</f>
        <v>1</v>
      </c>
      <c r="T9" s="15">
        <v>1</v>
      </c>
      <c r="U9" s="17" t="s">
        <v>124</v>
      </c>
      <c r="V9" s="17">
        <v>3.0529999999999999</v>
      </c>
      <c r="W9" s="17">
        <v>2109.7040000000002</v>
      </c>
      <c r="X9" s="17">
        <v>22.75</v>
      </c>
      <c r="Y9" s="17">
        <v>12.742000000000001</v>
      </c>
      <c r="Z9" s="17">
        <v>32.729999999999997</v>
      </c>
      <c r="AA9" s="17">
        <f>MIN(Таблица2[[#This Row],[Махал1]:[Махал5]])</f>
        <v>3.0529999999999999</v>
      </c>
      <c r="AB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9" s="17">
        <f>IF(Таблица2[[#This Row],[Махаланобис классификация]]=Таблица2[[#This Row],[обучающая выборка]],1,0)</f>
        <v>1</v>
      </c>
      <c r="AD9" s="18" t="s">
        <v>124</v>
      </c>
      <c r="AE9" s="19">
        <v>0.99640584381461006</v>
      </c>
      <c r="AF9" s="19">
        <v>0</v>
      </c>
      <c r="AG9" s="19">
        <v>2.8712498758689059E-5</v>
      </c>
      <c r="AH9" s="19">
        <v>3.5652483590174859E-3</v>
      </c>
      <c r="AI9" s="19">
        <v>1.9532761390733096E-7</v>
      </c>
      <c r="AJ9">
        <f>MAX(Таблица2[[#This Row],[априор1]:[априор5]])</f>
        <v>0.99640584381461006</v>
      </c>
      <c r="AK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9">
        <f>IF(Таблица2[[#This Row],[обучающая выборка]]=Таблица2[[#This Row],[Априор Классификация]],1,0)</f>
        <v>1</v>
      </c>
      <c r="AM9" t="s">
        <v>124</v>
      </c>
      <c r="AN9">
        <f>IF(VALUE(RIGHT(Таблица2[[#This Row],[фнкция ДА ВКЛ]],1))=Таблица2[[#This Row],[обучающая выборка]],1,0)</f>
        <v>1</v>
      </c>
      <c r="AO9">
        <f>IF(Таблица2[[#This Row],[обучающая выборка]]=Таблица2[[#This Row],[Result forward]],1,0)</f>
        <v>1</v>
      </c>
      <c r="AP9">
        <v>1</v>
      </c>
      <c r="AQ9" t="s">
        <v>124</v>
      </c>
      <c r="AR9">
        <v>2.5710000000000002</v>
      </c>
      <c r="AS9">
        <v>1445.8430000000001</v>
      </c>
      <c r="AT9">
        <v>18.783000000000001</v>
      </c>
      <c r="AU9">
        <v>7.0039999999999996</v>
      </c>
      <c r="AV9">
        <v>20.744</v>
      </c>
      <c r="AW9">
        <f>MIN(Таблица2[[#This Row],[Махал1ВКЛ]:[Махал5ВКл]])</f>
        <v>2.5710000000000002</v>
      </c>
      <c r="AX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9">
        <f>IF(Таблица2[[#This Row],[обучающая выборка]]=Таблица2[[#This Row],[МахаланобисКлассификацияВКЛ]],1,0)</f>
        <v>1</v>
      </c>
      <c r="AZ9" t="s">
        <v>124</v>
      </c>
      <c r="BA9">
        <v>0.95260199999999995</v>
      </c>
      <c r="BB9">
        <v>0</v>
      </c>
      <c r="BC9">
        <v>1.5699999999999999E-4</v>
      </c>
      <c r="BD9">
        <v>4.7183000000000003E-2</v>
      </c>
      <c r="BE9">
        <v>5.8999999999999998E-5</v>
      </c>
      <c r="BF9">
        <f>MAX(Таблица2[[#This Row],[АприорВКл1]:[АприорВКл5]])</f>
        <v>0.95260199999999995</v>
      </c>
      <c r="BG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9">
        <f>IF(Таблица2[[#This Row],[АприорВклКлассификация]]=Таблица2[[#This Row],[обучающая выборка]],1,0)</f>
        <v>1</v>
      </c>
      <c r="BI9" s="18" t="s">
        <v>124</v>
      </c>
      <c r="BJ9" s="18">
        <f>IF(VALUE(RIGHT(Таблица2[[#This Row],[Фунция ДА ИСК]]))=Таблица2[[#This Row],[обучающая выборка]],1,0)</f>
        <v>1</v>
      </c>
      <c r="BK9" s="18">
        <f>IF(Таблица2[[#This Row],[обучающая выборка]]=Таблица2[[#This Row],[Result backward]],1,0)</f>
        <v>1</v>
      </c>
      <c r="BL9" s="18">
        <v>1</v>
      </c>
      <c r="BM9" t="s">
        <v>124</v>
      </c>
      <c r="BN9">
        <v>2.5710000000000002</v>
      </c>
      <c r="BO9">
        <v>1445.8430000000001</v>
      </c>
      <c r="BP9">
        <v>18.783000000000001</v>
      </c>
      <c r="BQ9">
        <v>7.0039999999999996</v>
      </c>
      <c r="BR9">
        <v>20.744</v>
      </c>
      <c r="BS9">
        <f>MIN(Таблица2[[#This Row],[Махал1ИСК]:[Махал5ИСК]])</f>
        <v>2.5710000000000002</v>
      </c>
      <c r="BT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9">
        <f>IF(Таблица2[[#This Row],[МАХАЛ ИСК Классификация]]=Таблица2[[#This Row],[обучающая выборка]],1,0)</f>
        <v>1</v>
      </c>
      <c r="BV9" t="s">
        <v>124</v>
      </c>
      <c r="BW9">
        <v>0.95260199999999995</v>
      </c>
      <c r="BX9">
        <v>0</v>
      </c>
      <c r="BY9">
        <v>1.5699999999999999E-4</v>
      </c>
      <c r="BZ9">
        <v>4.7183000000000003E-2</v>
      </c>
      <c r="CA9">
        <v>5.8999999999999998E-5</v>
      </c>
      <c r="CB9">
        <f>MAX(Таблица2[[#This Row],[АприорИСК1]]:Таблица2[[#This Row],[АприорИСК5]])</f>
        <v>0.95260199999999995</v>
      </c>
      <c r="CC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9">
        <f>IF(Таблица2[[#This Row],[АприорИСК классификация]]=Таблица2[[#This Row],[обучающая выборка]],1,0)</f>
        <v>1</v>
      </c>
    </row>
    <row r="10" spans="1:82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5">
        <f>IF(VALUE(RIGHT(Таблица2[[#This Row],[функция]],1))=Таблица2[[#This Row],[обучающая выборка]],1,0)</f>
        <v>1</v>
      </c>
      <c r="S10" s="15">
        <f>IF(Таблица2[[#This Row],[обучающая выборка]]=Таблица2[[#This Row],[Result Lda]],1,0)</f>
        <v>1</v>
      </c>
      <c r="T10" s="15">
        <v>5</v>
      </c>
      <c r="U10" s="17" t="s">
        <v>122</v>
      </c>
      <c r="V10" s="17">
        <v>41.188000000000002</v>
      </c>
      <c r="W10" s="17">
        <v>2070.54</v>
      </c>
      <c r="X10" s="17">
        <v>61.046999999999997</v>
      </c>
      <c r="Y10" s="17">
        <v>84.944000000000003</v>
      </c>
      <c r="Z10" s="17">
        <v>5.7069999999999999</v>
      </c>
      <c r="AA10" s="17">
        <f>MIN(Таблица2[[#This Row],[Махал1]:[Махал5]])</f>
        <v>5.7069999999999999</v>
      </c>
      <c r="AB1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0" s="17">
        <f>IF(Таблица2[[#This Row],[Махаланобис классификация]]=Таблица2[[#This Row],[обучающая выборка]],1,0)</f>
        <v>1</v>
      </c>
      <c r="AD10" s="18" t="s">
        <v>122</v>
      </c>
      <c r="AE10" s="19">
        <v>3.6204118957567143E-8</v>
      </c>
      <c r="AF10" s="19">
        <v>0</v>
      </c>
      <c r="AG10" s="19">
        <v>9.6186208368774256E-13</v>
      </c>
      <c r="AH10" s="19">
        <v>5.1870332601023004E-18</v>
      </c>
      <c r="AI10" s="19">
        <v>0.99999996379491918</v>
      </c>
      <c r="AJ10">
        <f>MAX(Таблица2[[#This Row],[априор1]:[априор5]])</f>
        <v>0.99999996379491918</v>
      </c>
      <c r="AK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0">
        <f>IF(Таблица2[[#This Row],[обучающая выборка]]=Таблица2[[#This Row],[Априор Классификация]],1,0)</f>
        <v>1</v>
      </c>
      <c r="AM10" t="s">
        <v>122</v>
      </c>
      <c r="AN10">
        <f>IF(VALUE(RIGHT(Таблица2[[#This Row],[фнкция ДА ВКЛ]],1))=Таблица2[[#This Row],[обучающая выборка]],1,0)</f>
        <v>1</v>
      </c>
      <c r="AO10">
        <f>IF(Таблица2[[#This Row],[обучающая выборка]]=Таблица2[[#This Row],[Result forward]],1,0)</f>
        <v>1</v>
      </c>
      <c r="AP10">
        <v>5</v>
      </c>
      <c r="AQ10" t="s">
        <v>122</v>
      </c>
      <c r="AR10">
        <v>28.157</v>
      </c>
      <c r="AS10">
        <v>1442.0239999999999</v>
      </c>
      <c r="AT10">
        <v>43.402000000000001</v>
      </c>
      <c r="AU10">
        <v>57.593000000000004</v>
      </c>
      <c r="AV10">
        <v>3.907</v>
      </c>
      <c r="AW10">
        <f>MIN(Таблица2[[#This Row],[Махал1ВКЛ]:[Махал5ВКл]])</f>
        <v>3.907</v>
      </c>
      <c r="AX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10">
        <f>IF(Таблица2[[#This Row],[обучающая выборка]]=Таблица2[[#This Row],[МахаланобисКлассификацияВКЛ]],1,0)</f>
        <v>1</v>
      </c>
      <c r="AZ10" t="s">
        <v>122</v>
      </c>
      <c r="BA10">
        <v>1.0000000000000001E-5</v>
      </c>
      <c r="BB10">
        <v>0</v>
      </c>
      <c r="BC10">
        <v>0</v>
      </c>
      <c r="BD10">
        <v>0</v>
      </c>
      <c r="BE10">
        <v>0.99999000000000005</v>
      </c>
      <c r="BF10">
        <f>MAX(Таблица2[[#This Row],[АприорВКл1]:[АприорВКл5]])</f>
        <v>0.99999000000000005</v>
      </c>
      <c r="BG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10">
        <f>IF(Таблица2[[#This Row],[АприорВклКлассификация]]=Таблица2[[#This Row],[обучающая выборка]],1,0)</f>
        <v>1</v>
      </c>
      <c r="BI10" s="18" t="s">
        <v>122</v>
      </c>
      <c r="BJ10" s="18">
        <f>IF(VALUE(RIGHT(Таблица2[[#This Row],[Фунция ДА ИСК]]))=Таблица2[[#This Row],[обучающая выборка]],1,0)</f>
        <v>1</v>
      </c>
      <c r="BK10" s="18">
        <f>IF(Таблица2[[#This Row],[обучающая выборка]]=Таблица2[[#This Row],[Result backward]],1,0)</f>
        <v>1</v>
      </c>
      <c r="BL10" s="18">
        <v>5</v>
      </c>
      <c r="BM10" t="s">
        <v>122</v>
      </c>
      <c r="BN10">
        <v>28.157</v>
      </c>
      <c r="BO10">
        <v>1442.0239999999999</v>
      </c>
      <c r="BP10">
        <v>43.402000000000001</v>
      </c>
      <c r="BQ10">
        <v>57.593000000000004</v>
      </c>
      <c r="BR10">
        <v>3.907</v>
      </c>
      <c r="BS10">
        <f>MIN(Таблица2[[#This Row],[Махал1ИСК]:[Махал5ИСК]])</f>
        <v>3.907</v>
      </c>
      <c r="BT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10">
        <f>IF(Таблица2[[#This Row],[МАХАЛ ИСК Классификация]]=Таблица2[[#This Row],[обучающая выборка]],1,0)</f>
        <v>1</v>
      </c>
      <c r="BV10" t="s">
        <v>122</v>
      </c>
      <c r="BW10">
        <v>1.0000000000000001E-5</v>
      </c>
      <c r="BX10">
        <v>0</v>
      </c>
      <c r="BY10">
        <v>0</v>
      </c>
      <c r="BZ10">
        <v>0</v>
      </c>
      <c r="CA10">
        <v>0.99999000000000005</v>
      </c>
      <c r="CB10">
        <f>MAX(Таблица2[[#This Row],[АприорИСК1]]:Таблица2[[#This Row],[АприорИСК5]])</f>
        <v>0.99999000000000005</v>
      </c>
      <c r="CC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10">
        <f>IF(Таблица2[[#This Row],[АприорИСК классификация]]=Таблица2[[#This Row],[обучающая выборка]],1,0)</f>
        <v>1</v>
      </c>
    </row>
    <row r="11" spans="1:82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5">
        <f>IF(VALUE(RIGHT(Таблица2[[#This Row],[функция]],1))=Таблица2[[#This Row],[обучающая выборка]],1,0)</f>
        <v>0</v>
      </c>
      <c r="S11" s="15">
        <f>IF(Таблица2[[#This Row],[обучающая выборка]]=Таблица2[[#This Row],[Result Lda]],1,0)</f>
        <v>0</v>
      </c>
      <c r="T11" s="15">
        <v>1</v>
      </c>
      <c r="U11" s="17" t="s">
        <v>126</v>
      </c>
      <c r="V11" s="17">
        <v>27.201000000000001</v>
      </c>
      <c r="W11" s="17">
        <v>2119.1329999999998</v>
      </c>
      <c r="X11" s="17">
        <v>60.805999999999997</v>
      </c>
      <c r="Y11" s="17">
        <v>46.036000000000001</v>
      </c>
      <c r="Z11" s="17">
        <v>61.985999999999997</v>
      </c>
      <c r="AA11" s="17">
        <f>MIN(Таблица2[[#This Row],[Махал1]:[Махал5]])</f>
        <v>27.201000000000001</v>
      </c>
      <c r="AB1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1" s="17">
        <f>IF(Таблица2[[#This Row],[Махаланобис классификация]]=Таблица2[[#This Row],[обучающая выборка]],1,0)</f>
        <v>0</v>
      </c>
      <c r="AD11" s="18" t="s">
        <v>126</v>
      </c>
      <c r="AE11" s="19">
        <v>0.99996302030396556</v>
      </c>
      <c r="AF11" s="19">
        <v>0</v>
      </c>
      <c r="AG11" s="19">
        <v>2.7504271788941436E-8</v>
      </c>
      <c r="AH11" s="19">
        <v>3.6936946285197228E-5</v>
      </c>
      <c r="AI11" s="19">
        <v>1.5245477499112042E-8</v>
      </c>
      <c r="AJ11">
        <f>MAX(Таблица2[[#This Row],[априор1]:[априор5]])</f>
        <v>0.99996302030396556</v>
      </c>
      <c r="AK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1">
        <f>IF(Таблица2[[#This Row],[обучающая выборка]]=Таблица2[[#This Row],[Априор Классификация]],1,0)</f>
        <v>0</v>
      </c>
      <c r="AM11" t="s">
        <v>124</v>
      </c>
      <c r="AN11">
        <f>IF(VALUE(RIGHT(Таблица2[[#This Row],[фнкция ДА ВКЛ]],1))=Таблица2[[#This Row],[обучающая выборка]],1,0)</f>
        <v>0</v>
      </c>
      <c r="AO11">
        <f>IF(Таблица2[[#This Row],[обучающая выборка]]=Таблица2[[#This Row],[Result forward]],1,0)</f>
        <v>0</v>
      </c>
      <c r="AP11">
        <v>1</v>
      </c>
      <c r="AQ11" t="s">
        <v>126</v>
      </c>
      <c r="AR11">
        <v>11.034000000000001</v>
      </c>
      <c r="AS11">
        <v>1464.8119999999999</v>
      </c>
      <c r="AT11">
        <v>35.387</v>
      </c>
      <c r="AU11">
        <v>16.626999999999999</v>
      </c>
      <c r="AV11">
        <v>43.981999999999999</v>
      </c>
      <c r="AW11">
        <f>MIN(Таблица2[[#This Row],[Махал1ВКЛ]:[Махал5ВКл]])</f>
        <v>11.034000000000001</v>
      </c>
      <c r="AX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1">
        <f>IF(Таблица2[[#This Row],[обучающая выборка]]=Таблица2[[#This Row],[МахаланобисКлассификацияВКЛ]],1,0)</f>
        <v>0</v>
      </c>
      <c r="AZ11" t="s">
        <v>126</v>
      </c>
      <c r="BA11">
        <v>0.97299599999999997</v>
      </c>
      <c r="BB11">
        <v>0</v>
      </c>
      <c r="BC11">
        <v>3.0000000000000001E-6</v>
      </c>
      <c r="BD11">
        <v>2.7001000000000001E-2</v>
      </c>
      <c r="BE11">
        <v>0</v>
      </c>
      <c r="BF11">
        <f>MAX(Таблица2[[#This Row],[АприорВКл1]:[АприорВКл5]])</f>
        <v>0.97299599999999997</v>
      </c>
      <c r="BG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1">
        <f>IF(Таблица2[[#This Row],[АприорВклКлассификация]]=Таблица2[[#This Row],[обучающая выборка]],1,0)</f>
        <v>0</v>
      </c>
      <c r="BI11" s="18" t="s">
        <v>124</v>
      </c>
      <c r="BJ11" s="18">
        <f>IF(VALUE(RIGHT(Таблица2[[#This Row],[Фунция ДА ИСК]]))=Таблица2[[#This Row],[обучающая выборка]],1,0)</f>
        <v>0</v>
      </c>
      <c r="BK11" s="18">
        <f>IF(Таблица2[[#This Row],[обучающая выборка]]=Таблица2[[#This Row],[Result backward]],1,0)</f>
        <v>0</v>
      </c>
      <c r="BL11" s="18">
        <v>1</v>
      </c>
      <c r="BM11" t="s">
        <v>126</v>
      </c>
      <c r="BN11">
        <v>11.034000000000001</v>
      </c>
      <c r="BO11">
        <v>1464.8119999999999</v>
      </c>
      <c r="BP11">
        <v>35.387</v>
      </c>
      <c r="BQ11">
        <v>16.626999999999999</v>
      </c>
      <c r="BR11">
        <v>43.981999999999999</v>
      </c>
      <c r="BS11">
        <f>MIN(Таблица2[[#This Row],[Махал1ИСК]:[Махал5ИСК]])</f>
        <v>11.034000000000001</v>
      </c>
      <c r="BT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1">
        <f>IF(Таблица2[[#This Row],[МАХАЛ ИСК Классификация]]=Таблица2[[#This Row],[обучающая выборка]],1,0)</f>
        <v>0</v>
      </c>
      <c r="BV11" t="s">
        <v>126</v>
      </c>
      <c r="BW11">
        <v>0.97299599999999997</v>
      </c>
      <c r="BX11">
        <v>0</v>
      </c>
      <c r="BY11">
        <v>3.0000000000000001E-6</v>
      </c>
      <c r="BZ11">
        <v>2.7001000000000001E-2</v>
      </c>
      <c r="CA11">
        <v>0</v>
      </c>
      <c r="CB11">
        <f>MAX(Таблица2[[#This Row],[АприорИСК1]]:Таблица2[[#This Row],[АприорИСК5]])</f>
        <v>0.97299599999999997</v>
      </c>
      <c r="CC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1">
        <f>IF(Таблица2[[#This Row],[АприорИСК классификация]]=Таблица2[[#This Row],[обучающая выборка]],1,0)</f>
        <v>0</v>
      </c>
    </row>
    <row r="12" spans="1:82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5">
        <f>IF(VALUE(RIGHT(Таблица2[[#This Row],[функция]],1))=Таблица2[[#This Row],[обучающая выборка]],1,0)</f>
        <v>0</v>
      </c>
      <c r="S12" s="15">
        <f>IF(Таблица2[[#This Row],[обучающая выборка]]=Таблица2[[#This Row],[Result Lda]],1,0)</f>
        <v>0</v>
      </c>
      <c r="T12" s="15">
        <v>4</v>
      </c>
      <c r="U12" s="17" t="s">
        <v>126</v>
      </c>
      <c r="V12" s="17">
        <v>376.96600000000001</v>
      </c>
      <c r="W12" s="17">
        <v>1515.896</v>
      </c>
      <c r="X12" s="17">
        <v>428.339</v>
      </c>
      <c r="Y12" s="17">
        <v>321.21100000000001</v>
      </c>
      <c r="Z12" s="17">
        <v>430.35700000000003</v>
      </c>
      <c r="AA12" s="17">
        <f>MIN(Таблица2[[#This Row],[Махал1]:[Махал5]])</f>
        <v>321.21100000000001</v>
      </c>
      <c r="AB1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12" s="17">
        <f>IF(Таблица2[[#This Row],[Махаланобис классификация]]=Таблица2[[#This Row],[обучающая выборка]],1,0)</f>
        <v>0</v>
      </c>
      <c r="AD12" s="18" t="s">
        <v>126</v>
      </c>
      <c r="AE12" s="19">
        <v>1.7192540132635267E-12</v>
      </c>
      <c r="AF12" s="19">
        <v>0</v>
      </c>
      <c r="AG12" s="19">
        <v>6.554677010337371E-24</v>
      </c>
      <c r="AH12" s="19">
        <v>0.99999999999828071</v>
      </c>
      <c r="AI12" s="19">
        <v>2.3901672907635747E-24</v>
      </c>
      <c r="AJ12">
        <f>MAX(Таблица2[[#This Row],[априор1]:[априор5]])</f>
        <v>0.99999999999828071</v>
      </c>
      <c r="AK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12">
        <f>IF(Таблица2[[#This Row],[обучающая выборка]]=Таблица2[[#This Row],[Априор Классификация]],1,0)</f>
        <v>0</v>
      </c>
      <c r="AM12" t="s">
        <v>120</v>
      </c>
      <c r="AN12">
        <f>IF(VALUE(RIGHT(Таблица2[[#This Row],[фнкция ДА ВКЛ]],1))=Таблица2[[#This Row],[обучающая выборка]],1,0)</f>
        <v>0</v>
      </c>
      <c r="AO12">
        <f>IF(Таблица2[[#This Row],[обучающая выборка]]=Таблица2[[#This Row],[Result forward]],1,0)</f>
        <v>0</v>
      </c>
      <c r="AP12">
        <v>4</v>
      </c>
      <c r="AQ12" t="s">
        <v>126</v>
      </c>
      <c r="AR12">
        <v>172.654</v>
      </c>
      <c r="AS12">
        <v>1212.202</v>
      </c>
      <c r="AT12">
        <v>260.40800000000002</v>
      </c>
      <c r="AU12">
        <v>157.99700000000001</v>
      </c>
      <c r="AV12">
        <v>234.25800000000001</v>
      </c>
      <c r="AW12">
        <f>MIN(Таблица2[[#This Row],[Махал1ВКЛ]:[Махал5ВКл]])</f>
        <v>157.99700000000001</v>
      </c>
      <c r="AX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12">
        <f>IF(Таблица2[[#This Row],[обучающая выборка]]=Таблица2[[#This Row],[МахаланобисКлассификацияВКЛ]],1,0)</f>
        <v>0</v>
      </c>
      <c r="AZ12" t="s">
        <v>126</v>
      </c>
      <c r="BA12">
        <v>1.4430000000000001E-3</v>
      </c>
      <c r="BB12">
        <v>0</v>
      </c>
      <c r="BC12">
        <v>0</v>
      </c>
      <c r="BD12">
        <v>0.99855700000000003</v>
      </c>
      <c r="BE12">
        <v>0</v>
      </c>
      <c r="BF12">
        <f>MAX(Таблица2[[#This Row],[АприорВКл1]:[АприорВКл5]])</f>
        <v>0.99855700000000003</v>
      </c>
      <c r="BG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12">
        <f>IF(Таблица2[[#This Row],[АприорВклКлассификация]]=Таблица2[[#This Row],[обучающая выборка]],1,0)</f>
        <v>0</v>
      </c>
      <c r="BI12" s="18" t="s">
        <v>120</v>
      </c>
      <c r="BJ12" s="18">
        <f>IF(VALUE(RIGHT(Таблица2[[#This Row],[Фунция ДА ИСК]]))=Таблица2[[#This Row],[обучающая выборка]],1,0)</f>
        <v>0</v>
      </c>
      <c r="BK12" s="18">
        <f>IF(Таблица2[[#This Row],[обучающая выборка]]=Таблица2[[#This Row],[Result backward]],1,0)</f>
        <v>0</v>
      </c>
      <c r="BL12" s="18">
        <v>4</v>
      </c>
      <c r="BM12" t="s">
        <v>126</v>
      </c>
      <c r="BN12">
        <v>172.654</v>
      </c>
      <c r="BO12">
        <v>1212.202</v>
      </c>
      <c r="BP12">
        <v>260.40800000000002</v>
      </c>
      <c r="BQ12">
        <v>157.99700000000001</v>
      </c>
      <c r="BR12">
        <v>234.25800000000001</v>
      </c>
      <c r="BS12">
        <f>MIN(Таблица2[[#This Row],[Махал1ИСК]:[Махал5ИСК]])</f>
        <v>157.99700000000001</v>
      </c>
      <c r="BT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12">
        <f>IF(Таблица2[[#This Row],[МАХАЛ ИСК Классификация]]=Таблица2[[#This Row],[обучающая выборка]],1,0)</f>
        <v>0</v>
      </c>
      <c r="BV12" t="s">
        <v>126</v>
      </c>
      <c r="BW12">
        <v>1.4430000000000001E-3</v>
      </c>
      <c r="BX12">
        <v>0</v>
      </c>
      <c r="BY12">
        <v>0</v>
      </c>
      <c r="BZ12">
        <v>0.99855700000000003</v>
      </c>
      <c r="CA12">
        <v>0</v>
      </c>
      <c r="CB12">
        <f>MAX(Таблица2[[#This Row],[АприорИСК1]]:Таблица2[[#This Row],[АприорИСК5]])</f>
        <v>0.99855700000000003</v>
      </c>
      <c r="CC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12">
        <f>IF(Таблица2[[#This Row],[АприорИСК классификация]]=Таблица2[[#This Row],[обучающая выборка]],1,0)</f>
        <v>0</v>
      </c>
    </row>
    <row r="13" spans="1:82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5">
        <f>IF(VALUE(RIGHT(Таблица2[[#This Row],[функция]],1))=Таблица2[[#This Row],[обучающая выборка]],1,0)</f>
        <v>0</v>
      </c>
      <c r="S13" s="15">
        <f>IF(Таблица2[[#This Row],[обучающая выборка]]=Таблица2[[#This Row],[Result Lda]],1,0)</f>
        <v>0</v>
      </c>
      <c r="T13" s="15">
        <v>5</v>
      </c>
      <c r="U13" s="17" t="s">
        <v>126</v>
      </c>
      <c r="V13" s="17">
        <v>132.524</v>
      </c>
      <c r="W13" s="17">
        <v>1741.538</v>
      </c>
      <c r="X13" s="17">
        <v>128.214</v>
      </c>
      <c r="Y13" s="17">
        <v>190.42599999999999</v>
      </c>
      <c r="Z13" s="17">
        <v>89.009</v>
      </c>
      <c r="AA13" s="17">
        <f>MIN(Таблица2[[#This Row],[Махал1]:[Махал5]])</f>
        <v>89.009</v>
      </c>
      <c r="AB1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3" s="17">
        <f>IF(Таблица2[[#This Row],[Махаланобис классификация]]=Таблица2[[#This Row],[обучающая выборка]],1,0)</f>
        <v>0</v>
      </c>
      <c r="AD13" s="18" t="s">
        <v>126</v>
      </c>
      <c r="AE13" s="19">
        <v>6.5201537392810903E-10</v>
      </c>
      <c r="AF13" s="19">
        <v>0</v>
      </c>
      <c r="AG13" s="19">
        <v>3.0679723987852655E-9</v>
      </c>
      <c r="AH13" s="19">
        <v>7.9144136618713238E-23</v>
      </c>
      <c r="AI13" s="19">
        <v>0.99999999628001224</v>
      </c>
      <c r="AJ13">
        <f>MAX(Таблица2[[#This Row],[априор1]:[априор5]])</f>
        <v>0.99999999628001224</v>
      </c>
      <c r="AK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3">
        <f>IF(Таблица2[[#This Row],[обучающая выборка]]=Таблица2[[#This Row],[Априор Классификация]],1,0)</f>
        <v>0</v>
      </c>
      <c r="AM13" t="s">
        <v>123</v>
      </c>
      <c r="AN13">
        <f>IF(VALUE(RIGHT(Таблица2[[#This Row],[фнкция ДА ВКЛ]],1))=Таблица2[[#This Row],[обучающая выборка]],1,0)</f>
        <v>0</v>
      </c>
      <c r="AO13">
        <f>IF(Таблица2[[#This Row],[обучающая выборка]]=Таблица2[[#This Row],[Result forward]],1,0)</f>
        <v>0</v>
      </c>
      <c r="AP13">
        <v>3</v>
      </c>
      <c r="AQ13" t="s">
        <v>126</v>
      </c>
      <c r="AR13">
        <v>61.655999999999999</v>
      </c>
      <c r="AS13">
        <v>1009.476</v>
      </c>
      <c r="AT13">
        <v>30.811</v>
      </c>
      <c r="AU13">
        <v>86.332999999999998</v>
      </c>
      <c r="AV13">
        <v>34.435000000000002</v>
      </c>
      <c r="AW13">
        <f>MIN(Таблица2[[#This Row],[Махал1ВКЛ]:[Махал5ВКл]])</f>
        <v>30.811</v>
      </c>
      <c r="AX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13">
        <f>IF(Таблица2[[#This Row],[обучающая выборка]]=Таблица2[[#This Row],[МахаланобисКлассификацияВКЛ]],1,0)</f>
        <v>0</v>
      </c>
      <c r="AZ13" t="s">
        <v>126</v>
      </c>
      <c r="BA13">
        <v>0</v>
      </c>
      <c r="BB13">
        <v>0</v>
      </c>
      <c r="BC13">
        <v>0.85964200000000002</v>
      </c>
      <c r="BD13">
        <v>0</v>
      </c>
      <c r="BE13">
        <v>0.14035700000000001</v>
      </c>
      <c r="BF13">
        <f>MAX(Таблица2[[#This Row],[АприорВКл1]:[АприорВКл5]])</f>
        <v>0.85964200000000002</v>
      </c>
      <c r="BG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13">
        <f>IF(Таблица2[[#This Row],[АприорВклКлассификация]]=Таблица2[[#This Row],[обучающая выборка]],1,0)</f>
        <v>0</v>
      </c>
      <c r="BI13" s="18" t="s">
        <v>123</v>
      </c>
      <c r="BJ13" s="18">
        <f>IF(VALUE(RIGHT(Таблица2[[#This Row],[Фунция ДА ИСК]]))=Таблица2[[#This Row],[обучающая выборка]],1,0)</f>
        <v>0</v>
      </c>
      <c r="BK13" s="18">
        <f>IF(Таблица2[[#This Row],[обучающая выборка]]=Таблица2[[#This Row],[Result backward]],1,0)</f>
        <v>0</v>
      </c>
      <c r="BL13" s="18">
        <v>3</v>
      </c>
      <c r="BM13" t="s">
        <v>126</v>
      </c>
      <c r="BN13">
        <v>61.655999999999999</v>
      </c>
      <c r="BO13">
        <v>1009.476</v>
      </c>
      <c r="BP13">
        <v>30.811</v>
      </c>
      <c r="BQ13">
        <v>86.332999999999998</v>
      </c>
      <c r="BR13">
        <v>34.435000000000002</v>
      </c>
      <c r="BS13">
        <f>MIN(Таблица2[[#This Row],[Махал1ИСК]:[Махал5ИСК]])</f>
        <v>30.811</v>
      </c>
      <c r="BT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13">
        <f>IF(Таблица2[[#This Row],[МАХАЛ ИСК Классификация]]=Таблица2[[#This Row],[обучающая выборка]],1,0)</f>
        <v>0</v>
      </c>
      <c r="BV13" t="s">
        <v>126</v>
      </c>
      <c r="BW13">
        <v>0</v>
      </c>
      <c r="BX13">
        <v>0</v>
      </c>
      <c r="BY13">
        <v>0.85964200000000002</v>
      </c>
      <c r="BZ13">
        <v>0</v>
      </c>
      <c r="CA13">
        <v>0.14035700000000001</v>
      </c>
      <c r="CB13">
        <f>MAX(Таблица2[[#This Row],[АприорИСК1]]:Таблица2[[#This Row],[АприорИСК5]])</f>
        <v>0.85964200000000002</v>
      </c>
      <c r="CC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13">
        <f>IF(Таблица2[[#This Row],[АприорИСК классификация]]=Таблица2[[#This Row],[обучающая выборка]],1,0)</f>
        <v>0</v>
      </c>
    </row>
    <row r="14" spans="1:82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5">
        <f>IF(VALUE(RIGHT(Таблица2[[#This Row],[функция]],1))=Таблица2[[#This Row],[обучающая выборка]],1,0)</f>
        <v>0</v>
      </c>
      <c r="S14" s="15">
        <f>IF(Таблица2[[#This Row],[обучающая выборка]]=Таблица2[[#This Row],[Result Lda]],1,0)</f>
        <v>0</v>
      </c>
      <c r="T14" s="15">
        <v>1</v>
      </c>
      <c r="U14" s="17" t="s">
        <v>126</v>
      </c>
      <c r="V14" s="17">
        <v>172.74199999999999</v>
      </c>
      <c r="W14" s="17">
        <v>1285.8309999999999</v>
      </c>
      <c r="X14" s="17">
        <v>164.58</v>
      </c>
      <c r="Y14" s="17">
        <v>189.02600000000001</v>
      </c>
      <c r="Z14" s="17">
        <v>168.04900000000001</v>
      </c>
      <c r="AA14" s="17">
        <f>MIN(Таблица2[[#This Row],[Махал1]:[Махал5]])</f>
        <v>164.58</v>
      </c>
      <c r="AB1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14" s="17">
        <f>IF(Таблица2[[#This Row],[Махаланобис классификация]]=Таблица2[[#This Row],[обучающая выборка]],1,0)</f>
        <v>0</v>
      </c>
      <c r="AD14" s="18" t="s">
        <v>126</v>
      </c>
      <c r="AE14" s="19">
        <v>2.5644001154152329E-2</v>
      </c>
      <c r="AF14" s="19">
        <v>0</v>
      </c>
      <c r="AG14" s="19">
        <v>0.82818809278992611</v>
      </c>
      <c r="AH14" s="19">
        <v>3.3923646538287255E-6</v>
      </c>
      <c r="AI14" s="19">
        <v>0.14616451369126779</v>
      </c>
      <c r="AJ14">
        <f>MAX(Таблица2[[#This Row],[априор1]:[априор5]])</f>
        <v>0.82818809278992611</v>
      </c>
      <c r="AK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14">
        <f>IF(Таблица2[[#This Row],[обучающая выборка]]=Таблица2[[#This Row],[Априор Классификация]],1,0)</f>
        <v>0</v>
      </c>
      <c r="AM14" t="s">
        <v>123</v>
      </c>
      <c r="AN14">
        <f>IF(VALUE(RIGHT(Таблица2[[#This Row],[фнкция ДА ВКЛ]],1))=Таблица2[[#This Row],[обучающая выборка]],1,0)</f>
        <v>0</v>
      </c>
      <c r="AO14">
        <f>IF(Таблица2[[#This Row],[обучающая выборка]]=Таблица2[[#This Row],[Result forward]],1,0)</f>
        <v>0</v>
      </c>
      <c r="AP14">
        <v>3</v>
      </c>
      <c r="AQ14" t="s">
        <v>126</v>
      </c>
      <c r="AR14">
        <v>164.76300000000001</v>
      </c>
      <c r="AS14">
        <v>634.75599999999997</v>
      </c>
      <c r="AT14">
        <v>145.40100000000001</v>
      </c>
      <c r="AU14">
        <v>169.506</v>
      </c>
      <c r="AV14">
        <v>154.71100000000001</v>
      </c>
      <c r="AW14">
        <f>MIN(Таблица2[[#This Row],[Махал1ВКЛ]:[Махал5ВКл]])</f>
        <v>145.40100000000001</v>
      </c>
      <c r="AX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14">
        <f>IF(Таблица2[[#This Row],[обучающая выборка]]=Таблица2[[#This Row],[МахаланобисКлассификацияВКЛ]],1,0)</f>
        <v>0</v>
      </c>
      <c r="AZ14" t="s">
        <v>126</v>
      </c>
      <c r="BA14">
        <v>1.13E-4</v>
      </c>
      <c r="BB14">
        <v>0</v>
      </c>
      <c r="BC14">
        <v>0.99045700000000003</v>
      </c>
      <c r="BD14">
        <v>5.0000000000000004E-6</v>
      </c>
      <c r="BE14">
        <v>9.4249999999999994E-3</v>
      </c>
      <c r="BF14">
        <f>MAX(Таблица2[[#This Row],[АприорВКл1]:[АприорВКл5]])</f>
        <v>0.99045700000000003</v>
      </c>
      <c r="BG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14">
        <f>IF(Таблица2[[#This Row],[АприорВклКлассификация]]=Таблица2[[#This Row],[обучающая выборка]],1,0)</f>
        <v>0</v>
      </c>
      <c r="BI14" s="18" t="s">
        <v>123</v>
      </c>
      <c r="BJ14" s="18">
        <f>IF(VALUE(RIGHT(Таблица2[[#This Row],[Фунция ДА ИСК]]))=Таблица2[[#This Row],[обучающая выборка]],1,0)</f>
        <v>0</v>
      </c>
      <c r="BK14" s="18">
        <f>IF(Таблица2[[#This Row],[обучающая выборка]]=Таблица2[[#This Row],[Result backward]],1,0)</f>
        <v>0</v>
      </c>
      <c r="BL14" s="18">
        <v>3</v>
      </c>
      <c r="BM14" t="s">
        <v>126</v>
      </c>
      <c r="BN14">
        <v>164.76300000000001</v>
      </c>
      <c r="BO14">
        <v>634.75599999999997</v>
      </c>
      <c r="BP14">
        <v>145.40100000000001</v>
      </c>
      <c r="BQ14">
        <v>169.506</v>
      </c>
      <c r="BR14">
        <v>154.71100000000001</v>
      </c>
      <c r="BS14">
        <f>MIN(Таблица2[[#This Row],[Махал1ИСК]:[Махал5ИСК]])</f>
        <v>145.40100000000001</v>
      </c>
      <c r="BT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14">
        <f>IF(Таблица2[[#This Row],[МАХАЛ ИСК Классификация]]=Таблица2[[#This Row],[обучающая выборка]],1,0)</f>
        <v>0</v>
      </c>
      <c r="BV14" t="s">
        <v>126</v>
      </c>
      <c r="BW14">
        <v>1.13E-4</v>
      </c>
      <c r="BX14">
        <v>0</v>
      </c>
      <c r="BY14">
        <v>0.99045700000000003</v>
      </c>
      <c r="BZ14">
        <v>5.0000000000000004E-6</v>
      </c>
      <c r="CA14">
        <v>9.4249999999999994E-3</v>
      </c>
      <c r="CB14">
        <f>MAX(Таблица2[[#This Row],[АприорИСК1]]:Таблица2[[#This Row],[АприорИСК5]])</f>
        <v>0.99045700000000003</v>
      </c>
      <c r="CC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14">
        <f>IF(Таблица2[[#This Row],[АприорИСК классификация]]=Таблица2[[#This Row],[обучающая выборка]],1,0)</f>
        <v>0</v>
      </c>
    </row>
    <row r="15" spans="1:82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5">
        <f>IF(VALUE(RIGHT(Таблица2[[#This Row],[функция]],1))=Таблица2[[#This Row],[обучающая выборка]],1,0)</f>
        <v>1</v>
      </c>
      <c r="S15" s="15">
        <f>IF(Таблица2[[#This Row],[обучающая выборка]]=Таблица2[[#This Row],[Result Lda]],1,0)</f>
        <v>1</v>
      </c>
      <c r="T15" s="15">
        <v>1</v>
      </c>
      <c r="U15" s="17" t="s">
        <v>124</v>
      </c>
      <c r="V15" s="17">
        <v>5.5730000000000004</v>
      </c>
      <c r="W15" s="17">
        <v>2105.761</v>
      </c>
      <c r="X15" s="17">
        <v>22.745000000000001</v>
      </c>
      <c r="Y15" s="17">
        <v>33.865000000000002</v>
      </c>
      <c r="Z15" s="17">
        <v>11.385999999999999</v>
      </c>
      <c r="AA15" s="17">
        <f>MIN(Таблица2[[#This Row],[Махал1]:[Махал5]])</f>
        <v>5.5730000000000004</v>
      </c>
      <c r="AB1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5" s="17">
        <f>IF(Таблица2[[#This Row],[Махаланобис классификация]]=Таблица2[[#This Row],[обучающая выборка]],1,0)</f>
        <v>1</v>
      </c>
      <c r="AD15" s="18" t="s">
        <v>124</v>
      </c>
      <c r="AE15" s="19">
        <v>0.97095229641774328</v>
      </c>
      <c r="AF15" s="19">
        <v>0</v>
      </c>
      <c r="AG15" s="19">
        <v>9.8876514364712789E-5</v>
      </c>
      <c r="AH15" s="19">
        <v>3.1720253123967875E-7</v>
      </c>
      <c r="AI15" s="19">
        <v>2.8948509865360787E-2</v>
      </c>
      <c r="AJ15">
        <f>MAX(Таблица2[[#This Row],[априор1]:[априор5]])</f>
        <v>0.97095229641774328</v>
      </c>
      <c r="AK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5">
        <f>IF(Таблица2[[#This Row],[обучающая выборка]]=Таблица2[[#This Row],[Априор Классификация]],1,0)</f>
        <v>1</v>
      </c>
      <c r="AM15" t="s">
        <v>124</v>
      </c>
      <c r="AN15">
        <f>IF(VALUE(RIGHT(Таблица2[[#This Row],[фнкция ДА ВКЛ]],1))=Таблица2[[#This Row],[обучающая выборка]],1,0)</f>
        <v>1</v>
      </c>
      <c r="AO15">
        <f>IF(Таблица2[[#This Row],[обучающая выборка]]=Таблица2[[#This Row],[Result forward]],1,0)</f>
        <v>1</v>
      </c>
      <c r="AP15">
        <v>1</v>
      </c>
      <c r="AQ15" t="s">
        <v>124</v>
      </c>
      <c r="AR15">
        <v>3.8279999999999998</v>
      </c>
      <c r="AS15">
        <v>1448.7909999999999</v>
      </c>
      <c r="AT15">
        <v>18.073</v>
      </c>
      <c r="AU15">
        <v>24.010999999999999</v>
      </c>
      <c r="AV15">
        <v>5.6630000000000003</v>
      </c>
      <c r="AW15">
        <f>MIN(Таблица2[[#This Row],[Махал1ВКЛ]:[Махал5ВКл]])</f>
        <v>3.8279999999999998</v>
      </c>
      <c r="AX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5">
        <f>IF(Таблица2[[#This Row],[обучающая выборка]]=Таблица2[[#This Row],[МахаланобисКлассификацияВКЛ]],1,0)</f>
        <v>1</v>
      </c>
      <c r="AZ15" t="s">
        <v>124</v>
      </c>
      <c r="BA15">
        <v>0.82076300000000002</v>
      </c>
      <c r="BB15">
        <v>0</v>
      </c>
      <c r="BC15">
        <v>3.6099999999999999E-4</v>
      </c>
      <c r="BD15">
        <v>1.5E-5</v>
      </c>
      <c r="BE15">
        <v>0.17885999999999999</v>
      </c>
      <c r="BF15">
        <f>MAX(Таблица2[[#This Row],[АприорВКл1]:[АприорВКл5]])</f>
        <v>0.82076300000000002</v>
      </c>
      <c r="BG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5">
        <f>IF(Таблица2[[#This Row],[АприорВклКлассификация]]=Таблица2[[#This Row],[обучающая выборка]],1,0)</f>
        <v>1</v>
      </c>
      <c r="BI15" s="18" t="s">
        <v>124</v>
      </c>
      <c r="BJ15" s="18">
        <f>IF(VALUE(RIGHT(Таблица2[[#This Row],[Фунция ДА ИСК]]))=Таблица2[[#This Row],[обучающая выборка]],1,0)</f>
        <v>1</v>
      </c>
      <c r="BK15" s="18">
        <f>IF(Таблица2[[#This Row],[обучающая выборка]]=Таблица2[[#This Row],[Result backward]],1,0)</f>
        <v>1</v>
      </c>
      <c r="BL15" s="18">
        <v>1</v>
      </c>
      <c r="BM15" t="s">
        <v>124</v>
      </c>
      <c r="BN15">
        <v>3.8279999999999998</v>
      </c>
      <c r="BO15">
        <v>1448.7909999999999</v>
      </c>
      <c r="BP15">
        <v>18.073</v>
      </c>
      <c r="BQ15">
        <v>24.010999999999999</v>
      </c>
      <c r="BR15">
        <v>5.6630000000000003</v>
      </c>
      <c r="BS15">
        <f>MIN(Таблица2[[#This Row],[Махал1ИСК]:[Махал5ИСК]])</f>
        <v>3.8279999999999998</v>
      </c>
      <c r="BT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5">
        <f>IF(Таблица2[[#This Row],[МАХАЛ ИСК Классификация]]=Таблица2[[#This Row],[обучающая выборка]],1,0)</f>
        <v>1</v>
      </c>
      <c r="BV15" t="s">
        <v>124</v>
      </c>
      <c r="BW15">
        <v>0.82076300000000002</v>
      </c>
      <c r="BX15">
        <v>0</v>
      </c>
      <c r="BY15">
        <v>3.6099999999999999E-4</v>
      </c>
      <c r="BZ15">
        <v>1.5E-5</v>
      </c>
      <c r="CA15">
        <v>0.17885999999999999</v>
      </c>
      <c r="CB15">
        <f>MAX(Таблица2[[#This Row],[АприорИСК1]]:Таблица2[[#This Row],[АприорИСК5]])</f>
        <v>0.82076300000000002</v>
      </c>
      <c r="CC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5">
        <f>IF(Таблица2[[#This Row],[АприорИСК классификация]]=Таблица2[[#This Row],[обучающая выборка]],1,0)</f>
        <v>1</v>
      </c>
    </row>
    <row r="16" spans="1:82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5">
        <f>IF(VALUE(RIGHT(Таблица2[[#This Row],[функция]],1))=Таблица2[[#This Row],[обучающая выборка]],1,0)</f>
        <v>0</v>
      </c>
      <c r="S16" s="15">
        <f>IF(Таблица2[[#This Row],[обучающая выборка]]=Таблица2[[#This Row],[Result Lda]],1,0)</f>
        <v>0</v>
      </c>
      <c r="T16" s="15">
        <v>1</v>
      </c>
      <c r="U16" s="17" t="s">
        <v>126</v>
      </c>
      <c r="V16" s="17">
        <v>15.88</v>
      </c>
      <c r="W16" s="17">
        <v>2370.3510000000001</v>
      </c>
      <c r="X16" s="17">
        <v>42.567</v>
      </c>
      <c r="Y16" s="17">
        <v>58.109000000000002</v>
      </c>
      <c r="Z16" s="17">
        <v>38.366</v>
      </c>
      <c r="AA16" s="17">
        <f>MIN(Таблица2[[#This Row],[Махал1]:[Махал5]])</f>
        <v>15.88</v>
      </c>
      <c r="AB1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6" s="17">
        <f>IF(Таблица2[[#This Row],[Махаланобис классификация]]=Таблица2[[#This Row],[обучающая выборка]],1,0)</f>
        <v>0</v>
      </c>
      <c r="AD16" s="18" t="s">
        <v>126</v>
      </c>
      <c r="AE16" s="19">
        <v>0.99999197932235651</v>
      </c>
      <c r="AF16" s="19">
        <v>0</v>
      </c>
      <c r="AG16" s="19">
        <v>8.748054292019538E-7</v>
      </c>
      <c r="AH16" s="19">
        <v>3.0742248103322582E-10</v>
      </c>
      <c r="AI16" s="19">
        <v>7.1455647917916773E-6</v>
      </c>
      <c r="AJ16">
        <f>MAX(Таблица2[[#This Row],[априор1]:[априор5]])</f>
        <v>0.99999197932235651</v>
      </c>
      <c r="AK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6">
        <f>IF(Таблица2[[#This Row],[обучающая выборка]]=Таблица2[[#This Row],[Априор Классификация]],1,0)</f>
        <v>0</v>
      </c>
      <c r="AM16" t="s">
        <v>124</v>
      </c>
      <c r="AN16">
        <f>IF(VALUE(RIGHT(Таблица2[[#This Row],[фнкция ДА ВКЛ]],1))=Таблица2[[#This Row],[обучающая выборка]],1,0)</f>
        <v>0</v>
      </c>
      <c r="AO16">
        <f>IF(Таблица2[[#This Row],[обучающая выборка]]=Таблица2[[#This Row],[Result forward]],1,0)</f>
        <v>0</v>
      </c>
      <c r="AP16">
        <v>1</v>
      </c>
      <c r="AQ16" t="s">
        <v>126</v>
      </c>
      <c r="AR16">
        <v>10.177</v>
      </c>
      <c r="AS16">
        <v>1583.269</v>
      </c>
      <c r="AT16">
        <v>23.797000000000001</v>
      </c>
      <c r="AU16">
        <v>35.055999999999997</v>
      </c>
      <c r="AV16">
        <v>17.728999999999999</v>
      </c>
      <c r="AW16">
        <f>MIN(Таблица2[[#This Row],[Махал1ВКЛ]:[Махал5ВКл]])</f>
        <v>10.177</v>
      </c>
      <c r="AX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6">
        <f>IF(Таблица2[[#This Row],[обучающая выборка]]=Таблица2[[#This Row],[МахаланобисКлассификацияВКЛ]],1,0)</f>
        <v>0</v>
      </c>
      <c r="AZ16" t="s">
        <v>126</v>
      </c>
      <c r="BA16">
        <v>0.98706899999999997</v>
      </c>
      <c r="BB16">
        <v>0</v>
      </c>
      <c r="BC16">
        <v>5.9400000000000002E-4</v>
      </c>
      <c r="BD16">
        <v>1.9999999999999999E-6</v>
      </c>
      <c r="BE16">
        <v>1.2336E-2</v>
      </c>
      <c r="BF16">
        <f>MAX(Таблица2[[#This Row],[АприорВКл1]:[АприорВКл5]])</f>
        <v>0.98706899999999997</v>
      </c>
      <c r="BG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6">
        <f>IF(Таблица2[[#This Row],[АприорВклКлассификация]]=Таблица2[[#This Row],[обучающая выборка]],1,0)</f>
        <v>0</v>
      </c>
      <c r="BI16" s="18" t="s">
        <v>124</v>
      </c>
      <c r="BJ16" s="18">
        <f>IF(VALUE(RIGHT(Таблица2[[#This Row],[Фунция ДА ИСК]]))=Таблица2[[#This Row],[обучающая выборка]],1,0)</f>
        <v>0</v>
      </c>
      <c r="BK16" s="18">
        <f>IF(Таблица2[[#This Row],[обучающая выборка]]=Таблица2[[#This Row],[Result backward]],1,0)</f>
        <v>0</v>
      </c>
      <c r="BL16" s="18">
        <v>1</v>
      </c>
      <c r="BM16" t="s">
        <v>126</v>
      </c>
      <c r="BN16">
        <v>10.177</v>
      </c>
      <c r="BO16">
        <v>1583.269</v>
      </c>
      <c r="BP16">
        <v>23.797000000000001</v>
      </c>
      <c r="BQ16">
        <v>35.055999999999997</v>
      </c>
      <c r="BR16">
        <v>17.728999999999999</v>
      </c>
      <c r="BS16">
        <f>MIN(Таблица2[[#This Row],[Махал1ИСК]:[Махал5ИСК]])</f>
        <v>10.177</v>
      </c>
      <c r="BT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6">
        <f>IF(Таблица2[[#This Row],[МАХАЛ ИСК Классификация]]=Таблица2[[#This Row],[обучающая выборка]],1,0)</f>
        <v>0</v>
      </c>
      <c r="BV16" t="s">
        <v>126</v>
      </c>
      <c r="BW16">
        <v>0.98706899999999997</v>
      </c>
      <c r="BX16">
        <v>0</v>
      </c>
      <c r="BY16">
        <v>5.9400000000000002E-4</v>
      </c>
      <c r="BZ16">
        <v>1.9999999999999999E-6</v>
      </c>
      <c r="CA16">
        <v>1.2336E-2</v>
      </c>
      <c r="CB16">
        <f>MAX(Таблица2[[#This Row],[АприорИСК1]]:Таблица2[[#This Row],[АприорИСК5]])</f>
        <v>0.98706899999999997</v>
      </c>
      <c r="CC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6">
        <f>IF(Таблица2[[#This Row],[АприорИСК классификация]]=Таблица2[[#This Row],[обучающая выборка]],1,0)</f>
        <v>0</v>
      </c>
    </row>
    <row r="17" spans="1:82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5">
        <f>IF(VALUE(RIGHT(Таблица2[[#This Row],[функция]],1))=Таблица2[[#This Row],[обучающая выборка]],1,0)</f>
        <v>1</v>
      </c>
      <c r="S17" s="15">
        <f>IF(Таблица2[[#This Row],[обучающая выборка]]=Таблица2[[#This Row],[Result Lda]],1,0)</f>
        <v>1</v>
      </c>
      <c r="T17" s="15">
        <v>4</v>
      </c>
      <c r="U17" s="17" t="s">
        <v>120</v>
      </c>
      <c r="V17" s="17">
        <v>30</v>
      </c>
      <c r="W17" s="17">
        <v>2045.7809999999999</v>
      </c>
      <c r="X17" s="17">
        <v>53.353000000000002</v>
      </c>
      <c r="Y17" s="17">
        <v>9.0079999999999991</v>
      </c>
      <c r="Z17" s="17">
        <v>81.638999999999996</v>
      </c>
      <c r="AA17" s="17">
        <f>MIN(Таблица2[[#This Row],[Махал1]:[Махал5]])</f>
        <v>9.0079999999999991</v>
      </c>
      <c r="AB1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17" s="17">
        <f>IF(Таблица2[[#This Row],[Махаланобис классификация]]=Таблица2[[#This Row],[обучающая выборка]],1,0)</f>
        <v>1</v>
      </c>
      <c r="AD17" s="18" t="s">
        <v>120</v>
      </c>
      <c r="AE17" s="19">
        <v>6.0820258407540717E-5</v>
      </c>
      <c r="AF17" s="19">
        <v>0</v>
      </c>
      <c r="AG17" s="19">
        <v>2.816489311536172E-10</v>
      </c>
      <c r="AH17" s="19">
        <v>0.99993917945994326</v>
      </c>
      <c r="AI17" s="19">
        <v>2.0302471940664844E-16</v>
      </c>
      <c r="AJ17">
        <f>MAX(Таблица2[[#This Row],[априор1]:[априор5]])</f>
        <v>0.99993917945994326</v>
      </c>
      <c r="AK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17">
        <f>IF(Таблица2[[#This Row],[обучающая выборка]]=Таблица2[[#This Row],[Априор Классификация]],1,0)</f>
        <v>1</v>
      </c>
      <c r="AM17" t="s">
        <v>120</v>
      </c>
      <c r="AN17">
        <f>IF(VALUE(RIGHT(Таблица2[[#This Row],[фнкция ДА ВКЛ]],1))=Таблица2[[#This Row],[обучающая выборка]],1,0)</f>
        <v>1</v>
      </c>
      <c r="AO17">
        <f>IF(Таблица2[[#This Row],[обучающая выборка]]=Таблица2[[#This Row],[Result forward]],1,0)</f>
        <v>1</v>
      </c>
      <c r="AP17">
        <v>4</v>
      </c>
      <c r="AQ17" t="s">
        <v>120</v>
      </c>
      <c r="AR17">
        <v>20.827000000000002</v>
      </c>
      <c r="AS17">
        <v>1428.1289999999999</v>
      </c>
      <c r="AT17">
        <v>39.594999999999999</v>
      </c>
      <c r="AU17">
        <v>2.867</v>
      </c>
      <c r="AV17">
        <v>52.186</v>
      </c>
      <c r="AW17">
        <f>MIN(Таблица2[[#This Row],[Махал1ВКЛ]:[Махал5ВКл]])</f>
        <v>2.867</v>
      </c>
      <c r="AX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17">
        <f>IF(Таблица2[[#This Row],[обучающая выборка]]=Таблица2[[#This Row],[МахаланобисКлассификацияВКЛ]],1,0)</f>
        <v>1</v>
      </c>
      <c r="AZ17" t="s">
        <v>120</v>
      </c>
      <c r="BA17">
        <v>2.7700000000000001E-4</v>
      </c>
      <c r="BB17">
        <v>0</v>
      </c>
      <c r="BC17">
        <v>0</v>
      </c>
      <c r="BD17">
        <v>0.99972300000000003</v>
      </c>
      <c r="BE17">
        <v>0</v>
      </c>
      <c r="BF17">
        <f>MAX(Таблица2[[#This Row],[АприорВКл1]:[АприорВКл5]])</f>
        <v>0.99972300000000003</v>
      </c>
      <c r="BG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17">
        <f>IF(Таблица2[[#This Row],[АприорВклКлассификация]]=Таблица2[[#This Row],[обучающая выборка]],1,0)</f>
        <v>1</v>
      </c>
      <c r="BI17" s="18" t="s">
        <v>120</v>
      </c>
      <c r="BJ17" s="18">
        <f>IF(VALUE(RIGHT(Таблица2[[#This Row],[Фунция ДА ИСК]]))=Таблица2[[#This Row],[обучающая выборка]],1,0)</f>
        <v>1</v>
      </c>
      <c r="BK17" s="18">
        <f>IF(Таблица2[[#This Row],[обучающая выборка]]=Таблица2[[#This Row],[Result backward]],1,0)</f>
        <v>1</v>
      </c>
      <c r="BL17" s="18">
        <v>4</v>
      </c>
      <c r="BM17" t="s">
        <v>120</v>
      </c>
      <c r="BN17">
        <v>20.827000000000002</v>
      </c>
      <c r="BO17">
        <v>1428.1289999999999</v>
      </c>
      <c r="BP17">
        <v>39.594999999999999</v>
      </c>
      <c r="BQ17">
        <v>2.867</v>
      </c>
      <c r="BR17">
        <v>52.186</v>
      </c>
      <c r="BS17">
        <f>MIN(Таблица2[[#This Row],[Махал1ИСК]:[Махал5ИСК]])</f>
        <v>2.867</v>
      </c>
      <c r="BT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17">
        <f>IF(Таблица2[[#This Row],[МАХАЛ ИСК Классификация]]=Таблица2[[#This Row],[обучающая выборка]],1,0)</f>
        <v>1</v>
      </c>
      <c r="BV17" t="s">
        <v>120</v>
      </c>
      <c r="BW17">
        <v>2.7700000000000001E-4</v>
      </c>
      <c r="BX17">
        <v>0</v>
      </c>
      <c r="BY17">
        <v>0</v>
      </c>
      <c r="BZ17">
        <v>0.99972300000000003</v>
      </c>
      <c r="CA17">
        <v>0</v>
      </c>
      <c r="CB17">
        <f>MAX(Таблица2[[#This Row],[АприорИСК1]]:Таблица2[[#This Row],[АприорИСК5]])</f>
        <v>0.99972300000000003</v>
      </c>
      <c r="CC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17">
        <f>IF(Таблица2[[#This Row],[АприорИСК классификация]]=Таблица2[[#This Row],[обучающая выборка]],1,0)</f>
        <v>1</v>
      </c>
    </row>
    <row r="18" spans="1:82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5">
        <f>IF(VALUE(RIGHT(Таблица2[[#This Row],[функция]],1))=Таблица2[[#This Row],[обучающая выборка]],1,0)</f>
        <v>0</v>
      </c>
      <c r="S18" s="15">
        <f>IF(Таблица2[[#This Row],[обучающая выборка]]=Таблица2[[#This Row],[Result Lda]],1,0)</f>
        <v>0</v>
      </c>
      <c r="T18" s="15">
        <v>1</v>
      </c>
      <c r="U18" s="17" t="s">
        <v>126</v>
      </c>
      <c r="V18" s="17">
        <v>19.257999999999999</v>
      </c>
      <c r="W18" s="17">
        <v>2032.9670000000001</v>
      </c>
      <c r="X18" s="17">
        <v>58.902999999999999</v>
      </c>
      <c r="Y18" s="17">
        <v>34.773000000000003</v>
      </c>
      <c r="Z18" s="17">
        <v>28.762</v>
      </c>
      <c r="AA18" s="17">
        <f>MIN(Таблица2[[#This Row],[Махал1]:[Махал5]])</f>
        <v>19.257999999999999</v>
      </c>
      <c r="AB1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8" s="17">
        <f>IF(Таблица2[[#This Row],[Махаланобис классификация]]=Таблица2[[#This Row],[обучающая выборка]],1,0)</f>
        <v>0</v>
      </c>
      <c r="AD18" s="18" t="s">
        <v>126</v>
      </c>
      <c r="AE18" s="19">
        <v>0.99512117737124128</v>
      </c>
      <c r="AF18" s="19">
        <v>0</v>
      </c>
      <c r="AG18" s="19">
        <v>1.3361346305865804E-9</v>
      </c>
      <c r="AH18" s="19">
        <v>1.9339074047750935E-4</v>
      </c>
      <c r="AI18" s="19">
        <v>4.6854305521465472E-3</v>
      </c>
      <c r="AJ18">
        <f>MAX(Таблица2[[#This Row],[априор1]:[априор5]])</f>
        <v>0.99512117737124128</v>
      </c>
      <c r="AK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8">
        <f>IF(Таблица2[[#This Row],[обучающая выборка]]=Таблица2[[#This Row],[Априор Классификация]],1,0)</f>
        <v>0</v>
      </c>
      <c r="AM18" t="s">
        <v>124</v>
      </c>
      <c r="AN18">
        <f>IF(VALUE(RIGHT(Таблица2[[#This Row],[фнкция ДА ВКЛ]],1))=Таблица2[[#This Row],[обучающая выборка]],1,0)</f>
        <v>0</v>
      </c>
      <c r="AO18">
        <f>IF(Таблица2[[#This Row],[обучающая выборка]]=Таблица2[[#This Row],[Result forward]],1,0)</f>
        <v>0</v>
      </c>
      <c r="AP18">
        <v>1</v>
      </c>
      <c r="AQ18" t="s">
        <v>126</v>
      </c>
      <c r="AR18">
        <v>8.7379999999999995</v>
      </c>
      <c r="AS18">
        <v>1396.326</v>
      </c>
      <c r="AT18">
        <v>36.820999999999998</v>
      </c>
      <c r="AU18">
        <v>13.923</v>
      </c>
      <c r="AV18">
        <v>13.138</v>
      </c>
      <c r="AW18">
        <f>MIN(Таблица2[[#This Row],[Махал1ВКЛ]:[Махал5ВКл]])</f>
        <v>8.7379999999999995</v>
      </c>
      <c r="AX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8">
        <f>IF(Таблица2[[#This Row],[обучающая выборка]]=Таблица2[[#This Row],[МахаланобисКлассификацияВКЛ]],1,0)</f>
        <v>0</v>
      </c>
      <c r="AZ18" t="s">
        <v>126</v>
      </c>
      <c r="BA18">
        <v>0.91369500000000003</v>
      </c>
      <c r="BB18">
        <v>0</v>
      </c>
      <c r="BC18">
        <v>0</v>
      </c>
      <c r="BD18">
        <v>3.1081999999999999E-2</v>
      </c>
      <c r="BE18">
        <v>5.5222E-2</v>
      </c>
      <c r="BF18">
        <f>MAX(Таблица2[[#This Row],[АприорВКл1]:[АприорВКл5]])</f>
        <v>0.91369500000000003</v>
      </c>
      <c r="BG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8">
        <f>IF(Таблица2[[#This Row],[АприорВклКлассификация]]=Таблица2[[#This Row],[обучающая выборка]],1,0)</f>
        <v>0</v>
      </c>
      <c r="BI18" s="18" t="s">
        <v>124</v>
      </c>
      <c r="BJ18" s="18">
        <f>IF(VALUE(RIGHT(Таблица2[[#This Row],[Фунция ДА ИСК]]))=Таблица2[[#This Row],[обучающая выборка]],1,0)</f>
        <v>0</v>
      </c>
      <c r="BK18" s="18">
        <f>IF(Таблица2[[#This Row],[обучающая выборка]]=Таблица2[[#This Row],[Result backward]],1,0)</f>
        <v>0</v>
      </c>
      <c r="BL18" s="18">
        <v>1</v>
      </c>
      <c r="BM18" t="s">
        <v>126</v>
      </c>
      <c r="BN18">
        <v>8.7379999999999995</v>
      </c>
      <c r="BO18">
        <v>1396.326</v>
      </c>
      <c r="BP18">
        <v>36.820999999999998</v>
      </c>
      <c r="BQ18">
        <v>13.923</v>
      </c>
      <c r="BR18">
        <v>13.138</v>
      </c>
      <c r="BS18">
        <f>MIN(Таблица2[[#This Row],[Махал1ИСК]:[Махал5ИСК]])</f>
        <v>8.7379999999999995</v>
      </c>
      <c r="BT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8">
        <f>IF(Таблица2[[#This Row],[МАХАЛ ИСК Классификация]]=Таблица2[[#This Row],[обучающая выборка]],1,0)</f>
        <v>0</v>
      </c>
      <c r="BV18" t="s">
        <v>126</v>
      </c>
      <c r="BW18">
        <v>0.91369500000000003</v>
      </c>
      <c r="BX18">
        <v>0</v>
      </c>
      <c r="BY18">
        <v>0</v>
      </c>
      <c r="BZ18">
        <v>3.1081999999999999E-2</v>
      </c>
      <c r="CA18">
        <v>5.5222E-2</v>
      </c>
      <c r="CB18">
        <f>MAX(Таблица2[[#This Row],[АприорИСК1]]:Таблица2[[#This Row],[АприорИСК5]])</f>
        <v>0.91369500000000003</v>
      </c>
      <c r="CC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8">
        <f>IF(Таблица2[[#This Row],[АприорИСК классификация]]=Таблица2[[#This Row],[обучающая выборка]],1,0)</f>
        <v>0</v>
      </c>
    </row>
    <row r="19" spans="1:82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5">
        <f>IF(VALUE(RIGHT(Таблица2[[#This Row],[функция]],1))=Таблица2[[#This Row],[обучающая выборка]],1,0)</f>
        <v>0</v>
      </c>
      <c r="S19" s="15">
        <f>IF(Таблица2[[#This Row],[обучающая выборка]]=Таблица2[[#This Row],[Result Lda]],1,0)</f>
        <v>0</v>
      </c>
      <c r="T19" s="15">
        <v>1</v>
      </c>
      <c r="U19" s="17" t="s">
        <v>126</v>
      </c>
      <c r="V19" s="17">
        <v>33.430999999999997</v>
      </c>
      <c r="W19" s="17">
        <v>1960.7380000000001</v>
      </c>
      <c r="X19" s="17">
        <v>54.816000000000003</v>
      </c>
      <c r="Y19" s="17">
        <v>60.037999999999997</v>
      </c>
      <c r="Z19" s="17">
        <v>12.95</v>
      </c>
      <c r="AA19" s="17">
        <f>MIN(Таблица2[[#This Row],[Махал1]:[Махал5]])</f>
        <v>12.95</v>
      </c>
      <c r="AB1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9" s="17">
        <f>IF(Таблица2[[#This Row],[Махаланобис классификация]]=Таблица2[[#This Row],[обучающая выборка]],1,0)</f>
        <v>0</v>
      </c>
      <c r="AD19" s="18" t="s">
        <v>126</v>
      </c>
      <c r="AE19" s="19">
        <v>6.5432227965527402E-5</v>
      </c>
      <c r="AF19" s="19">
        <v>0</v>
      </c>
      <c r="AG19" s="19">
        <v>8.1058227457621553E-10</v>
      </c>
      <c r="AH19" s="19">
        <v>4.9624275105918162E-11</v>
      </c>
      <c r="AI19" s="19">
        <v>0.99993456691182792</v>
      </c>
      <c r="AJ19">
        <f>MAX(Таблица2[[#This Row],[априор1]:[априор5]])</f>
        <v>0.99993456691182792</v>
      </c>
      <c r="AK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9">
        <f>IF(Таблица2[[#This Row],[обучающая выборка]]=Таблица2[[#This Row],[Априор Классификация]],1,0)</f>
        <v>0</v>
      </c>
      <c r="AM19" t="s">
        <v>122</v>
      </c>
      <c r="AN19">
        <f>IF(VALUE(RIGHT(Таблица2[[#This Row],[фнкция ДА ВКЛ]],1))=Таблица2[[#This Row],[обучающая выборка]],1,0)</f>
        <v>0</v>
      </c>
      <c r="AO19">
        <f>IF(Таблица2[[#This Row],[обучающая выборка]]=Таблица2[[#This Row],[Result forward]],1,0)</f>
        <v>0</v>
      </c>
      <c r="AP19">
        <v>1</v>
      </c>
      <c r="AQ19" t="s">
        <v>126</v>
      </c>
      <c r="AR19">
        <v>16.931999999999999</v>
      </c>
      <c r="AS19">
        <v>1393.318</v>
      </c>
      <c r="AT19">
        <v>39.192</v>
      </c>
      <c r="AU19">
        <v>36.595999999999997</v>
      </c>
      <c r="AV19">
        <v>8.5229999999999997</v>
      </c>
      <c r="AW19">
        <f>MIN(Таблица2[[#This Row],[Махал1ВКЛ]:[Махал5ВКл]])</f>
        <v>8.5229999999999997</v>
      </c>
      <c r="AX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19">
        <f>IF(Таблица2[[#This Row],[обучающая выборка]]=Таблица2[[#This Row],[МахаланобисКлассификацияВКЛ]],1,0)</f>
        <v>0</v>
      </c>
      <c r="AZ19" t="s">
        <v>126</v>
      </c>
      <c r="BA19">
        <v>2.6637999999999998E-2</v>
      </c>
      <c r="BB19">
        <v>0</v>
      </c>
      <c r="BC19">
        <v>0</v>
      </c>
      <c r="BD19">
        <v>9.9999999999999995E-7</v>
      </c>
      <c r="BE19">
        <v>0.97336100000000003</v>
      </c>
      <c r="BF19">
        <f>MAX(Таблица2[[#This Row],[АприорВКл1]:[АприорВКл5]])</f>
        <v>0.97336100000000003</v>
      </c>
      <c r="BG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19">
        <f>IF(Таблица2[[#This Row],[АприорВклКлассификация]]=Таблица2[[#This Row],[обучающая выборка]],1,0)</f>
        <v>0</v>
      </c>
      <c r="BI19" s="18" t="s">
        <v>122</v>
      </c>
      <c r="BJ19" s="18">
        <f>IF(VALUE(RIGHT(Таблица2[[#This Row],[Фунция ДА ИСК]]))=Таблица2[[#This Row],[обучающая выборка]],1,0)</f>
        <v>0</v>
      </c>
      <c r="BK19" s="18">
        <f>IF(Таблица2[[#This Row],[обучающая выборка]]=Таблица2[[#This Row],[Result backward]],1,0)</f>
        <v>0</v>
      </c>
      <c r="BL19" s="18">
        <v>1</v>
      </c>
      <c r="BM19" t="s">
        <v>126</v>
      </c>
      <c r="BN19">
        <v>16.931999999999999</v>
      </c>
      <c r="BO19">
        <v>1393.318</v>
      </c>
      <c r="BP19">
        <v>39.192</v>
      </c>
      <c r="BQ19">
        <v>36.595999999999997</v>
      </c>
      <c r="BR19">
        <v>8.5229999999999997</v>
      </c>
      <c r="BS19">
        <f>MIN(Таблица2[[#This Row],[Махал1ИСК]:[Махал5ИСК]])</f>
        <v>8.5229999999999997</v>
      </c>
      <c r="BT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19">
        <f>IF(Таблица2[[#This Row],[МАХАЛ ИСК Классификация]]=Таблица2[[#This Row],[обучающая выборка]],1,0)</f>
        <v>0</v>
      </c>
      <c r="BV19" t="s">
        <v>126</v>
      </c>
      <c r="BW19">
        <v>2.6637999999999998E-2</v>
      </c>
      <c r="BX19">
        <v>0</v>
      </c>
      <c r="BY19">
        <v>0</v>
      </c>
      <c r="BZ19">
        <v>9.9999999999999995E-7</v>
      </c>
      <c r="CA19">
        <v>0.97336100000000003</v>
      </c>
      <c r="CB19">
        <f>MAX(Таблица2[[#This Row],[АприорИСК1]]:Таблица2[[#This Row],[АприорИСК5]])</f>
        <v>0.97336100000000003</v>
      </c>
      <c r="CC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19">
        <f>IF(Таблица2[[#This Row],[АприорИСК классификация]]=Таблица2[[#This Row],[обучающая выборка]],1,0)</f>
        <v>0</v>
      </c>
    </row>
    <row r="20" spans="1:82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5">
        <f>IF(VALUE(RIGHT(Таблица2[[#This Row],[функция]],1))=Таблица2[[#This Row],[обучающая выборка]],1,0)</f>
        <v>0</v>
      </c>
      <c r="S20" s="15">
        <f>IF(Таблица2[[#This Row],[обучающая выборка]]=Таблица2[[#This Row],[Result Lda]],1,0)</f>
        <v>0</v>
      </c>
      <c r="T20" s="15">
        <v>3</v>
      </c>
      <c r="U20" s="17" t="s">
        <v>126</v>
      </c>
      <c r="V20" s="17">
        <v>532.09100000000001</v>
      </c>
      <c r="W20" s="17">
        <v>620.77800000000002</v>
      </c>
      <c r="X20" s="17">
        <v>453.80799999999999</v>
      </c>
      <c r="Y20" s="17">
        <v>508.38200000000001</v>
      </c>
      <c r="Z20" s="17">
        <v>430.95299999999997</v>
      </c>
      <c r="AA20" s="17">
        <f>MIN(Таблица2[[#This Row],[Махал1]:[Махал5]])</f>
        <v>430.95299999999997</v>
      </c>
      <c r="AB2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0" s="17">
        <f>IF(Таблица2[[#This Row],[Махаланобис классификация]]=Таблица2[[#This Row],[обучающая выборка]],1,0)</f>
        <v>0</v>
      </c>
      <c r="AD20" s="18" t="s">
        <v>126</v>
      </c>
      <c r="AE20" s="19">
        <v>2.0023797328723369E-22</v>
      </c>
      <c r="AF20" s="19">
        <v>0</v>
      </c>
      <c r="AG20" s="19">
        <v>1.0895281501897645E-5</v>
      </c>
      <c r="AH20" s="19">
        <v>1.2808735418333403E-17</v>
      </c>
      <c r="AI20" s="19">
        <v>0.99998910471849811</v>
      </c>
      <c r="AJ20">
        <f>MAX(Таблица2[[#This Row],[априор1]:[априор5]])</f>
        <v>0.99998910471849811</v>
      </c>
      <c r="AK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0">
        <f>IF(Таблица2[[#This Row],[обучающая выборка]]=Таблица2[[#This Row],[Априор Классификация]],1,0)</f>
        <v>0</v>
      </c>
      <c r="AM20" t="s">
        <v>122</v>
      </c>
      <c r="AN20">
        <f>IF(VALUE(RIGHT(Таблица2[[#This Row],[фнкция ДА ВКЛ]],1))=Таблица2[[#This Row],[обучающая выборка]],1,0)</f>
        <v>0</v>
      </c>
      <c r="AO20">
        <f>IF(Таблица2[[#This Row],[обучающая выборка]]=Таблица2[[#This Row],[Result forward]],1,0)</f>
        <v>0</v>
      </c>
      <c r="AP20">
        <v>5</v>
      </c>
      <c r="AQ20" t="s">
        <v>126</v>
      </c>
      <c r="AR20">
        <v>293.09899999999999</v>
      </c>
      <c r="AS20">
        <v>446.745</v>
      </c>
      <c r="AT20">
        <v>268.233</v>
      </c>
      <c r="AU20">
        <v>307.30399999999997</v>
      </c>
      <c r="AV20">
        <v>251.71100000000001</v>
      </c>
      <c r="AW20">
        <f>MIN(Таблица2[[#This Row],[Махал1ВКЛ]:[Махал5ВКл]])</f>
        <v>251.71100000000001</v>
      </c>
      <c r="AX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0">
        <f>IF(Таблица2[[#This Row],[обучающая выборка]]=Таблица2[[#This Row],[МахаланобисКлассификацияВКЛ]],1,0)</f>
        <v>0</v>
      </c>
      <c r="AZ20" t="s">
        <v>126</v>
      </c>
      <c r="BA20">
        <v>0</v>
      </c>
      <c r="BB20">
        <v>0</v>
      </c>
      <c r="BC20">
        <v>2.5799999999999998E-4</v>
      </c>
      <c r="BD20">
        <v>0</v>
      </c>
      <c r="BE20">
        <v>0.99974200000000002</v>
      </c>
      <c r="BF20">
        <f>MAX(Таблица2[[#This Row],[АприорВКл1]:[АприорВКл5]])</f>
        <v>0.99974200000000002</v>
      </c>
      <c r="BG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0">
        <f>IF(Таблица2[[#This Row],[АприорВклКлассификация]]=Таблица2[[#This Row],[обучающая выборка]],1,0)</f>
        <v>0</v>
      </c>
      <c r="BI20" s="18" t="s">
        <v>122</v>
      </c>
      <c r="BJ20" s="18">
        <f>IF(VALUE(RIGHT(Таблица2[[#This Row],[Фунция ДА ИСК]]))=Таблица2[[#This Row],[обучающая выборка]],1,0)</f>
        <v>0</v>
      </c>
      <c r="BK20" s="18">
        <f>IF(Таблица2[[#This Row],[обучающая выборка]]=Таблица2[[#This Row],[Result backward]],1,0)</f>
        <v>0</v>
      </c>
      <c r="BL20" s="18">
        <v>5</v>
      </c>
      <c r="BM20" t="s">
        <v>126</v>
      </c>
      <c r="BN20">
        <v>293.09899999999999</v>
      </c>
      <c r="BO20">
        <v>446.745</v>
      </c>
      <c r="BP20">
        <v>268.233</v>
      </c>
      <c r="BQ20">
        <v>307.30399999999997</v>
      </c>
      <c r="BR20">
        <v>251.71100000000001</v>
      </c>
      <c r="BS20">
        <f>MIN(Таблица2[[#This Row],[Махал1ИСК]:[Махал5ИСК]])</f>
        <v>251.71100000000001</v>
      </c>
      <c r="BT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0">
        <f>IF(Таблица2[[#This Row],[МАХАЛ ИСК Классификация]]=Таблица2[[#This Row],[обучающая выборка]],1,0)</f>
        <v>0</v>
      </c>
      <c r="BV20" t="s">
        <v>126</v>
      </c>
      <c r="BW20">
        <v>0</v>
      </c>
      <c r="BX20">
        <v>0</v>
      </c>
      <c r="BY20">
        <v>2.5799999999999998E-4</v>
      </c>
      <c r="BZ20">
        <v>0</v>
      </c>
      <c r="CA20">
        <v>0.99974200000000002</v>
      </c>
      <c r="CB20">
        <f>MAX(Таблица2[[#This Row],[АприорИСК1]]:Таблица2[[#This Row],[АприорИСК5]])</f>
        <v>0.99974200000000002</v>
      </c>
      <c r="CC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0">
        <f>IF(Таблица2[[#This Row],[АприорИСК классификация]]=Таблица2[[#This Row],[обучающая выборка]],1,0)</f>
        <v>0</v>
      </c>
    </row>
    <row r="21" spans="1:82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5">
        <f>IF(VALUE(RIGHT(Таблица2[[#This Row],[функция]],1))=Таблица2[[#This Row],[обучающая выборка]],1,0)</f>
        <v>1</v>
      </c>
      <c r="S21" s="15">
        <f>IF(Таблица2[[#This Row],[обучающая выборка]]=Таблица2[[#This Row],[Result Lda]],1,0)</f>
        <v>1</v>
      </c>
      <c r="T21" s="15">
        <v>4</v>
      </c>
      <c r="U21" s="17" t="s">
        <v>120</v>
      </c>
      <c r="V21" s="17">
        <v>20.988</v>
      </c>
      <c r="W21" s="17">
        <v>1988.4480000000001</v>
      </c>
      <c r="X21" s="17">
        <v>52.564999999999998</v>
      </c>
      <c r="Y21" s="17">
        <v>10.794</v>
      </c>
      <c r="Z21" s="17">
        <v>55.25</v>
      </c>
      <c r="AA21" s="17">
        <f>MIN(Таблица2[[#This Row],[Махал1]:[Махал5]])</f>
        <v>10.794</v>
      </c>
      <c r="AB2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21" s="17">
        <f>IF(Таблица2[[#This Row],[Махаланобис классификация]]=Таблица2[[#This Row],[обучающая выборка]],1,0)</f>
        <v>1</v>
      </c>
      <c r="AD21" s="18" t="s">
        <v>120</v>
      </c>
      <c r="AE21" s="19">
        <v>1.3279528785361622E-2</v>
      </c>
      <c r="AF21" s="19">
        <v>0</v>
      </c>
      <c r="AG21" s="19">
        <v>1.0069699510817317E-9</v>
      </c>
      <c r="AH21" s="19">
        <v>0.9867204699446307</v>
      </c>
      <c r="AI21" s="19">
        <v>2.630377857206759E-10</v>
      </c>
      <c r="AJ21">
        <f>MAX(Таблица2[[#This Row],[априор1]:[априор5]])</f>
        <v>0.9867204699446307</v>
      </c>
      <c r="AK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21">
        <f>IF(Таблица2[[#This Row],[обучающая выборка]]=Таблица2[[#This Row],[Априор Классификация]],1,0)</f>
        <v>1</v>
      </c>
      <c r="AM21" t="s">
        <v>120</v>
      </c>
      <c r="AN21">
        <f>IF(VALUE(RIGHT(Таблица2[[#This Row],[фнкция ДА ВКЛ]],1))=Таблица2[[#This Row],[обучающая выборка]],1,0)</f>
        <v>1</v>
      </c>
      <c r="AO21">
        <f>IF(Таблица2[[#This Row],[обучающая выборка]]=Таблица2[[#This Row],[Result forward]],1,0)</f>
        <v>1</v>
      </c>
      <c r="AP21">
        <v>4</v>
      </c>
      <c r="AQ21" t="s">
        <v>120</v>
      </c>
      <c r="AR21">
        <v>17.763000000000002</v>
      </c>
      <c r="AS21">
        <v>1357.008</v>
      </c>
      <c r="AT21">
        <v>49.276000000000003</v>
      </c>
      <c r="AU21">
        <v>2.1970000000000001</v>
      </c>
      <c r="AV21">
        <v>49.505000000000003</v>
      </c>
      <c r="AW21">
        <f>MIN(Таблица2[[#This Row],[Махал1ВКЛ]:[Махал5ВКл]])</f>
        <v>2.1970000000000001</v>
      </c>
      <c r="AX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21">
        <f>IF(Таблица2[[#This Row],[обучающая выборка]]=Таблица2[[#This Row],[МахаланобисКлассификацияВКЛ]],1,0)</f>
        <v>1</v>
      </c>
      <c r="AZ21" t="s">
        <v>120</v>
      </c>
      <c r="BA21">
        <v>9.1600000000000004E-4</v>
      </c>
      <c r="BB21">
        <v>0</v>
      </c>
      <c r="BC21">
        <v>0</v>
      </c>
      <c r="BD21">
        <v>0.99908399999999997</v>
      </c>
      <c r="BE21">
        <v>0</v>
      </c>
      <c r="BF21">
        <f>MAX(Таблица2[[#This Row],[АприорВКл1]:[АприорВКл5]])</f>
        <v>0.99908399999999997</v>
      </c>
      <c r="BG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21">
        <f>IF(Таблица2[[#This Row],[АприорВклКлассификация]]=Таблица2[[#This Row],[обучающая выборка]],1,0)</f>
        <v>1</v>
      </c>
      <c r="BI21" s="18" t="s">
        <v>120</v>
      </c>
      <c r="BJ21" s="18">
        <f>IF(VALUE(RIGHT(Таблица2[[#This Row],[Фунция ДА ИСК]]))=Таблица2[[#This Row],[обучающая выборка]],1,0)</f>
        <v>1</v>
      </c>
      <c r="BK21" s="18">
        <f>IF(Таблица2[[#This Row],[обучающая выборка]]=Таблица2[[#This Row],[Result backward]],1,0)</f>
        <v>1</v>
      </c>
      <c r="BL21" s="18">
        <v>4</v>
      </c>
      <c r="BM21" t="s">
        <v>120</v>
      </c>
      <c r="BN21">
        <v>17.763000000000002</v>
      </c>
      <c r="BO21">
        <v>1357.008</v>
      </c>
      <c r="BP21">
        <v>49.276000000000003</v>
      </c>
      <c r="BQ21">
        <v>2.1970000000000001</v>
      </c>
      <c r="BR21">
        <v>49.505000000000003</v>
      </c>
      <c r="BS21">
        <f>MIN(Таблица2[[#This Row],[Махал1ИСК]:[Махал5ИСК]])</f>
        <v>2.1970000000000001</v>
      </c>
      <c r="BT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21">
        <f>IF(Таблица2[[#This Row],[МАХАЛ ИСК Классификация]]=Таблица2[[#This Row],[обучающая выборка]],1,0)</f>
        <v>1</v>
      </c>
      <c r="BV21" t="s">
        <v>120</v>
      </c>
      <c r="BW21">
        <v>9.1600000000000004E-4</v>
      </c>
      <c r="BX21">
        <v>0</v>
      </c>
      <c r="BY21">
        <v>0</v>
      </c>
      <c r="BZ21">
        <v>0.99908399999999997</v>
      </c>
      <c r="CA21">
        <v>0</v>
      </c>
      <c r="CB21">
        <f>MAX(Таблица2[[#This Row],[АприорИСК1]]:Таблица2[[#This Row],[АприорИСК5]])</f>
        <v>0.99908399999999997</v>
      </c>
      <c r="CC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21">
        <f>IF(Таблица2[[#This Row],[АприорИСК классификация]]=Таблица2[[#This Row],[обучающая выборка]],1,0)</f>
        <v>1</v>
      </c>
    </row>
    <row r="22" spans="1:82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5">
        <f>IF(VALUE(RIGHT(Таблица2[[#This Row],[функция]],1))=Таблица2[[#This Row],[обучающая выборка]],1,0)</f>
        <v>1</v>
      </c>
      <c r="S22" s="15">
        <f>IF(Таблица2[[#This Row],[обучающая выборка]]=Таблица2[[#This Row],[Result Lda]],1,0)</f>
        <v>1</v>
      </c>
      <c r="T22" s="15">
        <v>3</v>
      </c>
      <c r="U22" s="17" t="s">
        <v>123</v>
      </c>
      <c r="V22" s="17">
        <v>41.215000000000003</v>
      </c>
      <c r="W22" s="17">
        <v>1741.098</v>
      </c>
      <c r="X22" s="17">
        <v>9.4589999999999996</v>
      </c>
      <c r="Y22" s="17">
        <v>57</v>
      </c>
      <c r="Z22" s="17">
        <v>41.16</v>
      </c>
      <c r="AA22" s="17">
        <f>MIN(Таблица2[[#This Row],[Махал1]:[Махал5]])</f>
        <v>9.4589999999999996</v>
      </c>
      <c r="AB2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22" s="17">
        <f>IF(Таблица2[[#This Row],[Махаланобис классификация]]=Таблица2[[#This Row],[обучающая выборка]],1,0)</f>
        <v>1</v>
      </c>
      <c r="AD22" s="18" t="s">
        <v>123</v>
      </c>
      <c r="AE22" s="19">
        <v>2.3312540401021691E-7</v>
      </c>
      <c r="AF22" s="19">
        <v>0</v>
      </c>
      <c r="AG22" s="19">
        <v>0.9999996361445378</v>
      </c>
      <c r="AH22" s="19">
        <v>3.958143843462665E-11</v>
      </c>
      <c r="AI22" s="19">
        <v>1.3069047676541253E-7</v>
      </c>
      <c r="AJ22">
        <f>MAX(Таблица2[[#This Row],[априор1]:[априор5]])</f>
        <v>0.9999996361445378</v>
      </c>
      <c r="AK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22">
        <f>IF(Таблица2[[#This Row],[обучающая выборка]]=Таблица2[[#This Row],[Априор Классификация]],1,0)</f>
        <v>1</v>
      </c>
      <c r="AM22" t="s">
        <v>123</v>
      </c>
      <c r="AN22">
        <f>IF(VALUE(RIGHT(Таблица2[[#This Row],[фнкция ДА ВКЛ]],1))=Таблица2[[#This Row],[обучающая выборка]],1,0)</f>
        <v>1</v>
      </c>
      <c r="AO22">
        <f>IF(Таблица2[[#This Row],[обучающая выборка]]=Таблица2[[#This Row],[Result forward]],1,0)</f>
        <v>1</v>
      </c>
      <c r="AP22">
        <v>3</v>
      </c>
      <c r="AQ22" t="s">
        <v>123</v>
      </c>
      <c r="AR22">
        <v>35.325000000000003</v>
      </c>
      <c r="AS22">
        <v>1154.422</v>
      </c>
      <c r="AT22">
        <v>8.6720000000000006</v>
      </c>
      <c r="AU22">
        <v>53.488</v>
      </c>
      <c r="AV22">
        <v>29.748999999999999</v>
      </c>
      <c r="AW22">
        <f>MIN(Таблица2[[#This Row],[Махал1ВКЛ]:[Махал5ВКл]])</f>
        <v>8.6720000000000006</v>
      </c>
      <c r="AX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2">
        <f>IF(Таблица2[[#This Row],[обучающая выборка]]=Таблица2[[#This Row],[МахаланобисКлассификацияВКЛ]],1,0)</f>
        <v>1</v>
      </c>
      <c r="AZ22" t="s">
        <v>123</v>
      </c>
      <c r="BA22">
        <v>3.0000000000000001E-6</v>
      </c>
      <c r="BB22">
        <v>0</v>
      </c>
      <c r="BC22">
        <v>0.99997100000000005</v>
      </c>
      <c r="BD22">
        <v>0</v>
      </c>
      <c r="BE22">
        <v>2.6999999999999999E-5</v>
      </c>
      <c r="BF22">
        <f>MAX(Таблица2[[#This Row],[АприорВКл1]:[АприорВКл5]])</f>
        <v>0.99997100000000005</v>
      </c>
      <c r="BG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2">
        <f>IF(Таблица2[[#This Row],[АприорВклКлассификация]]=Таблица2[[#This Row],[обучающая выборка]],1,0)</f>
        <v>1</v>
      </c>
      <c r="BI22" s="18" t="s">
        <v>123</v>
      </c>
      <c r="BJ22" s="18">
        <f>IF(VALUE(RIGHT(Таблица2[[#This Row],[Фунция ДА ИСК]]))=Таблица2[[#This Row],[обучающая выборка]],1,0)</f>
        <v>1</v>
      </c>
      <c r="BK22" s="18">
        <f>IF(Таблица2[[#This Row],[обучающая выборка]]=Таблица2[[#This Row],[Result backward]],1,0)</f>
        <v>1</v>
      </c>
      <c r="BL22" s="18">
        <v>3</v>
      </c>
      <c r="BM22" t="s">
        <v>123</v>
      </c>
      <c r="BN22">
        <v>35.325000000000003</v>
      </c>
      <c r="BO22">
        <v>1154.422</v>
      </c>
      <c r="BP22">
        <v>8.6720000000000006</v>
      </c>
      <c r="BQ22">
        <v>53.488</v>
      </c>
      <c r="BR22">
        <v>29.748999999999999</v>
      </c>
      <c r="BS22">
        <f>MIN(Таблица2[[#This Row],[Махал1ИСК]:[Махал5ИСК]])</f>
        <v>8.6720000000000006</v>
      </c>
      <c r="BT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2">
        <f>IF(Таблица2[[#This Row],[МАХАЛ ИСК Классификация]]=Таблица2[[#This Row],[обучающая выборка]],1,0)</f>
        <v>1</v>
      </c>
      <c r="BV22" t="s">
        <v>123</v>
      </c>
      <c r="BW22">
        <v>3.0000000000000001E-6</v>
      </c>
      <c r="BX22">
        <v>0</v>
      </c>
      <c r="BY22">
        <v>0.99997100000000005</v>
      </c>
      <c r="BZ22">
        <v>0</v>
      </c>
      <c r="CA22">
        <v>2.6999999999999999E-5</v>
      </c>
      <c r="CB22">
        <f>MAX(Таблица2[[#This Row],[АприорИСК1]]:Таблица2[[#This Row],[АприорИСК5]])</f>
        <v>0.99997100000000005</v>
      </c>
      <c r="CC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2">
        <f>IF(Таблица2[[#This Row],[АприорИСК классификация]]=Таблица2[[#This Row],[обучающая выборка]],1,0)</f>
        <v>1</v>
      </c>
    </row>
    <row r="23" spans="1:82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5">
        <f>IF(VALUE(RIGHT(Таблица2[[#This Row],[функция]],1))=Таблица2[[#This Row],[обучающая выборка]],1,0)</f>
        <v>1</v>
      </c>
      <c r="S23" s="15">
        <f>IF(Таблица2[[#This Row],[обучающая выборка]]=Таблица2[[#This Row],[Result Lda]],1,0)</f>
        <v>1</v>
      </c>
      <c r="T23" s="15">
        <v>5</v>
      </c>
      <c r="U23" s="17" t="s">
        <v>122</v>
      </c>
      <c r="V23" s="17">
        <v>23.975999999999999</v>
      </c>
      <c r="W23" s="17">
        <v>2177.3760000000002</v>
      </c>
      <c r="X23" s="17">
        <v>56.777999999999999</v>
      </c>
      <c r="Y23" s="17">
        <v>67.131</v>
      </c>
      <c r="Z23" s="17">
        <v>9.7309999999999999</v>
      </c>
      <c r="AA23" s="17">
        <f>MIN(Таблица2[[#This Row],[Махал1]:[Махал5]])</f>
        <v>9.7309999999999999</v>
      </c>
      <c r="AB2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3" s="17">
        <f>IF(Таблица2[[#This Row],[Махаланобис классификация]]=Таблица2[[#This Row],[обучающая выборка]],1,0)</f>
        <v>1</v>
      </c>
      <c r="AD23" s="18" t="s">
        <v>122</v>
      </c>
      <c r="AE23" s="19">
        <v>1.4765592294999257E-3</v>
      </c>
      <c r="AF23" s="19">
        <v>0</v>
      </c>
      <c r="AG23" s="19">
        <v>6.0694939823719121E-11</v>
      </c>
      <c r="AH23" s="19">
        <v>2.856244228393035E-13</v>
      </c>
      <c r="AI23" s="19">
        <v>0.99852344070951948</v>
      </c>
      <c r="AJ23">
        <f>MAX(Таблица2[[#This Row],[априор1]:[априор5]])</f>
        <v>0.99852344070951948</v>
      </c>
      <c r="AK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3">
        <f>IF(Таблица2[[#This Row],[обучающая выборка]]=Таблица2[[#This Row],[Априор Классификация]],1,0)</f>
        <v>1</v>
      </c>
      <c r="AM23" t="s">
        <v>122</v>
      </c>
      <c r="AN23">
        <f>IF(VALUE(RIGHT(Таблица2[[#This Row],[фнкция ДА ВКЛ]],1))=Таблица2[[#This Row],[обучающая выборка]],1,0)</f>
        <v>1</v>
      </c>
      <c r="AO23">
        <f>IF(Таблица2[[#This Row],[обучающая выборка]]=Таблица2[[#This Row],[Result forward]],1,0)</f>
        <v>1</v>
      </c>
      <c r="AP23">
        <v>5</v>
      </c>
      <c r="AQ23" t="s">
        <v>122</v>
      </c>
      <c r="AR23">
        <v>10.91</v>
      </c>
      <c r="AS23">
        <v>1445.3779999999999</v>
      </c>
      <c r="AT23">
        <v>34.276000000000003</v>
      </c>
      <c r="AU23">
        <v>30.89</v>
      </c>
      <c r="AV23">
        <v>4.2210000000000001</v>
      </c>
      <c r="AW23">
        <f>MIN(Таблица2[[#This Row],[Махал1ВКЛ]:[Махал5ВКл]])</f>
        <v>4.2210000000000001</v>
      </c>
      <c r="AX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3">
        <f>IF(Таблица2[[#This Row],[обучающая выборка]]=Таблица2[[#This Row],[МахаланобисКлассификацияВКЛ]],1,0)</f>
        <v>1</v>
      </c>
      <c r="AZ23" t="s">
        <v>122</v>
      </c>
      <c r="BA23">
        <v>6.0740000000000002E-2</v>
      </c>
      <c r="BB23">
        <v>0</v>
      </c>
      <c r="BC23">
        <v>0</v>
      </c>
      <c r="BD23">
        <v>9.9999999999999995E-7</v>
      </c>
      <c r="BE23">
        <v>0.93925899999999996</v>
      </c>
      <c r="BF23">
        <f>MAX(Таблица2[[#This Row],[АприорВКл1]:[АприорВКл5]])</f>
        <v>0.93925899999999996</v>
      </c>
      <c r="BG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3">
        <f>IF(Таблица2[[#This Row],[АприорВклКлассификация]]=Таблица2[[#This Row],[обучающая выборка]],1,0)</f>
        <v>1</v>
      </c>
      <c r="BI23" s="18" t="s">
        <v>122</v>
      </c>
      <c r="BJ23" s="18">
        <f>IF(VALUE(RIGHT(Таблица2[[#This Row],[Фунция ДА ИСК]]))=Таблица2[[#This Row],[обучающая выборка]],1,0)</f>
        <v>1</v>
      </c>
      <c r="BK23" s="18">
        <f>IF(Таблица2[[#This Row],[обучающая выборка]]=Таблица2[[#This Row],[Result backward]],1,0)</f>
        <v>1</v>
      </c>
      <c r="BL23" s="18">
        <v>5</v>
      </c>
      <c r="BM23" t="s">
        <v>122</v>
      </c>
      <c r="BN23">
        <v>10.91</v>
      </c>
      <c r="BO23">
        <v>1445.3779999999999</v>
      </c>
      <c r="BP23">
        <v>34.276000000000003</v>
      </c>
      <c r="BQ23">
        <v>30.89</v>
      </c>
      <c r="BR23">
        <v>4.2210000000000001</v>
      </c>
      <c r="BS23">
        <f>MIN(Таблица2[[#This Row],[Махал1ИСК]:[Махал5ИСК]])</f>
        <v>4.2210000000000001</v>
      </c>
      <c r="BT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3">
        <f>IF(Таблица2[[#This Row],[МАХАЛ ИСК Классификация]]=Таблица2[[#This Row],[обучающая выборка]],1,0)</f>
        <v>1</v>
      </c>
      <c r="BV23" t="s">
        <v>122</v>
      </c>
      <c r="BW23">
        <v>6.0740000000000002E-2</v>
      </c>
      <c r="BX23">
        <v>0</v>
      </c>
      <c r="BY23">
        <v>0</v>
      </c>
      <c r="BZ23">
        <v>9.9999999999999995E-7</v>
      </c>
      <c r="CA23">
        <v>0.93925899999999996</v>
      </c>
      <c r="CB23">
        <f>MAX(Таблица2[[#This Row],[АприорИСК1]]:Таблица2[[#This Row],[АприорИСК5]])</f>
        <v>0.93925899999999996</v>
      </c>
      <c r="CC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3">
        <f>IF(Таблица2[[#This Row],[АприорИСК классификация]]=Таблица2[[#This Row],[обучающая выборка]],1,0)</f>
        <v>1</v>
      </c>
    </row>
    <row r="24" spans="1:82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5">
        <f>IF(VALUE(RIGHT(Таблица2[[#This Row],[функция]],1))=Таблица2[[#This Row],[обучающая выборка]],1,0)</f>
        <v>1</v>
      </c>
      <c r="S24" s="15">
        <f>IF(Таблица2[[#This Row],[обучающая выборка]]=Таблица2[[#This Row],[Result Lda]],1,0)</f>
        <v>1</v>
      </c>
      <c r="T24" s="15">
        <v>5</v>
      </c>
      <c r="U24" s="17" t="s">
        <v>122</v>
      </c>
      <c r="V24" s="17">
        <v>26.15</v>
      </c>
      <c r="W24" s="17">
        <v>2000.5740000000001</v>
      </c>
      <c r="X24" s="17">
        <v>29.084</v>
      </c>
      <c r="Y24" s="17">
        <v>56.584000000000003</v>
      </c>
      <c r="Z24" s="17">
        <v>2.7080000000000002</v>
      </c>
      <c r="AA24" s="17">
        <f>MIN(Таблица2[[#This Row],[Махал1]:[Махал5]])</f>
        <v>2.7080000000000002</v>
      </c>
      <c r="AB2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4" s="17">
        <f>IF(Таблица2[[#This Row],[Махаланобис классификация]]=Таблица2[[#This Row],[обучающая выборка]],1,0)</f>
        <v>1</v>
      </c>
      <c r="AD24" s="18" t="s">
        <v>122</v>
      </c>
      <c r="AE24" s="19">
        <v>1.4893835647175088E-5</v>
      </c>
      <c r="AF24" s="19">
        <v>0</v>
      </c>
      <c r="AG24" s="19">
        <v>1.8729825131276272E-6</v>
      </c>
      <c r="AH24" s="19">
        <v>1.6661947696900677E-12</v>
      </c>
      <c r="AI24" s="19">
        <v>0.99998323318017346</v>
      </c>
      <c r="AJ24">
        <f>MAX(Таблица2[[#This Row],[априор1]:[априор5]])</f>
        <v>0.99998323318017346</v>
      </c>
      <c r="AK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4">
        <f>IF(Таблица2[[#This Row],[обучающая выборка]]=Таблица2[[#This Row],[Априор Классификация]],1,0)</f>
        <v>1</v>
      </c>
      <c r="AM24" t="s">
        <v>122</v>
      </c>
      <c r="AN24">
        <f>IF(VALUE(RIGHT(Таблица2[[#This Row],[фнкция ДА ВКЛ]],1))=Таблица2[[#This Row],[обучающая выборка]],1,0)</f>
        <v>1</v>
      </c>
      <c r="AO24">
        <f>IF(Таблица2[[#This Row],[обучающая выборка]]=Таблица2[[#This Row],[Result forward]],1,0)</f>
        <v>1</v>
      </c>
      <c r="AP24">
        <v>5</v>
      </c>
      <c r="AQ24" t="s">
        <v>122</v>
      </c>
      <c r="AR24">
        <v>14.569000000000001</v>
      </c>
      <c r="AS24">
        <v>1399.4760000000001</v>
      </c>
      <c r="AT24">
        <v>18.344000000000001</v>
      </c>
      <c r="AU24">
        <v>35.084000000000003</v>
      </c>
      <c r="AV24">
        <v>2.2709999999999999</v>
      </c>
      <c r="AW24">
        <f>MIN(Таблица2[[#This Row],[Махал1ВКЛ]:[Махал5ВКл]])</f>
        <v>2.2709999999999999</v>
      </c>
      <c r="AX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4">
        <f>IF(Таблица2[[#This Row],[обучающая выборка]]=Таблица2[[#This Row],[МахаланобисКлассификацияВКЛ]],1,0)</f>
        <v>1</v>
      </c>
      <c r="AZ24" t="s">
        <v>122</v>
      </c>
      <c r="BA24">
        <v>3.8990000000000001E-3</v>
      </c>
      <c r="BB24">
        <v>0</v>
      </c>
      <c r="BC24">
        <v>3.2200000000000002E-4</v>
      </c>
      <c r="BD24">
        <v>0</v>
      </c>
      <c r="BE24">
        <v>0.99577899999999997</v>
      </c>
      <c r="BF24">
        <f>MAX(Таблица2[[#This Row],[АприорВКл1]:[АприорВКл5]])</f>
        <v>0.99577899999999997</v>
      </c>
      <c r="BG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4">
        <f>IF(Таблица2[[#This Row],[АприорВклКлассификация]]=Таблица2[[#This Row],[обучающая выборка]],1,0)</f>
        <v>1</v>
      </c>
      <c r="BI24" s="18" t="s">
        <v>122</v>
      </c>
      <c r="BJ24" s="18">
        <f>IF(VALUE(RIGHT(Таблица2[[#This Row],[Фунция ДА ИСК]]))=Таблица2[[#This Row],[обучающая выборка]],1,0)</f>
        <v>1</v>
      </c>
      <c r="BK24" s="18">
        <f>IF(Таблица2[[#This Row],[обучающая выборка]]=Таблица2[[#This Row],[Result backward]],1,0)</f>
        <v>1</v>
      </c>
      <c r="BL24" s="18">
        <v>5</v>
      </c>
      <c r="BM24" t="s">
        <v>122</v>
      </c>
      <c r="BN24">
        <v>14.569000000000001</v>
      </c>
      <c r="BO24">
        <v>1399.4760000000001</v>
      </c>
      <c r="BP24">
        <v>18.344000000000001</v>
      </c>
      <c r="BQ24">
        <v>35.084000000000003</v>
      </c>
      <c r="BR24">
        <v>2.2709999999999999</v>
      </c>
      <c r="BS24">
        <f>MIN(Таблица2[[#This Row],[Махал1ИСК]:[Махал5ИСК]])</f>
        <v>2.2709999999999999</v>
      </c>
      <c r="BT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4">
        <f>IF(Таблица2[[#This Row],[МАХАЛ ИСК Классификация]]=Таблица2[[#This Row],[обучающая выборка]],1,0)</f>
        <v>1</v>
      </c>
      <c r="BV24" t="s">
        <v>122</v>
      </c>
      <c r="BW24">
        <v>3.8990000000000001E-3</v>
      </c>
      <c r="BX24">
        <v>0</v>
      </c>
      <c r="BY24">
        <v>3.2200000000000002E-4</v>
      </c>
      <c r="BZ24">
        <v>0</v>
      </c>
      <c r="CA24">
        <v>0.99577899999999997</v>
      </c>
      <c r="CB24">
        <f>MAX(Таблица2[[#This Row],[АприорИСК1]]:Таблица2[[#This Row],[АприорИСК5]])</f>
        <v>0.99577899999999997</v>
      </c>
      <c r="CC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4">
        <f>IF(Таблица2[[#This Row],[АприорИСК классификация]]=Таблица2[[#This Row],[обучающая выборка]],1,0)</f>
        <v>1</v>
      </c>
    </row>
    <row r="25" spans="1:82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5">
        <f>IF(VALUE(RIGHT(Таблица2[[#This Row],[функция]],1))=Таблица2[[#This Row],[обучающая выборка]],1,0)</f>
        <v>0</v>
      </c>
      <c r="S25" s="15">
        <f>IF(Таблица2[[#This Row],[обучающая выборка]]=Таблица2[[#This Row],[Result Lda]],1,0)</f>
        <v>0</v>
      </c>
      <c r="T25" s="15">
        <v>1</v>
      </c>
      <c r="U25" s="17" t="s">
        <v>126</v>
      </c>
      <c r="V25" s="17">
        <v>36.115000000000002</v>
      </c>
      <c r="W25" s="17">
        <v>1843.3019999999999</v>
      </c>
      <c r="X25" s="17">
        <v>34.170999999999999</v>
      </c>
      <c r="Y25" s="17">
        <v>34.283999999999999</v>
      </c>
      <c r="Z25" s="17">
        <v>30.925999999999998</v>
      </c>
      <c r="AA25" s="17">
        <f>MIN(Таблица2[[#This Row],[Махал1]:[Махал5]])</f>
        <v>30.925999999999998</v>
      </c>
      <c r="AB2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5" s="17">
        <f>IF(Таблица2[[#This Row],[Махаланобис классификация]]=Таблица2[[#This Row],[обучающая выборка]],1,0)</f>
        <v>0</v>
      </c>
      <c r="AD25" s="18" t="s">
        <v>126</v>
      </c>
      <c r="AE25" s="19">
        <v>9.1909708578011964E-2</v>
      </c>
      <c r="AF25" s="19">
        <v>0</v>
      </c>
      <c r="AG25" s="19">
        <v>0.13253756899159108</v>
      </c>
      <c r="AH25" s="19">
        <v>0.10438148280582799</v>
      </c>
      <c r="AI25" s="19">
        <v>0.67117123962456882</v>
      </c>
      <c r="AJ25">
        <f>MAX(Таблица2[[#This Row],[априор1]:[априор5]])</f>
        <v>0.67117123962456882</v>
      </c>
      <c r="AK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5">
        <f>IF(Таблица2[[#This Row],[обучающая выборка]]=Таблица2[[#This Row],[Априор Классификация]],1,0)</f>
        <v>0</v>
      </c>
      <c r="AM25" t="s">
        <v>124</v>
      </c>
      <c r="AN25">
        <f>IF(VALUE(RIGHT(Таблица2[[#This Row],[фнкция ДА ВКЛ]],1))=Таблица2[[#This Row],[обучающая выборка]],1,0)</f>
        <v>0</v>
      </c>
      <c r="AO25">
        <f>IF(Таблица2[[#This Row],[обучающая выборка]]=Таблица2[[#This Row],[Result forward]],1,0)</f>
        <v>0</v>
      </c>
      <c r="AP25">
        <v>1</v>
      </c>
      <c r="AQ25" t="s">
        <v>126</v>
      </c>
      <c r="AR25">
        <v>6.4340000000000002</v>
      </c>
      <c r="AS25">
        <v>1397.627</v>
      </c>
      <c r="AT25">
        <v>17.350999999999999</v>
      </c>
      <c r="AU25">
        <v>11.695</v>
      </c>
      <c r="AV25">
        <v>14.03</v>
      </c>
      <c r="AW25">
        <f>MIN(Таблица2[[#This Row],[Махал1ВКЛ]:[Махал5ВКл]])</f>
        <v>6.4340000000000002</v>
      </c>
      <c r="AX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5">
        <f>IF(Таблица2[[#This Row],[обучающая выборка]]=Таблица2[[#This Row],[МахаланобисКлассификацияВКЛ]],1,0)</f>
        <v>0</v>
      </c>
      <c r="AZ25" t="s">
        <v>126</v>
      </c>
      <c r="BA25">
        <v>0.95484100000000005</v>
      </c>
      <c r="BB25">
        <v>0</v>
      </c>
      <c r="BC25">
        <v>2.2179999999999999E-3</v>
      </c>
      <c r="BD25">
        <v>3.1268999999999998E-2</v>
      </c>
      <c r="BE25">
        <v>1.1672E-2</v>
      </c>
      <c r="BF25">
        <f>MAX(Таблица2[[#This Row],[АприорВКл1]:[АприорВКл5]])</f>
        <v>0.95484100000000005</v>
      </c>
      <c r="BG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5">
        <f>IF(Таблица2[[#This Row],[АприорВклКлассификация]]=Таблица2[[#This Row],[обучающая выборка]],1,0)</f>
        <v>0</v>
      </c>
      <c r="BI25" s="18" t="s">
        <v>124</v>
      </c>
      <c r="BJ25" s="18">
        <f>IF(VALUE(RIGHT(Таблица2[[#This Row],[Фунция ДА ИСК]]))=Таблица2[[#This Row],[обучающая выборка]],1,0)</f>
        <v>0</v>
      </c>
      <c r="BK25" s="18">
        <f>IF(Таблица2[[#This Row],[обучающая выборка]]=Таблица2[[#This Row],[Result backward]],1,0)</f>
        <v>0</v>
      </c>
      <c r="BL25" s="18">
        <v>1</v>
      </c>
      <c r="BM25" t="s">
        <v>126</v>
      </c>
      <c r="BN25">
        <v>6.4340000000000002</v>
      </c>
      <c r="BO25">
        <v>1397.627</v>
      </c>
      <c r="BP25">
        <v>17.350999999999999</v>
      </c>
      <c r="BQ25">
        <v>11.695</v>
      </c>
      <c r="BR25">
        <v>14.03</v>
      </c>
      <c r="BS25">
        <f>MIN(Таблица2[[#This Row],[Махал1ИСК]:[Махал5ИСК]])</f>
        <v>6.4340000000000002</v>
      </c>
      <c r="BT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5">
        <f>IF(Таблица2[[#This Row],[МАХАЛ ИСК Классификация]]=Таблица2[[#This Row],[обучающая выборка]],1,0)</f>
        <v>0</v>
      </c>
      <c r="BV25" t="s">
        <v>126</v>
      </c>
      <c r="BW25">
        <v>0.95484100000000005</v>
      </c>
      <c r="BX25">
        <v>0</v>
      </c>
      <c r="BY25">
        <v>2.2179999999999999E-3</v>
      </c>
      <c r="BZ25">
        <v>3.1268999999999998E-2</v>
      </c>
      <c r="CA25">
        <v>1.1672E-2</v>
      </c>
      <c r="CB25">
        <f>MAX(Таблица2[[#This Row],[АприорИСК1]]:Таблица2[[#This Row],[АприорИСК5]])</f>
        <v>0.95484100000000005</v>
      </c>
      <c r="CC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5">
        <f>IF(Таблица2[[#This Row],[АприорИСК классификация]]=Таблица2[[#This Row],[обучающая выборка]],1,0)</f>
        <v>0</v>
      </c>
    </row>
    <row r="26" spans="1:82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5">
        <f>IF(VALUE(RIGHT(Таблица2[[#This Row],[функция]],1))=Таблица2[[#This Row],[обучающая выборка]],1,0)</f>
        <v>1</v>
      </c>
      <c r="S26" s="15">
        <f>IF(Таблица2[[#This Row],[обучающая выборка]]=Таблица2[[#This Row],[Result Lda]],1,0)</f>
        <v>1</v>
      </c>
      <c r="T26" s="15">
        <v>1</v>
      </c>
      <c r="U26" s="17" t="s">
        <v>124</v>
      </c>
      <c r="V26" s="17">
        <v>9.4920000000000009</v>
      </c>
      <c r="W26" s="17">
        <v>2166.33</v>
      </c>
      <c r="X26" s="17">
        <v>32.466999999999999</v>
      </c>
      <c r="Y26" s="17">
        <v>33.151000000000003</v>
      </c>
      <c r="Z26" s="17">
        <v>26.635000000000002</v>
      </c>
      <c r="AA26" s="17">
        <f>MIN(Таблица2[[#This Row],[Махал1]:[Махал5]])</f>
        <v>9.4920000000000009</v>
      </c>
      <c r="AB2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6" s="17">
        <f>IF(Таблица2[[#This Row],[Махаланобис классификация]]=Таблица2[[#This Row],[обучающая выборка]],1,0)</f>
        <v>1</v>
      </c>
      <c r="AD26" s="18" t="s">
        <v>124</v>
      </c>
      <c r="AE26" s="19">
        <v>0.99988779400788519</v>
      </c>
      <c r="AF26" s="19">
        <v>0</v>
      </c>
      <c r="AG26" s="19">
        <v>5.5935237373561883E-6</v>
      </c>
      <c r="AH26" s="19">
        <v>3.311719367587234E-6</v>
      </c>
      <c r="AI26" s="19">
        <v>1.0330074900988491E-4</v>
      </c>
      <c r="AJ26">
        <f>MAX(Таблица2[[#This Row],[априор1]:[априор5]])</f>
        <v>0.99988779400788519</v>
      </c>
      <c r="AK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6">
        <f>IF(Таблица2[[#This Row],[обучающая выборка]]=Таблица2[[#This Row],[Априор Классификация]],1,0)</f>
        <v>1</v>
      </c>
      <c r="AM26" t="s">
        <v>124</v>
      </c>
      <c r="AN26">
        <f>IF(VALUE(RIGHT(Таблица2[[#This Row],[фнкция ДА ВКЛ]],1))=Таблица2[[#This Row],[обучающая выборка]],1,0)</f>
        <v>1</v>
      </c>
      <c r="AO26">
        <f>IF(Таблица2[[#This Row],[обучающая выборка]]=Таблица2[[#This Row],[Result forward]],1,0)</f>
        <v>1</v>
      </c>
      <c r="AP26">
        <v>1</v>
      </c>
      <c r="AQ26" t="s">
        <v>124</v>
      </c>
      <c r="AR26">
        <v>3.0750000000000002</v>
      </c>
      <c r="AS26">
        <v>1491.5409999999999</v>
      </c>
      <c r="AT26">
        <v>18.643999999999998</v>
      </c>
      <c r="AU26">
        <v>16.841999999999999</v>
      </c>
      <c r="AV26">
        <v>10.81</v>
      </c>
      <c r="AW26">
        <f>MIN(Таблица2[[#This Row],[Махал1ВКЛ]:[Махал5ВКл]])</f>
        <v>3.0750000000000002</v>
      </c>
      <c r="AX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6">
        <f>IF(Таблица2[[#This Row],[обучающая выборка]]=Таблица2[[#This Row],[МахаланобисКлассификацияВКЛ]],1,0)</f>
        <v>1</v>
      </c>
      <c r="AZ26" t="s">
        <v>124</v>
      </c>
      <c r="BA26">
        <v>0.988043</v>
      </c>
      <c r="BB26">
        <v>0</v>
      </c>
      <c r="BC26">
        <v>2.24E-4</v>
      </c>
      <c r="BD26">
        <v>4.6000000000000001E-4</v>
      </c>
      <c r="BE26">
        <v>1.1273E-2</v>
      </c>
      <c r="BF26">
        <f>MAX(Таблица2[[#This Row],[АприорВКл1]:[АприорВКл5]])</f>
        <v>0.988043</v>
      </c>
      <c r="BG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6">
        <f>IF(Таблица2[[#This Row],[АприорВклКлассификация]]=Таблица2[[#This Row],[обучающая выборка]],1,0)</f>
        <v>1</v>
      </c>
      <c r="BI26" s="18" t="s">
        <v>124</v>
      </c>
      <c r="BJ26" s="18">
        <f>IF(VALUE(RIGHT(Таблица2[[#This Row],[Фунция ДА ИСК]]))=Таблица2[[#This Row],[обучающая выборка]],1,0)</f>
        <v>1</v>
      </c>
      <c r="BK26" s="18">
        <f>IF(Таблица2[[#This Row],[обучающая выборка]]=Таблица2[[#This Row],[Result backward]],1,0)</f>
        <v>1</v>
      </c>
      <c r="BL26" s="18">
        <v>1</v>
      </c>
      <c r="BM26" t="s">
        <v>124</v>
      </c>
      <c r="BN26">
        <v>3.0750000000000002</v>
      </c>
      <c r="BO26">
        <v>1491.5409999999999</v>
      </c>
      <c r="BP26">
        <v>18.643999999999998</v>
      </c>
      <c r="BQ26">
        <v>16.841999999999999</v>
      </c>
      <c r="BR26">
        <v>10.81</v>
      </c>
      <c r="BS26">
        <f>MIN(Таблица2[[#This Row],[Махал1ИСК]:[Махал5ИСК]])</f>
        <v>3.0750000000000002</v>
      </c>
      <c r="BT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6">
        <f>IF(Таблица2[[#This Row],[МАХАЛ ИСК Классификация]]=Таблица2[[#This Row],[обучающая выборка]],1,0)</f>
        <v>1</v>
      </c>
      <c r="BV26" t="s">
        <v>124</v>
      </c>
      <c r="BW26">
        <v>0.988043</v>
      </c>
      <c r="BX26">
        <v>0</v>
      </c>
      <c r="BY26">
        <v>2.24E-4</v>
      </c>
      <c r="BZ26">
        <v>4.6000000000000001E-4</v>
      </c>
      <c r="CA26">
        <v>1.1273E-2</v>
      </c>
      <c r="CB26">
        <f>MAX(Таблица2[[#This Row],[АприорИСК1]]:Таблица2[[#This Row],[АприорИСК5]])</f>
        <v>0.988043</v>
      </c>
      <c r="CC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6">
        <f>IF(Таблица2[[#This Row],[АприорИСК классификация]]=Таблица2[[#This Row],[обучающая выборка]],1,0)</f>
        <v>1</v>
      </c>
    </row>
    <row r="27" spans="1:82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5">
        <f>IF(VALUE(RIGHT(Таблица2[[#This Row],[функция]],1))=Таблица2[[#This Row],[обучающая выборка]],1,0)</f>
        <v>1</v>
      </c>
      <c r="S27" s="15">
        <f>IF(Таблица2[[#This Row],[обучающая выборка]]=Таблица2[[#This Row],[Result Lda]],1,0)</f>
        <v>1</v>
      </c>
      <c r="T27" s="15">
        <v>3</v>
      </c>
      <c r="U27" s="17" t="s">
        <v>123</v>
      </c>
      <c r="V27" s="17">
        <v>43.280999999999999</v>
      </c>
      <c r="W27" s="17">
        <v>1998.7249999999999</v>
      </c>
      <c r="X27" s="17">
        <v>11.327</v>
      </c>
      <c r="Y27" s="17">
        <v>54.156999999999996</v>
      </c>
      <c r="Z27" s="17">
        <v>64.497</v>
      </c>
      <c r="AA27" s="17">
        <f>MIN(Таблица2[[#This Row],[Махал1]:[Махал5]])</f>
        <v>11.327</v>
      </c>
      <c r="AB2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27" s="17">
        <f>IF(Таблица2[[#This Row],[Махаланобис классификация]]=Таблица2[[#This Row],[обучающая выборка]],1,0)</f>
        <v>1</v>
      </c>
      <c r="AD27" s="18" t="s">
        <v>123</v>
      </c>
      <c r="AE27" s="19">
        <v>2.1110371556749331E-7</v>
      </c>
      <c r="AF27" s="19">
        <v>0</v>
      </c>
      <c r="AG27" s="19">
        <v>0.99999978847614757</v>
      </c>
      <c r="AH27" s="19">
        <v>4.1729101005550508E-10</v>
      </c>
      <c r="AI27" s="19">
        <v>2.8458596271273647E-12</v>
      </c>
      <c r="AJ27">
        <f>MAX(Таблица2[[#This Row],[априор1]:[априор5]])</f>
        <v>0.99999978847614757</v>
      </c>
      <c r="AK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27">
        <f>IF(Таблица2[[#This Row],[обучающая выборка]]=Таблица2[[#This Row],[Априор Классификация]],1,0)</f>
        <v>1</v>
      </c>
      <c r="AM27" t="s">
        <v>123</v>
      </c>
      <c r="AN27">
        <f>IF(VALUE(RIGHT(Таблица2[[#This Row],[фнкция ДА ВКЛ]],1))=Таблица2[[#This Row],[обучающая выборка]],1,0)</f>
        <v>1</v>
      </c>
      <c r="AO27">
        <f>IF(Таблица2[[#This Row],[обучающая выборка]]=Таблица2[[#This Row],[Result forward]],1,0)</f>
        <v>1</v>
      </c>
      <c r="AP27">
        <v>3</v>
      </c>
      <c r="AQ27" t="s">
        <v>123</v>
      </c>
      <c r="AR27">
        <v>28.640999999999998</v>
      </c>
      <c r="AS27">
        <v>1319.94</v>
      </c>
      <c r="AT27">
        <v>2.0070000000000001</v>
      </c>
      <c r="AU27">
        <v>39.835000000000001</v>
      </c>
      <c r="AV27">
        <v>35.225000000000001</v>
      </c>
      <c r="AW27">
        <f>MIN(Таблица2[[#This Row],[Махал1ВКЛ]:[Махал5ВКл]])</f>
        <v>2.0070000000000001</v>
      </c>
      <c r="AX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7">
        <f>IF(Таблица2[[#This Row],[обучающая выборка]]=Таблица2[[#This Row],[МахаланобисКлассификацияВКЛ]],1,0)</f>
        <v>1</v>
      </c>
      <c r="AZ27" t="s">
        <v>123</v>
      </c>
      <c r="BA27">
        <v>3.0000000000000001E-6</v>
      </c>
      <c r="BB27">
        <v>0</v>
      </c>
      <c r="BC27">
        <v>0.99999700000000002</v>
      </c>
      <c r="BD27">
        <v>0</v>
      </c>
      <c r="BE27">
        <v>0</v>
      </c>
      <c r="BF27">
        <f>MAX(Таблица2[[#This Row],[АприорВКл1]:[АприорВКл5]])</f>
        <v>0.99999700000000002</v>
      </c>
      <c r="BG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7">
        <f>IF(Таблица2[[#This Row],[АприорВклКлассификация]]=Таблица2[[#This Row],[обучающая выборка]],1,0)</f>
        <v>1</v>
      </c>
      <c r="BI27" s="18" t="s">
        <v>123</v>
      </c>
      <c r="BJ27" s="18">
        <f>IF(VALUE(RIGHT(Таблица2[[#This Row],[Фунция ДА ИСК]]))=Таблица2[[#This Row],[обучающая выборка]],1,0)</f>
        <v>1</v>
      </c>
      <c r="BK27" s="18">
        <f>IF(Таблица2[[#This Row],[обучающая выборка]]=Таблица2[[#This Row],[Result backward]],1,0)</f>
        <v>1</v>
      </c>
      <c r="BL27" s="18">
        <v>3</v>
      </c>
      <c r="BM27" t="s">
        <v>123</v>
      </c>
      <c r="BN27">
        <v>28.640999999999998</v>
      </c>
      <c r="BO27">
        <v>1319.94</v>
      </c>
      <c r="BP27">
        <v>2.0070000000000001</v>
      </c>
      <c r="BQ27">
        <v>39.835000000000001</v>
      </c>
      <c r="BR27">
        <v>35.225000000000001</v>
      </c>
      <c r="BS27">
        <f>MIN(Таблица2[[#This Row],[Махал1ИСК]:[Махал5ИСК]])</f>
        <v>2.0070000000000001</v>
      </c>
      <c r="BT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7">
        <f>IF(Таблица2[[#This Row],[МАХАЛ ИСК Классификация]]=Таблица2[[#This Row],[обучающая выборка]],1,0)</f>
        <v>1</v>
      </c>
      <c r="BV27" t="s">
        <v>123</v>
      </c>
      <c r="BW27">
        <v>3.0000000000000001E-6</v>
      </c>
      <c r="BX27">
        <v>0</v>
      </c>
      <c r="BY27">
        <v>0.99999700000000002</v>
      </c>
      <c r="BZ27">
        <v>0</v>
      </c>
      <c r="CA27">
        <v>0</v>
      </c>
      <c r="CB27">
        <f>MAX(Таблица2[[#This Row],[АприорИСК1]]:Таблица2[[#This Row],[АприорИСК5]])</f>
        <v>0.99999700000000002</v>
      </c>
      <c r="CC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7">
        <f>IF(Таблица2[[#This Row],[АприорИСК классификация]]=Таблица2[[#This Row],[обучающая выборка]],1,0)</f>
        <v>1</v>
      </c>
    </row>
    <row r="28" spans="1:82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5">
        <f>IF(VALUE(RIGHT(Таблица2[[#This Row],[функция]],1))=Таблица2[[#This Row],[обучающая выборка]],1,0)</f>
        <v>0</v>
      </c>
      <c r="S28" s="15">
        <f>IF(Таблица2[[#This Row],[обучающая выборка]]=Таблица2[[#This Row],[Result Lda]],1,0)</f>
        <v>0</v>
      </c>
      <c r="T28" s="15">
        <v>1</v>
      </c>
      <c r="U28" s="17" t="s">
        <v>126</v>
      </c>
      <c r="V28" s="17">
        <v>12.619</v>
      </c>
      <c r="W28" s="17">
        <v>2016.046</v>
      </c>
      <c r="X28" s="17">
        <v>27.436</v>
      </c>
      <c r="Y28" s="17">
        <v>24.460999999999999</v>
      </c>
      <c r="Z28" s="17">
        <v>37.567</v>
      </c>
      <c r="AA28" s="17">
        <f>MIN(Таблица2[[#This Row],[Махал1]:[Махал5]])</f>
        <v>12.619</v>
      </c>
      <c r="AB2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8" s="17">
        <f>IF(Таблица2[[#This Row],[Махаланобис классификация]]=Таблица2[[#This Row],[обучающая выборка]],1,0)</f>
        <v>0</v>
      </c>
      <c r="AD28" s="18" t="s">
        <v>126</v>
      </c>
      <c r="AE28" s="19">
        <v>0.99844976165319299</v>
      </c>
      <c r="AF28" s="19">
        <v>0</v>
      </c>
      <c r="AG28" s="19">
        <v>3.3019743265195762E-4</v>
      </c>
      <c r="AH28" s="19">
        <v>1.2179573150640135E-3</v>
      </c>
      <c r="AI28" s="19">
        <v>2.0835990909394041E-6</v>
      </c>
      <c r="AJ28">
        <f>MAX(Таблица2[[#This Row],[априор1]:[априор5]])</f>
        <v>0.99844976165319299</v>
      </c>
      <c r="AK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8">
        <f>IF(Таблица2[[#This Row],[обучающая выборка]]=Таблица2[[#This Row],[Априор Классификация]],1,0)</f>
        <v>0</v>
      </c>
      <c r="AM28" t="s">
        <v>124</v>
      </c>
      <c r="AN28">
        <f>IF(VALUE(RIGHT(Таблица2[[#This Row],[фнкция ДА ВКЛ]],1))=Таблица2[[#This Row],[обучающая выборка]],1,0)</f>
        <v>0</v>
      </c>
      <c r="AO28">
        <f>IF(Таблица2[[#This Row],[обучающая выборка]]=Таблица2[[#This Row],[Result forward]],1,0)</f>
        <v>0</v>
      </c>
      <c r="AP28">
        <v>1</v>
      </c>
      <c r="AQ28" t="s">
        <v>126</v>
      </c>
      <c r="AR28">
        <v>2.427</v>
      </c>
      <c r="AS28">
        <v>1415.701</v>
      </c>
      <c r="AT28">
        <v>24.939</v>
      </c>
      <c r="AU28">
        <v>13.73</v>
      </c>
      <c r="AV28">
        <v>27.268999999999998</v>
      </c>
      <c r="AW28">
        <f>MIN(Таблица2[[#This Row],[Махал1ВКЛ]:[Махал5ВКл]])</f>
        <v>2.427</v>
      </c>
      <c r="AX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8">
        <f>IF(Таблица2[[#This Row],[обучающая выборка]]=Таблица2[[#This Row],[МахаланобисКлассификацияВКЛ]],1,0)</f>
        <v>0</v>
      </c>
      <c r="AZ28" t="s">
        <v>126</v>
      </c>
      <c r="BA28">
        <v>0.99839599999999995</v>
      </c>
      <c r="BB28">
        <v>0</v>
      </c>
      <c r="BC28">
        <v>6.9999999999999999E-6</v>
      </c>
      <c r="BD28">
        <v>1.5939999999999999E-3</v>
      </c>
      <c r="BE28">
        <v>1.9999999999999999E-6</v>
      </c>
      <c r="BF28">
        <f>MAX(Таблица2[[#This Row],[АприорВКл1]:[АприорВКл5]])</f>
        <v>0.99839599999999995</v>
      </c>
      <c r="BG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8">
        <f>IF(Таблица2[[#This Row],[АприорВклКлассификация]]=Таблица2[[#This Row],[обучающая выборка]],1,0)</f>
        <v>0</v>
      </c>
      <c r="BI28" s="18" t="s">
        <v>124</v>
      </c>
      <c r="BJ28" s="18">
        <f>IF(VALUE(RIGHT(Таблица2[[#This Row],[Фунция ДА ИСК]]))=Таблица2[[#This Row],[обучающая выборка]],1,0)</f>
        <v>0</v>
      </c>
      <c r="BK28" s="18">
        <f>IF(Таблица2[[#This Row],[обучающая выборка]]=Таблица2[[#This Row],[Result backward]],1,0)</f>
        <v>0</v>
      </c>
      <c r="BL28" s="18">
        <v>1</v>
      </c>
      <c r="BM28" t="s">
        <v>126</v>
      </c>
      <c r="BN28">
        <v>2.427</v>
      </c>
      <c r="BO28">
        <v>1415.701</v>
      </c>
      <c r="BP28">
        <v>24.939</v>
      </c>
      <c r="BQ28">
        <v>13.73</v>
      </c>
      <c r="BR28">
        <v>27.268999999999998</v>
      </c>
      <c r="BS28">
        <f>MIN(Таблица2[[#This Row],[Махал1ИСК]:[Махал5ИСК]])</f>
        <v>2.427</v>
      </c>
      <c r="BT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8">
        <f>IF(Таблица2[[#This Row],[МАХАЛ ИСК Классификация]]=Таблица2[[#This Row],[обучающая выборка]],1,0)</f>
        <v>0</v>
      </c>
      <c r="BV28" t="s">
        <v>126</v>
      </c>
      <c r="BW28">
        <v>0.99839599999999995</v>
      </c>
      <c r="BX28">
        <v>0</v>
      </c>
      <c r="BY28">
        <v>6.9999999999999999E-6</v>
      </c>
      <c r="BZ28">
        <v>1.5939999999999999E-3</v>
      </c>
      <c r="CA28">
        <v>1.9999999999999999E-6</v>
      </c>
      <c r="CB28">
        <f>MAX(Таблица2[[#This Row],[АприорИСК1]]:Таблица2[[#This Row],[АприорИСК5]])</f>
        <v>0.99839599999999995</v>
      </c>
      <c r="CC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8">
        <f>IF(Таблица2[[#This Row],[АприорИСК классификация]]=Таблица2[[#This Row],[обучающая выборка]],1,0)</f>
        <v>0</v>
      </c>
    </row>
    <row r="29" spans="1:82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5">
        <f>IF(VALUE(RIGHT(Таблица2[[#This Row],[функция]],1))=Таблица2[[#This Row],[обучающая выборка]],1,0)</f>
        <v>0</v>
      </c>
      <c r="S29" s="15">
        <f>IF(Таблица2[[#This Row],[обучающая выборка]]=Таблица2[[#This Row],[Result Lda]],1,0)</f>
        <v>0</v>
      </c>
      <c r="T29" s="15">
        <v>5</v>
      </c>
      <c r="U29" s="17" t="s">
        <v>126</v>
      </c>
      <c r="V29" s="17">
        <v>134.31399999999999</v>
      </c>
      <c r="W29" s="17">
        <v>1750.191</v>
      </c>
      <c r="X29" s="17">
        <v>95.463999999999999</v>
      </c>
      <c r="Y29" s="17">
        <v>134.899</v>
      </c>
      <c r="Z29" s="17">
        <v>77.799000000000007</v>
      </c>
      <c r="AA29" s="17">
        <f>MIN(Таблица2[[#This Row],[Махал1]:[Махал5]])</f>
        <v>77.799000000000007</v>
      </c>
      <c r="AB2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9" s="17">
        <f>IF(Таблица2[[#This Row],[Махаланобис классификация]]=Таблица2[[#This Row],[обучающая выборка]],1,0)</f>
        <v>0</v>
      </c>
      <c r="AD29" s="18" t="s">
        <v>126</v>
      </c>
      <c r="AE29" s="19">
        <v>9.7954443501303062E-13</v>
      </c>
      <c r="AF29" s="19">
        <v>0</v>
      </c>
      <c r="AG29" s="19">
        <v>1.4587459749014657E-4</v>
      </c>
      <c r="AH29" s="19">
        <v>3.3240056104910137E-13</v>
      </c>
      <c r="AI29" s="19">
        <v>0.99985412540119789</v>
      </c>
      <c r="AJ29">
        <f>MAX(Таблица2[[#This Row],[априор1]:[априор5]])</f>
        <v>0.99985412540119789</v>
      </c>
      <c r="AK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9">
        <f>IF(Таблица2[[#This Row],[обучающая выборка]]=Таблица2[[#This Row],[Априор Классификация]],1,0)</f>
        <v>0</v>
      </c>
      <c r="AM29" t="s">
        <v>122</v>
      </c>
      <c r="AN29">
        <f>IF(VALUE(RIGHT(Таблица2[[#This Row],[фнкция ДА ВКЛ]],1))=Таблица2[[#This Row],[обучающая выборка]],1,0)</f>
        <v>0</v>
      </c>
      <c r="AO29">
        <f>IF(Таблица2[[#This Row],[обучающая выборка]]=Таблица2[[#This Row],[Result forward]],1,0)</f>
        <v>0</v>
      </c>
      <c r="AP29">
        <v>5</v>
      </c>
      <c r="AQ29" t="s">
        <v>126</v>
      </c>
      <c r="AR29">
        <v>46.828000000000003</v>
      </c>
      <c r="AS29">
        <v>1367.7270000000001</v>
      </c>
      <c r="AT29">
        <v>39.593000000000004</v>
      </c>
      <c r="AU29">
        <v>70.134</v>
      </c>
      <c r="AV29">
        <v>13.076000000000001</v>
      </c>
      <c r="AW29">
        <f>MIN(Таблица2[[#This Row],[Махал1ВКЛ]:[Махал5ВКл]])</f>
        <v>13.076000000000001</v>
      </c>
      <c r="AX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9">
        <f>IF(Таблица2[[#This Row],[обучающая выборка]]=Таблица2[[#This Row],[МахаланобисКлассификацияВКЛ]],1,0)</f>
        <v>0</v>
      </c>
      <c r="AZ29" t="s">
        <v>126</v>
      </c>
      <c r="BA29">
        <v>0</v>
      </c>
      <c r="BB29">
        <v>0</v>
      </c>
      <c r="BC29">
        <v>1.9999999999999999E-6</v>
      </c>
      <c r="BD29">
        <v>0</v>
      </c>
      <c r="BE29">
        <v>0.99999800000000005</v>
      </c>
      <c r="BF29">
        <f>MAX(Таблица2[[#This Row],[АприорВКл1]:[АприорВКл5]])</f>
        <v>0.99999800000000005</v>
      </c>
      <c r="BG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9">
        <f>IF(Таблица2[[#This Row],[АприорВклКлассификация]]=Таблица2[[#This Row],[обучающая выборка]],1,0)</f>
        <v>0</v>
      </c>
      <c r="BI29" s="18" t="s">
        <v>122</v>
      </c>
      <c r="BJ29" s="18">
        <f>IF(VALUE(RIGHT(Таблица2[[#This Row],[Фунция ДА ИСК]]))=Таблица2[[#This Row],[обучающая выборка]],1,0)</f>
        <v>0</v>
      </c>
      <c r="BK29" s="18">
        <f>IF(Таблица2[[#This Row],[обучающая выборка]]=Таблица2[[#This Row],[Result backward]],1,0)</f>
        <v>0</v>
      </c>
      <c r="BL29" s="18">
        <v>5</v>
      </c>
      <c r="BM29" t="s">
        <v>126</v>
      </c>
      <c r="BN29">
        <v>46.828000000000003</v>
      </c>
      <c r="BO29">
        <v>1367.7270000000001</v>
      </c>
      <c r="BP29">
        <v>39.593000000000004</v>
      </c>
      <c r="BQ29">
        <v>70.134</v>
      </c>
      <c r="BR29">
        <v>13.076000000000001</v>
      </c>
      <c r="BS29">
        <f>MIN(Таблица2[[#This Row],[Махал1ИСК]:[Махал5ИСК]])</f>
        <v>13.076000000000001</v>
      </c>
      <c r="BT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9">
        <f>IF(Таблица2[[#This Row],[МАХАЛ ИСК Классификация]]=Таблица2[[#This Row],[обучающая выборка]],1,0)</f>
        <v>0</v>
      </c>
      <c r="BV29" t="s">
        <v>126</v>
      </c>
      <c r="BW29">
        <v>0</v>
      </c>
      <c r="BX29">
        <v>0</v>
      </c>
      <c r="BY29">
        <v>1.9999999999999999E-6</v>
      </c>
      <c r="BZ29">
        <v>0</v>
      </c>
      <c r="CA29">
        <v>0.99999800000000005</v>
      </c>
      <c r="CB29">
        <f>MAX(Таблица2[[#This Row],[АприорИСК1]]:Таблица2[[#This Row],[АприорИСК5]])</f>
        <v>0.99999800000000005</v>
      </c>
      <c r="CC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9">
        <f>IF(Таблица2[[#This Row],[АприорИСК классификация]]=Таблица2[[#This Row],[обучающая выборка]],1,0)</f>
        <v>0</v>
      </c>
    </row>
    <row r="30" spans="1:82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5">
        <f>IF(VALUE(RIGHT(Таблица2[[#This Row],[функция]],1))=Таблица2[[#This Row],[обучающая выборка]],1,0)</f>
        <v>1</v>
      </c>
      <c r="S30" s="15">
        <f>IF(Таблица2[[#This Row],[обучающая выборка]]=Таблица2[[#This Row],[Result Lda]],1,0)</f>
        <v>1</v>
      </c>
      <c r="T30" s="15">
        <v>3</v>
      </c>
      <c r="U30" s="17" t="s">
        <v>123</v>
      </c>
      <c r="V30" s="17">
        <v>39.915999999999997</v>
      </c>
      <c r="W30" s="17">
        <v>1835.913</v>
      </c>
      <c r="X30" s="17">
        <v>9.0589999999999993</v>
      </c>
      <c r="Y30" s="17">
        <v>44.911999999999999</v>
      </c>
      <c r="Z30" s="17">
        <v>41.268999999999998</v>
      </c>
      <c r="AA30" s="17">
        <f>MIN(Таблица2[[#This Row],[Махал1]:[Махал5]])</f>
        <v>9.0589999999999993</v>
      </c>
      <c r="AB3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30" s="17">
        <f>IF(Таблица2[[#This Row],[Махаланобис классификация]]=Таблица2[[#This Row],[обучающая выборка]],1,0)</f>
        <v>1</v>
      </c>
      <c r="AD30" s="18" t="s">
        <v>123</v>
      </c>
      <c r="AE30" s="19">
        <v>3.653428775389718E-7</v>
      </c>
      <c r="AF30" s="19">
        <v>0</v>
      </c>
      <c r="AG30" s="19">
        <v>0.99999951972628187</v>
      </c>
      <c r="AH30" s="19">
        <v>1.3655367399224479E-8</v>
      </c>
      <c r="AI30" s="19">
        <v>1.0127547318967895E-7</v>
      </c>
      <c r="AJ30">
        <f>MAX(Таблица2[[#This Row],[априор1]:[априор5]])</f>
        <v>0.99999951972628187</v>
      </c>
      <c r="AK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30">
        <f>IF(Таблица2[[#This Row],[обучающая выборка]]=Таблица2[[#This Row],[Априор Классификация]],1,0)</f>
        <v>1</v>
      </c>
      <c r="AM30" t="s">
        <v>123</v>
      </c>
      <c r="AN30">
        <f>IF(VALUE(RIGHT(Таблица2[[#This Row],[фнкция ДА ВКЛ]],1))=Таблица2[[#This Row],[обучающая выборка]],1,0)</f>
        <v>1</v>
      </c>
      <c r="AO30">
        <f>IF(Таблица2[[#This Row],[обучающая выборка]]=Таблица2[[#This Row],[Result forward]],1,0)</f>
        <v>1</v>
      </c>
      <c r="AP30">
        <v>3</v>
      </c>
      <c r="AQ30" t="s">
        <v>123</v>
      </c>
      <c r="AR30">
        <v>24.504999999999999</v>
      </c>
      <c r="AS30">
        <v>1343.9459999999999</v>
      </c>
      <c r="AT30">
        <v>1.621</v>
      </c>
      <c r="AU30">
        <v>36.377000000000002</v>
      </c>
      <c r="AV30">
        <v>27.05</v>
      </c>
      <c r="AW30">
        <f>MIN(Таблица2[[#This Row],[Махал1ВКЛ]:[Махал5ВКл]])</f>
        <v>1.621</v>
      </c>
      <c r="AX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0">
        <f>IF(Таблица2[[#This Row],[обучающая выборка]]=Таблица2[[#This Row],[МахаланобисКлассификацияВКЛ]],1,0)</f>
        <v>1</v>
      </c>
      <c r="AZ30" t="s">
        <v>123</v>
      </c>
      <c r="BA30">
        <v>2.0000000000000002E-5</v>
      </c>
      <c r="BB30">
        <v>0</v>
      </c>
      <c r="BC30">
        <v>0.999977</v>
      </c>
      <c r="BD30">
        <v>0</v>
      </c>
      <c r="BE30">
        <v>3.0000000000000001E-6</v>
      </c>
      <c r="BF30">
        <f>MAX(Таблица2[[#This Row],[АприорВКл1]:[АприорВКл5]])</f>
        <v>0.999977</v>
      </c>
      <c r="BG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0">
        <f>IF(Таблица2[[#This Row],[АприорВклКлассификация]]=Таблица2[[#This Row],[обучающая выборка]],1,0)</f>
        <v>1</v>
      </c>
      <c r="BI30" s="18" t="s">
        <v>123</v>
      </c>
      <c r="BJ30" s="18">
        <f>IF(VALUE(RIGHT(Таблица2[[#This Row],[Фунция ДА ИСК]]))=Таблица2[[#This Row],[обучающая выборка]],1,0)</f>
        <v>1</v>
      </c>
      <c r="BK30" s="18">
        <f>IF(Таблица2[[#This Row],[обучающая выборка]]=Таблица2[[#This Row],[Result backward]],1,0)</f>
        <v>1</v>
      </c>
      <c r="BL30" s="18">
        <v>3</v>
      </c>
      <c r="BM30" t="s">
        <v>123</v>
      </c>
      <c r="BN30">
        <v>24.504999999999999</v>
      </c>
      <c r="BO30">
        <v>1343.9459999999999</v>
      </c>
      <c r="BP30">
        <v>1.621</v>
      </c>
      <c r="BQ30">
        <v>36.377000000000002</v>
      </c>
      <c r="BR30">
        <v>27.05</v>
      </c>
      <c r="BS30">
        <f>MIN(Таблица2[[#This Row],[Махал1ИСК]:[Махал5ИСК]])</f>
        <v>1.621</v>
      </c>
      <c r="BT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0">
        <f>IF(Таблица2[[#This Row],[МАХАЛ ИСК Классификация]]=Таблица2[[#This Row],[обучающая выборка]],1,0)</f>
        <v>1</v>
      </c>
      <c r="BV30" t="s">
        <v>123</v>
      </c>
      <c r="BW30">
        <v>2.0000000000000002E-5</v>
      </c>
      <c r="BX30">
        <v>0</v>
      </c>
      <c r="BY30">
        <v>0.999977</v>
      </c>
      <c r="BZ30">
        <v>0</v>
      </c>
      <c r="CA30">
        <v>3.0000000000000001E-6</v>
      </c>
      <c r="CB30">
        <f>MAX(Таблица2[[#This Row],[АприорИСК1]]:Таблица2[[#This Row],[АприорИСК5]])</f>
        <v>0.999977</v>
      </c>
      <c r="CC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0">
        <f>IF(Таблица2[[#This Row],[АприорИСК классификация]]=Таблица2[[#This Row],[обучающая выборка]],1,0)</f>
        <v>1</v>
      </c>
    </row>
    <row r="31" spans="1:82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5">
        <f>IF(VALUE(RIGHT(Таблица2[[#This Row],[функция]],1))=Таблица2[[#This Row],[обучающая выборка]],1,0)</f>
        <v>0</v>
      </c>
      <c r="S31" s="15">
        <f>IF(Таблица2[[#This Row],[обучающая выборка]]=Таблица2[[#This Row],[Result Lda]],1,0)</f>
        <v>0</v>
      </c>
      <c r="T31" s="15">
        <v>3</v>
      </c>
      <c r="U31" s="17" t="s">
        <v>126</v>
      </c>
      <c r="V31" s="17">
        <v>639.63</v>
      </c>
      <c r="W31" s="17">
        <v>575.15</v>
      </c>
      <c r="X31" s="17">
        <v>548.4</v>
      </c>
      <c r="Y31" s="17">
        <v>616.096</v>
      </c>
      <c r="Z31" s="17">
        <v>525.86300000000006</v>
      </c>
      <c r="AA31" s="17">
        <f>MIN(Таблица2[[#This Row],[Махал1]:[Махал5]])</f>
        <v>525.86300000000006</v>
      </c>
      <c r="AB3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1" s="17">
        <f>IF(Таблица2[[#This Row],[Махаланобис классификация]]=Таблица2[[#This Row],[обучающая выборка]],1,0)</f>
        <v>0</v>
      </c>
      <c r="AD31" s="18" t="s">
        <v>126</v>
      </c>
      <c r="AE31" s="19">
        <v>3.62412219411986E-25</v>
      </c>
      <c r="AF31" s="19">
        <v>6.6135680112118032E-12</v>
      </c>
      <c r="AG31" s="19">
        <v>1.2767361534966063E-5</v>
      </c>
      <c r="AH31" s="19">
        <v>2.1231166066438783E-20</v>
      </c>
      <c r="AI31" s="19">
        <v>0.99998723263185141</v>
      </c>
      <c r="AJ31">
        <f>MAX(Таблица2[[#This Row],[априор1]:[априор5]])</f>
        <v>0.99998723263185141</v>
      </c>
      <c r="AK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1">
        <f>IF(Таблица2[[#This Row],[обучающая выборка]]=Таблица2[[#This Row],[Априор Классификация]],1,0)</f>
        <v>0</v>
      </c>
      <c r="AM31" t="s">
        <v>122</v>
      </c>
      <c r="AN31">
        <f>IF(VALUE(RIGHT(Таблица2[[#This Row],[фнкция ДА ВКЛ]],1))=Таблица2[[#This Row],[обучающая выборка]],1,0)</f>
        <v>0</v>
      </c>
      <c r="AO31">
        <f>IF(Таблица2[[#This Row],[обучающая выборка]]=Таблица2[[#This Row],[Result forward]],1,0)</f>
        <v>0</v>
      </c>
      <c r="AP31">
        <v>5</v>
      </c>
      <c r="AQ31" t="s">
        <v>126</v>
      </c>
      <c r="AR31">
        <v>295.59199999999998</v>
      </c>
      <c r="AS31">
        <v>450.24700000000001</v>
      </c>
      <c r="AT31">
        <v>265.072</v>
      </c>
      <c r="AU31">
        <v>317.20999999999998</v>
      </c>
      <c r="AV31">
        <v>252.077</v>
      </c>
      <c r="AW31">
        <f>MIN(Таблица2[[#This Row],[Махал1ВКЛ]:[Махал5ВКл]])</f>
        <v>252.077</v>
      </c>
      <c r="AX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1">
        <f>IF(Таблица2[[#This Row],[обучающая выборка]]=Таблица2[[#This Row],[МахаланобисКлассификацияВКЛ]],1,0)</f>
        <v>0</v>
      </c>
      <c r="AZ31" t="s">
        <v>126</v>
      </c>
      <c r="BA31">
        <v>0</v>
      </c>
      <c r="BB31">
        <v>0</v>
      </c>
      <c r="BC31">
        <v>1.505E-3</v>
      </c>
      <c r="BD31">
        <v>0</v>
      </c>
      <c r="BE31">
        <v>0.99849500000000002</v>
      </c>
      <c r="BF31">
        <f>MAX(Таблица2[[#This Row],[АприорВКл1]:[АприорВКл5]])</f>
        <v>0.99849500000000002</v>
      </c>
      <c r="BG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1">
        <f>IF(Таблица2[[#This Row],[АприорВклКлассификация]]=Таблица2[[#This Row],[обучающая выборка]],1,0)</f>
        <v>0</v>
      </c>
      <c r="BI31" s="18" t="s">
        <v>122</v>
      </c>
      <c r="BJ31" s="18">
        <f>IF(VALUE(RIGHT(Таблица2[[#This Row],[Фунция ДА ИСК]]))=Таблица2[[#This Row],[обучающая выборка]],1,0)</f>
        <v>0</v>
      </c>
      <c r="BK31" s="18">
        <f>IF(Таблица2[[#This Row],[обучающая выборка]]=Таблица2[[#This Row],[Result backward]],1,0)</f>
        <v>0</v>
      </c>
      <c r="BL31" s="18">
        <v>5</v>
      </c>
      <c r="BM31" t="s">
        <v>126</v>
      </c>
      <c r="BN31">
        <v>295.59199999999998</v>
      </c>
      <c r="BO31">
        <v>450.24700000000001</v>
      </c>
      <c r="BP31">
        <v>265.072</v>
      </c>
      <c r="BQ31">
        <v>317.20999999999998</v>
      </c>
      <c r="BR31">
        <v>252.077</v>
      </c>
      <c r="BS31">
        <f>MIN(Таблица2[[#This Row],[Махал1ИСК]:[Махал5ИСК]])</f>
        <v>252.077</v>
      </c>
      <c r="BT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1">
        <f>IF(Таблица2[[#This Row],[МАХАЛ ИСК Классификация]]=Таблица2[[#This Row],[обучающая выборка]],1,0)</f>
        <v>0</v>
      </c>
      <c r="BV31" t="s">
        <v>126</v>
      </c>
      <c r="BW31">
        <v>0</v>
      </c>
      <c r="BX31">
        <v>0</v>
      </c>
      <c r="BY31">
        <v>1.505E-3</v>
      </c>
      <c r="BZ31">
        <v>0</v>
      </c>
      <c r="CA31">
        <v>0.99849500000000002</v>
      </c>
      <c r="CB31">
        <f>MAX(Таблица2[[#This Row],[АприорИСК1]]:Таблица2[[#This Row],[АприорИСК5]])</f>
        <v>0.99849500000000002</v>
      </c>
      <c r="CC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1">
        <f>IF(Таблица2[[#This Row],[АприорИСК классификация]]=Таблица2[[#This Row],[обучающая выборка]],1,0)</f>
        <v>0</v>
      </c>
    </row>
    <row r="32" spans="1:82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5">
        <f>IF(VALUE(RIGHT(Таблица2[[#This Row],[функция]],1))=Таблица2[[#This Row],[обучающая выборка]],1,0)</f>
        <v>0</v>
      </c>
      <c r="S32" s="15">
        <f>IF(Таблица2[[#This Row],[обучающая выборка]]=Таблица2[[#This Row],[Result Lda]],1,0)</f>
        <v>0</v>
      </c>
      <c r="T32" s="15">
        <v>1</v>
      </c>
      <c r="U32" s="17" t="s">
        <v>126</v>
      </c>
      <c r="V32" s="17">
        <v>117.027</v>
      </c>
      <c r="W32" s="17">
        <v>1685.5429999999999</v>
      </c>
      <c r="X32" s="17">
        <v>107.669</v>
      </c>
      <c r="Y32" s="17">
        <v>98.748999999999995</v>
      </c>
      <c r="Z32" s="17">
        <v>88.561999999999998</v>
      </c>
      <c r="AA32" s="17">
        <f>MIN(Таблица2[[#This Row],[Махал1]:[Махал5]])</f>
        <v>88.561999999999998</v>
      </c>
      <c r="AB3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2" s="17">
        <f>IF(Таблица2[[#This Row],[Махаланобис классификация]]=Таблица2[[#This Row],[обучающая выборка]],1,0)</f>
        <v>0</v>
      </c>
      <c r="AD32" s="18" t="s">
        <v>126</v>
      </c>
      <c r="AE32" s="19">
        <v>1.2017907520761783E-6</v>
      </c>
      <c r="AF32" s="19">
        <v>0</v>
      </c>
      <c r="AG32" s="19">
        <v>7.0570683397691095E-5</v>
      </c>
      <c r="AH32" s="19">
        <v>5.0879799572700526E-3</v>
      </c>
      <c r="AI32" s="19">
        <v>0.99484024756858025</v>
      </c>
      <c r="AJ32">
        <f>MAX(Таблица2[[#This Row],[априор1]:[априор5]])</f>
        <v>0.99484024756858025</v>
      </c>
      <c r="AK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2">
        <f>IF(Таблица2[[#This Row],[обучающая выборка]]=Таблица2[[#This Row],[Априор Классификация]],1,0)</f>
        <v>0</v>
      </c>
      <c r="AM32" t="s">
        <v>122</v>
      </c>
      <c r="AN32">
        <f>IF(VALUE(RIGHT(Таблица2[[#This Row],[фнкция ДА ВКЛ]],1))=Таблица2[[#This Row],[обучающая выборка]],1,0)</f>
        <v>0</v>
      </c>
      <c r="AO32">
        <f>IF(Таблица2[[#This Row],[обучающая выборка]]=Таблица2[[#This Row],[Result forward]],1,0)</f>
        <v>0</v>
      </c>
      <c r="AP32">
        <v>5</v>
      </c>
      <c r="AQ32" t="s">
        <v>126</v>
      </c>
      <c r="AR32">
        <v>37.752000000000002</v>
      </c>
      <c r="AS32">
        <v>1364.318</v>
      </c>
      <c r="AT32">
        <v>59.018000000000001</v>
      </c>
      <c r="AU32">
        <v>55.189</v>
      </c>
      <c r="AV32">
        <v>13.208</v>
      </c>
      <c r="AW32">
        <f>MIN(Таблица2[[#This Row],[Махал1ВКЛ]:[Махал5ВКл]])</f>
        <v>13.208</v>
      </c>
      <c r="AX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2">
        <f>IF(Таблица2[[#This Row],[обучающая выборка]]=Таблица2[[#This Row],[МахаланобисКлассификацияВКЛ]],1,0)</f>
        <v>0</v>
      </c>
      <c r="AZ32" t="s">
        <v>126</v>
      </c>
      <c r="BA32">
        <v>9.0000000000000002E-6</v>
      </c>
      <c r="BB32">
        <v>0</v>
      </c>
      <c r="BC32">
        <v>0</v>
      </c>
      <c r="BD32">
        <v>0</v>
      </c>
      <c r="BE32">
        <v>0.99999099999999996</v>
      </c>
      <c r="BF32">
        <f>MAX(Таблица2[[#This Row],[АприорВКл1]:[АприорВКл5]])</f>
        <v>0.99999099999999996</v>
      </c>
      <c r="BG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2">
        <f>IF(Таблица2[[#This Row],[АприорВклКлассификация]]=Таблица2[[#This Row],[обучающая выборка]],1,0)</f>
        <v>0</v>
      </c>
      <c r="BI32" s="18" t="s">
        <v>122</v>
      </c>
      <c r="BJ32" s="18">
        <f>IF(VALUE(RIGHT(Таблица2[[#This Row],[Фунция ДА ИСК]]))=Таблица2[[#This Row],[обучающая выборка]],1,0)</f>
        <v>0</v>
      </c>
      <c r="BK32" s="18">
        <f>IF(Таблица2[[#This Row],[обучающая выборка]]=Таблица2[[#This Row],[Result backward]],1,0)</f>
        <v>0</v>
      </c>
      <c r="BL32" s="18">
        <v>5</v>
      </c>
      <c r="BM32" t="s">
        <v>126</v>
      </c>
      <c r="BN32">
        <v>37.752000000000002</v>
      </c>
      <c r="BO32">
        <v>1364.318</v>
      </c>
      <c r="BP32">
        <v>59.018000000000001</v>
      </c>
      <c r="BQ32">
        <v>55.189</v>
      </c>
      <c r="BR32">
        <v>13.208</v>
      </c>
      <c r="BS32">
        <f>MIN(Таблица2[[#This Row],[Махал1ИСК]:[Махал5ИСК]])</f>
        <v>13.208</v>
      </c>
      <c r="BT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2">
        <f>IF(Таблица2[[#This Row],[МАХАЛ ИСК Классификация]]=Таблица2[[#This Row],[обучающая выборка]],1,0)</f>
        <v>0</v>
      </c>
      <c r="BV32" t="s">
        <v>126</v>
      </c>
      <c r="BW32">
        <v>9.0000000000000002E-6</v>
      </c>
      <c r="BX32">
        <v>0</v>
      </c>
      <c r="BY32">
        <v>0</v>
      </c>
      <c r="BZ32">
        <v>0</v>
      </c>
      <c r="CA32">
        <v>0.99999099999999996</v>
      </c>
      <c r="CB32">
        <f>MAX(Таблица2[[#This Row],[АприорИСК1]]:Таблица2[[#This Row],[АприорИСК5]])</f>
        <v>0.99999099999999996</v>
      </c>
      <c r="CC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2">
        <f>IF(Таблица2[[#This Row],[АприорИСК классификация]]=Таблица2[[#This Row],[обучающая выборка]],1,0)</f>
        <v>0</v>
      </c>
    </row>
    <row r="33" spans="1:82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5">
        <f>IF(VALUE(RIGHT(Таблица2[[#This Row],[функция]],1))=Таблица2[[#This Row],[обучающая выборка]],1,0)</f>
        <v>0</v>
      </c>
      <c r="S33" s="15">
        <f>IF(Таблица2[[#This Row],[обучающая выборка]]=Таблица2[[#This Row],[Result Lda]],1,0)</f>
        <v>0</v>
      </c>
      <c r="T33" s="15">
        <v>5</v>
      </c>
      <c r="U33" s="17" t="s">
        <v>126</v>
      </c>
      <c r="V33" s="17">
        <v>117.143</v>
      </c>
      <c r="W33" s="17">
        <v>1490.6030000000001</v>
      </c>
      <c r="X33" s="17">
        <v>96.59</v>
      </c>
      <c r="Y33" s="17">
        <v>134.268</v>
      </c>
      <c r="Z33" s="17">
        <v>53.777000000000001</v>
      </c>
      <c r="AA33" s="17">
        <f>MIN(Таблица2[[#This Row],[Махал1]:[Махал5]])</f>
        <v>53.777000000000001</v>
      </c>
      <c r="AB3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3" s="17">
        <f>IF(Таблица2[[#This Row],[Махаланобис классификация]]=Таблица2[[#This Row],[обучающая выборка]],1,0)</f>
        <v>0</v>
      </c>
      <c r="AD33" s="18" t="s">
        <v>126</v>
      </c>
      <c r="AE33" s="19">
        <v>3.188366812852146E-14</v>
      </c>
      <c r="AF33" s="19">
        <v>0</v>
      </c>
      <c r="AG33" s="19">
        <v>5.0514207470333872E-10</v>
      </c>
      <c r="AH33" s="19">
        <v>2.7705359546728564E-18</v>
      </c>
      <c r="AI33" s="19">
        <v>0.9999999994948261</v>
      </c>
      <c r="AJ33">
        <f>MAX(Таблица2[[#This Row],[априор1]:[априор5]])</f>
        <v>0.9999999994948261</v>
      </c>
      <c r="AK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3">
        <f>IF(Таблица2[[#This Row],[обучающая выборка]]=Таблица2[[#This Row],[Априор Классификация]],1,0)</f>
        <v>0</v>
      </c>
      <c r="AM33" t="s">
        <v>122</v>
      </c>
      <c r="AN33">
        <f>IF(VALUE(RIGHT(Таблица2[[#This Row],[фнкция ДА ВКЛ]],1))=Таблица2[[#This Row],[обучающая выборка]],1,0)</f>
        <v>0</v>
      </c>
      <c r="AO33">
        <f>IF(Таблица2[[#This Row],[обучающая выборка]]=Таблица2[[#This Row],[Result forward]],1,0)</f>
        <v>0</v>
      </c>
      <c r="AP33">
        <v>5</v>
      </c>
      <c r="AQ33" t="s">
        <v>126</v>
      </c>
      <c r="AR33">
        <v>52.603000000000002</v>
      </c>
      <c r="AS33">
        <v>1126.4169999999999</v>
      </c>
      <c r="AT33">
        <v>48.923000000000002</v>
      </c>
      <c r="AU33">
        <v>80.125</v>
      </c>
      <c r="AV33">
        <v>16.672999999999998</v>
      </c>
      <c r="AW33">
        <f>MIN(Таблица2[[#This Row],[Махал1ВКЛ]:[Махал5ВКл]])</f>
        <v>16.672999999999998</v>
      </c>
      <c r="AX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3">
        <f>IF(Таблица2[[#This Row],[обучающая выборка]]=Таблица2[[#This Row],[МахаланобисКлассификацияВКЛ]],1,0)</f>
        <v>0</v>
      </c>
      <c r="AZ33" t="s">
        <v>126</v>
      </c>
      <c r="BA33">
        <v>0</v>
      </c>
      <c r="BB33">
        <v>0</v>
      </c>
      <c r="BC33">
        <v>0</v>
      </c>
      <c r="BD33">
        <v>0</v>
      </c>
      <c r="BE33">
        <v>1</v>
      </c>
      <c r="BF33">
        <f>MAX(Таблица2[[#This Row],[АприорВКл1]:[АприорВКл5]])</f>
        <v>1</v>
      </c>
      <c r="BG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3">
        <f>IF(Таблица2[[#This Row],[АприорВклКлассификация]]=Таблица2[[#This Row],[обучающая выборка]],1,0)</f>
        <v>0</v>
      </c>
      <c r="BI33" s="18" t="s">
        <v>122</v>
      </c>
      <c r="BJ33" s="18">
        <f>IF(VALUE(RIGHT(Таблица2[[#This Row],[Фунция ДА ИСК]]))=Таблица2[[#This Row],[обучающая выборка]],1,0)</f>
        <v>0</v>
      </c>
      <c r="BK33" s="18">
        <f>IF(Таблица2[[#This Row],[обучающая выборка]]=Таблица2[[#This Row],[Result backward]],1,0)</f>
        <v>0</v>
      </c>
      <c r="BL33" s="18">
        <v>5</v>
      </c>
      <c r="BM33" t="s">
        <v>126</v>
      </c>
      <c r="BN33">
        <v>52.603000000000002</v>
      </c>
      <c r="BO33">
        <v>1126.4169999999999</v>
      </c>
      <c r="BP33">
        <v>48.923000000000002</v>
      </c>
      <c r="BQ33">
        <v>80.125</v>
      </c>
      <c r="BR33">
        <v>16.672999999999998</v>
      </c>
      <c r="BS33">
        <f>MIN(Таблица2[[#This Row],[Махал1ИСК]:[Махал5ИСК]])</f>
        <v>16.672999999999998</v>
      </c>
      <c r="BT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3">
        <f>IF(Таблица2[[#This Row],[МАХАЛ ИСК Классификация]]=Таблица2[[#This Row],[обучающая выборка]],1,0)</f>
        <v>0</v>
      </c>
      <c r="BV33" t="s">
        <v>126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>MAX(Таблица2[[#This Row],[АприорИСК1]]:Таблица2[[#This Row],[АприорИСК5]])</f>
        <v>1</v>
      </c>
      <c r="CC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3">
        <f>IF(Таблица2[[#This Row],[АприорИСК классификация]]=Таблица2[[#This Row],[обучающая выборка]],1,0)</f>
        <v>0</v>
      </c>
    </row>
    <row r="34" spans="1:82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5">
        <f>IF(VALUE(RIGHT(Таблица2[[#This Row],[функция]],1))=Таблица2[[#This Row],[обучающая выборка]],1,0)</f>
        <v>1</v>
      </c>
      <c r="S34" s="15">
        <f>IF(Таблица2[[#This Row],[обучающая выборка]]=Таблица2[[#This Row],[Result Lda]],1,0)</f>
        <v>1</v>
      </c>
      <c r="T34" s="15">
        <v>2</v>
      </c>
      <c r="U34" s="17" t="s">
        <v>121</v>
      </c>
      <c r="V34" s="17">
        <v>2215.991</v>
      </c>
      <c r="W34" s="17">
        <v>9</v>
      </c>
      <c r="X34" s="17">
        <v>2011.287</v>
      </c>
      <c r="Y34" s="17">
        <v>2098.1999999999998</v>
      </c>
      <c r="Z34" s="17">
        <v>2081.2399999999998</v>
      </c>
      <c r="AA34" s="17">
        <f>MIN(Таблица2[[#This Row],[Махал1]:[Махал5]])</f>
        <v>9</v>
      </c>
      <c r="AB3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34" s="17">
        <f>IF(Таблица2[[#This Row],[Махаланобис классификация]]=Таблица2[[#This Row],[обучающая выборка]],1,0)</f>
        <v>1</v>
      </c>
      <c r="AD34" s="18" t="s">
        <v>121</v>
      </c>
      <c r="AE34" s="19">
        <v>0</v>
      </c>
      <c r="AF34" s="19">
        <v>1</v>
      </c>
      <c r="AG34" s="19">
        <v>0</v>
      </c>
      <c r="AH34" s="19">
        <v>0</v>
      </c>
      <c r="AI34" s="19">
        <v>0</v>
      </c>
      <c r="AJ34">
        <f>MAX(Таблица2[[#This Row],[априор1]:[априор5]])</f>
        <v>1</v>
      </c>
      <c r="AK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34">
        <f>IF(Таблица2[[#This Row],[обучающая выборка]]=Таблица2[[#This Row],[Априор Классификация]],1,0)</f>
        <v>1</v>
      </c>
      <c r="AM34" t="s">
        <v>121</v>
      </c>
      <c r="AN34">
        <f>IF(VALUE(RIGHT(Таблица2[[#This Row],[фнкция ДА ВКЛ]],1))=Таблица2[[#This Row],[обучающая выборка]],1,0)</f>
        <v>1</v>
      </c>
      <c r="AO34">
        <f>IF(Таблица2[[#This Row],[обучающая выборка]]=Таблица2[[#This Row],[Result forward]],1,0)</f>
        <v>1</v>
      </c>
      <c r="AP34">
        <v>2</v>
      </c>
      <c r="AQ34" t="s">
        <v>121</v>
      </c>
      <c r="AR34">
        <v>1501.492</v>
      </c>
      <c r="AS34">
        <v>7.9649999999999999</v>
      </c>
      <c r="AT34">
        <v>1394.6179999999999</v>
      </c>
      <c r="AU34">
        <v>1490.943</v>
      </c>
      <c r="AV34">
        <v>1427.7190000000001</v>
      </c>
      <c r="AW34">
        <f>MIN(Таблица2[[#This Row],[Махал1ВКЛ]:[Махал5ВКл]])</f>
        <v>7.9649999999999999</v>
      </c>
      <c r="AX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34">
        <f>IF(Таблица2[[#This Row],[обучающая выборка]]=Таблица2[[#This Row],[МахаланобисКлассификацияВКЛ]],1,0)</f>
        <v>1</v>
      </c>
      <c r="AZ34" t="s">
        <v>121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f>MAX(Таблица2[[#This Row],[АприорВКл1]:[АприорВКл5]])</f>
        <v>1</v>
      </c>
      <c r="BG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34">
        <f>IF(Таблица2[[#This Row],[АприорВклКлассификация]]=Таблица2[[#This Row],[обучающая выборка]],1,0)</f>
        <v>1</v>
      </c>
      <c r="BI34" s="18" t="s">
        <v>121</v>
      </c>
      <c r="BJ34" s="18">
        <f>IF(VALUE(RIGHT(Таблица2[[#This Row],[Фунция ДА ИСК]]))=Таблица2[[#This Row],[обучающая выборка]],1,0)</f>
        <v>1</v>
      </c>
      <c r="BK34" s="18">
        <f>IF(Таблица2[[#This Row],[обучающая выборка]]=Таблица2[[#This Row],[Result backward]],1,0)</f>
        <v>1</v>
      </c>
      <c r="BL34" s="18">
        <v>2</v>
      </c>
      <c r="BM34" t="s">
        <v>121</v>
      </c>
      <c r="BN34">
        <v>1501.492</v>
      </c>
      <c r="BO34">
        <v>7.9649999999999999</v>
      </c>
      <c r="BP34">
        <v>1394.6179999999999</v>
      </c>
      <c r="BQ34">
        <v>1490.943</v>
      </c>
      <c r="BR34">
        <v>1427.7190000000001</v>
      </c>
      <c r="BS34">
        <f>MIN(Таблица2[[#This Row],[Махал1ИСК]:[Махал5ИСК]])</f>
        <v>7.9649999999999999</v>
      </c>
      <c r="BT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34">
        <f>IF(Таблица2[[#This Row],[МАХАЛ ИСК Классификация]]=Таблица2[[#This Row],[обучающая выборка]],1,0)</f>
        <v>1</v>
      </c>
      <c r="BV34" t="s">
        <v>121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f>MAX(Таблица2[[#This Row],[АприорИСК1]]:Таблица2[[#This Row],[АприорИСК5]])</f>
        <v>1</v>
      </c>
      <c r="CC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34">
        <f>IF(Таблица2[[#This Row],[АприорИСК классификация]]=Таблица2[[#This Row],[обучающая выборка]],1,0)</f>
        <v>1</v>
      </c>
    </row>
    <row r="35" spans="1:82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5">
        <f>IF(VALUE(RIGHT(Таблица2[[#This Row],[функция]],1))=Таблица2[[#This Row],[обучающая выборка]],1,0)</f>
        <v>0</v>
      </c>
      <c r="S35" s="15">
        <f>IF(Таблица2[[#This Row],[обучающая выборка]]=Таблица2[[#This Row],[Result Lda]],1,0)</f>
        <v>0</v>
      </c>
      <c r="T35" s="15">
        <v>5</v>
      </c>
      <c r="U35" s="17" t="s">
        <v>126</v>
      </c>
      <c r="V35" s="17">
        <v>39.573999999999998</v>
      </c>
      <c r="W35" s="17">
        <v>2046.587</v>
      </c>
      <c r="X35" s="17">
        <v>66.587999999999994</v>
      </c>
      <c r="Y35" s="17">
        <v>79.465999999999994</v>
      </c>
      <c r="Z35" s="17">
        <v>25.026</v>
      </c>
      <c r="AA35" s="17">
        <f>MIN(Таблица2[[#This Row],[Махал1]:[Махал5]])</f>
        <v>25.026</v>
      </c>
      <c r="AB3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5" s="17">
        <f>IF(Таблица2[[#This Row],[Махаланобис классификация]]=Таблица2[[#This Row],[обучающая выборка]],1,0)</f>
        <v>0</v>
      </c>
      <c r="AD35" s="18" t="s">
        <v>126</v>
      </c>
      <c r="AE35" s="19">
        <v>1.2695563124191878E-3</v>
      </c>
      <c r="AF35" s="19">
        <v>0</v>
      </c>
      <c r="AG35" s="19">
        <v>9.4287355787627789E-10</v>
      </c>
      <c r="AH35" s="19">
        <v>1.25591929661291E-12</v>
      </c>
      <c r="AI35" s="19">
        <v>0.99873044274345135</v>
      </c>
      <c r="AJ35">
        <f>MAX(Таблица2[[#This Row],[априор1]:[априор5]])</f>
        <v>0.99873044274345135</v>
      </c>
      <c r="AK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5">
        <f>IF(Таблица2[[#This Row],[обучающая выборка]]=Таблица2[[#This Row],[Априор Классификация]],1,0)</f>
        <v>0</v>
      </c>
      <c r="AM35" t="s">
        <v>124</v>
      </c>
      <c r="AN35">
        <f>IF(VALUE(RIGHT(Таблица2[[#This Row],[фнкция ДА ВКЛ]],1))=Таблица2[[#This Row],[обучающая выборка]],1,0)</f>
        <v>0</v>
      </c>
      <c r="AO35">
        <f>IF(Таблица2[[#This Row],[обучающая выборка]]=Таблица2[[#This Row],[Result forward]],1,0)</f>
        <v>0</v>
      </c>
      <c r="AP35">
        <v>1</v>
      </c>
      <c r="AQ35" t="s">
        <v>126</v>
      </c>
      <c r="AR35">
        <v>1.226</v>
      </c>
      <c r="AS35">
        <v>1410.0609999999999</v>
      </c>
      <c r="AT35">
        <v>20.32</v>
      </c>
      <c r="AU35">
        <v>18.29</v>
      </c>
      <c r="AV35">
        <v>9.1720000000000006</v>
      </c>
      <c r="AW35">
        <f>MIN(Таблица2[[#This Row],[Махал1ВКЛ]:[Махал5ВКл]])</f>
        <v>1.226</v>
      </c>
      <c r="AX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5">
        <f>IF(Таблица2[[#This Row],[обучающая выборка]]=Таблица2[[#This Row],[МахаланобисКлассификацияВКЛ]],1,0)</f>
        <v>0</v>
      </c>
      <c r="AZ35" t="s">
        <v>126</v>
      </c>
      <c r="BA35">
        <v>0.98971500000000001</v>
      </c>
      <c r="BB35">
        <v>0</v>
      </c>
      <c r="BC35">
        <v>3.8999999999999999E-5</v>
      </c>
      <c r="BD35">
        <v>8.8999999999999995E-5</v>
      </c>
      <c r="BE35">
        <v>1.0158E-2</v>
      </c>
      <c r="BF35">
        <f>MAX(Таблица2[[#This Row],[АприорВКл1]:[АприорВКл5]])</f>
        <v>0.98971500000000001</v>
      </c>
      <c r="BG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5">
        <f>IF(Таблица2[[#This Row],[АприорВклКлассификация]]=Таблица2[[#This Row],[обучающая выборка]],1,0)</f>
        <v>0</v>
      </c>
      <c r="BI35" s="18" t="s">
        <v>124</v>
      </c>
      <c r="BJ35" s="18">
        <f>IF(VALUE(RIGHT(Таблица2[[#This Row],[Фунция ДА ИСК]]))=Таблица2[[#This Row],[обучающая выборка]],1,0)</f>
        <v>0</v>
      </c>
      <c r="BK35" s="18">
        <f>IF(Таблица2[[#This Row],[обучающая выборка]]=Таблица2[[#This Row],[Result backward]],1,0)</f>
        <v>0</v>
      </c>
      <c r="BL35" s="18">
        <v>1</v>
      </c>
      <c r="BM35" t="s">
        <v>126</v>
      </c>
      <c r="BN35">
        <v>1.226</v>
      </c>
      <c r="BO35">
        <v>1410.0609999999999</v>
      </c>
      <c r="BP35">
        <v>20.32</v>
      </c>
      <c r="BQ35">
        <v>18.29</v>
      </c>
      <c r="BR35">
        <v>9.1720000000000006</v>
      </c>
      <c r="BS35">
        <f>MIN(Таблица2[[#This Row],[Махал1ИСК]:[Махал5ИСК]])</f>
        <v>1.226</v>
      </c>
      <c r="BT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5">
        <f>IF(Таблица2[[#This Row],[МАХАЛ ИСК Классификация]]=Таблица2[[#This Row],[обучающая выборка]],1,0)</f>
        <v>0</v>
      </c>
      <c r="BV35" t="s">
        <v>126</v>
      </c>
      <c r="BW35">
        <v>0.98971500000000001</v>
      </c>
      <c r="BX35">
        <v>0</v>
      </c>
      <c r="BY35">
        <v>3.8999999999999999E-5</v>
      </c>
      <c r="BZ35">
        <v>8.8999999999999995E-5</v>
      </c>
      <c r="CA35">
        <v>1.0158E-2</v>
      </c>
      <c r="CB35">
        <f>MAX(Таблица2[[#This Row],[АприорИСК1]]:Таблица2[[#This Row],[АприорИСК5]])</f>
        <v>0.98971500000000001</v>
      </c>
      <c r="CC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5">
        <f>IF(Таблица2[[#This Row],[АприорИСК классификация]]=Таблица2[[#This Row],[обучающая выборка]],1,0)</f>
        <v>0</v>
      </c>
    </row>
    <row r="36" spans="1:82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5">
        <f>IF(VALUE(RIGHT(Таблица2[[#This Row],[функция]],1))=Таблица2[[#This Row],[обучающая выборка]],1,0)</f>
        <v>0</v>
      </c>
      <c r="S36" s="15">
        <f>IF(Таблица2[[#This Row],[обучающая выборка]]=Таблица2[[#This Row],[Result Lda]],1,0)</f>
        <v>0</v>
      </c>
      <c r="T36" s="15">
        <v>3</v>
      </c>
      <c r="U36" s="17" t="s">
        <v>126</v>
      </c>
      <c r="V36" s="17">
        <v>57.887999999999998</v>
      </c>
      <c r="W36" s="17">
        <v>1867.742</v>
      </c>
      <c r="X36" s="17">
        <v>20.818000000000001</v>
      </c>
      <c r="Y36" s="17">
        <v>82.747</v>
      </c>
      <c r="Z36" s="17">
        <v>28.007000000000001</v>
      </c>
      <c r="AA36" s="17">
        <f>MIN(Таблица2[[#This Row],[Махал1]:[Махал5]])</f>
        <v>20.818000000000001</v>
      </c>
      <c r="AB3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36" s="17">
        <f>IF(Таблица2[[#This Row],[Махаланобис классификация]]=Таблица2[[#This Row],[обучающая выборка]],1,0)</f>
        <v>0</v>
      </c>
      <c r="AD36" s="18" t="s">
        <v>126</v>
      </c>
      <c r="AE36" s="19">
        <v>1.5917763805481099E-8</v>
      </c>
      <c r="AF36" s="19">
        <v>0</v>
      </c>
      <c r="AG36" s="19">
        <v>0.97326244732319434</v>
      </c>
      <c r="AH36" s="19">
        <v>2.8930958801033926E-14</v>
      </c>
      <c r="AI36" s="19">
        <v>2.6737536759013004E-2</v>
      </c>
      <c r="AJ36">
        <f>MAX(Таблица2[[#This Row],[априор1]:[априор5]])</f>
        <v>0.97326244732319434</v>
      </c>
      <c r="AK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36">
        <f>IF(Таблица2[[#This Row],[обучающая выборка]]=Таблица2[[#This Row],[Априор Классификация]],1,0)</f>
        <v>0</v>
      </c>
      <c r="AM36" t="s">
        <v>123</v>
      </c>
      <c r="AN36">
        <f>IF(VALUE(RIGHT(Таблица2[[#This Row],[фнкция ДА ВКЛ]],1))=Таблица2[[#This Row],[обучающая выборка]],1,0)</f>
        <v>0</v>
      </c>
      <c r="AO36">
        <f>IF(Таблица2[[#This Row],[обучающая выборка]]=Таблица2[[#This Row],[Result forward]],1,0)</f>
        <v>0</v>
      </c>
      <c r="AP36">
        <v>3</v>
      </c>
      <c r="AQ36" t="s">
        <v>126</v>
      </c>
      <c r="AR36">
        <v>29.065999999999999</v>
      </c>
      <c r="AS36">
        <v>1336.3720000000001</v>
      </c>
      <c r="AT36">
        <v>6.7690000000000001</v>
      </c>
      <c r="AU36">
        <v>56.783000000000001</v>
      </c>
      <c r="AV36">
        <v>12.725</v>
      </c>
      <c r="AW36">
        <f>MIN(Таблица2[[#This Row],[Махал1ВКЛ]:[Махал5ВКл]])</f>
        <v>6.7690000000000001</v>
      </c>
      <c r="AX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6">
        <f>IF(Таблица2[[#This Row],[обучающая выборка]]=Таблица2[[#This Row],[МахаланобисКлассификацияВКЛ]],1,0)</f>
        <v>0</v>
      </c>
      <c r="AZ36" t="s">
        <v>126</v>
      </c>
      <c r="BA36">
        <v>2.5000000000000001E-5</v>
      </c>
      <c r="BB36">
        <v>0</v>
      </c>
      <c r="BC36">
        <v>0.95153299999999996</v>
      </c>
      <c r="BD36">
        <v>0</v>
      </c>
      <c r="BE36">
        <v>4.8441999999999999E-2</v>
      </c>
      <c r="BF36">
        <f>MAX(Таблица2[[#This Row],[АприорВКл1]:[АприорВКл5]])</f>
        <v>0.95153299999999996</v>
      </c>
      <c r="BG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6">
        <f>IF(Таблица2[[#This Row],[АприорВклКлассификация]]=Таблица2[[#This Row],[обучающая выборка]],1,0)</f>
        <v>0</v>
      </c>
      <c r="BI36" s="18" t="s">
        <v>123</v>
      </c>
      <c r="BJ36" s="18">
        <f>IF(VALUE(RIGHT(Таблица2[[#This Row],[Фунция ДА ИСК]]))=Таблица2[[#This Row],[обучающая выборка]],1,0)</f>
        <v>0</v>
      </c>
      <c r="BK36" s="18">
        <f>IF(Таблица2[[#This Row],[обучающая выборка]]=Таблица2[[#This Row],[Result backward]],1,0)</f>
        <v>0</v>
      </c>
      <c r="BL36" s="18">
        <v>3</v>
      </c>
      <c r="BM36" t="s">
        <v>126</v>
      </c>
      <c r="BN36">
        <v>29.065999999999999</v>
      </c>
      <c r="BO36">
        <v>1336.3720000000001</v>
      </c>
      <c r="BP36">
        <v>6.7690000000000001</v>
      </c>
      <c r="BQ36">
        <v>56.783000000000001</v>
      </c>
      <c r="BR36">
        <v>12.725</v>
      </c>
      <c r="BS36">
        <f>MIN(Таблица2[[#This Row],[Махал1ИСК]:[Махал5ИСК]])</f>
        <v>6.7690000000000001</v>
      </c>
      <c r="BT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6">
        <f>IF(Таблица2[[#This Row],[МАХАЛ ИСК Классификация]]=Таблица2[[#This Row],[обучающая выборка]],1,0)</f>
        <v>0</v>
      </c>
      <c r="BV36" t="s">
        <v>126</v>
      </c>
      <c r="BW36">
        <v>2.5000000000000001E-5</v>
      </c>
      <c r="BX36">
        <v>0</v>
      </c>
      <c r="BY36">
        <v>0.95153299999999996</v>
      </c>
      <c r="BZ36">
        <v>0</v>
      </c>
      <c r="CA36">
        <v>4.8441999999999999E-2</v>
      </c>
      <c r="CB36">
        <f>MAX(Таблица2[[#This Row],[АприорИСК1]]:Таблица2[[#This Row],[АприорИСК5]])</f>
        <v>0.95153299999999996</v>
      </c>
      <c r="CC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6">
        <f>IF(Таблица2[[#This Row],[АприорИСК классификация]]=Таблица2[[#This Row],[обучающая выборка]],1,0)</f>
        <v>0</v>
      </c>
    </row>
    <row r="37" spans="1:82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5">
        <f>IF(VALUE(RIGHT(Таблица2[[#This Row],[функция]],1))=Таблица2[[#This Row],[обучающая выборка]],1,0)</f>
        <v>1</v>
      </c>
      <c r="S37" s="15">
        <f>IF(Таблица2[[#This Row],[обучающая выборка]]=Таблица2[[#This Row],[Result Lda]],1,0)</f>
        <v>1</v>
      </c>
      <c r="T37" s="15">
        <v>1</v>
      </c>
      <c r="U37" s="17" t="s">
        <v>124</v>
      </c>
      <c r="V37" s="17">
        <v>5.4850000000000003</v>
      </c>
      <c r="W37" s="17">
        <v>2097.951</v>
      </c>
      <c r="X37" s="17">
        <v>46.021000000000001</v>
      </c>
      <c r="Y37" s="17">
        <v>19.327000000000002</v>
      </c>
      <c r="Z37" s="17">
        <v>46.191000000000003</v>
      </c>
      <c r="AA37" s="17">
        <f>MIN(Таблица2[[#This Row],[Махал1]:[Махал5]])</f>
        <v>5.4850000000000003</v>
      </c>
      <c r="AB3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7" s="17">
        <f>IF(Таблица2[[#This Row],[Махаланобис классификация]]=Таблица2[[#This Row],[обучающая выборка]],1,0)</f>
        <v>1</v>
      </c>
      <c r="AD37" s="18" t="s">
        <v>124</v>
      </c>
      <c r="AE37" s="19">
        <v>0.999551661884029</v>
      </c>
      <c r="AF37" s="19">
        <v>0</v>
      </c>
      <c r="AG37" s="19">
        <v>8.5960225945888062E-10</v>
      </c>
      <c r="AH37" s="19">
        <v>4.4833646699099012E-4</v>
      </c>
      <c r="AI37" s="19">
        <v>7.8937777322310058E-10</v>
      </c>
      <c r="AJ37">
        <f>MAX(Таблица2[[#This Row],[априор1]:[априор5]])</f>
        <v>0.999551661884029</v>
      </c>
      <c r="AK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7">
        <f>IF(Таблица2[[#This Row],[обучающая выборка]]=Таблица2[[#This Row],[Априор Классификация]],1,0)</f>
        <v>1</v>
      </c>
      <c r="AM37" t="s">
        <v>124</v>
      </c>
      <c r="AN37">
        <f>IF(VALUE(RIGHT(Таблица2[[#This Row],[фнкция ДА ВКЛ]],1))=Таблица2[[#This Row],[обучающая выборка]],1,0)</f>
        <v>1</v>
      </c>
      <c r="AO37">
        <f>IF(Таблица2[[#This Row],[обучающая выборка]]=Таблица2[[#This Row],[Result forward]],1,0)</f>
        <v>1</v>
      </c>
      <c r="AP37">
        <v>1</v>
      </c>
      <c r="AQ37" t="s">
        <v>124</v>
      </c>
      <c r="AR37">
        <v>3.8719999999999999</v>
      </c>
      <c r="AS37">
        <v>1442.5250000000001</v>
      </c>
      <c r="AT37">
        <v>38.292999999999999</v>
      </c>
      <c r="AU37">
        <v>13.086</v>
      </c>
      <c r="AV37">
        <v>30.521999999999998</v>
      </c>
      <c r="AW37">
        <f>MIN(Таблица2[[#This Row],[Махал1ВКЛ]:[Махал5ВКл]])</f>
        <v>3.8719999999999999</v>
      </c>
      <c r="AX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7">
        <f>IF(Таблица2[[#This Row],[обучающая выборка]]=Таблица2[[#This Row],[МахаланобисКлассификацияВКЛ]],1,0)</f>
        <v>1</v>
      </c>
      <c r="AZ37" t="s">
        <v>124</v>
      </c>
      <c r="BA37">
        <v>0.99548300000000001</v>
      </c>
      <c r="BB37">
        <v>0</v>
      </c>
      <c r="BC37">
        <v>0</v>
      </c>
      <c r="BD37">
        <v>4.516E-3</v>
      </c>
      <c r="BE37">
        <v>9.9999999999999995E-7</v>
      </c>
      <c r="BF37">
        <f>MAX(Таблица2[[#This Row],[АприорВКл1]:[АприорВКл5]])</f>
        <v>0.99548300000000001</v>
      </c>
      <c r="BG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7">
        <f>IF(Таблица2[[#This Row],[АприорВклКлассификация]]=Таблица2[[#This Row],[обучающая выборка]],1,0)</f>
        <v>1</v>
      </c>
      <c r="BI37" s="18" t="s">
        <v>124</v>
      </c>
      <c r="BJ37" s="18">
        <f>IF(VALUE(RIGHT(Таблица2[[#This Row],[Фунция ДА ИСК]]))=Таблица2[[#This Row],[обучающая выборка]],1,0)</f>
        <v>1</v>
      </c>
      <c r="BK37" s="18">
        <f>IF(Таблица2[[#This Row],[обучающая выборка]]=Таблица2[[#This Row],[Result backward]],1,0)</f>
        <v>1</v>
      </c>
      <c r="BL37" s="18">
        <v>1</v>
      </c>
      <c r="BM37" t="s">
        <v>124</v>
      </c>
      <c r="BN37">
        <v>3.8719999999999999</v>
      </c>
      <c r="BO37">
        <v>1442.5250000000001</v>
      </c>
      <c r="BP37">
        <v>38.292999999999999</v>
      </c>
      <c r="BQ37">
        <v>13.086</v>
      </c>
      <c r="BR37">
        <v>30.521999999999998</v>
      </c>
      <c r="BS37">
        <f>MIN(Таблица2[[#This Row],[Махал1ИСК]:[Махал5ИСК]])</f>
        <v>3.8719999999999999</v>
      </c>
      <c r="BT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7">
        <f>IF(Таблица2[[#This Row],[МАХАЛ ИСК Классификация]]=Таблица2[[#This Row],[обучающая выборка]],1,0)</f>
        <v>1</v>
      </c>
      <c r="BV37" t="s">
        <v>124</v>
      </c>
      <c r="BW37">
        <v>0.99548300000000001</v>
      </c>
      <c r="BX37">
        <v>0</v>
      </c>
      <c r="BY37">
        <v>0</v>
      </c>
      <c r="BZ37">
        <v>4.516E-3</v>
      </c>
      <c r="CA37">
        <v>9.9999999999999995E-7</v>
      </c>
      <c r="CB37">
        <f>MAX(Таблица2[[#This Row],[АприорИСК1]]:Таблица2[[#This Row],[АприорИСК5]])</f>
        <v>0.99548300000000001</v>
      </c>
      <c r="CC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7">
        <f>IF(Таблица2[[#This Row],[АприорИСК классификация]]=Таблица2[[#This Row],[обучающая выборка]],1,0)</f>
        <v>1</v>
      </c>
    </row>
    <row r="38" spans="1:82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5">
        <f>IF(VALUE(RIGHT(Таблица2[[#This Row],[функция]],1))=Таблица2[[#This Row],[обучающая выборка]],1,0)</f>
        <v>0</v>
      </c>
      <c r="S38" s="15">
        <f>IF(Таблица2[[#This Row],[обучающая выборка]]=Таблица2[[#This Row],[Result Lda]],1,0)</f>
        <v>0</v>
      </c>
      <c r="T38" s="15">
        <v>1</v>
      </c>
      <c r="U38" s="17" t="s">
        <v>126</v>
      </c>
      <c r="V38" s="17">
        <v>22.585999999999999</v>
      </c>
      <c r="W38" s="17">
        <v>1922.2829999999999</v>
      </c>
      <c r="X38" s="17">
        <v>47.412999999999997</v>
      </c>
      <c r="Y38" s="17">
        <v>32.496000000000002</v>
      </c>
      <c r="Z38" s="17">
        <v>58.079000000000001</v>
      </c>
      <c r="AA38" s="17">
        <f>MIN(Таблица2[[#This Row],[Махал1]:[Махал5]])</f>
        <v>22.585999999999999</v>
      </c>
      <c r="AB3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8" s="17">
        <f>IF(Таблица2[[#This Row],[Махаланобис классификация]]=Таблица2[[#This Row],[обучающая выборка]],1,0)</f>
        <v>0</v>
      </c>
      <c r="AD38" s="18" t="s">
        <v>126</v>
      </c>
      <c r="AE38" s="19">
        <v>0.99680419056806524</v>
      </c>
      <c r="AF38" s="19">
        <v>0</v>
      </c>
      <c r="AG38" s="19">
        <v>2.2097966715562185E-6</v>
      </c>
      <c r="AH38" s="19">
        <v>3.1935889621085493E-3</v>
      </c>
      <c r="AI38" s="19">
        <v>1.0673154534272955E-8</v>
      </c>
      <c r="AJ38">
        <f>MAX(Таблица2[[#This Row],[априор1]:[априор5]])</f>
        <v>0.99680419056806524</v>
      </c>
      <c r="AK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8">
        <f>IF(Таблица2[[#This Row],[обучающая выборка]]=Таблица2[[#This Row],[Априор Классификация]],1,0)</f>
        <v>0</v>
      </c>
      <c r="AM38" t="s">
        <v>124</v>
      </c>
      <c r="AN38">
        <f>IF(VALUE(RIGHT(Таблица2[[#This Row],[фнкция ДА ВКЛ]],1))=Таблица2[[#This Row],[обучающая выборка]],1,0)</f>
        <v>0</v>
      </c>
      <c r="AO38">
        <f>IF(Таблица2[[#This Row],[обучающая выборка]]=Таблица2[[#This Row],[Result forward]],1,0)</f>
        <v>0</v>
      </c>
      <c r="AP38">
        <v>1</v>
      </c>
      <c r="AQ38" t="s">
        <v>126</v>
      </c>
      <c r="AR38">
        <v>17.827999999999999</v>
      </c>
      <c r="AS38">
        <v>1296.17</v>
      </c>
      <c r="AT38">
        <v>42.164000000000001</v>
      </c>
      <c r="AU38">
        <v>20.097999999999999</v>
      </c>
      <c r="AV38">
        <v>53.445</v>
      </c>
      <c r="AW38">
        <f>MIN(Таблица2[[#This Row],[Махал1ВКЛ]:[Махал5ВКл]])</f>
        <v>17.827999999999999</v>
      </c>
      <c r="AX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8">
        <f>IF(Таблица2[[#This Row],[обучающая выборка]]=Таблица2[[#This Row],[МахаланобисКлассификацияВКЛ]],1,0)</f>
        <v>0</v>
      </c>
      <c r="AZ38" t="s">
        <v>126</v>
      </c>
      <c r="BA38">
        <v>0.87252799999999997</v>
      </c>
      <c r="BB38">
        <v>0</v>
      </c>
      <c r="BC38">
        <v>1.9999999999999999E-6</v>
      </c>
      <c r="BD38">
        <v>0.127469</v>
      </c>
      <c r="BE38">
        <v>0</v>
      </c>
      <c r="BF38">
        <f>MAX(Таблица2[[#This Row],[АприорВКл1]:[АприорВКл5]])</f>
        <v>0.87252799999999997</v>
      </c>
      <c r="BG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8">
        <f>IF(Таблица2[[#This Row],[АприорВклКлассификация]]=Таблица2[[#This Row],[обучающая выборка]],1,0)</f>
        <v>0</v>
      </c>
      <c r="BI38" s="18" t="s">
        <v>124</v>
      </c>
      <c r="BJ38" s="18">
        <f>IF(VALUE(RIGHT(Таблица2[[#This Row],[Фунция ДА ИСК]]))=Таблица2[[#This Row],[обучающая выборка]],1,0)</f>
        <v>0</v>
      </c>
      <c r="BK38" s="18">
        <f>IF(Таблица2[[#This Row],[обучающая выборка]]=Таблица2[[#This Row],[Result backward]],1,0)</f>
        <v>0</v>
      </c>
      <c r="BL38" s="18">
        <v>1</v>
      </c>
      <c r="BM38" t="s">
        <v>126</v>
      </c>
      <c r="BN38">
        <v>17.827999999999999</v>
      </c>
      <c r="BO38">
        <v>1296.17</v>
      </c>
      <c r="BP38">
        <v>42.164000000000001</v>
      </c>
      <c r="BQ38">
        <v>20.097999999999999</v>
      </c>
      <c r="BR38">
        <v>53.445</v>
      </c>
      <c r="BS38">
        <f>MIN(Таблица2[[#This Row],[Махал1ИСК]:[Махал5ИСК]])</f>
        <v>17.827999999999999</v>
      </c>
      <c r="BT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8">
        <f>IF(Таблица2[[#This Row],[МАХАЛ ИСК Классификация]]=Таблица2[[#This Row],[обучающая выборка]],1,0)</f>
        <v>0</v>
      </c>
      <c r="BV38" t="s">
        <v>126</v>
      </c>
      <c r="BW38">
        <v>0.87252799999999997</v>
      </c>
      <c r="BX38">
        <v>0</v>
      </c>
      <c r="BY38">
        <v>1.9999999999999999E-6</v>
      </c>
      <c r="BZ38">
        <v>0.127469</v>
      </c>
      <c r="CA38">
        <v>0</v>
      </c>
      <c r="CB38">
        <f>MAX(Таблица2[[#This Row],[АприорИСК1]]:Таблица2[[#This Row],[АприорИСК5]])</f>
        <v>0.87252799999999997</v>
      </c>
      <c r="CC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8">
        <f>IF(Таблица2[[#This Row],[АприорИСК классификация]]=Таблица2[[#This Row],[обучающая выборка]],1,0)</f>
        <v>0</v>
      </c>
    </row>
    <row r="39" spans="1:82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5">
        <f>IF(VALUE(RIGHT(Таблица2[[#This Row],[функция]],1))=Таблица2[[#This Row],[обучающая выборка]],1,0)</f>
        <v>0</v>
      </c>
      <c r="S39" s="15">
        <f>IF(Таблица2[[#This Row],[обучающая выборка]]=Таблица2[[#This Row],[Result Lda]],1,0)</f>
        <v>0</v>
      </c>
      <c r="T39" s="15">
        <v>1</v>
      </c>
      <c r="U39" s="17" t="s">
        <v>126</v>
      </c>
      <c r="V39" s="17">
        <v>14.606</v>
      </c>
      <c r="W39" s="17">
        <v>2076.9470000000001</v>
      </c>
      <c r="X39" s="17">
        <v>21.951000000000001</v>
      </c>
      <c r="Y39" s="17">
        <v>30.84</v>
      </c>
      <c r="Z39" s="17">
        <v>49.71</v>
      </c>
      <c r="AA39" s="17">
        <f>MIN(Таблица2[[#This Row],[Махал1]:[Махал5]])</f>
        <v>14.606</v>
      </c>
      <c r="AB3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9" s="17">
        <f>IF(Таблица2[[#This Row],[Махаланобис классификация]]=Таблица2[[#This Row],[обучающая выборка]],1,0)</f>
        <v>0</v>
      </c>
      <c r="AD39" s="18" t="s">
        <v>126</v>
      </c>
      <c r="AE39" s="19">
        <v>0.98619676435924508</v>
      </c>
      <c r="AF39" s="19">
        <v>0</v>
      </c>
      <c r="AG39" s="19">
        <v>1.3669470893828818E-2</v>
      </c>
      <c r="AH39" s="19">
        <v>1.3375192176480138E-4</v>
      </c>
      <c r="AI39" s="19">
        <v>1.2825161299122483E-8</v>
      </c>
      <c r="AJ39">
        <f>MAX(Таблица2[[#This Row],[априор1]:[априор5]])</f>
        <v>0.98619676435924508</v>
      </c>
      <c r="AK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9">
        <f>IF(Таблица2[[#This Row],[обучающая выборка]]=Таблица2[[#This Row],[Априор Классификация]],1,0)</f>
        <v>0</v>
      </c>
      <c r="AM39" t="s">
        <v>123</v>
      </c>
      <c r="AN39">
        <f>IF(VALUE(RIGHT(Таблица2[[#This Row],[фнкция ДА ВКЛ]],1))=Таблица2[[#This Row],[обучающая выборка]],1,0)</f>
        <v>0</v>
      </c>
      <c r="AO39">
        <f>IF(Таблица2[[#This Row],[обучающая выборка]]=Таблица2[[#This Row],[Result forward]],1,0)</f>
        <v>0</v>
      </c>
      <c r="AP39">
        <v>3</v>
      </c>
      <c r="AQ39" t="s">
        <v>126</v>
      </c>
      <c r="AR39">
        <v>7.88</v>
      </c>
      <c r="AS39">
        <v>1358.318</v>
      </c>
      <c r="AT39">
        <v>4.0629999999999997</v>
      </c>
      <c r="AU39">
        <v>18.763000000000002</v>
      </c>
      <c r="AV39">
        <v>18.085999999999999</v>
      </c>
      <c r="AW39">
        <f>MIN(Таблица2[[#This Row],[Махал1ВКЛ]:[Махал5ВКл]])</f>
        <v>4.0629999999999997</v>
      </c>
      <c r="AX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9">
        <f>IF(Таблица2[[#This Row],[обучающая выборка]]=Таблица2[[#This Row],[МахаланобисКлассификацияВКЛ]],1,0)</f>
        <v>0</v>
      </c>
      <c r="AZ39" t="s">
        <v>126</v>
      </c>
      <c r="BA39">
        <v>0.213563</v>
      </c>
      <c r="BB39">
        <v>0</v>
      </c>
      <c r="BC39">
        <v>0.78530800000000001</v>
      </c>
      <c r="BD39">
        <v>4.2099999999999999E-4</v>
      </c>
      <c r="BE39">
        <v>7.0799999999999997E-4</v>
      </c>
      <c r="BF39">
        <f>MAX(Таблица2[[#This Row],[АприорВКл1]:[АприорВКл5]])</f>
        <v>0.78530800000000001</v>
      </c>
      <c r="BG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9">
        <f>IF(Таблица2[[#This Row],[АприорВклКлассификация]]=Таблица2[[#This Row],[обучающая выборка]],1,0)</f>
        <v>0</v>
      </c>
      <c r="BI39" s="18" t="s">
        <v>123</v>
      </c>
      <c r="BJ39" s="18">
        <f>IF(VALUE(RIGHT(Таблица2[[#This Row],[Фунция ДА ИСК]]))=Таблица2[[#This Row],[обучающая выборка]],1,0)</f>
        <v>0</v>
      </c>
      <c r="BK39" s="18">
        <f>IF(Таблица2[[#This Row],[обучающая выборка]]=Таблица2[[#This Row],[Result backward]],1,0)</f>
        <v>0</v>
      </c>
      <c r="BL39" s="18">
        <v>3</v>
      </c>
      <c r="BM39" t="s">
        <v>126</v>
      </c>
      <c r="BN39">
        <v>7.88</v>
      </c>
      <c r="BO39">
        <v>1358.318</v>
      </c>
      <c r="BP39">
        <v>4.0629999999999997</v>
      </c>
      <c r="BQ39">
        <v>18.763000000000002</v>
      </c>
      <c r="BR39">
        <v>18.085999999999999</v>
      </c>
      <c r="BS39">
        <f>MIN(Таблица2[[#This Row],[Махал1ИСК]:[Махал5ИСК]])</f>
        <v>4.0629999999999997</v>
      </c>
      <c r="BT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9">
        <f>IF(Таблица2[[#This Row],[МАХАЛ ИСК Классификация]]=Таблица2[[#This Row],[обучающая выборка]],1,0)</f>
        <v>0</v>
      </c>
      <c r="BV39" t="s">
        <v>126</v>
      </c>
      <c r="BW39">
        <v>0.213563</v>
      </c>
      <c r="BX39">
        <v>0</v>
      </c>
      <c r="BY39">
        <v>0.78530800000000001</v>
      </c>
      <c r="BZ39">
        <v>4.2099999999999999E-4</v>
      </c>
      <c r="CA39">
        <v>7.0799999999999997E-4</v>
      </c>
      <c r="CB39">
        <f>MAX(Таблица2[[#This Row],[АприорИСК1]]:Таблица2[[#This Row],[АприорИСК5]])</f>
        <v>0.78530800000000001</v>
      </c>
      <c r="CC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9">
        <f>IF(Таблица2[[#This Row],[АприорИСК классификация]]=Таблица2[[#This Row],[обучающая выборка]],1,0)</f>
        <v>0</v>
      </c>
    </row>
    <row r="40" spans="1:82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5">
        <f>IF(VALUE(RIGHT(Таблица2[[#This Row],[функция]],1))=Таблица2[[#This Row],[обучающая выборка]],1,0)</f>
        <v>1</v>
      </c>
      <c r="S40" s="15">
        <f>IF(Таблица2[[#This Row],[обучающая выборка]]=Таблица2[[#This Row],[Result Lda]],1,0)</f>
        <v>1</v>
      </c>
      <c r="T40" s="15">
        <v>1</v>
      </c>
      <c r="U40" s="17" t="s">
        <v>124</v>
      </c>
      <c r="V40" s="17">
        <v>3.64</v>
      </c>
      <c r="W40" s="17">
        <v>2108.7199999999998</v>
      </c>
      <c r="X40" s="17">
        <v>37.055999999999997</v>
      </c>
      <c r="Y40" s="17">
        <v>22.856999999999999</v>
      </c>
      <c r="Z40" s="17">
        <v>41.713999999999999</v>
      </c>
      <c r="AA40" s="17">
        <f>MIN(Таблица2[[#This Row],[Махал1]:[Махал5]])</f>
        <v>3.64</v>
      </c>
      <c r="AB4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40" s="17">
        <f>IF(Таблица2[[#This Row],[Махаланобис классификация]]=Таблица2[[#This Row],[обучающая выборка]],1,0)</f>
        <v>1</v>
      </c>
      <c r="AD40" s="18" t="s">
        <v>124</v>
      </c>
      <c r="AE40" s="19">
        <v>0.99996943577797226</v>
      </c>
      <c r="AF40" s="19">
        <v>0</v>
      </c>
      <c r="AG40" s="19">
        <v>3.0241558897920951E-8</v>
      </c>
      <c r="AH40" s="19">
        <v>3.0531034676731053E-5</v>
      </c>
      <c r="AI40" s="19">
        <v>2.9457921801527825E-9</v>
      </c>
      <c r="AJ40">
        <f>MAX(Таблица2[[#This Row],[априор1]:[априор5]])</f>
        <v>0.99996943577797226</v>
      </c>
      <c r="AK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0">
        <f>IF(Таблица2[[#This Row],[обучающая выборка]]=Таблица2[[#This Row],[Априор Классификация]],1,0)</f>
        <v>1</v>
      </c>
      <c r="AM40" t="s">
        <v>124</v>
      </c>
      <c r="AN40">
        <f>IF(VALUE(RIGHT(Таблица2[[#This Row],[фнкция ДА ВКЛ]],1))=Таблица2[[#This Row],[обучающая выборка]],1,0)</f>
        <v>1</v>
      </c>
      <c r="AO40">
        <f>IF(Таблица2[[#This Row],[обучающая выборка]]=Таблица2[[#This Row],[Result forward]],1,0)</f>
        <v>1</v>
      </c>
      <c r="AP40">
        <v>1</v>
      </c>
      <c r="AQ40" t="s">
        <v>124</v>
      </c>
      <c r="AR40">
        <v>3.4220000000000002</v>
      </c>
      <c r="AS40">
        <v>1433.9069999999999</v>
      </c>
      <c r="AT40">
        <v>30.309000000000001</v>
      </c>
      <c r="AU40">
        <v>15.382999999999999</v>
      </c>
      <c r="AV40">
        <v>29.762</v>
      </c>
      <c r="AW40">
        <f>MIN(Таблица2[[#This Row],[Махал1ВКЛ]:[Махал5ВКл]])</f>
        <v>3.4220000000000002</v>
      </c>
      <c r="AX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40">
        <f>IF(Таблица2[[#This Row],[обучающая выборка]]=Таблица2[[#This Row],[МахаланобисКлассификацияВКЛ]],1,0)</f>
        <v>1</v>
      </c>
      <c r="AZ40" t="s">
        <v>124</v>
      </c>
      <c r="BA40">
        <v>0.99885000000000002</v>
      </c>
      <c r="BB40">
        <v>0</v>
      </c>
      <c r="BC40">
        <v>9.9999999999999995E-7</v>
      </c>
      <c r="BD40">
        <v>1.1479999999999999E-3</v>
      </c>
      <c r="BE40">
        <v>9.9999999999999995E-7</v>
      </c>
      <c r="BF40">
        <f>MAX(Таблица2[[#This Row],[АприорВКл1]:[АприорВКл5]])</f>
        <v>0.99885000000000002</v>
      </c>
      <c r="BG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0">
        <f>IF(Таблица2[[#This Row],[АприорВклКлассификация]]=Таблица2[[#This Row],[обучающая выборка]],1,0)</f>
        <v>1</v>
      </c>
      <c r="BI40" s="18" t="s">
        <v>124</v>
      </c>
      <c r="BJ40" s="18">
        <f>IF(VALUE(RIGHT(Таблица2[[#This Row],[Фунция ДА ИСК]]))=Таблица2[[#This Row],[обучающая выборка]],1,0)</f>
        <v>1</v>
      </c>
      <c r="BK40" s="18">
        <f>IF(Таблица2[[#This Row],[обучающая выборка]]=Таблица2[[#This Row],[Result backward]],1,0)</f>
        <v>1</v>
      </c>
      <c r="BL40" s="18">
        <v>1</v>
      </c>
      <c r="BM40" t="s">
        <v>124</v>
      </c>
      <c r="BN40">
        <v>3.4220000000000002</v>
      </c>
      <c r="BO40">
        <v>1433.9069999999999</v>
      </c>
      <c r="BP40">
        <v>30.309000000000001</v>
      </c>
      <c r="BQ40">
        <v>15.382999999999999</v>
      </c>
      <c r="BR40">
        <v>29.762</v>
      </c>
      <c r="BS40">
        <f>MIN(Таблица2[[#This Row],[Махал1ИСК]:[Махал5ИСК]])</f>
        <v>3.4220000000000002</v>
      </c>
      <c r="BT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40">
        <f>IF(Таблица2[[#This Row],[МАХАЛ ИСК Классификация]]=Таблица2[[#This Row],[обучающая выборка]],1,0)</f>
        <v>1</v>
      </c>
      <c r="BV40" t="s">
        <v>124</v>
      </c>
      <c r="BW40">
        <v>0.99885000000000002</v>
      </c>
      <c r="BX40">
        <v>0</v>
      </c>
      <c r="BY40">
        <v>9.9999999999999995E-7</v>
      </c>
      <c r="BZ40">
        <v>1.1479999999999999E-3</v>
      </c>
      <c r="CA40">
        <v>9.9999999999999995E-7</v>
      </c>
      <c r="CB40">
        <f>MAX(Таблица2[[#This Row],[АприорИСК1]]:Таблица2[[#This Row],[АприорИСК5]])</f>
        <v>0.99885000000000002</v>
      </c>
      <c r="CC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0">
        <f>IF(Таблица2[[#This Row],[АприорИСК классификация]]=Таблица2[[#This Row],[обучающая выборка]],1,0)</f>
        <v>1</v>
      </c>
    </row>
    <row r="41" spans="1:82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5">
        <f>IF(VALUE(RIGHT(Таблица2[[#This Row],[функция]],1))=Таблица2[[#This Row],[обучающая выборка]],1,0)</f>
        <v>1</v>
      </c>
      <c r="S41" s="15">
        <f>IF(Таблица2[[#This Row],[обучающая выборка]]=Таблица2[[#This Row],[Result Lda]],1,0)</f>
        <v>1</v>
      </c>
      <c r="T41" s="15">
        <v>3</v>
      </c>
      <c r="U41" s="17" t="s">
        <v>123</v>
      </c>
      <c r="V41" s="17">
        <v>36.604999999999997</v>
      </c>
      <c r="W41" s="17">
        <v>1981.84</v>
      </c>
      <c r="X41" s="17">
        <v>5.4589999999999996</v>
      </c>
      <c r="Y41" s="17">
        <v>62.741</v>
      </c>
      <c r="Z41" s="17">
        <v>40.552</v>
      </c>
      <c r="AA41" s="17">
        <f>MIN(Таблица2[[#This Row],[Махал1]:[Махал5]])</f>
        <v>5.4589999999999996</v>
      </c>
      <c r="AB4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1" s="17">
        <f>IF(Таблица2[[#This Row],[Махаланобис классификация]]=Таблица2[[#This Row],[обучающая выборка]],1,0)</f>
        <v>1</v>
      </c>
      <c r="AD41" s="18" t="s">
        <v>123</v>
      </c>
      <c r="AE41" s="19">
        <v>3.1619788858651118E-7</v>
      </c>
      <c r="AF41" s="19">
        <v>0</v>
      </c>
      <c r="AG41" s="19">
        <v>0.99999965982551431</v>
      </c>
      <c r="AH41" s="19">
        <v>3.0360227311977807E-13</v>
      </c>
      <c r="AI41" s="19">
        <v>2.3976293479332361E-8</v>
      </c>
      <c r="AJ41">
        <f>MAX(Таблица2[[#This Row],[априор1]:[априор5]])</f>
        <v>0.99999965982551431</v>
      </c>
      <c r="AK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41">
        <f>IF(Таблица2[[#This Row],[обучающая выборка]]=Таблица2[[#This Row],[Априор Классификация]],1,0)</f>
        <v>1</v>
      </c>
      <c r="AM41" t="s">
        <v>123</v>
      </c>
      <c r="AN41">
        <f>IF(VALUE(RIGHT(Таблица2[[#This Row],[фнкция ДА ВКЛ]],1))=Таблица2[[#This Row],[обучающая выборка]],1,0)</f>
        <v>1</v>
      </c>
      <c r="AO41">
        <f>IF(Таблица2[[#This Row],[обучающая выборка]]=Таблица2[[#This Row],[Result forward]],1,0)</f>
        <v>1</v>
      </c>
      <c r="AP41">
        <v>3</v>
      </c>
      <c r="AQ41" t="s">
        <v>123</v>
      </c>
      <c r="AR41">
        <v>29.407</v>
      </c>
      <c r="AS41">
        <v>1384.8630000000001</v>
      </c>
      <c r="AT41">
        <v>2.4460000000000002</v>
      </c>
      <c r="AU41">
        <v>51.628999999999998</v>
      </c>
      <c r="AV41">
        <v>36.604999999999997</v>
      </c>
      <c r="AW41">
        <f>MIN(Таблица2[[#This Row],[Махал1ВКЛ]:[Махал5ВКл]])</f>
        <v>2.4460000000000002</v>
      </c>
      <c r="AX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1">
        <f>IF(Таблица2[[#This Row],[обучающая выборка]]=Таблица2[[#This Row],[МахаланобисКлассификацияВКЛ]],1,0)</f>
        <v>1</v>
      </c>
      <c r="AZ41" t="s">
        <v>123</v>
      </c>
      <c r="BA41">
        <v>3.0000000000000001E-6</v>
      </c>
      <c r="BB41">
        <v>0</v>
      </c>
      <c r="BC41">
        <v>0.99999700000000002</v>
      </c>
      <c r="BD41">
        <v>0</v>
      </c>
      <c r="BE41">
        <v>0</v>
      </c>
      <c r="BF41">
        <f>MAX(Таблица2[[#This Row],[АприорВКл1]:[АприорВКл5]])</f>
        <v>0.99999700000000002</v>
      </c>
      <c r="BG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1">
        <f>IF(Таблица2[[#This Row],[АприорВклКлассификация]]=Таблица2[[#This Row],[обучающая выборка]],1,0)</f>
        <v>1</v>
      </c>
      <c r="BI41" s="18" t="s">
        <v>123</v>
      </c>
      <c r="BJ41" s="18">
        <f>IF(VALUE(RIGHT(Таблица2[[#This Row],[Фунция ДА ИСК]]))=Таблица2[[#This Row],[обучающая выборка]],1,0)</f>
        <v>1</v>
      </c>
      <c r="BK41" s="18">
        <f>IF(Таблица2[[#This Row],[обучающая выборка]]=Таблица2[[#This Row],[Result backward]],1,0)</f>
        <v>1</v>
      </c>
      <c r="BL41" s="18">
        <v>3</v>
      </c>
      <c r="BM41" t="s">
        <v>123</v>
      </c>
      <c r="BN41">
        <v>29.407</v>
      </c>
      <c r="BO41">
        <v>1384.8630000000001</v>
      </c>
      <c r="BP41">
        <v>2.4460000000000002</v>
      </c>
      <c r="BQ41">
        <v>51.628999999999998</v>
      </c>
      <c r="BR41">
        <v>36.604999999999997</v>
      </c>
      <c r="BS41">
        <f>MIN(Таблица2[[#This Row],[Махал1ИСК]:[Махал5ИСК]])</f>
        <v>2.4460000000000002</v>
      </c>
      <c r="BT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1">
        <f>IF(Таблица2[[#This Row],[МАХАЛ ИСК Классификация]]=Таблица2[[#This Row],[обучающая выборка]],1,0)</f>
        <v>1</v>
      </c>
      <c r="BV41" t="s">
        <v>123</v>
      </c>
      <c r="BW41">
        <v>3.0000000000000001E-6</v>
      </c>
      <c r="BX41">
        <v>0</v>
      </c>
      <c r="BY41">
        <v>0.99999700000000002</v>
      </c>
      <c r="BZ41">
        <v>0</v>
      </c>
      <c r="CA41">
        <v>0</v>
      </c>
      <c r="CB41">
        <f>MAX(Таблица2[[#This Row],[АприорИСК1]]:Таблица2[[#This Row],[АприорИСК5]])</f>
        <v>0.99999700000000002</v>
      </c>
      <c r="CC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1">
        <f>IF(Таблица2[[#This Row],[АприорИСК классификация]]=Таблица2[[#This Row],[обучающая выборка]],1,0)</f>
        <v>1</v>
      </c>
    </row>
    <row r="42" spans="1:82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5">
        <f>IF(VALUE(RIGHT(Таблица2[[#This Row],[функция]],1))=Таблица2[[#This Row],[обучающая выборка]],1,0)</f>
        <v>0</v>
      </c>
      <c r="S42" s="15">
        <f>IF(Таблица2[[#This Row],[обучающая выборка]]=Таблица2[[#This Row],[Result Lda]],1,0)</f>
        <v>0</v>
      </c>
      <c r="T42" s="15">
        <v>1</v>
      </c>
      <c r="U42" s="17" t="s">
        <v>126</v>
      </c>
      <c r="V42" s="17">
        <v>12.568</v>
      </c>
      <c r="W42" s="17">
        <v>2008.432</v>
      </c>
      <c r="X42" s="17">
        <v>18.824999999999999</v>
      </c>
      <c r="Y42" s="17">
        <v>37.36</v>
      </c>
      <c r="Z42" s="17">
        <v>24.972000000000001</v>
      </c>
      <c r="AA42" s="17">
        <f>MIN(Таблица2[[#This Row],[Махал1]:[Махал5]])</f>
        <v>12.568</v>
      </c>
      <c r="AB4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42" s="17">
        <f>IF(Таблица2[[#This Row],[Махаланобис классификация]]=Таблица2[[#This Row],[обучающая выборка]],1,0)</f>
        <v>0</v>
      </c>
      <c r="AD42" s="18" t="s">
        <v>126</v>
      </c>
      <c r="AE42" s="19">
        <v>0.97561633321439045</v>
      </c>
      <c r="AF42" s="19">
        <v>0</v>
      </c>
      <c r="AG42" s="19">
        <v>2.3303827727773833E-2</v>
      </c>
      <c r="AH42" s="19">
        <v>1.8339364174612192E-6</v>
      </c>
      <c r="AI42" s="19">
        <v>1.0780051214182764E-3</v>
      </c>
      <c r="AJ42">
        <f>MAX(Таблица2[[#This Row],[априор1]:[априор5]])</f>
        <v>0.97561633321439045</v>
      </c>
      <c r="AK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2">
        <f>IF(Таблица2[[#This Row],[обучающая выборка]]=Таблица2[[#This Row],[Априор Классификация]],1,0)</f>
        <v>0</v>
      </c>
      <c r="AM42" t="s">
        <v>122</v>
      </c>
      <c r="AN42">
        <f>IF(VALUE(RIGHT(Таблица2[[#This Row],[фнкция ДА ВКЛ]],1))=Таблица2[[#This Row],[обучающая выборка]],1,0)</f>
        <v>0</v>
      </c>
      <c r="AO42">
        <f>IF(Таблица2[[#This Row],[обучающая выборка]]=Таблица2[[#This Row],[Result forward]],1,0)</f>
        <v>0</v>
      </c>
      <c r="AP42">
        <v>1</v>
      </c>
      <c r="AQ42" t="s">
        <v>126</v>
      </c>
      <c r="AR42">
        <v>9.73</v>
      </c>
      <c r="AS42">
        <v>1357.452</v>
      </c>
      <c r="AT42">
        <v>10.169</v>
      </c>
      <c r="AU42">
        <v>32.121000000000002</v>
      </c>
      <c r="AV42">
        <v>6.1289999999999996</v>
      </c>
      <c r="AW42">
        <f>MIN(Таблица2[[#This Row],[Махал1ВКЛ]:[Махал5ВКл]])</f>
        <v>6.1289999999999996</v>
      </c>
      <c r="AX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2">
        <f>IF(Таблица2[[#This Row],[обучающая выборка]]=Таблица2[[#This Row],[МахаланобисКлассификацияВКЛ]],1,0)</f>
        <v>0</v>
      </c>
      <c r="AZ42" t="s">
        <v>126</v>
      </c>
      <c r="BA42">
        <v>0.21104300000000001</v>
      </c>
      <c r="BB42">
        <v>0</v>
      </c>
      <c r="BC42">
        <v>9.2411999999999994E-2</v>
      </c>
      <c r="BD42">
        <v>9.9999999999999995E-7</v>
      </c>
      <c r="BE42">
        <v>0.69654400000000005</v>
      </c>
      <c r="BF42">
        <f>MAX(Таблица2[[#This Row],[АприорВКл1]:[АприорВКл5]])</f>
        <v>0.69654400000000005</v>
      </c>
      <c r="BG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2">
        <f>IF(Таблица2[[#This Row],[АприорВклКлассификация]]=Таблица2[[#This Row],[обучающая выборка]],1,0)</f>
        <v>0</v>
      </c>
      <c r="BI42" s="18" t="s">
        <v>122</v>
      </c>
      <c r="BJ42" s="18">
        <f>IF(VALUE(RIGHT(Таблица2[[#This Row],[Фунция ДА ИСК]]))=Таблица2[[#This Row],[обучающая выборка]],1,0)</f>
        <v>0</v>
      </c>
      <c r="BK42" s="18">
        <f>IF(Таблица2[[#This Row],[обучающая выборка]]=Таблица2[[#This Row],[Result backward]],1,0)</f>
        <v>0</v>
      </c>
      <c r="BL42" s="18">
        <v>1</v>
      </c>
      <c r="BM42" t="s">
        <v>126</v>
      </c>
      <c r="BN42">
        <v>9.73</v>
      </c>
      <c r="BO42">
        <v>1357.452</v>
      </c>
      <c r="BP42">
        <v>10.169</v>
      </c>
      <c r="BQ42">
        <v>32.121000000000002</v>
      </c>
      <c r="BR42">
        <v>6.1289999999999996</v>
      </c>
      <c r="BS42">
        <f>MIN(Таблица2[[#This Row],[Махал1ИСК]:[Махал5ИСК]])</f>
        <v>6.1289999999999996</v>
      </c>
      <c r="BT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2">
        <f>IF(Таблица2[[#This Row],[МАХАЛ ИСК Классификация]]=Таблица2[[#This Row],[обучающая выборка]],1,0)</f>
        <v>0</v>
      </c>
      <c r="BV42" t="s">
        <v>126</v>
      </c>
      <c r="BW42">
        <v>0.21104300000000001</v>
      </c>
      <c r="BX42">
        <v>0</v>
      </c>
      <c r="BY42">
        <v>9.2411999999999994E-2</v>
      </c>
      <c r="BZ42">
        <v>9.9999999999999995E-7</v>
      </c>
      <c r="CA42">
        <v>0.69654400000000005</v>
      </c>
      <c r="CB42">
        <f>MAX(Таблица2[[#This Row],[АприорИСК1]]:Таблица2[[#This Row],[АприорИСК5]])</f>
        <v>0.69654400000000005</v>
      </c>
      <c r="CC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2">
        <f>IF(Таблица2[[#This Row],[АприорИСК классификация]]=Таблица2[[#This Row],[обучающая выборка]],1,0)</f>
        <v>0</v>
      </c>
    </row>
    <row r="43" spans="1:82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5">
        <f>IF(VALUE(RIGHT(Таблица2[[#This Row],[функция]],1))=Таблица2[[#This Row],[обучающая выборка]],1,0)</f>
        <v>1</v>
      </c>
      <c r="S43" s="15">
        <f>IF(Таблица2[[#This Row],[обучающая выборка]]=Таблица2[[#This Row],[Result Lda]],1,0)</f>
        <v>1</v>
      </c>
      <c r="T43" s="15">
        <v>5</v>
      </c>
      <c r="U43" s="17" t="s">
        <v>122</v>
      </c>
      <c r="V43" s="17">
        <v>36.435000000000002</v>
      </c>
      <c r="W43" s="17">
        <v>1890.944</v>
      </c>
      <c r="X43" s="17">
        <v>43.567999999999998</v>
      </c>
      <c r="Y43" s="17">
        <v>67.105000000000004</v>
      </c>
      <c r="Z43" s="17">
        <v>8.6739999999999995</v>
      </c>
      <c r="AA43" s="17">
        <f>MIN(Таблица2[[#This Row],[Махал1]:[Махал5]])</f>
        <v>8.6739999999999995</v>
      </c>
      <c r="AB4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3" s="17">
        <f>IF(Таблица2[[#This Row],[Махаланобис классификация]]=Таблица2[[#This Row],[обучающая выборка]],1,0)</f>
        <v>1</v>
      </c>
      <c r="AD43" s="18" t="s">
        <v>122</v>
      </c>
      <c r="AE43" s="19">
        <v>1.718107323487144E-6</v>
      </c>
      <c r="AF43" s="19">
        <v>0</v>
      </c>
      <c r="AG43" s="19">
        <v>2.6479561827662239E-8</v>
      </c>
      <c r="AH43" s="19">
        <v>1.7093323838450602E-13</v>
      </c>
      <c r="AI43" s="19">
        <v>0.99999825541294374</v>
      </c>
      <c r="AJ43">
        <f>MAX(Таблица2[[#This Row],[априор1]:[априор5]])</f>
        <v>0.99999825541294374</v>
      </c>
      <c r="AK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3">
        <f>IF(Таблица2[[#This Row],[обучающая выборка]]=Таблица2[[#This Row],[Априор Классификация]],1,0)</f>
        <v>1</v>
      </c>
      <c r="AM43" t="s">
        <v>122</v>
      </c>
      <c r="AN43">
        <f>IF(VALUE(RIGHT(Таблица2[[#This Row],[фнкция ДА ВКЛ]],1))=Таблица2[[#This Row],[обучающая выборка]],1,0)</f>
        <v>1</v>
      </c>
      <c r="AO43">
        <f>IF(Таблица2[[#This Row],[обучающая выборка]]=Таблица2[[#This Row],[Result forward]],1,0)</f>
        <v>1</v>
      </c>
      <c r="AP43">
        <v>5</v>
      </c>
      <c r="AQ43" t="s">
        <v>122</v>
      </c>
      <c r="AR43">
        <v>7.8460000000000001</v>
      </c>
      <c r="AS43">
        <v>1358.0260000000001</v>
      </c>
      <c r="AT43">
        <v>20.736999999999998</v>
      </c>
      <c r="AU43">
        <v>30.6</v>
      </c>
      <c r="AV43">
        <v>1.8779999999999999</v>
      </c>
      <c r="AW43">
        <f>MIN(Таблица2[[#This Row],[Махал1ВКЛ]:[Махал5ВКл]])</f>
        <v>1.8779999999999999</v>
      </c>
      <c r="AX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3">
        <f>IF(Таблица2[[#This Row],[обучающая выборка]]=Таблица2[[#This Row],[МахаланобисКлассификацияВКЛ]],1,0)</f>
        <v>1</v>
      </c>
      <c r="AZ43" t="s">
        <v>122</v>
      </c>
      <c r="BA43">
        <v>8.4871000000000002E-2</v>
      </c>
      <c r="BB43">
        <v>0</v>
      </c>
      <c r="BC43">
        <v>7.2999999999999999E-5</v>
      </c>
      <c r="BD43">
        <v>0</v>
      </c>
      <c r="BE43">
        <v>0.91505499999999995</v>
      </c>
      <c r="BF43">
        <f>MAX(Таблица2[[#This Row],[АприорВКл1]:[АприорВКл5]])</f>
        <v>0.91505499999999995</v>
      </c>
      <c r="BG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3">
        <f>IF(Таблица2[[#This Row],[АприорВклКлассификация]]=Таблица2[[#This Row],[обучающая выборка]],1,0)</f>
        <v>1</v>
      </c>
      <c r="BI43" s="18" t="s">
        <v>122</v>
      </c>
      <c r="BJ43" s="18">
        <f>IF(VALUE(RIGHT(Таблица2[[#This Row],[Фунция ДА ИСК]]))=Таблица2[[#This Row],[обучающая выборка]],1,0)</f>
        <v>1</v>
      </c>
      <c r="BK43" s="18">
        <f>IF(Таблица2[[#This Row],[обучающая выборка]]=Таблица2[[#This Row],[Result backward]],1,0)</f>
        <v>1</v>
      </c>
      <c r="BL43" s="18">
        <v>5</v>
      </c>
      <c r="BM43" t="s">
        <v>122</v>
      </c>
      <c r="BN43">
        <v>7.8460000000000001</v>
      </c>
      <c r="BO43">
        <v>1358.0260000000001</v>
      </c>
      <c r="BP43">
        <v>20.736999999999998</v>
      </c>
      <c r="BQ43">
        <v>30.6</v>
      </c>
      <c r="BR43">
        <v>1.8779999999999999</v>
      </c>
      <c r="BS43">
        <f>MIN(Таблица2[[#This Row],[Махал1ИСК]:[Махал5ИСК]])</f>
        <v>1.8779999999999999</v>
      </c>
      <c r="BT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3">
        <f>IF(Таблица2[[#This Row],[МАХАЛ ИСК Классификация]]=Таблица2[[#This Row],[обучающая выборка]],1,0)</f>
        <v>1</v>
      </c>
      <c r="BV43" t="s">
        <v>122</v>
      </c>
      <c r="BW43">
        <v>8.4871000000000002E-2</v>
      </c>
      <c r="BX43">
        <v>0</v>
      </c>
      <c r="BY43">
        <v>7.2999999999999999E-5</v>
      </c>
      <c r="BZ43">
        <v>0</v>
      </c>
      <c r="CA43">
        <v>0.91505499999999995</v>
      </c>
      <c r="CB43">
        <f>MAX(Таблица2[[#This Row],[АприорИСК1]]:Таблица2[[#This Row],[АприорИСК5]])</f>
        <v>0.91505499999999995</v>
      </c>
      <c r="CC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3">
        <f>IF(Таблица2[[#This Row],[АприорИСК классификация]]=Таблица2[[#This Row],[обучающая выборка]],1,0)</f>
        <v>1</v>
      </c>
    </row>
    <row r="44" spans="1:82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5">
        <f>IF(VALUE(RIGHT(Таблица2[[#This Row],[функция]],1))=Таблица2[[#This Row],[обучающая выборка]],1,0)</f>
        <v>1</v>
      </c>
      <c r="S44" s="15">
        <f>IF(Таблица2[[#This Row],[обучающая выборка]]=Таблица2[[#This Row],[Result Lda]],1,0)</f>
        <v>1</v>
      </c>
      <c r="T44" s="15">
        <v>5</v>
      </c>
      <c r="U44" s="17" t="s">
        <v>122</v>
      </c>
      <c r="V44" s="17">
        <v>29.798999999999999</v>
      </c>
      <c r="W44" s="17">
        <v>1969.1130000000001</v>
      </c>
      <c r="X44" s="17">
        <v>19.574000000000002</v>
      </c>
      <c r="Y44" s="17">
        <v>66.635000000000005</v>
      </c>
      <c r="Z44" s="17">
        <v>13.42</v>
      </c>
      <c r="AA44" s="17">
        <f>MIN(Таблица2[[#This Row],[Махал1]:[Махал5]])</f>
        <v>13.42</v>
      </c>
      <c r="AB4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4" s="17">
        <f>IF(Таблица2[[#This Row],[Махаланобис классификация]]=Таблица2[[#This Row],[обучающая выборка]],1,0)</f>
        <v>1</v>
      </c>
      <c r="AD44" s="18" t="s">
        <v>122</v>
      </c>
      <c r="AE44" s="19">
        <v>4.862451046431191E-4</v>
      </c>
      <c r="AF44" s="19">
        <v>0</v>
      </c>
      <c r="AG44" s="19">
        <v>4.404177446029487E-2</v>
      </c>
      <c r="AH44" s="19">
        <v>2.2161517638574E-12</v>
      </c>
      <c r="AI44" s="19">
        <v>0.95547198043284587</v>
      </c>
      <c r="AJ44">
        <f>MAX(Таблица2[[#This Row],[априор1]:[априор5]])</f>
        <v>0.95547198043284587</v>
      </c>
      <c r="AK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4">
        <f>IF(Таблица2[[#This Row],[обучающая выборка]]=Таблица2[[#This Row],[Априор Классификация]],1,0)</f>
        <v>1</v>
      </c>
      <c r="AM44" t="s">
        <v>123</v>
      </c>
      <c r="AN44">
        <f>IF(VALUE(RIGHT(Таблица2[[#This Row],[фнкция ДА ВКЛ]],1))=Таблица2[[#This Row],[обучающая выборка]],1,0)</f>
        <v>0</v>
      </c>
      <c r="AO44">
        <f>IF(Таблица2[[#This Row],[обучающая выборка]]=Таблица2[[#This Row],[Result forward]],1,0)</f>
        <v>0</v>
      </c>
      <c r="AP44">
        <v>3</v>
      </c>
      <c r="AQ44" t="s">
        <v>122</v>
      </c>
      <c r="AR44">
        <v>21.388999999999999</v>
      </c>
      <c r="AS44">
        <v>1357.75</v>
      </c>
      <c r="AT44">
        <v>9.3510000000000009</v>
      </c>
      <c r="AU44">
        <v>49.863</v>
      </c>
      <c r="AV44">
        <v>10.170999999999999</v>
      </c>
      <c r="AW44">
        <f>MIN(Таблица2[[#This Row],[Махал1ВКЛ]:[Махал5ВКл]])</f>
        <v>9.3510000000000009</v>
      </c>
      <c r="AX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4">
        <f>IF(Таблица2[[#This Row],[обучающая выборка]]=Таблица2[[#This Row],[МахаланобисКлассификацияВКЛ]],1,0)</f>
        <v>0</v>
      </c>
      <c r="AZ44" t="s">
        <v>122</v>
      </c>
      <c r="BA44">
        <v>2.6740000000000002E-3</v>
      </c>
      <c r="BB44">
        <v>0</v>
      </c>
      <c r="BC44">
        <v>0.59947499999999998</v>
      </c>
      <c r="BD44">
        <v>0</v>
      </c>
      <c r="BE44">
        <v>0.39785100000000001</v>
      </c>
      <c r="BF44">
        <f>MAX(Таблица2[[#This Row],[АприорВКл1]:[АприорВКл5]])</f>
        <v>0.59947499999999998</v>
      </c>
      <c r="BG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4">
        <f>IF(Таблица2[[#This Row],[АприорВклКлассификация]]=Таблица2[[#This Row],[обучающая выборка]],1,0)</f>
        <v>0</v>
      </c>
      <c r="BI44" s="18" t="s">
        <v>123</v>
      </c>
      <c r="BJ44" s="18">
        <f>IF(VALUE(RIGHT(Таблица2[[#This Row],[Фунция ДА ИСК]]))=Таблица2[[#This Row],[обучающая выборка]],1,0)</f>
        <v>0</v>
      </c>
      <c r="BK44" s="18">
        <f>IF(Таблица2[[#This Row],[обучающая выборка]]=Таблица2[[#This Row],[Result backward]],1,0)</f>
        <v>0</v>
      </c>
      <c r="BL44" s="18">
        <v>3</v>
      </c>
      <c r="BM44" t="s">
        <v>122</v>
      </c>
      <c r="BN44">
        <v>21.388999999999999</v>
      </c>
      <c r="BO44">
        <v>1357.75</v>
      </c>
      <c r="BP44">
        <v>9.3510000000000009</v>
      </c>
      <c r="BQ44">
        <v>49.863</v>
      </c>
      <c r="BR44">
        <v>10.170999999999999</v>
      </c>
      <c r="BS44">
        <f>MIN(Таблица2[[#This Row],[Махал1ИСК]:[Махал5ИСК]])</f>
        <v>9.3510000000000009</v>
      </c>
      <c r="BT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4">
        <f>IF(Таблица2[[#This Row],[МАХАЛ ИСК Классификация]]=Таблица2[[#This Row],[обучающая выборка]],1,0)</f>
        <v>0</v>
      </c>
      <c r="BV44" t="s">
        <v>122</v>
      </c>
      <c r="BW44">
        <v>2.6740000000000002E-3</v>
      </c>
      <c r="BX44">
        <v>0</v>
      </c>
      <c r="BY44">
        <v>0.59947499999999998</v>
      </c>
      <c r="BZ44">
        <v>0</v>
      </c>
      <c r="CA44">
        <v>0.39785100000000001</v>
      </c>
      <c r="CB44">
        <f>MAX(Таблица2[[#This Row],[АприорИСК1]]:Таблица2[[#This Row],[АприорИСК5]])</f>
        <v>0.59947499999999998</v>
      </c>
      <c r="CC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4">
        <f>IF(Таблица2[[#This Row],[АприорИСК классификация]]=Таблица2[[#This Row],[обучающая выборка]],1,0)</f>
        <v>0</v>
      </c>
    </row>
    <row r="45" spans="1:82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5">
        <f>IF(VALUE(RIGHT(Таблица2[[#This Row],[функция]],1))=Таблица2[[#This Row],[обучающая выборка]],1,0)</f>
        <v>1</v>
      </c>
      <c r="S45" s="15">
        <f>IF(Таблица2[[#This Row],[обучающая выборка]]=Таблица2[[#This Row],[Result Lda]],1,0)</f>
        <v>1</v>
      </c>
      <c r="T45" s="15">
        <v>4</v>
      </c>
      <c r="U45" s="17" t="s">
        <v>120</v>
      </c>
      <c r="V45" s="17">
        <v>21.867999999999999</v>
      </c>
      <c r="W45" s="17">
        <v>1987.3689999999999</v>
      </c>
      <c r="X45" s="17">
        <v>33</v>
      </c>
      <c r="Y45" s="17">
        <v>8.3040000000000003</v>
      </c>
      <c r="Z45" s="17">
        <v>56.648000000000003</v>
      </c>
      <c r="AA45" s="17">
        <f>MIN(Таблица2[[#This Row],[Махал1]:[Махал5]])</f>
        <v>8.3040000000000003</v>
      </c>
      <c r="AB4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45" s="17">
        <f>IF(Таблица2[[#This Row],[Махаланобис классификация]]=Таблица2[[#This Row],[обучающая выборка]],1,0)</f>
        <v>1</v>
      </c>
      <c r="AD45" s="18" t="s">
        <v>120</v>
      </c>
      <c r="AE45" s="19">
        <v>2.4889442799000271E-3</v>
      </c>
      <c r="AF45" s="19">
        <v>0</v>
      </c>
      <c r="AG45" s="19">
        <v>5.1924648014292546E-6</v>
      </c>
      <c r="AH45" s="19">
        <v>0.99750586321725343</v>
      </c>
      <c r="AI45" s="19">
        <v>3.8045101210475909E-11</v>
      </c>
      <c r="AJ45">
        <f>MAX(Таблица2[[#This Row],[априор1]:[априор5]])</f>
        <v>0.99750586321725343</v>
      </c>
      <c r="AK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45">
        <f>IF(Таблица2[[#This Row],[обучающая выборка]]=Таблица2[[#This Row],[Априор Классификация]],1,0)</f>
        <v>1</v>
      </c>
      <c r="AM45" t="s">
        <v>124</v>
      </c>
      <c r="AN45">
        <f>IF(VALUE(RIGHT(Таблица2[[#This Row],[фнкция ДА ВКЛ]],1))=Таблица2[[#This Row],[обучающая выборка]],1,0)</f>
        <v>0</v>
      </c>
      <c r="AO45">
        <f>IF(Таблица2[[#This Row],[обучающая выборка]]=Таблица2[[#This Row],[Result forward]],1,0)</f>
        <v>1</v>
      </c>
      <c r="AP45">
        <v>4</v>
      </c>
      <c r="AQ45" t="s">
        <v>120</v>
      </c>
      <c r="AR45">
        <v>4.5030000000000001</v>
      </c>
      <c r="AS45">
        <v>1465.713</v>
      </c>
      <c r="AT45">
        <v>29.79</v>
      </c>
      <c r="AU45">
        <v>3.0779999999999998</v>
      </c>
      <c r="AV45">
        <v>33.521999999999998</v>
      </c>
      <c r="AW45">
        <f>MIN(Таблица2[[#This Row],[Махал1ВКЛ]:[Махал5ВКл]])</f>
        <v>3.0779999999999998</v>
      </c>
      <c r="AX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45">
        <f>IF(Таблица2[[#This Row],[обучающая выборка]]=Таблица2[[#This Row],[МахаланобисКлассификацияВКЛ]],1,0)</f>
        <v>1</v>
      </c>
      <c r="AZ45" t="s">
        <v>120</v>
      </c>
      <c r="BA45">
        <v>0.51898100000000003</v>
      </c>
      <c r="BB45">
        <v>0</v>
      </c>
      <c r="BC45">
        <v>9.9999999999999995E-7</v>
      </c>
      <c r="BD45">
        <v>0.481018</v>
      </c>
      <c r="BE45">
        <v>0</v>
      </c>
      <c r="BF45">
        <f>MAX(Таблица2[[#This Row],[АприорВКл1]:[АприорВКл5]])</f>
        <v>0.51898100000000003</v>
      </c>
      <c r="BG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5">
        <f>IF(Таблица2[[#This Row],[АприорВклКлассификация]]=Таблица2[[#This Row],[обучающая выборка]],1,0)</f>
        <v>0</v>
      </c>
      <c r="BI45" s="18" t="s">
        <v>124</v>
      </c>
      <c r="BJ45" s="18">
        <f>IF(VALUE(RIGHT(Таблица2[[#This Row],[Фунция ДА ИСК]]))=Таблица2[[#This Row],[обучающая выборка]],1,0)</f>
        <v>0</v>
      </c>
      <c r="BK45" s="18">
        <f>IF(Таблица2[[#This Row],[обучающая выборка]]=Таблица2[[#This Row],[Result backward]],1,0)</f>
        <v>1</v>
      </c>
      <c r="BL45" s="18">
        <v>4</v>
      </c>
      <c r="BM45" t="s">
        <v>120</v>
      </c>
      <c r="BN45">
        <v>4.5030000000000001</v>
      </c>
      <c r="BO45">
        <v>1465.713</v>
      </c>
      <c r="BP45">
        <v>29.79</v>
      </c>
      <c r="BQ45">
        <v>3.0779999999999998</v>
      </c>
      <c r="BR45">
        <v>33.521999999999998</v>
      </c>
      <c r="BS45">
        <f>MIN(Таблица2[[#This Row],[Махал1ИСК]:[Махал5ИСК]])</f>
        <v>3.0779999999999998</v>
      </c>
      <c r="BT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45">
        <f>IF(Таблица2[[#This Row],[МАХАЛ ИСК Классификация]]=Таблица2[[#This Row],[обучающая выборка]],1,0)</f>
        <v>1</v>
      </c>
      <c r="BV45" t="s">
        <v>120</v>
      </c>
      <c r="BW45">
        <v>0.51898100000000003</v>
      </c>
      <c r="BX45">
        <v>0</v>
      </c>
      <c r="BY45">
        <v>9.9999999999999995E-7</v>
      </c>
      <c r="BZ45">
        <v>0.481018</v>
      </c>
      <c r="CA45">
        <v>0</v>
      </c>
      <c r="CB45">
        <f>MAX(Таблица2[[#This Row],[АприорИСК1]]:Таблица2[[#This Row],[АприорИСК5]])</f>
        <v>0.51898100000000003</v>
      </c>
      <c r="CC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5">
        <f>IF(Таблица2[[#This Row],[АприорИСК классификация]]=Таблица2[[#This Row],[обучающая выборка]],1,0)</f>
        <v>0</v>
      </c>
    </row>
    <row r="46" spans="1:82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5">
        <f>IF(VALUE(RIGHT(Таблица2[[#This Row],[функция]],1))=Таблица2[[#This Row],[обучающая выборка]],1,0)</f>
        <v>0</v>
      </c>
      <c r="S46" s="15">
        <f>IF(Таблица2[[#This Row],[обучающая выборка]]=Таблица2[[#This Row],[Result Lda]],1,0)</f>
        <v>0</v>
      </c>
      <c r="T46" s="15">
        <v>5</v>
      </c>
      <c r="U46" s="17" t="s">
        <v>126</v>
      </c>
      <c r="V46" s="17">
        <v>145.749</v>
      </c>
      <c r="W46" s="17">
        <v>2134.52</v>
      </c>
      <c r="X46" s="17">
        <v>166.60499999999999</v>
      </c>
      <c r="Y46" s="17">
        <v>214.04400000000001</v>
      </c>
      <c r="Z46" s="17">
        <v>121.19</v>
      </c>
      <c r="AA46" s="17">
        <f>MIN(Таблица2[[#This Row],[Махал1]:[Махал5]])</f>
        <v>121.19</v>
      </c>
      <c r="AB4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6" s="17">
        <f>IF(Таблица2[[#This Row],[Махаланобис классификация]]=Таблица2[[#This Row],[обучающая выборка]],1,0)</f>
        <v>0</v>
      </c>
      <c r="AD46" s="18" t="s">
        <v>126</v>
      </c>
      <c r="AE46" s="19">
        <v>8.5163141290753427E-6</v>
      </c>
      <c r="AF46" s="19">
        <v>0</v>
      </c>
      <c r="AG46" s="19">
        <v>1.3749046691773151E-10</v>
      </c>
      <c r="AH46" s="19">
        <v>5.7248586730910513E-21</v>
      </c>
      <c r="AI46" s="19">
        <v>0.99999148354838052</v>
      </c>
      <c r="AJ46">
        <f>MAX(Таблица2[[#This Row],[априор1]:[априор5]])</f>
        <v>0.99999148354838052</v>
      </c>
      <c r="AK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6">
        <f>IF(Таблица2[[#This Row],[обучающая выборка]]=Таблица2[[#This Row],[Априор Классификация]],1,0)</f>
        <v>0</v>
      </c>
      <c r="AM46" t="s">
        <v>123</v>
      </c>
      <c r="AN46">
        <f>IF(VALUE(RIGHT(Таблица2[[#This Row],[фнкция ДА ВКЛ]],1))=Таблица2[[#This Row],[обучающая выборка]],1,0)</f>
        <v>0</v>
      </c>
      <c r="AO46">
        <f>IF(Таблица2[[#This Row],[обучающая выборка]]=Таблица2[[#This Row],[Result forward]],1,0)</f>
        <v>0</v>
      </c>
      <c r="AP46">
        <v>3</v>
      </c>
      <c r="AQ46" t="s">
        <v>126</v>
      </c>
      <c r="AR46">
        <v>33.728000000000002</v>
      </c>
      <c r="AS46">
        <v>1112.1669999999999</v>
      </c>
      <c r="AT46">
        <v>20.187999999999999</v>
      </c>
      <c r="AU46">
        <v>46.116999999999997</v>
      </c>
      <c r="AV46">
        <v>22.192</v>
      </c>
      <c r="AW46">
        <f>MIN(Таблица2[[#This Row],[Махал1ВКЛ]:[Махал5ВКл]])</f>
        <v>20.187999999999999</v>
      </c>
      <c r="AX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6">
        <f>IF(Таблица2[[#This Row],[обучающая выборка]]=Таблица2[[#This Row],[МахаланобисКлассификацияВКЛ]],1,0)</f>
        <v>0</v>
      </c>
      <c r="AZ46" t="s">
        <v>126</v>
      </c>
      <c r="BA46">
        <v>1.537E-3</v>
      </c>
      <c r="BB46">
        <v>0</v>
      </c>
      <c r="BC46">
        <v>0.73030300000000004</v>
      </c>
      <c r="BD46">
        <v>9.9999999999999995E-7</v>
      </c>
      <c r="BE46">
        <v>0.26815899999999998</v>
      </c>
      <c r="BF46">
        <f>MAX(Таблица2[[#This Row],[АприорВКл1]:[АприорВКл5]])</f>
        <v>0.73030300000000004</v>
      </c>
      <c r="BG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6">
        <f>IF(Таблица2[[#This Row],[АприорВклКлассификация]]=Таблица2[[#This Row],[обучающая выборка]],1,0)</f>
        <v>0</v>
      </c>
      <c r="BI46" s="18" t="s">
        <v>123</v>
      </c>
      <c r="BJ46" s="18">
        <f>IF(VALUE(RIGHT(Таблица2[[#This Row],[Фунция ДА ИСК]]))=Таблица2[[#This Row],[обучающая выборка]],1,0)</f>
        <v>0</v>
      </c>
      <c r="BK46" s="18">
        <f>IF(Таблица2[[#This Row],[обучающая выборка]]=Таблица2[[#This Row],[Result backward]],1,0)</f>
        <v>0</v>
      </c>
      <c r="BL46" s="18">
        <v>3</v>
      </c>
      <c r="BM46" t="s">
        <v>126</v>
      </c>
      <c r="BN46">
        <v>33.728000000000002</v>
      </c>
      <c r="BO46">
        <v>1112.1669999999999</v>
      </c>
      <c r="BP46">
        <v>20.187999999999999</v>
      </c>
      <c r="BQ46">
        <v>46.116999999999997</v>
      </c>
      <c r="BR46">
        <v>22.192</v>
      </c>
      <c r="BS46">
        <f>MIN(Таблица2[[#This Row],[Махал1ИСК]:[Махал5ИСК]])</f>
        <v>20.187999999999999</v>
      </c>
      <c r="BT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6">
        <f>IF(Таблица2[[#This Row],[МАХАЛ ИСК Классификация]]=Таблица2[[#This Row],[обучающая выборка]],1,0)</f>
        <v>0</v>
      </c>
      <c r="BV46" t="s">
        <v>126</v>
      </c>
      <c r="BW46">
        <v>1.537E-3</v>
      </c>
      <c r="BX46">
        <v>0</v>
      </c>
      <c r="BY46">
        <v>0.73030300000000004</v>
      </c>
      <c r="BZ46">
        <v>9.9999999999999995E-7</v>
      </c>
      <c r="CA46">
        <v>0.26815899999999998</v>
      </c>
      <c r="CB46">
        <f>MAX(Таблица2[[#This Row],[АприорИСК1]]:Таблица2[[#This Row],[АприорИСК5]])</f>
        <v>0.73030300000000004</v>
      </c>
      <c r="CC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6">
        <f>IF(Таблица2[[#This Row],[АприорИСК классификация]]=Таблица2[[#This Row],[обучающая выборка]],1,0)</f>
        <v>0</v>
      </c>
    </row>
    <row r="47" spans="1:82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5">
        <f>IF(VALUE(RIGHT(Таблица2[[#This Row],[функция]],1))=Таблица2[[#This Row],[обучающая выборка]],1,0)</f>
        <v>1</v>
      </c>
      <c r="S47" s="15">
        <f>IF(Таблица2[[#This Row],[обучающая выборка]]=Таблица2[[#This Row],[Result Lda]],1,0)</f>
        <v>1</v>
      </c>
      <c r="T47" s="15">
        <v>3</v>
      </c>
      <c r="U47" s="17" t="s">
        <v>123</v>
      </c>
      <c r="V47" s="17">
        <v>33.423999999999999</v>
      </c>
      <c r="W47" s="17">
        <v>1975.623</v>
      </c>
      <c r="X47" s="17">
        <v>7.2709999999999999</v>
      </c>
      <c r="Y47" s="17">
        <v>42.234000000000002</v>
      </c>
      <c r="Z47" s="17">
        <v>49.451999999999998</v>
      </c>
      <c r="AA47" s="17">
        <f>MIN(Таблица2[[#This Row],[Махал1]:[Махал5]])</f>
        <v>7.2709999999999999</v>
      </c>
      <c r="AB4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7" s="17">
        <f>IF(Таблица2[[#This Row],[Махаланобис классификация]]=Таблица2[[#This Row],[обучающая выборка]],1,0)</f>
        <v>1</v>
      </c>
      <c r="AD47" s="18" t="s">
        <v>123</v>
      </c>
      <c r="AE47" s="19">
        <v>3.8380113969443568E-6</v>
      </c>
      <c r="AF47" s="19">
        <v>0</v>
      </c>
      <c r="AG47" s="19">
        <v>0.99999613998441172</v>
      </c>
      <c r="AH47" s="19">
        <v>2.1311553421399138E-8</v>
      </c>
      <c r="AI47" s="19">
        <v>6.9263785835637535E-10</v>
      </c>
      <c r="AJ47">
        <f>MAX(Таблица2[[#This Row],[априор1]:[априор5]])</f>
        <v>0.99999613998441172</v>
      </c>
      <c r="AK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47">
        <f>IF(Таблица2[[#This Row],[обучающая выборка]]=Таблица2[[#This Row],[Априор Классификация]],1,0)</f>
        <v>1</v>
      </c>
      <c r="AM47" t="s">
        <v>123</v>
      </c>
      <c r="AN47">
        <f>IF(VALUE(RIGHT(Таблица2[[#This Row],[фнкция ДА ВКЛ]],1))=Таблица2[[#This Row],[обучающая выборка]],1,0)</f>
        <v>1</v>
      </c>
      <c r="AO47">
        <f>IF(Таблица2[[#This Row],[обучающая выборка]]=Таблица2[[#This Row],[Result forward]],1,0)</f>
        <v>1</v>
      </c>
      <c r="AP47">
        <v>3</v>
      </c>
      <c r="AQ47" t="s">
        <v>123</v>
      </c>
      <c r="AR47">
        <v>14.779</v>
      </c>
      <c r="AS47">
        <v>1416.874</v>
      </c>
      <c r="AT47">
        <v>2.0550000000000002</v>
      </c>
      <c r="AU47">
        <v>36.590000000000003</v>
      </c>
      <c r="AV47">
        <v>19.119</v>
      </c>
      <c r="AW47">
        <f>MIN(Таблица2[[#This Row],[Махал1ВКЛ]:[Махал5ВКл]])</f>
        <v>2.0550000000000002</v>
      </c>
      <c r="AX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7">
        <f>IF(Таблица2[[#This Row],[обучающая выборка]]=Таблица2[[#This Row],[МахаланобисКлассификацияВКЛ]],1,0)</f>
        <v>1</v>
      </c>
      <c r="AZ47" t="s">
        <v>123</v>
      </c>
      <c r="BA47">
        <v>3.1540000000000001E-3</v>
      </c>
      <c r="BB47">
        <v>0</v>
      </c>
      <c r="BC47">
        <v>0.99665000000000004</v>
      </c>
      <c r="BD47">
        <v>0</v>
      </c>
      <c r="BE47">
        <v>1.9599999999999999E-4</v>
      </c>
      <c r="BF47">
        <f>MAX(Таблица2[[#This Row],[АприорВКл1]:[АприорВКл5]])</f>
        <v>0.99665000000000004</v>
      </c>
      <c r="BG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7">
        <f>IF(Таблица2[[#This Row],[АприорВклКлассификация]]=Таблица2[[#This Row],[обучающая выборка]],1,0)</f>
        <v>1</v>
      </c>
      <c r="BI47" s="18" t="s">
        <v>123</v>
      </c>
      <c r="BJ47" s="18">
        <f>IF(VALUE(RIGHT(Таблица2[[#This Row],[Фунция ДА ИСК]]))=Таблица2[[#This Row],[обучающая выборка]],1,0)</f>
        <v>1</v>
      </c>
      <c r="BK47" s="18">
        <f>IF(Таблица2[[#This Row],[обучающая выборка]]=Таблица2[[#This Row],[Result backward]],1,0)</f>
        <v>1</v>
      </c>
      <c r="BL47" s="18">
        <v>3</v>
      </c>
      <c r="BM47" t="s">
        <v>123</v>
      </c>
      <c r="BN47">
        <v>14.779</v>
      </c>
      <c r="BO47">
        <v>1416.874</v>
      </c>
      <c r="BP47">
        <v>2.0550000000000002</v>
      </c>
      <c r="BQ47">
        <v>36.590000000000003</v>
      </c>
      <c r="BR47">
        <v>19.119</v>
      </c>
      <c r="BS47">
        <f>MIN(Таблица2[[#This Row],[Махал1ИСК]:[Махал5ИСК]])</f>
        <v>2.0550000000000002</v>
      </c>
      <c r="BT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7">
        <f>IF(Таблица2[[#This Row],[МАХАЛ ИСК Классификация]]=Таблица2[[#This Row],[обучающая выборка]],1,0)</f>
        <v>1</v>
      </c>
      <c r="BV47" t="s">
        <v>123</v>
      </c>
      <c r="BW47">
        <v>3.1540000000000001E-3</v>
      </c>
      <c r="BX47">
        <v>0</v>
      </c>
      <c r="BY47">
        <v>0.99665000000000004</v>
      </c>
      <c r="BZ47">
        <v>0</v>
      </c>
      <c r="CA47">
        <v>1.9599999999999999E-4</v>
      </c>
      <c r="CB47">
        <f>MAX(Таблица2[[#This Row],[АприорИСК1]]:Таблица2[[#This Row],[АприорИСК5]])</f>
        <v>0.99665000000000004</v>
      </c>
      <c r="CC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7">
        <f>IF(Таблица2[[#This Row],[АприорИСК классификация]]=Таблица2[[#This Row],[обучающая выборка]],1,0)</f>
        <v>1</v>
      </c>
    </row>
    <row r="48" spans="1:82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5">
        <f>IF(VALUE(RIGHT(Таблица2[[#This Row],[функция]],1))=Таблица2[[#This Row],[обучающая выборка]],1,0)</f>
        <v>0</v>
      </c>
      <c r="S48" s="15">
        <f>IF(Таблица2[[#This Row],[обучающая выборка]]=Таблица2[[#This Row],[Result Lda]],1,0)</f>
        <v>0</v>
      </c>
      <c r="T48" s="15">
        <v>1</v>
      </c>
      <c r="U48" s="17" t="s">
        <v>126</v>
      </c>
      <c r="V48" s="17">
        <v>26.945</v>
      </c>
      <c r="W48" s="17">
        <v>1750.171</v>
      </c>
      <c r="X48" s="17">
        <v>25.981000000000002</v>
      </c>
      <c r="Y48" s="17">
        <v>40.023000000000003</v>
      </c>
      <c r="Z48" s="17">
        <v>35.673999999999999</v>
      </c>
      <c r="AA48" s="17">
        <f>MIN(Таблица2[[#This Row],[Махал1]:[Махал5]])</f>
        <v>25.981000000000002</v>
      </c>
      <c r="AB4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8" s="17">
        <f>IF(Таблица2[[#This Row],[Махаланобис классификация]]=Таблица2[[#This Row],[обучающая выборка]],1,0)</f>
        <v>0</v>
      </c>
      <c r="AD48" s="18" t="s">
        <v>126</v>
      </c>
      <c r="AE48" s="19">
        <v>0.52879414236601352</v>
      </c>
      <c r="AF48" s="19">
        <v>0</v>
      </c>
      <c r="AG48" s="19">
        <v>0.46718873376521669</v>
      </c>
      <c r="AH48" s="19">
        <v>3.4753852855731385E-4</v>
      </c>
      <c r="AI48" s="19">
        <v>3.6695853402123756E-3</v>
      </c>
      <c r="AJ48">
        <f>MAX(Таблица2[[#This Row],[априор1]:[априор5]])</f>
        <v>0.52879414236601352</v>
      </c>
      <c r="AK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8">
        <f>IF(Таблица2[[#This Row],[обучающая выборка]]=Таблица2[[#This Row],[Априор Классификация]],1,0)</f>
        <v>0</v>
      </c>
      <c r="AM48" t="s">
        <v>124</v>
      </c>
      <c r="AN48">
        <f>IF(VALUE(RIGHT(Таблица2[[#This Row],[фнкция ДА ВКЛ]],1))=Таблица2[[#This Row],[обучающая выборка]],1,0)</f>
        <v>0</v>
      </c>
      <c r="AO48">
        <f>IF(Таблица2[[#This Row],[обучающая выборка]]=Таблица2[[#This Row],[Result forward]],1,0)</f>
        <v>0</v>
      </c>
      <c r="AP48">
        <v>1</v>
      </c>
      <c r="AQ48" t="s">
        <v>126</v>
      </c>
      <c r="AR48">
        <v>24.326000000000001</v>
      </c>
      <c r="AS48">
        <v>1096.1300000000001</v>
      </c>
      <c r="AT48">
        <v>23.484000000000002</v>
      </c>
      <c r="AU48">
        <v>33.795000000000002</v>
      </c>
      <c r="AV48">
        <v>23.164000000000001</v>
      </c>
      <c r="AW48">
        <f>MIN(Таблица2[[#This Row],[Махал1ВКЛ]:[Махал5ВКл]])</f>
        <v>23.164000000000001</v>
      </c>
      <c r="AX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8">
        <f>IF(Таблица2[[#This Row],[обучающая выборка]]=Таблица2[[#This Row],[МахаланобисКлассификацияВКЛ]],1,0)</f>
        <v>0</v>
      </c>
      <c r="AZ48" t="s">
        <v>126</v>
      </c>
      <c r="BA48">
        <v>0.355827</v>
      </c>
      <c r="BB48">
        <v>0</v>
      </c>
      <c r="BC48">
        <v>0.29570999999999997</v>
      </c>
      <c r="BD48">
        <v>1.421E-3</v>
      </c>
      <c r="BE48">
        <v>0.34704200000000002</v>
      </c>
      <c r="BF48">
        <f>MAX(Таблица2[[#This Row],[АприорВКл1]:[АприорВКл5]])</f>
        <v>0.355827</v>
      </c>
      <c r="BG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8">
        <f>IF(Таблица2[[#This Row],[АприорВклКлассификация]]=Таблица2[[#This Row],[обучающая выборка]],1,0)</f>
        <v>0</v>
      </c>
      <c r="BI48" s="18" t="s">
        <v>124</v>
      </c>
      <c r="BJ48" s="18">
        <f>IF(VALUE(RIGHT(Таблица2[[#This Row],[Фунция ДА ИСК]]))=Таблица2[[#This Row],[обучающая выборка]],1,0)</f>
        <v>0</v>
      </c>
      <c r="BK48" s="18">
        <f>IF(Таблица2[[#This Row],[обучающая выборка]]=Таблица2[[#This Row],[Result backward]],1,0)</f>
        <v>0</v>
      </c>
      <c r="BL48" s="18">
        <v>1</v>
      </c>
      <c r="BM48" t="s">
        <v>126</v>
      </c>
      <c r="BN48">
        <v>24.326000000000001</v>
      </c>
      <c r="BO48">
        <v>1096.1300000000001</v>
      </c>
      <c r="BP48">
        <v>23.484000000000002</v>
      </c>
      <c r="BQ48">
        <v>33.795000000000002</v>
      </c>
      <c r="BR48">
        <v>23.164000000000001</v>
      </c>
      <c r="BS48">
        <f>MIN(Таблица2[[#This Row],[Махал1ИСК]:[Махал5ИСК]])</f>
        <v>23.164000000000001</v>
      </c>
      <c r="BT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8">
        <f>IF(Таблица2[[#This Row],[МАХАЛ ИСК Классификация]]=Таблица2[[#This Row],[обучающая выборка]],1,0)</f>
        <v>0</v>
      </c>
      <c r="BV48" t="s">
        <v>126</v>
      </c>
      <c r="BW48">
        <v>0.355827</v>
      </c>
      <c r="BX48">
        <v>0</v>
      </c>
      <c r="BY48">
        <v>0.29570999999999997</v>
      </c>
      <c r="BZ48">
        <v>1.421E-3</v>
      </c>
      <c r="CA48">
        <v>0.34704200000000002</v>
      </c>
      <c r="CB48">
        <f>MAX(Таблица2[[#This Row],[АприорИСК1]]:Таблица2[[#This Row],[АприорИСК5]])</f>
        <v>0.355827</v>
      </c>
      <c r="CC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8">
        <f>IF(Таблица2[[#This Row],[АприорИСК классификация]]=Таблица2[[#This Row],[обучающая выборка]],1,0)</f>
        <v>0</v>
      </c>
    </row>
    <row r="49" spans="1:82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5">
        <f>IF(VALUE(RIGHT(Таблица2[[#This Row],[функция]],1))=Таблица2[[#This Row],[обучающая выборка]],1,0)</f>
        <v>1</v>
      </c>
      <c r="S49" s="15">
        <f>IF(Таблица2[[#This Row],[обучающая выборка]]=Таблица2[[#This Row],[Result Lda]],1,0)</f>
        <v>1</v>
      </c>
      <c r="T49" s="15">
        <v>4</v>
      </c>
      <c r="U49" s="17" t="s">
        <v>120</v>
      </c>
      <c r="V49" s="17">
        <v>54.216000000000001</v>
      </c>
      <c r="W49" s="17">
        <v>2026.5719999999999</v>
      </c>
      <c r="X49" s="17">
        <v>84.760999999999996</v>
      </c>
      <c r="Y49" s="17">
        <v>12.523999999999999</v>
      </c>
      <c r="Z49" s="17">
        <v>105.084</v>
      </c>
      <c r="AA49" s="17">
        <f>MIN(Таблица2[[#This Row],[Махал1]:[Махал5]])</f>
        <v>12.523999999999999</v>
      </c>
      <c r="AB4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49" s="17">
        <f>IF(Таблица2[[#This Row],[Махаланобис классификация]]=Таблица2[[#This Row],[обучающая выборка]],1,0)</f>
        <v>1</v>
      </c>
      <c r="AD49" s="18" t="s">
        <v>120</v>
      </c>
      <c r="AE49" s="19">
        <v>1.945790866652662E-9</v>
      </c>
      <c r="AF49" s="19">
        <v>0</v>
      </c>
      <c r="AG49" s="19">
        <v>2.4731326634302265E-16</v>
      </c>
      <c r="AH49" s="19">
        <v>0.99999999805420881</v>
      </c>
      <c r="AI49" s="19">
        <v>9.5530426606907607E-21</v>
      </c>
      <c r="AJ49">
        <f>MAX(Таблица2[[#This Row],[априор1]:[априор5]])</f>
        <v>0.99999999805420881</v>
      </c>
      <c r="AK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49">
        <f>IF(Таблица2[[#This Row],[обучающая выборка]]=Таблица2[[#This Row],[Априор Классификация]],1,0)</f>
        <v>1</v>
      </c>
      <c r="AM49" t="s">
        <v>120</v>
      </c>
      <c r="AN49">
        <f>IF(VALUE(RIGHT(Таблица2[[#This Row],[фнкция ДА ВКЛ]],1))=Таблица2[[#This Row],[обучающая выборка]],1,0)</f>
        <v>1</v>
      </c>
      <c r="AO49">
        <f>IF(Таблица2[[#This Row],[обучающая выборка]]=Таблица2[[#This Row],[Result forward]],1,0)</f>
        <v>1</v>
      </c>
      <c r="AP49">
        <v>4</v>
      </c>
      <c r="AQ49" t="s">
        <v>120</v>
      </c>
      <c r="AR49">
        <v>29.471</v>
      </c>
      <c r="AS49">
        <v>1494.2139999999999</v>
      </c>
      <c r="AT49">
        <v>72.007999999999996</v>
      </c>
      <c r="AU49">
        <v>7.2720000000000002</v>
      </c>
      <c r="AV49">
        <v>60.350999999999999</v>
      </c>
      <c r="AW49">
        <f>MIN(Таблица2[[#This Row],[Махал1ВКЛ]:[Махал5ВКл]])</f>
        <v>7.2720000000000002</v>
      </c>
      <c r="AX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49">
        <f>IF(Таблица2[[#This Row],[обучающая выборка]]=Таблица2[[#This Row],[МахаланобисКлассификацияВКЛ]],1,0)</f>
        <v>1</v>
      </c>
      <c r="AZ49" t="s">
        <v>120</v>
      </c>
      <c r="BA49">
        <v>3.3000000000000003E-5</v>
      </c>
      <c r="BB49">
        <v>0</v>
      </c>
      <c r="BC49">
        <v>0</v>
      </c>
      <c r="BD49">
        <v>0.99996700000000005</v>
      </c>
      <c r="BE49">
        <v>0</v>
      </c>
      <c r="BF49">
        <f>MAX(Таблица2[[#This Row],[АприорВКл1]:[АприорВКл5]])</f>
        <v>0.99996700000000005</v>
      </c>
      <c r="BG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49">
        <f>IF(Таблица2[[#This Row],[АприорВклКлассификация]]=Таблица2[[#This Row],[обучающая выборка]],1,0)</f>
        <v>1</v>
      </c>
      <c r="BI49" s="18" t="s">
        <v>120</v>
      </c>
      <c r="BJ49" s="18">
        <f>IF(VALUE(RIGHT(Таблица2[[#This Row],[Фунция ДА ИСК]]))=Таблица2[[#This Row],[обучающая выборка]],1,0)</f>
        <v>1</v>
      </c>
      <c r="BK49" s="18">
        <f>IF(Таблица2[[#This Row],[обучающая выборка]]=Таблица2[[#This Row],[Result backward]],1,0)</f>
        <v>1</v>
      </c>
      <c r="BL49" s="18">
        <v>4</v>
      </c>
      <c r="BM49" t="s">
        <v>120</v>
      </c>
      <c r="BN49">
        <v>29.471</v>
      </c>
      <c r="BO49">
        <v>1494.2139999999999</v>
      </c>
      <c r="BP49">
        <v>72.007999999999996</v>
      </c>
      <c r="BQ49">
        <v>7.2720000000000002</v>
      </c>
      <c r="BR49">
        <v>60.350999999999999</v>
      </c>
      <c r="BS49">
        <f>MIN(Таблица2[[#This Row],[Махал1ИСК]:[Махал5ИСК]])</f>
        <v>7.2720000000000002</v>
      </c>
      <c r="BT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49">
        <f>IF(Таблица2[[#This Row],[МАХАЛ ИСК Классификация]]=Таблица2[[#This Row],[обучающая выборка]],1,0)</f>
        <v>1</v>
      </c>
      <c r="BV49" t="s">
        <v>120</v>
      </c>
      <c r="BW49">
        <v>3.3000000000000003E-5</v>
      </c>
      <c r="BX49">
        <v>0</v>
      </c>
      <c r="BY49">
        <v>0</v>
      </c>
      <c r="BZ49">
        <v>0.99996700000000005</v>
      </c>
      <c r="CA49">
        <v>0</v>
      </c>
      <c r="CB49">
        <f>MAX(Таблица2[[#This Row],[АприорИСК1]]:Таблица2[[#This Row],[АприорИСК5]])</f>
        <v>0.99996700000000005</v>
      </c>
      <c r="CC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49">
        <f>IF(Таблица2[[#This Row],[АприорИСК классификация]]=Таблица2[[#This Row],[обучающая выборка]],1,0)</f>
        <v>1</v>
      </c>
    </row>
    <row r="50" spans="1:82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5">
        <f>IF(VALUE(RIGHT(Таблица2[[#This Row],[функция]],1))=Таблица2[[#This Row],[обучающая выборка]],1,0)</f>
        <v>0</v>
      </c>
      <c r="S50" s="15">
        <f>IF(Таблица2[[#This Row],[обучающая выборка]]=Таблица2[[#This Row],[Result Lda]],1,0)</f>
        <v>0</v>
      </c>
      <c r="T50" s="15">
        <v>4</v>
      </c>
      <c r="U50" s="17" t="s">
        <v>126</v>
      </c>
      <c r="V50" s="17">
        <v>170.32</v>
      </c>
      <c r="W50" s="17">
        <v>2417.4090000000001</v>
      </c>
      <c r="X50" s="17">
        <v>267.97899999999998</v>
      </c>
      <c r="Y50" s="17">
        <v>176.67599999999999</v>
      </c>
      <c r="Z50" s="17">
        <v>235.55500000000001</v>
      </c>
      <c r="AA50" s="17">
        <f>MIN(Таблица2[[#This Row],[Махал1]:[Махал5]])</f>
        <v>170.32</v>
      </c>
      <c r="AB5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0" s="17">
        <f>IF(Таблица2[[#This Row],[Махаланобис классификация]]=Таблица2[[#This Row],[обучающая выборка]],1,0)</f>
        <v>0</v>
      </c>
      <c r="AD50" s="18" t="s">
        <v>126</v>
      </c>
      <c r="AE50" s="19">
        <v>0.98140903292887405</v>
      </c>
      <c r="AF50" s="19">
        <v>0</v>
      </c>
      <c r="AG50" s="19">
        <v>3.3280907748236364E-22</v>
      </c>
      <c r="AH50" s="19">
        <v>1.8590967071122264E-2</v>
      </c>
      <c r="AI50" s="19">
        <v>3.6557187202783247E-15</v>
      </c>
      <c r="AJ50">
        <f>MAX(Таблица2[[#This Row],[априор1]:[априор5]])</f>
        <v>0.98140903292887405</v>
      </c>
      <c r="AK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0">
        <f>IF(Таблица2[[#This Row],[обучающая выборка]]=Таблица2[[#This Row],[Априор Классификация]],1,0)</f>
        <v>0</v>
      </c>
      <c r="AM50" t="s">
        <v>120</v>
      </c>
      <c r="AN50">
        <f>IF(VALUE(RIGHT(Таблица2[[#This Row],[фнкция ДА ВКЛ]],1))=Таблица2[[#This Row],[обучающая выборка]],1,0)</f>
        <v>0</v>
      </c>
      <c r="AO50">
        <f>IF(Таблица2[[#This Row],[обучающая выборка]]=Таблица2[[#This Row],[Result forward]],1,0)</f>
        <v>0</v>
      </c>
      <c r="AP50">
        <v>4</v>
      </c>
      <c r="AQ50" t="s">
        <v>126</v>
      </c>
      <c r="AR50">
        <v>43.045000000000002</v>
      </c>
      <c r="AS50">
        <v>1398.9</v>
      </c>
      <c r="AT50">
        <v>88.847999999999999</v>
      </c>
      <c r="AU50">
        <v>14.378</v>
      </c>
      <c r="AV50">
        <v>74.876999999999995</v>
      </c>
      <c r="AW50">
        <f>MIN(Таблица2[[#This Row],[Махал1ВКЛ]:[Махал5ВКл]])</f>
        <v>14.378</v>
      </c>
      <c r="AX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50">
        <f>IF(Таблица2[[#This Row],[обучающая выборка]]=Таблица2[[#This Row],[МахаланобисКлассификацияВКЛ]],1,0)</f>
        <v>0</v>
      </c>
      <c r="AZ50" t="s">
        <v>126</v>
      </c>
      <c r="BA50">
        <v>9.9999999999999995E-7</v>
      </c>
      <c r="BB50">
        <v>0</v>
      </c>
      <c r="BC50">
        <v>0</v>
      </c>
      <c r="BD50">
        <v>0.99999899999999997</v>
      </c>
      <c r="BE50">
        <v>0</v>
      </c>
      <c r="BF50">
        <f>MAX(Таблица2[[#This Row],[АприорВКл1]:[АприорВКл5]])</f>
        <v>0.99999899999999997</v>
      </c>
      <c r="BG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50">
        <f>IF(Таблица2[[#This Row],[АприорВклКлассификация]]=Таблица2[[#This Row],[обучающая выборка]],1,0)</f>
        <v>0</v>
      </c>
      <c r="BI50" s="18" t="s">
        <v>120</v>
      </c>
      <c r="BJ50" s="18">
        <f>IF(VALUE(RIGHT(Таблица2[[#This Row],[Фунция ДА ИСК]]))=Таблица2[[#This Row],[обучающая выборка]],1,0)</f>
        <v>0</v>
      </c>
      <c r="BK50" s="18">
        <f>IF(Таблица2[[#This Row],[обучающая выборка]]=Таблица2[[#This Row],[Result backward]],1,0)</f>
        <v>0</v>
      </c>
      <c r="BL50" s="18">
        <v>4</v>
      </c>
      <c r="BM50" t="s">
        <v>126</v>
      </c>
      <c r="BN50">
        <v>43.045000000000002</v>
      </c>
      <c r="BO50">
        <v>1398.9</v>
      </c>
      <c r="BP50">
        <v>88.847999999999999</v>
      </c>
      <c r="BQ50">
        <v>14.378</v>
      </c>
      <c r="BR50">
        <v>74.876999999999995</v>
      </c>
      <c r="BS50">
        <f>MIN(Таблица2[[#This Row],[Махал1ИСК]:[Махал5ИСК]])</f>
        <v>14.378</v>
      </c>
      <c r="BT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50">
        <f>IF(Таблица2[[#This Row],[МАХАЛ ИСК Классификация]]=Таблица2[[#This Row],[обучающая выборка]],1,0)</f>
        <v>0</v>
      </c>
      <c r="BV50" t="s">
        <v>126</v>
      </c>
      <c r="BW50">
        <v>9.9999999999999995E-7</v>
      </c>
      <c r="BX50">
        <v>0</v>
      </c>
      <c r="BY50">
        <v>0</v>
      </c>
      <c r="BZ50">
        <v>0.99999899999999997</v>
      </c>
      <c r="CA50">
        <v>0</v>
      </c>
      <c r="CB50">
        <f>MAX(Таблица2[[#This Row],[АприорИСК1]]:Таблица2[[#This Row],[АприорИСК5]])</f>
        <v>0.99999899999999997</v>
      </c>
      <c r="CC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50">
        <f>IF(Таблица2[[#This Row],[АприорИСК классификация]]=Таблица2[[#This Row],[обучающая выборка]],1,0)</f>
        <v>0</v>
      </c>
    </row>
    <row r="51" spans="1:82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5">
        <f>IF(VALUE(RIGHT(Таблица2[[#This Row],[функция]],1))=Таблица2[[#This Row],[обучающая выборка]],1,0)</f>
        <v>0</v>
      </c>
      <c r="S51" s="15">
        <f>IF(Таблица2[[#This Row],[обучающая выборка]]=Таблица2[[#This Row],[Result Lda]],1,0)</f>
        <v>0</v>
      </c>
      <c r="T51" s="15">
        <v>1</v>
      </c>
      <c r="U51" s="17" t="s">
        <v>126</v>
      </c>
      <c r="V51" s="17">
        <v>30.753</v>
      </c>
      <c r="W51" s="17">
        <v>2198.4070000000002</v>
      </c>
      <c r="X51" s="17">
        <v>66.73</v>
      </c>
      <c r="Y51" s="17">
        <v>51.68</v>
      </c>
      <c r="Z51" s="17">
        <v>51.676000000000002</v>
      </c>
      <c r="AA51" s="17">
        <f>MIN(Таблица2[[#This Row],[Махал1]:[Махал5]])</f>
        <v>30.753</v>
      </c>
      <c r="AB5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1" s="17">
        <f>IF(Таблица2[[#This Row],[Махаланобис классификация]]=Таблица2[[#This Row],[обучающая выборка]],1,0)</f>
        <v>0</v>
      </c>
      <c r="AD51" s="18" t="s">
        <v>126</v>
      </c>
      <c r="AE51" s="19">
        <v>0.99997140177744492</v>
      </c>
      <c r="AF51" s="19">
        <v>0</v>
      </c>
      <c r="AG51" s="19">
        <v>8.401773805125094E-9</v>
      </c>
      <c r="AH51" s="19">
        <v>1.2980189456672589E-5</v>
      </c>
      <c r="AI51" s="19">
        <v>1.560963132441399E-5</v>
      </c>
      <c r="AJ51">
        <f>MAX(Таблица2[[#This Row],[априор1]:[априор5]])</f>
        <v>0.99997140177744492</v>
      </c>
      <c r="AK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1">
        <f>IF(Таблица2[[#This Row],[обучающая выборка]]=Таблица2[[#This Row],[Априор Классификация]],1,0)</f>
        <v>0</v>
      </c>
      <c r="AM51" t="s">
        <v>124</v>
      </c>
      <c r="AN51">
        <f>IF(VALUE(RIGHT(Таблица2[[#This Row],[фнкция ДА ВКЛ]],1))=Таблица2[[#This Row],[обучающая выборка]],1,0)</f>
        <v>0</v>
      </c>
      <c r="AO51">
        <f>IF(Таблица2[[#This Row],[обучающая выборка]]=Таблица2[[#This Row],[Result forward]],1,0)</f>
        <v>0</v>
      </c>
      <c r="AP51">
        <v>1</v>
      </c>
      <c r="AQ51" t="s">
        <v>126</v>
      </c>
      <c r="AR51">
        <v>6.5410000000000004</v>
      </c>
      <c r="AS51">
        <v>1462.49</v>
      </c>
      <c r="AT51">
        <v>40.469000000000001</v>
      </c>
      <c r="AU51">
        <v>6.6050000000000004</v>
      </c>
      <c r="AV51">
        <v>37.911999999999999</v>
      </c>
      <c r="AW51">
        <f>MIN(Таблица2[[#This Row],[Махал1ВКЛ]:[Махал5ВКл]])</f>
        <v>6.5410000000000004</v>
      </c>
      <c r="AX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1">
        <f>IF(Таблица2[[#This Row],[обучающая выборка]]=Таблица2[[#This Row],[МахаланобисКлассификацияВКЛ]],1,0)</f>
        <v>0</v>
      </c>
      <c r="AZ51" t="s">
        <v>126</v>
      </c>
      <c r="BA51">
        <v>0.69435899999999995</v>
      </c>
      <c r="BB51">
        <v>0</v>
      </c>
      <c r="BC51">
        <v>0</v>
      </c>
      <c r="BD51">
        <v>0.305641</v>
      </c>
      <c r="BE51">
        <v>0</v>
      </c>
      <c r="BF51">
        <f>MAX(Таблица2[[#This Row],[АприорВКл1]:[АприорВКл5]])</f>
        <v>0.69435899999999995</v>
      </c>
      <c r="BG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1">
        <f>IF(Таблица2[[#This Row],[АприорВклКлассификация]]=Таблица2[[#This Row],[обучающая выборка]],1,0)</f>
        <v>0</v>
      </c>
      <c r="BI51" s="18" t="s">
        <v>124</v>
      </c>
      <c r="BJ51" s="18">
        <f>IF(VALUE(RIGHT(Таблица2[[#This Row],[Фунция ДА ИСК]]))=Таблица2[[#This Row],[обучающая выборка]],1,0)</f>
        <v>0</v>
      </c>
      <c r="BK51" s="18">
        <f>IF(Таблица2[[#This Row],[обучающая выборка]]=Таблица2[[#This Row],[Result backward]],1,0)</f>
        <v>0</v>
      </c>
      <c r="BL51" s="18">
        <v>1</v>
      </c>
      <c r="BM51" t="s">
        <v>126</v>
      </c>
      <c r="BN51">
        <v>6.5410000000000004</v>
      </c>
      <c r="BO51">
        <v>1462.49</v>
      </c>
      <c r="BP51">
        <v>40.469000000000001</v>
      </c>
      <c r="BQ51">
        <v>6.6050000000000004</v>
      </c>
      <c r="BR51">
        <v>37.911999999999999</v>
      </c>
      <c r="BS51">
        <f>MIN(Таблица2[[#This Row],[Махал1ИСК]:[Махал5ИСК]])</f>
        <v>6.5410000000000004</v>
      </c>
      <c r="BT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1">
        <f>IF(Таблица2[[#This Row],[МАХАЛ ИСК Классификация]]=Таблица2[[#This Row],[обучающая выборка]],1,0)</f>
        <v>0</v>
      </c>
      <c r="BV51" t="s">
        <v>126</v>
      </c>
      <c r="BW51">
        <v>0.69435899999999995</v>
      </c>
      <c r="BX51">
        <v>0</v>
      </c>
      <c r="BY51">
        <v>0</v>
      </c>
      <c r="BZ51">
        <v>0.305641</v>
      </c>
      <c r="CA51">
        <v>0</v>
      </c>
      <c r="CB51">
        <f>MAX(Таблица2[[#This Row],[АприорИСК1]]:Таблица2[[#This Row],[АприорИСК5]])</f>
        <v>0.69435899999999995</v>
      </c>
      <c r="CC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1">
        <f>IF(Таблица2[[#This Row],[АприорИСК классификация]]=Таблица2[[#This Row],[обучающая выборка]],1,0)</f>
        <v>0</v>
      </c>
    </row>
    <row r="52" spans="1:82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5">
        <f>IF(VALUE(RIGHT(Таблица2[[#This Row],[функция]],1))=Таблица2[[#This Row],[обучающая выборка]],1,0)</f>
        <v>0</v>
      </c>
      <c r="S52" s="15">
        <f>IF(Таблица2[[#This Row],[обучающая выборка]]=Таблица2[[#This Row],[Result Lda]],1,0)</f>
        <v>0</v>
      </c>
      <c r="T52" s="15">
        <v>5</v>
      </c>
      <c r="U52" s="17" t="s">
        <v>126</v>
      </c>
      <c r="V52" s="17">
        <v>53.59</v>
      </c>
      <c r="W52" s="17">
        <v>2032.327</v>
      </c>
      <c r="X52" s="17">
        <v>49.051000000000002</v>
      </c>
      <c r="Y52" s="17">
        <v>106.264</v>
      </c>
      <c r="Z52" s="17">
        <v>18.471</v>
      </c>
      <c r="AA52" s="17">
        <f>MIN(Таблица2[[#This Row],[Махал1]:[Махал5]])</f>
        <v>18.471</v>
      </c>
      <c r="AB5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52" s="17">
        <f>IF(Таблица2[[#This Row],[Махаланобис классификация]]=Таблица2[[#This Row],[обучающая выборка]],1,0)</f>
        <v>0</v>
      </c>
      <c r="AD52" s="18" t="s">
        <v>126</v>
      </c>
      <c r="AE52" s="19">
        <v>4.3379756588461175E-8</v>
      </c>
      <c r="AF52" s="19">
        <v>0</v>
      </c>
      <c r="AG52" s="19">
        <v>2.2898273980874196E-7</v>
      </c>
      <c r="AH52" s="19">
        <v>7.191672763692086E-20</v>
      </c>
      <c r="AI52" s="19">
        <v>0.99999972763750367</v>
      </c>
      <c r="AJ52">
        <f>MAX(Таблица2[[#This Row],[априор1]:[априор5]])</f>
        <v>0.99999972763750367</v>
      </c>
      <c r="AK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52">
        <f>IF(Таблица2[[#This Row],[обучающая выборка]]=Таблица2[[#This Row],[Априор Классификация]],1,0)</f>
        <v>0</v>
      </c>
      <c r="AM52" t="s">
        <v>122</v>
      </c>
      <c r="AN52">
        <f>IF(VALUE(RIGHT(Таблица2[[#This Row],[фнкция ДА ВКЛ]],1))=Таблица2[[#This Row],[обучающая выборка]],1,0)</f>
        <v>0</v>
      </c>
      <c r="AO52">
        <f>IF(Таблица2[[#This Row],[обучающая выборка]]=Таблица2[[#This Row],[Result forward]],1,0)</f>
        <v>0</v>
      </c>
      <c r="AP52">
        <v>5</v>
      </c>
      <c r="AQ52" t="s">
        <v>126</v>
      </c>
      <c r="AR52">
        <v>49.081000000000003</v>
      </c>
      <c r="AS52">
        <v>1403.4190000000001</v>
      </c>
      <c r="AT52">
        <v>44.997</v>
      </c>
      <c r="AU52">
        <v>96.753</v>
      </c>
      <c r="AV52">
        <v>12.096</v>
      </c>
      <c r="AW52">
        <f>MIN(Таблица2[[#This Row],[Махал1ВКЛ]:[Махал5ВКл]])</f>
        <v>12.096</v>
      </c>
      <c r="AX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52">
        <f>IF(Таблица2[[#This Row],[обучающая выборка]]=Таблица2[[#This Row],[МахаланобисКлассификацияВКЛ]],1,0)</f>
        <v>0</v>
      </c>
      <c r="AZ52" t="s">
        <v>126</v>
      </c>
      <c r="BA52">
        <v>0</v>
      </c>
      <c r="BB52">
        <v>0</v>
      </c>
      <c r="BC52">
        <v>0</v>
      </c>
      <c r="BD52">
        <v>0</v>
      </c>
      <c r="BE52">
        <v>1</v>
      </c>
      <c r="BF52">
        <f>MAX(Таблица2[[#This Row],[АприорВКл1]:[АприорВКл5]])</f>
        <v>1</v>
      </c>
      <c r="BG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52">
        <f>IF(Таблица2[[#This Row],[АприорВклКлассификация]]=Таблица2[[#This Row],[обучающая выборка]],1,0)</f>
        <v>0</v>
      </c>
      <c r="BI52" s="18" t="s">
        <v>122</v>
      </c>
      <c r="BJ52" s="18">
        <f>IF(VALUE(RIGHT(Таблица2[[#This Row],[Фунция ДА ИСК]]))=Таблица2[[#This Row],[обучающая выборка]],1,0)</f>
        <v>0</v>
      </c>
      <c r="BK52" s="18">
        <f>IF(Таблица2[[#This Row],[обучающая выборка]]=Таблица2[[#This Row],[Result backward]],1,0)</f>
        <v>0</v>
      </c>
      <c r="BL52" s="18">
        <v>5</v>
      </c>
      <c r="BM52" t="s">
        <v>126</v>
      </c>
      <c r="BN52">
        <v>49.081000000000003</v>
      </c>
      <c r="BO52">
        <v>1403.4190000000001</v>
      </c>
      <c r="BP52">
        <v>44.997</v>
      </c>
      <c r="BQ52">
        <v>96.753</v>
      </c>
      <c r="BR52">
        <v>12.096</v>
      </c>
      <c r="BS52">
        <f>MIN(Таблица2[[#This Row],[Махал1ИСК]:[Махал5ИСК]])</f>
        <v>12.096</v>
      </c>
      <c r="BT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52">
        <f>IF(Таблица2[[#This Row],[МАХАЛ ИСК Классификация]]=Таблица2[[#This Row],[обучающая выборка]],1,0)</f>
        <v>0</v>
      </c>
      <c r="BV52" t="s">
        <v>126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>MAX(Таблица2[[#This Row],[АприорИСК1]]:Таблица2[[#This Row],[АприорИСК5]])</f>
        <v>1</v>
      </c>
      <c r="CC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52">
        <f>IF(Таблица2[[#This Row],[АприорИСК классификация]]=Таблица2[[#This Row],[обучающая выборка]],1,0)</f>
        <v>0</v>
      </c>
    </row>
    <row r="53" spans="1:82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5">
        <f>IF(VALUE(RIGHT(Таблица2[[#This Row],[функция]],1))=Таблица2[[#This Row],[обучающая выборка]],1,0)</f>
        <v>1</v>
      </c>
      <c r="S53" s="15">
        <f>IF(Таблица2[[#This Row],[обучающая выборка]]=Таблица2[[#This Row],[Result Lda]],1,0)</f>
        <v>1</v>
      </c>
      <c r="T53" s="15">
        <v>5</v>
      </c>
      <c r="U53" s="17" t="s">
        <v>122</v>
      </c>
      <c r="V53" s="17">
        <v>54.804000000000002</v>
      </c>
      <c r="W53" s="17">
        <v>1794.885</v>
      </c>
      <c r="X53" s="17">
        <v>57.24</v>
      </c>
      <c r="Y53" s="17">
        <v>98.787999999999997</v>
      </c>
      <c r="Z53" s="17">
        <v>15.228999999999999</v>
      </c>
      <c r="AA53" s="17">
        <f>MIN(Таблица2[[#This Row],[Махал1]:[Махал5]])</f>
        <v>15.228999999999999</v>
      </c>
      <c r="AB5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53" s="17">
        <f>IF(Таблица2[[#This Row],[Махаланобис классификация]]=Таблица2[[#This Row],[обучающая выборка]],1,0)</f>
        <v>1</v>
      </c>
      <c r="AD53" s="18" t="s">
        <v>122</v>
      </c>
      <c r="AE53" s="19">
        <v>4.6739012070794684E-9</v>
      </c>
      <c r="AF53" s="19">
        <v>0</v>
      </c>
      <c r="AG53" s="19">
        <v>7.5434229066286198E-10</v>
      </c>
      <c r="AH53" s="19">
        <v>5.972968232100555E-19</v>
      </c>
      <c r="AI53" s="19">
        <v>0.99999999457175648</v>
      </c>
      <c r="AJ53">
        <f>MAX(Таблица2[[#This Row],[априор1]:[априор5]])</f>
        <v>0.99999999457175648</v>
      </c>
      <c r="AK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53">
        <f>IF(Таблица2[[#This Row],[обучающая выборка]]=Таблица2[[#This Row],[Априор Классификация]],1,0)</f>
        <v>1</v>
      </c>
      <c r="AM53" t="s">
        <v>122</v>
      </c>
      <c r="AN53">
        <f>IF(VALUE(RIGHT(Таблица2[[#This Row],[фнкция ДА ВКЛ]],1))=Таблица2[[#This Row],[обучающая выборка]],1,0)</f>
        <v>1</v>
      </c>
      <c r="AO53">
        <f>IF(Таблица2[[#This Row],[обучающая выборка]]=Таблица2[[#This Row],[Result forward]],1,0)</f>
        <v>1</v>
      </c>
      <c r="AP53">
        <v>5</v>
      </c>
      <c r="AQ53" t="s">
        <v>122</v>
      </c>
      <c r="AR53">
        <v>48.993000000000002</v>
      </c>
      <c r="AS53">
        <v>1179.682</v>
      </c>
      <c r="AT53">
        <v>50.725000000000001</v>
      </c>
      <c r="AU53">
        <v>84.436999999999998</v>
      </c>
      <c r="AV53">
        <v>12.754</v>
      </c>
      <c r="AW53">
        <f>MIN(Таблица2[[#This Row],[Махал1ВКЛ]:[Махал5ВКл]])</f>
        <v>12.754</v>
      </c>
      <c r="AX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53">
        <f>IF(Таблица2[[#This Row],[обучающая выборка]]=Таблица2[[#This Row],[МахаланобисКлассификацияВКЛ]],1,0)</f>
        <v>1</v>
      </c>
      <c r="AZ53" t="s">
        <v>122</v>
      </c>
      <c r="BA53">
        <v>0</v>
      </c>
      <c r="BB53">
        <v>0</v>
      </c>
      <c r="BC53">
        <v>0</v>
      </c>
      <c r="BD53">
        <v>0</v>
      </c>
      <c r="BE53">
        <v>1</v>
      </c>
      <c r="BF53">
        <f>MAX(Таблица2[[#This Row],[АприорВКл1]:[АприорВКл5]])</f>
        <v>1</v>
      </c>
      <c r="BG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53">
        <f>IF(Таблица2[[#This Row],[АприорВклКлассификация]]=Таблица2[[#This Row],[обучающая выборка]],1,0)</f>
        <v>1</v>
      </c>
      <c r="BI53" s="18" t="s">
        <v>122</v>
      </c>
      <c r="BJ53" s="18">
        <f>IF(VALUE(RIGHT(Таблица2[[#This Row],[Фунция ДА ИСК]]))=Таблица2[[#This Row],[обучающая выборка]],1,0)</f>
        <v>1</v>
      </c>
      <c r="BK53" s="18">
        <f>IF(Таблица2[[#This Row],[обучающая выборка]]=Таблица2[[#This Row],[Result backward]],1,0)</f>
        <v>1</v>
      </c>
      <c r="BL53" s="18">
        <v>5</v>
      </c>
      <c r="BM53" t="s">
        <v>122</v>
      </c>
      <c r="BN53">
        <v>48.993000000000002</v>
      </c>
      <c r="BO53">
        <v>1179.682</v>
      </c>
      <c r="BP53">
        <v>50.725000000000001</v>
      </c>
      <c r="BQ53">
        <v>84.436999999999998</v>
      </c>
      <c r="BR53">
        <v>12.754</v>
      </c>
      <c r="BS53">
        <f>MIN(Таблица2[[#This Row],[Махал1ИСК]:[Махал5ИСК]])</f>
        <v>12.754</v>
      </c>
      <c r="BT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53">
        <f>IF(Таблица2[[#This Row],[МАХАЛ ИСК Классификация]]=Таблица2[[#This Row],[обучающая выборка]],1,0)</f>
        <v>1</v>
      </c>
      <c r="BV53" t="s">
        <v>122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>MAX(Таблица2[[#This Row],[АприорИСК1]]:Таблица2[[#This Row],[АприорИСК5]])</f>
        <v>1</v>
      </c>
      <c r="CC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53">
        <f>IF(Таблица2[[#This Row],[АприорИСК классификация]]=Таблица2[[#This Row],[обучающая выборка]],1,0)</f>
        <v>1</v>
      </c>
    </row>
    <row r="54" spans="1:82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5">
        <f>IF(VALUE(RIGHT(Таблица2[[#This Row],[функция]],1))=Таблица2[[#This Row],[обучающая выборка]],1,0)</f>
        <v>0</v>
      </c>
      <c r="S54" s="15">
        <f>IF(Таблица2[[#This Row],[обучающая выборка]]=Таблица2[[#This Row],[Result Lda]],1,0)</f>
        <v>0</v>
      </c>
      <c r="T54" s="15">
        <v>1</v>
      </c>
      <c r="U54" s="17" t="s">
        <v>126</v>
      </c>
      <c r="V54" s="17">
        <v>36.978999999999999</v>
      </c>
      <c r="W54" s="17">
        <v>2498.5889999999999</v>
      </c>
      <c r="X54" s="17">
        <v>71.177999999999997</v>
      </c>
      <c r="Y54" s="17">
        <v>72.653999999999996</v>
      </c>
      <c r="Z54" s="17">
        <v>56.399000000000001</v>
      </c>
      <c r="AA54" s="17">
        <f>MIN(Таблица2[[#This Row],[Махал1]:[Махал5]])</f>
        <v>36.978999999999999</v>
      </c>
      <c r="AB5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4" s="17">
        <f>IF(Таблица2[[#This Row],[Махаланобис классификация]]=Таблица2[[#This Row],[обучающая выборка]],1,0)</f>
        <v>0</v>
      </c>
      <c r="AD54" s="18" t="s">
        <v>126</v>
      </c>
      <c r="AE54" s="19">
        <v>0.99996687667281936</v>
      </c>
      <c r="AF54" s="19">
        <v>0</v>
      </c>
      <c r="AG54" s="19">
        <v>2.043637244290588E-8</v>
      </c>
      <c r="AH54" s="19">
        <v>8.1438320185674298E-9</v>
      </c>
      <c r="AI54" s="19">
        <v>3.3094746976248222E-5</v>
      </c>
      <c r="AJ54">
        <f>MAX(Таблица2[[#This Row],[априор1]:[априор5]])</f>
        <v>0.99996687667281936</v>
      </c>
      <c r="AK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4">
        <f>IF(Таблица2[[#This Row],[обучающая выборка]]=Таблица2[[#This Row],[Априор Классификация]],1,0)</f>
        <v>0</v>
      </c>
      <c r="AM54" t="s">
        <v>124</v>
      </c>
      <c r="AN54">
        <f>IF(VALUE(RIGHT(Таблица2[[#This Row],[фнкция ДА ВКЛ]],1))=Таблица2[[#This Row],[обучающая выборка]],1,0)</f>
        <v>0</v>
      </c>
      <c r="AO54">
        <f>IF(Таблица2[[#This Row],[обучающая выборка]]=Таблица2[[#This Row],[Result forward]],1,0)</f>
        <v>0</v>
      </c>
      <c r="AP54">
        <v>1</v>
      </c>
      <c r="AQ54" t="s">
        <v>126</v>
      </c>
      <c r="AR54">
        <v>27.632999999999999</v>
      </c>
      <c r="AS54">
        <v>1734.4590000000001</v>
      </c>
      <c r="AT54">
        <v>42.619</v>
      </c>
      <c r="AU54">
        <v>46.415999999999997</v>
      </c>
      <c r="AV54">
        <v>30.94</v>
      </c>
      <c r="AW54">
        <f>MIN(Таблица2[[#This Row],[Махал1ВКЛ]:[Махал5ВКл]])</f>
        <v>27.632999999999999</v>
      </c>
      <c r="AX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4">
        <f>IF(Таблица2[[#This Row],[обучающая выборка]]=Таблица2[[#This Row],[МахаланобисКлассификацияВКЛ]],1,0)</f>
        <v>0</v>
      </c>
      <c r="AZ54" t="s">
        <v>126</v>
      </c>
      <c r="BA54">
        <v>0.905192</v>
      </c>
      <c r="BB54">
        <v>0</v>
      </c>
      <c r="BC54">
        <v>2.7500000000000002E-4</v>
      </c>
      <c r="BD54">
        <v>3.4E-5</v>
      </c>
      <c r="BE54">
        <v>9.4499E-2</v>
      </c>
      <c r="BF54">
        <f>MAX(Таблица2[[#This Row],[АприорВКл1]:[АприорВКл5]])</f>
        <v>0.905192</v>
      </c>
      <c r="BG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4">
        <f>IF(Таблица2[[#This Row],[АприорВклКлассификация]]=Таблица2[[#This Row],[обучающая выборка]],1,0)</f>
        <v>0</v>
      </c>
      <c r="BI54" s="18" t="s">
        <v>124</v>
      </c>
      <c r="BJ54" s="18">
        <f>IF(VALUE(RIGHT(Таблица2[[#This Row],[Фунция ДА ИСК]]))=Таблица2[[#This Row],[обучающая выборка]],1,0)</f>
        <v>0</v>
      </c>
      <c r="BK54" s="18">
        <f>IF(Таблица2[[#This Row],[обучающая выборка]]=Таблица2[[#This Row],[Result backward]],1,0)</f>
        <v>0</v>
      </c>
      <c r="BL54" s="18">
        <v>1</v>
      </c>
      <c r="BM54" t="s">
        <v>126</v>
      </c>
      <c r="BN54">
        <v>27.632999999999999</v>
      </c>
      <c r="BO54">
        <v>1734.4590000000001</v>
      </c>
      <c r="BP54">
        <v>42.619</v>
      </c>
      <c r="BQ54">
        <v>46.415999999999997</v>
      </c>
      <c r="BR54">
        <v>30.94</v>
      </c>
      <c r="BS54">
        <f>MIN(Таблица2[[#This Row],[Махал1ИСК]:[Махал5ИСК]])</f>
        <v>27.632999999999999</v>
      </c>
      <c r="BT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4">
        <f>IF(Таблица2[[#This Row],[МАХАЛ ИСК Классификация]]=Таблица2[[#This Row],[обучающая выборка]],1,0)</f>
        <v>0</v>
      </c>
      <c r="BV54" t="s">
        <v>126</v>
      </c>
      <c r="BW54">
        <v>0.905192</v>
      </c>
      <c r="BX54">
        <v>0</v>
      </c>
      <c r="BY54">
        <v>2.7500000000000002E-4</v>
      </c>
      <c r="BZ54">
        <v>3.4E-5</v>
      </c>
      <c r="CA54">
        <v>9.4499E-2</v>
      </c>
      <c r="CB54">
        <f>MAX(Таблица2[[#This Row],[АприорИСК1]]:Таблица2[[#This Row],[АприорИСК5]])</f>
        <v>0.905192</v>
      </c>
      <c r="CC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4">
        <f>IF(Таблица2[[#This Row],[АприорИСК классификация]]=Таблица2[[#This Row],[обучающая выборка]],1,0)</f>
        <v>0</v>
      </c>
    </row>
    <row r="55" spans="1:82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5">
        <f>IF(VALUE(RIGHT(Таблица2[[#This Row],[функция]],1))=Таблица2[[#This Row],[обучающая выборка]],1,0)</f>
        <v>1</v>
      </c>
      <c r="S55" s="15">
        <f>IF(Таблица2[[#This Row],[обучающая выборка]]=Таблица2[[#This Row],[Result Lda]],1,0)</f>
        <v>1</v>
      </c>
      <c r="T55" s="15">
        <v>1</v>
      </c>
      <c r="U55" s="17" t="s">
        <v>124</v>
      </c>
      <c r="V55" s="17">
        <v>7.0810000000000004</v>
      </c>
      <c r="W55" s="17">
        <v>2156.5219999999999</v>
      </c>
      <c r="X55" s="17">
        <v>27.513999999999999</v>
      </c>
      <c r="Y55" s="17">
        <v>36.029000000000003</v>
      </c>
      <c r="Z55" s="17">
        <v>18.791</v>
      </c>
      <c r="AA55" s="17">
        <f>MIN(Таблица2[[#This Row],[Махал1]:[Махал5]])</f>
        <v>7.0810000000000004</v>
      </c>
      <c r="AB5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5" s="17">
        <f>IF(Таблица2[[#This Row],[Махаланобис классификация]]=Таблица2[[#This Row],[обучающая выборка]],1,0)</f>
        <v>1</v>
      </c>
      <c r="AD55" s="18" t="s">
        <v>124</v>
      </c>
      <c r="AE55" s="19">
        <v>0.99841935447656205</v>
      </c>
      <c r="AF55" s="19">
        <v>0</v>
      </c>
      <c r="AG55" s="19">
        <v>1.9911492157265747E-5</v>
      </c>
      <c r="AH55" s="19">
        <v>2.3490734056452071E-7</v>
      </c>
      <c r="AI55" s="19">
        <v>1.5604991239401996E-3</v>
      </c>
      <c r="AJ55">
        <f>MAX(Таблица2[[#This Row],[априор1]:[априор5]])</f>
        <v>0.99841935447656205</v>
      </c>
      <c r="AK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5">
        <f>IF(Таблица2[[#This Row],[обучающая выборка]]=Таблица2[[#This Row],[Априор Классификация]],1,0)</f>
        <v>1</v>
      </c>
      <c r="AM55" t="s">
        <v>124</v>
      </c>
      <c r="AN55">
        <f>IF(VALUE(RIGHT(Таблица2[[#This Row],[фнкция ДА ВКЛ]],1))=Таблица2[[#This Row],[обучающая выборка]],1,0)</f>
        <v>1</v>
      </c>
      <c r="AO55">
        <f>IF(Таблица2[[#This Row],[обучающая выборка]]=Таблица2[[#This Row],[Result forward]],1,0)</f>
        <v>1</v>
      </c>
      <c r="AP55">
        <v>1</v>
      </c>
      <c r="AQ55" t="s">
        <v>124</v>
      </c>
      <c r="AR55">
        <v>4.5289999999999999</v>
      </c>
      <c r="AS55">
        <v>1465.3009999999999</v>
      </c>
      <c r="AT55">
        <v>16.533000000000001</v>
      </c>
      <c r="AU55">
        <v>22.364000000000001</v>
      </c>
      <c r="AV55">
        <v>8.8480000000000008</v>
      </c>
      <c r="AW55">
        <f>MIN(Таблица2[[#This Row],[Махал1ВКЛ]:[Махал5ВКл]])</f>
        <v>4.5289999999999999</v>
      </c>
      <c r="AX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5">
        <f>IF(Таблица2[[#This Row],[обучающая выборка]]=Таблица2[[#This Row],[МахаланобисКлассификацияВКЛ]],1,0)</f>
        <v>1</v>
      </c>
      <c r="AZ55" t="s">
        <v>124</v>
      </c>
      <c r="BA55">
        <v>0.939523</v>
      </c>
      <c r="BB55">
        <v>0</v>
      </c>
      <c r="BC55">
        <v>1.268E-3</v>
      </c>
      <c r="BD55">
        <v>5.7000000000000003E-5</v>
      </c>
      <c r="BE55">
        <v>5.9152000000000003E-2</v>
      </c>
      <c r="BF55">
        <f>MAX(Таблица2[[#This Row],[АприорВКл1]:[АприорВКл5]])</f>
        <v>0.939523</v>
      </c>
      <c r="BG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5">
        <f>IF(Таблица2[[#This Row],[АприорВклКлассификация]]=Таблица2[[#This Row],[обучающая выборка]],1,0)</f>
        <v>1</v>
      </c>
      <c r="BI55" s="18" t="s">
        <v>124</v>
      </c>
      <c r="BJ55" s="18">
        <f>IF(VALUE(RIGHT(Таблица2[[#This Row],[Фунция ДА ИСК]]))=Таблица2[[#This Row],[обучающая выборка]],1,0)</f>
        <v>1</v>
      </c>
      <c r="BK55" s="18">
        <f>IF(Таблица2[[#This Row],[обучающая выборка]]=Таблица2[[#This Row],[Result backward]],1,0)</f>
        <v>1</v>
      </c>
      <c r="BL55" s="18">
        <v>1</v>
      </c>
      <c r="BM55" t="s">
        <v>124</v>
      </c>
      <c r="BN55">
        <v>4.5289999999999999</v>
      </c>
      <c r="BO55">
        <v>1465.3009999999999</v>
      </c>
      <c r="BP55">
        <v>16.533000000000001</v>
      </c>
      <c r="BQ55">
        <v>22.364000000000001</v>
      </c>
      <c r="BR55">
        <v>8.8480000000000008</v>
      </c>
      <c r="BS55">
        <f>MIN(Таблица2[[#This Row],[Махал1ИСК]:[Махал5ИСК]])</f>
        <v>4.5289999999999999</v>
      </c>
      <c r="BT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5">
        <f>IF(Таблица2[[#This Row],[МАХАЛ ИСК Классификация]]=Таблица2[[#This Row],[обучающая выборка]],1,0)</f>
        <v>1</v>
      </c>
      <c r="BV55" t="s">
        <v>124</v>
      </c>
      <c r="BW55">
        <v>0.939523</v>
      </c>
      <c r="BX55">
        <v>0</v>
      </c>
      <c r="BY55">
        <v>1.268E-3</v>
      </c>
      <c r="BZ55">
        <v>5.7000000000000003E-5</v>
      </c>
      <c r="CA55">
        <v>5.9152000000000003E-2</v>
      </c>
      <c r="CB55">
        <f>MAX(Таблица2[[#This Row],[АприорИСК1]]:Таблица2[[#This Row],[АприорИСК5]])</f>
        <v>0.939523</v>
      </c>
      <c r="CC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5">
        <f>IF(Таблица2[[#This Row],[АприорИСК классификация]]=Таблица2[[#This Row],[обучающая выборка]],1,0)</f>
        <v>1</v>
      </c>
    </row>
    <row r="56" spans="1:82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5">
        <f>IF(VALUE(RIGHT(Таблица2[[#This Row],[функция]],1))=Таблица2[[#This Row],[обучающая выборка]],1,0)</f>
        <v>1</v>
      </c>
      <c r="S56" s="15">
        <f>IF(Таблица2[[#This Row],[обучающая выборка]]=Таблица2[[#This Row],[Result Lda]],1,0)</f>
        <v>1</v>
      </c>
      <c r="T56" s="15">
        <v>1</v>
      </c>
      <c r="U56" s="17" t="s">
        <v>124</v>
      </c>
      <c r="V56" s="17">
        <v>5.6950000000000003</v>
      </c>
      <c r="W56" s="17">
        <v>2116.84</v>
      </c>
      <c r="X56" s="17">
        <v>36.979999999999997</v>
      </c>
      <c r="Y56" s="17">
        <v>25.652999999999999</v>
      </c>
      <c r="Z56" s="17">
        <v>42.673999999999999</v>
      </c>
      <c r="AA56" s="17">
        <f>MIN(Таблица2[[#This Row],[Махал1]:[Махал5]])</f>
        <v>5.6950000000000003</v>
      </c>
      <c r="AB5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6" s="17">
        <f>IF(Таблица2[[#This Row],[Махаланобис классификация]]=Таблица2[[#This Row],[обучающая выборка]],1,0)</f>
        <v>1</v>
      </c>
      <c r="AD56" s="18" t="s">
        <v>124</v>
      </c>
      <c r="AE56" s="19">
        <v>0.9999788378890907</v>
      </c>
      <c r="AF56" s="19">
        <v>0</v>
      </c>
      <c r="AG56" s="19">
        <v>8.7776326036690313E-8</v>
      </c>
      <c r="AH56" s="19">
        <v>2.1069243491555099E-5</v>
      </c>
      <c r="AI56" s="19">
        <v>5.0910917360208075E-9</v>
      </c>
      <c r="AJ56">
        <f>MAX(Таблица2[[#This Row],[априор1]:[априор5]])</f>
        <v>0.9999788378890907</v>
      </c>
      <c r="AK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6">
        <f>IF(Таблица2[[#This Row],[обучающая выборка]]=Таблица2[[#This Row],[Априор Классификация]],1,0)</f>
        <v>1</v>
      </c>
      <c r="AM56" t="s">
        <v>124</v>
      </c>
      <c r="AN56">
        <f>IF(VALUE(RIGHT(Таблица2[[#This Row],[фнкция ДА ВКЛ]],1))=Таблица2[[#This Row],[обучающая выборка]],1,0)</f>
        <v>1</v>
      </c>
      <c r="AO56">
        <f>IF(Таблица2[[#This Row],[обучающая выборка]]=Таблица2[[#This Row],[Result forward]],1,0)</f>
        <v>1</v>
      </c>
      <c r="AP56">
        <v>1</v>
      </c>
      <c r="AQ56" t="s">
        <v>124</v>
      </c>
      <c r="AR56">
        <v>3.3420000000000001</v>
      </c>
      <c r="AS56">
        <v>1388.96</v>
      </c>
      <c r="AT56">
        <v>22.581</v>
      </c>
      <c r="AU56">
        <v>12.16</v>
      </c>
      <c r="AV56">
        <v>24.033999999999999</v>
      </c>
      <c r="AW56">
        <f>MIN(Таблица2[[#This Row],[Махал1ВКЛ]:[Махал5ВКл]])</f>
        <v>3.3420000000000001</v>
      </c>
      <c r="AX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6">
        <f>IF(Таблица2[[#This Row],[обучающая выборка]]=Таблица2[[#This Row],[МахаланобисКлассификацияВКЛ]],1,0)</f>
        <v>1</v>
      </c>
      <c r="AZ56" t="s">
        <v>124</v>
      </c>
      <c r="BA56">
        <v>0.99444600000000005</v>
      </c>
      <c r="BB56">
        <v>0</v>
      </c>
      <c r="BC56">
        <v>3.6000000000000001E-5</v>
      </c>
      <c r="BD56">
        <v>5.4999999999999997E-3</v>
      </c>
      <c r="BE56">
        <v>1.7E-5</v>
      </c>
      <c r="BF56">
        <f>MAX(Таблица2[[#This Row],[АприорВКл1]:[АприорВКл5]])</f>
        <v>0.99444600000000005</v>
      </c>
      <c r="BG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6">
        <f>IF(Таблица2[[#This Row],[АприорВклКлассификация]]=Таблица2[[#This Row],[обучающая выборка]],1,0)</f>
        <v>1</v>
      </c>
      <c r="BI56" s="18" t="s">
        <v>124</v>
      </c>
      <c r="BJ56" s="18">
        <f>IF(VALUE(RIGHT(Таблица2[[#This Row],[Фунция ДА ИСК]]))=Таблица2[[#This Row],[обучающая выборка]],1,0)</f>
        <v>1</v>
      </c>
      <c r="BK56" s="18">
        <f>IF(Таблица2[[#This Row],[обучающая выборка]]=Таблица2[[#This Row],[Result backward]],1,0)</f>
        <v>1</v>
      </c>
      <c r="BL56" s="18">
        <v>1</v>
      </c>
      <c r="BM56" t="s">
        <v>124</v>
      </c>
      <c r="BN56">
        <v>3.3420000000000001</v>
      </c>
      <c r="BO56">
        <v>1388.96</v>
      </c>
      <c r="BP56">
        <v>22.581</v>
      </c>
      <c r="BQ56">
        <v>12.16</v>
      </c>
      <c r="BR56">
        <v>24.033999999999999</v>
      </c>
      <c r="BS56">
        <f>MIN(Таблица2[[#This Row],[Махал1ИСК]:[Махал5ИСК]])</f>
        <v>3.3420000000000001</v>
      </c>
      <c r="BT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6">
        <f>IF(Таблица2[[#This Row],[МАХАЛ ИСК Классификация]]=Таблица2[[#This Row],[обучающая выборка]],1,0)</f>
        <v>1</v>
      </c>
      <c r="BV56" t="s">
        <v>124</v>
      </c>
      <c r="BW56">
        <v>0.99444600000000005</v>
      </c>
      <c r="BX56">
        <v>0</v>
      </c>
      <c r="BY56">
        <v>3.6000000000000001E-5</v>
      </c>
      <c r="BZ56">
        <v>5.4999999999999997E-3</v>
      </c>
      <c r="CA56">
        <v>1.7E-5</v>
      </c>
      <c r="CB56">
        <f>MAX(Таблица2[[#This Row],[АприорИСК1]]:Таблица2[[#This Row],[АприорИСК5]])</f>
        <v>0.99444600000000005</v>
      </c>
      <c r="CC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6">
        <f>IF(Таблица2[[#This Row],[АприорИСК классификация]]=Таблица2[[#This Row],[обучающая выборка]],1,0)</f>
        <v>1</v>
      </c>
    </row>
    <row r="57" spans="1:82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5">
        <f>IF(VALUE(RIGHT(Таблица2[[#This Row],[функция]],1))=Таблица2[[#This Row],[обучающая выборка]],1,0)</f>
        <v>0</v>
      </c>
      <c r="S57" s="15">
        <f>IF(Таблица2[[#This Row],[обучающая выборка]]=Таблица2[[#This Row],[Result Lda]],1,0)</f>
        <v>0</v>
      </c>
      <c r="T57" s="15">
        <v>1</v>
      </c>
      <c r="U57" s="17" t="s">
        <v>126</v>
      </c>
      <c r="V57" s="17">
        <v>35.764000000000003</v>
      </c>
      <c r="W57" s="17">
        <v>1930.7529999999999</v>
      </c>
      <c r="X57" s="17">
        <v>52.786999999999999</v>
      </c>
      <c r="Y57" s="17">
        <v>42.396999999999998</v>
      </c>
      <c r="Z57" s="17">
        <v>54.851999999999997</v>
      </c>
      <c r="AA57" s="17">
        <f>MIN(Таблица2[[#This Row],[Махал1]:[Махал5]])</f>
        <v>35.764000000000003</v>
      </c>
      <c r="AB5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7" s="17">
        <f>IF(Таблица2[[#This Row],[Махаланобис классификация]]=Таблица2[[#This Row],[обучающая выборка]],1,0)</f>
        <v>0</v>
      </c>
      <c r="AD57" s="18" t="s">
        <v>126</v>
      </c>
      <c r="AE57" s="19">
        <v>0.98362774057980695</v>
      </c>
      <c r="AF57" s="19">
        <v>0</v>
      </c>
      <c r="AG57" s="19">
        <v>1.0796848488311801E-4</v>
      </c>
      <c r="AH57" s="19">
        <v>1.6225844693250113E-2</v>
      </c>
      <c r="AI57" s="19">
        <v>3.8446242059813434E-5</v>
      </c>
      <c r="AJ57">
        <f>MAX(Таблица2[[#This Row],[априор1]:[априор5]])</f>
        <v>0.98362774057980695</v>
      </c>
      <c r="AK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7">
        <f>IF(Таблица2[[#This Row],[обучающая выборка]]=Таблица2[[#This Row],[Априор Классификация]],1,0)</f>
        <v>0</v>
      </c>
      <c r="AM57" t="s">
        <v>124</v>
      </c>
      <c r="AN57">
        <f>IF(VALUE(RIGHT(Таблица2[[#This Row],[фнкция ДА ВКЛ]],1))=Таблица2[[#This Row],[обучающая выборка]],1,0)</f>
        <v>0</v>
      </c>
      <c r="AO57">
        <f>IF(Таблица2[[#This Row],[обучающая выборка]]=Таблица2[[#This Row],[Result forward]],1,0)</f>
        <v>0</v>
      </c>
      <c r="AP57">
        <v>1</v>
      </c>
      <c r="AQ57" t="s">
        <v>126</v>
      </c>
      <c r="AR57">
        <v>4.8289999999999997</v>
      </c>
      <c r="AS57">
        <v>1328.3789999999999</v>
      </c>
      <c r="AT57">
        <v>23.984999999999999</v>
      </c>
      <c r="AU57">
        <v>16.103000000000002</v>
      </c>
      <c r="AV57">
        <v>7.7560000000000002</v>
      </c>
      <c r="AW57">
        <f>MIN(Таблица2[[#This Row],[Махал1ВКЛ]:[Махал5ВКл]])</f>
        <v>4.8289999999999997</v>
      </c>
      <c r="AX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7">
        <f>IF(Таблица2[[#This Row],[обучающая выборка]]=Таблица2[[#This Row],[МахаланобисКлассификацияВКЛ]],1,0)</f>
        <v>0</v>
      </c>
      <c r="AZ57" t="s">
        <v>126</v>
      </c>
      <c r="BA57">
        <v>0.88662600000000003</v>
      </c>
      <c r="BB57">
        <v>0</v>
      </c>
      <c r="BC57">
        <v>3.3000000000000003E-5</v>
      </c>
      <c r="BD57">
        <v>1.436E-3</v>
      </c>
      <c r="BE57">
        <v>0.111904</v>
      </c>
      <c r="BF57">
        <f>MAX(Таблица2[[#This Row],[АприорВКл1]:[АприорВКл5]])</f>
        <v>0.88662600000000003</v>
      </c>
      <c r="BG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7">
        <f>IF(Таблица2[[#This Row],[АприорВклКлассификация]]=Таблица2[[#This Row],[обучающая выборка]],1,0)</f>
        <v>0</v>
      </c>
      <c r="BI57" s="18" t="s">
        <v>124</v>
      </c>
      <c r="BJ57" s="18">
        <f>IF(VALUE(RIGHT(Таблица2[[#This Row],[Фунция ДА ИСК]]))=Таблица2[[#This Row],[обучающая выборка]],1,0)</f>
        <v>0</v>
      </c>
      <c r="BK57" s="18">
        <f>IF(Таблица2[[#This Row],[обучающая выборка]]=Таблица2[[#This Row],[Result backward]],1,0)</f>
        <v>0</v>
      </c>
      <c r="BL57" s="18">
        <v>1</v>
      </c>
      <c r="BM57" t="s">
        <v>126</v>
      </c>
      <c r="BN57">
        <v>4.8289999999999997</v>
      </c>
      <c r="BO57">
        <v>1328.3789999999999</v>
      </c>
      <c r="BP57">
        <v>23.984999999999999</v>
      </c>
      <c r="BQ57">
        <v>16.103000000000002</v>
      </c>
      <c r="BR57">
        <v>7.7560000000000002</v>
      </c>
      <c r="BS57">
        <f>MIN(Таблица2[[#This Row],[Махал1ИСК]:[Махал5ИСК]])</f>
        <v>4.8289999999999997</v>
      </c>
      <c r="BT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7">
        <f>IF(Таблица2[[#This Row],[МАХАЛ ИСК Классификация]]=Таблица2[[#This Row],[обучающая выборка]],1,0)</f>
        <v>0</v>
      </c>
      <c r="BV57" t="s">
        <v>126</v>
      </c>
      <c r="BW57">
        <v>0.88662600000000003</v>
      </c>
      <c r="BX57">
        <v>0</v>
      </c>
      <c r="BY57">
        <v>3.3000000000000003E-5</v>
      </c>
      <c r="BZ57">
        <v>1.436E-3</v>
      </c>
      <c r="CA57">
        <v>0.111904</v>
      </c>
      <c r="CB57">
        <f>MAX(Таблица2[[#This Row],[АприорИСК1]]:Таблица2[[#This Row],[АприорИСК5]])</f>
        <v>0.88662600000000003</v>
      </c>
      <c r="CC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7">
        <f>IF(Таблица2[[#This Row],[АприорИСК классификация]]=Таблица2[[#This Row],[обучающая выборка]],1,0)</f>
        <v>0</v>
      </c>
    </row>
    <row r="58" spans="1:82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5">
        <f>IF(VALUE(RIGHT(Таблица2[[#This Row],[функция]],1))=Таблица2[[#This Row],[обучающая выборка]],1,0)</f>
        <v>0</v>
      </c>
      <c r="S58" s="15">
        <f>IF(Таблица2[[#This Row],[обучающая выборка]]=Таблица2[[#This Row],[Result Lda]],1,0)</f>
        <v>0</v>
      </c>
      <c r="T58" s="15">
        <v>1</v>
      </c>
      <c r="U58" s="17" t="s">
        <v>126</v>
      </c>
      <c r="V58" s="17">
        <v>23.509</v>
      </c>
      <c r="W58" s="17">
        <v>2069.6590000000001</v>
      </c>
      <c r="X58" s="17">
        <v>54.716000000000001</v>
      </c>
      <c r="Y58" s="17">
        <v>23.425000000000001</v>
      </c>
      <c r="Z58" s="17">
        <v>65.277000000000001</v>
      </c>
      <c r="AA58" s="17">
        <f>MIN(Таблица2[[#This Row],[Махал1]:[Махал5]])</f>
        <v>23.425000000000001</v>
      </c>
      <c r="AB5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58" s="17">
        <f>IF(Таблица2[[#This Row],[Махаланобис классификация]]=Таблица2[[#This Row],[обучающая выборка]],1,0)</f>
        <v>0</v>
      </c>
      <c r="AD58" s="18" t="s">
        <v>126</v>
      </c>
      <c r="AE58" s="19">
        <v>0.67836314618086047</v>
      </c>
      <c r="AF58" s="19">
        <v>0</v>
      </c>
      <c r="AG58" s="19">
        <v>6.1913399179770353E-8</v>
      </c>
      <c r="AH58" s="19">
        <v>0.32163679159075048</v>
      </c>
      <c r="AI58" s="19">
        <v>3.1498980107164997E-10</v>
      </c>
      <c r="AJ58">
        <f>MAX(Таблица2[[#This Row],[априор1]:[априор5]])</f>
        <v>0.67836314618086047</v>
      </c>
      <c r="AK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8">
        <f>IF(Таблица2[[#This Row],[обучающая выборка]]=Таблица2[[#This Row],[Априор Классификация]],1,0)</f>
        <v>0</v>
      </c>
      <c r="AM58" t="s">
        <v>120</v>
      </c>
      <c r="AN58">
        <f>IF(VALUE(RIGHT(Таблица2[[#This Row],[фнкция ДА ВКЛ]],1))=Таблица2[[#This Row],[обучающая выборка]],1,0)</f>
        <v>0</v>
      </c>
      <c r="AO58">
        <f>IF(Таблица2[[#This Row],[обучающая выборка]]=Таблица2[[#This Row],[Result forward]],1,0)</f>
        <v>0</v>
      </c>
      <c r="AP58">
        <v>4</v>
      </c>
      <c r="AQ58" t="s">
        <v>126</v>
      </c>
      <c r="AR58">
        <v>16.741</v>
      </c>
      <c r="AS58">
        <v>1422.0519999999999</v>
      </c>
      <c r="AT58">
        <v>41.843000000000004</v>
      </c>
      <c r="AU58">
        <v>4.0259999999999998</v>
      </c>
      <c r="AV58">
        <v>59.444000000000003</v>
      </c>
      <c r="AW58">
        <f>MIN(Таблица2[[#This Row],[Махал1ВКЛ]:[Махал5ВКл]])</f>
        <v>4.0259999999999998</v>
      </c>
      <c r="AX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58">
        <f>IF(Таблица2[[#This Row],[обучающая выборка]]=Таблица2[[#This Row],[МахаланобисКлассификацияВКЛ]],1,0)</f>
        <v>0</v>
      </c>
      <c r="AZ58" t="s">
        <v>126</v>
      </c>
      <c r="BA58">
        <v>3.8E-3</v>
      </c>
      <c r="BB58">
        <v>0</v>
      </c>
      <c r="BC58">
        <v>0</v>
      </c>
      <c r="BD58">
        <v>0.99619999999999997</v>
      </c>
      <c r="BE58">
        <v>0</v>
      </c>
      <c r="BF58">
        <f>MAX(Таблица2[[#This Row],[АприорВКл1]:[АприорВКл5]])</f>
        <v>0.99619999999999997</v>
      </c>
      <c r="BG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58">
        <f>IF(Таблица2[[#This Row],[АприорВклКлассификация]]=Таблица2[[#This Row],[обучающая выборка]],1,0)</f>
        <v>0</v>
      </c>
      <c r="BI58" s="18" t="s">
        <v>120</v>
      </c>
      <c r="BJ58" s="18">
        <f>IF(VALUE(RIGHT(Таблица2[[#This Row],[Фунция ДА ИСК]]))=Таблица2[[#This Row],[обучающая выборка]],1,0)</f>
        <v>0</v>
      </c>
      <c r="BK58" s="18">
        <f>IF(Таблица2[[#This Row],[обучающая выборка]]=Таблица2[[#This Row],[Result backward]],1,0)</f>
        <v>0</v>
      </c>
      <c r="BL58" s="18">
        <v>4</v>
      </c>
      <c r="BM58" t="s">
        <v>126</v>
      </c>
      <c r="BN58">
        <v>16.741</v>
      </c>
      <c r="BO58">
        <v>1422.0519999999999</v>
      </c>
      <c r="BP58">
        <v>41.843000000000004</v>
      </c>
      <c r="BQ58">
        <v>4.0259999999999998</v>
      </c>
      <c r="BR58">
        <v>59.444000000000003</v>
      </c>
      <c r="BS58">
        <f>MIN(Таблица2[[#This Row],[Махал1ИСК]:[Махал5ИСК]])</f>
        <v>4.0259999999999998</v>
      </c>
      <c r="BT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58">
        <f>IF(Таблица2[[#This Row],[МАХАЛ ИСК Классификация]]=Таблица2[[#This Row],[обучающая выборка]],1,0)</f>
        <v>0</v>
      </c>
      <c r="BV58" t="s">
        <v>126</v>
      </c>
      <c r="BW58">
        <v>3.8E-3</v>
      </c>
      <c r="BX58">
        <v>0</v>
      </c>
      <c r="BY58">
        <v>0</v>
      </c>
      <c r="BZ58">
        <v>0.99619999999999997</v>
      </c>
      <c r="CA58">
        <v>0</v>
      </c>
      <c r="CB58">
        <f>MAX(Таблица2[[#This Row],[АприорИСК1]]:Таблица2[[#This Row],[АприорИСК5]])</f>
        <v>0.99619999999999997</v>
      </c>
      <c r="CC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58">
        <f>IF(Таблица2[[#This Row],[АприорИСК классификация]]=Таблица2[[#This Row],[обучающая выборка]],1,0)</f>
        <v>0</v>
      </c>
    </row>
    <row r="59" spans="1:82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5">
        <f>IF(VALUE(RIGHT(Таблица2[[#This Row],[функция]],1))=Таблица2[[#This Row],[обучающая выборка]],1,0)</f>
        <v>0</v>
      </c>
      <c r="S59" s="15">
        <f>IF(Таблица2[[#This Row],[обучающая выборка]]=Таблица2[[#This Row],[Result Lda]],1,0)</f>
        <v>0</v>
      </c>
      <c r="T59" s="15">
        <v>4</v>
      </c>
      <c r="U59" s="17" t="s">
        <v>126</v>
      </c>
      <c r="V59" s="17">
        <v>23.899000000000001</v>
      </c>
      <c r="W59" s="17">
        <v>2002.828</v>
      </c>
      <c r="X59" s="17">
        <v>64.024000000000001</v>
      </c>
      <c r="Y59" s="17">
        <v>27.914999999999999</v>
      </c>
      <c r="Z59" s="17">
        <v>48.396000000000001</v>
      </c>
      <c r="AA59" s="17">
        <f>MIN(Таблица2[[#This Row],[Махал1]:[Махал5]])</f>
        <v>23.899000000000001</v>
      </c>
      <c r="AB5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9" s="17">
        <f>IF(Таблица2[[#This Row],[Махаланобис классификация]]=Таблица2[[#This Row],[обучающая выборка]],1,0)</f>
        <v>0</v>
      </c>
      <c r="AD59" s="18" t="s">
        <v>126</v>
      </c>
      <c r="AE59" s="19">
        <v>0.94249488221780364</v>
      </c>
      <c r="AF59" s="19">
        <v>0</v>
      </c>
      <c r="AG59" s="19">
        <v>9.9540905068468953E-10</v>
      </c>
      <c r="AH59" s="19">
        <v>5.7502653722673165E-2</v>
      </c>
      <c r="AI59" s="19">
        <v>2.4630641142436793E-6</v>
      </c>
      <c r="AJ59">
        <f>MAX(Таблица2[[#This Row],[априор1]:[априор5]])</f>
        <v>0.94249488221780364</v>
      </c>
      <c r="AK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9">
        <f>IF(Таблица2[[#This Row],[обучающая выборка]]=Таблица2[[#This Row],[Априор Классификация]],1,0)</f>
        <v>0</v>
      </c>
      <c r="AM59" t="s">
        <v>124</v>
      </c>
      <c r="AN59">
        <f>IF(VALUE(RIGHT(Таблица2[[#This Row],[фнкция ДА ВКЛ]],1))=Таблица2[[#This Row],[обучающая выборка]],1,0)</f>
        <v>0</v>
      </c>
      <c r="AO59">
        <f>IF(Таблица2[[#This Row],[обучающая выборка]]=Таблица2[[#This Row],[Result forward]],1,0)</f>
        <v>0</v>
      </c>
      <c r="AP59">
        <v>1</v>
      </c>
      <c r="AQ59" t="s">
        <v>126</v>
      </c>
      <c r="AR59">
        <v>14.446999999999999</v>
      </c>
      <c r="AS59">
        <v>1442.6790000000001</v>
      </c>
      <c r="AT59">
        <v>63.515999999999998</v>
      </c>
      <c r="AU59">
        <v>25.062999999999999</v>
      </c>
      <c r="AV59">
        <v>32.383000000000003</v>
      </c>
      <c r="AW59">
        <f>MIN(Таблица2[[#This Row],[Махал1ВКЛ]:[Махал5ВКл]])</f>
        <v>14.446999999999999</v>
      </c>
      <c r="AX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9">
        <f>IF(Таблица2[[#This Row],[обучающая выборка]]=Таблица2[[#This Row],[МахаланобисКлассификацияВКЛ]],1,0)</f>
        <v>0</v>
      </c>
      <c r="AZ59" t="s">
        <v>126</v>
      </c>
      <c r="BA59">
        <v>0.99768500000000004</v>
      </c>
      <c r="BB59">
        <v>0</v>
      </c>
      <c r="BC59">
        <v>0</v>
      </c>
      <c r="BD59">
        <v>2.245E-3</v>
      </c>
      <c r="BE59">
        <v>6.8999999999999997E-5</v>
      </c>
      <c r="BF59">
        <f>MAX(Таблица2[[#This Row],[АприорВКл1]:[АприорВКл5]])</f>
        <v>0.99768500000000004</v>
      </c>
      <c r="BG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9">
        <f>IF(Таблица2[[#This Row],[АприорВклКлассификация]]=Таблица2[[#This Row],[обучающая выборка]],1,0)</f>
        <v>0</v>
      </c>
      <c r="BI59" s="18" t="s">
        <v>124</v>
      </c>
      <c r="BJ59" s="18">
        <f>IF(VALUE(RIGHT(Таблица2[[#This Row],[Фунция ДА ИСК]]))=Таблица2[[#This Row],[обучающая выборка]],1,0)</f>
        <v>0</v>
      </c>
      <c r="BK59" s="18">
        <f>IF(Таблица2[[#This Row],[обучающая выборка]]=Таблица2[[#This Row],[Result backward]],1,0)</f>
        <v>0</v>
      </c>
      <c r="BL59" s="18">
        <v>1</v>
      </c>
      <c r="BM59" t="s">
        <v>126</v>
      </c>
      <c r="BN59">
        <v>14.446999999999999</v>
      </c>
      <c r="BO59">
        <v>1442.6790000000001</v>
      </c>
      <c r="BP59">
        <v>63.515999999999998</v>
      </c>
      <c r="BQ59">
        <v>25.062999999999999</v>
      </c>
      <c r="BR59">
        <v>32.383000000000003</v>
      </c>
      <c r="BS59">
        <f>MIN(Таблица2[[#This Row],[Махал1ИСК]:[Махал5ИСК]])</f>
        <v>14.446999999999999</v>
      </c>
      <c r="BT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9">
        <f>IF(Таблица2[[#This Row],[МАХАЛ ИСК Классификация]]=Таблица2[[#This Row],[обучающая выборка]],1,0)</f>
        <v>0</v>
      </c>
      <c r="BV59" t="s">
        <v>126</v>
      </c>
      <c r="BW59">
        <v>0.99768500000000004</v>
      </c>
      <c r="BX59">
        <v>0</v>
      </c>
      <c r="BY59">
        <v>0</v>
      </c>
      <c r="BZ59">
        <v>2.245E-3</v>
      </c>
      <c r="CA59">
        <v>6.8999999999999997E-5</v>
      </c>
      <c r="CB59">
        <f>MAX(Таблица2[[#This Row],[АприорИСК1]]:Таблица2[[#This Row],[АприорИСК5]])</f>
        <v>0.99768500000000004</v>
      </c>
      <c r="CC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9">
        <f>IF(Таблица2[[#This Row],[АприорИСК классификация]]=Таблица2[[#This Row],[обучающая выборка]],1,0)</f>
        <v>0</v>
      </c>
    </row>
    <row r="60" spans="1:82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5">
        <f>IF(VALUE(RIGHT(Таблица2[[#This Row],[функция]],1))=Таблица2[[#This Row],[обучающая выборка]],1,0)</f>
        <v>0</v>
      </c>
      <c r="S60" s="15">
        <f>IF(Таблица2[[#This Row],[обучающая выборка]]=Таблица2[[#This Row],[Result Lda]],1,0)</f>
        <v>0</v>
      </c>
      <c r="T60" s="15">
        <v>3</v>
      </c>
      <c r="U60" s="17" t="s">
        <v>126</v>
      </c>
      <c r="V60" s="17">
        <v>229.72300000000001</v>
      </c>
      <c r="W60" s="17">
        <v>1347.8219999999999</v>
      </c>
      <c r="X60" s="17">
        <v>200.85499999999999</v>
      </c>
      <c r="Y60" s="17">
        <v>244.94499999999999</v>
      </c>
      <c r="Z60" s="17">
        <v>239.32400000000001</v>
      </c>
      <c r="AA60" s="17">
        <f>MIN(Таблица2[[#This Row],[Махал1]:[Махал5]])</f>
        <v>200.85499999999999</v>
      </c>
      <c r="AB6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60" s="17">
        <f>IF(Таблица2[[#This Row],[Махаланобис классификация]]=Таблица2[[#This Row],[обучающая выборка]],1,0)</f>
        <v>0</v>
      </c>
      <c r="AD60" s="18" t="s">
        <v>126</v>
      </c>
      <c r="AE60" s="19">
        <v>9.8801754954477171E-7</v>
      </c>
      <c r="AF60" s="19">
        <v>0</v>
      </c>
      <c r="AG60" s="19">
        <v>0.9999990073273427</v>
      </c>
      <c r="AH60" s="19">
        <v>2.2227698488372882E-10</v>
      </c>
      <c r="AI60" s="19">
        <v>4.4328307755560806E-9</v>
      </c>
      <c r="AJ60">
        <f>MAX(Таблица2[[#This Row],[априор1]:[априор5]])</f>
        <v>0.9999990073273427</v>
      </c>
      <c r="AK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60">
        <f>IF(Таблица2[[#This Row],[обучающая выборка]]=Таблица2[[#This Row],[Априор Классификация]],1,0)</f>
        <v>0</v>
      </c>
      <c r="AM60" t="s">
        <v>123</v>
      </c>
      <c r="AN60">
        <f>IF(VALUE(RIGHT(Таблица2[[#This Row],[фнкция ДА ВКЛ]],1))=Таблица2[[#This Row],[обучающая выборка]],1,0)</f>
        <v>0</v>
      </c>
      <c r="AO60">
        <f>IF(Таблица2[[#This Row],[обучающая выборка]]=Таблица2[[#This Row],[Result forward]],1,0)</f>
        <v>0</v>
      </c>
      <c r="AP60">
        <v>3</v>
      </c>
      <c r="AQ60" t="s">
        <v>126</v>
      </c>
      <c r="AR60">
        <v>215.60900000000001</v>
      </c>
      <c r="AS60">
        <v>596.71299999999997</v>
      </c>
      <c r="AT60">
        <v>172.36699999999999</v>
      </c>
      <c r="AU60">
        <v>210.172</v>
      </c>
      <c r="AV60">
        <v>219.14699999999999</v>
      </c>
      <c r="AW60">
        <f>MIN(Таблица2[[#This Row],[Махал1ВКЛ]:[Махал5ВКл]])</f>
        <v>172.36699999999999</v>
      </c>
      <c r="AX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60">
        <f>IF(Таблица2[[#This Row],[обучающая выборка]]=Таблица2[[#This Row],[МахаланобисКлассификацияВКЛ]],1,0)</f>
        <v>0</v>
      </c>
      <c r="AZ60" t="s">
        <v>126</v>
      </c>
      <c r="BA60">
        <v>0</v>
      </c>
      <c r="BB60">
        <v>0</v>
      </c>
      <c r="BC60">
        <v>1</v>
      </c>
      <c r="BD60">
        <v>0</v>
      </c>
      <c r="BE60">
        <v>0</v>
      </c>
      <c r="BF60">
        <f>MAX(Таблица2[[#This Row],[АприорВКл1]:[АприорВКл5]])</f>
        <v>1</v>
      </c>
      <c r="BG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60">
        <f>IF(Таблица2[[#This Row],[АприорВклКлассификация]]=Таблица2[[#This Row],[обучающая выборка]],1,0)</f>
        <v>0</v>
      </c>
      <c r="BI60" s="18" t="s">
        <v>123</v>
      </c>
      <c r="BJ60" s="18">
        <f>IF(VALUE(RIGHT(Таблица2[[#This Row],[Фунция ДА ИСК]]))=Таблица2[[#This Row],[обучающая выборка]],1,0)</f>
        <v>0</v>
      </c>
      <c r="BK60" s="18">
        <f>IF(Таблица2[[#This Row],[обучающая выборка]]=Таблица2[[#This Row],[Result backward]],1,0)</f>
        <v>0</v>
      </c>
      <c r="BL60" s="18">
        <v>3</v>
      </c>
      <c r="BM60" t="s">
        <v>126</v>
      </c>
      <c r="BN60">
        <v>215.60900000000001</v>
      </c>
      <c r="BO60">
        <v>596.71299999999997</v>
      </c>
      <c r="BP60">
        <v>172.36699999999999</v>
      </c>
      <c r="BQ60">
        <v>210.172</v>
      </c>
      <c r="BR60">
        <v>219.14699999999999</v>
      </c>
      <c r="BS60">
        <f>MIN(Таблица2[[#This Row],[Махал1ИСК]:[Махал5ИСК]])</f>
        <v>172.36699999999999</v>
      </c>
      <c r="BT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60">
        <f>IF(Таблица2[[#This Row],[МАХАЛ ИСК Классификация]]=Таблица2[[#This Row],[обучающая выборка]],1,0)</f>
        <v>0</v>
      </c>
      <c r="BV60" t="s">
        <v>126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>MAX(Таблица2[[#This Row],[АприорИСК1]]:Таблица2[[#This Row],[АприорИСК5]])</f>
        <v>1</v>
      </c>
      <c r="CC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60">
        <f>IF(Таблица2[[#This Row],[АприорИСК классификация]]=Таблица2[[#This Row],[обучающая выборка]],1,0)</f>
        <v>0</v>
      </c>
    </row>
    <row r="61" spans="1:82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5">
        <f>IF(VALUE(RIGHT(Таблица2[[#This Row],[функция]],1))=Таблица2[[#This Row],[обучающая выборка]],1,0)</f>
        <v>0</v>
      </c>
      <c r="S61" s="15">
        <f>IF(Таблица2[[#This Row],[обучающая выборка]]=Таблица2[[#This Row],[Result Lda]],1,0)</f>
        <v>0</v>
      </c>
      <c r="T61" s="15">
        <v>3</v>
      </c>
      <c r="U61" s="17" t="s">
        <v>126</v>
      </c>
      <c r="V61" s="17">
        <v>21.954999999999998</v>
      </c>
      <c r="W61" s="17">
        <v>2050.9940000000001</v>
      </c>
      <c r="X61" s="17">
        <v>13.696999999999999</v>
      </c>
      <c r="Y61" s="17">
        <v>35.009</v>
      </c>
      <c r="Z61" s="17">
        <v>41.512999999999998</v>
      </c>
      <c r="AA61" s="17">
        <f>MIN(Таблица2[[#This Row],[Махал1]:[Махал5]])</f>
        <v>13.696999999999999</v>
      </c>
      <c r="AB6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61" s="17">
        <f>IF(Таблица2[[#This Row],[Махаланобис классификация]]=Таблица2[[#This Row],[обучающая выборка]],1,0)</f>
        <v>0</v>
      </c>
      <c r="AD61" s="18" t="s">
        <v>126</v>
      </c>
      <c r="AE61" s="19">
        <v>2.8669664153027765E-2</v>
      </c>
      <c r="AF61" s="19">
        <v>0</v>
      </c>
      <c r="AG61" s="19">
        <v>0.97131038452096385</v>
      </c>
      <c r="AH61" s="19">
        <v>1.9065881900092349E-5</v>
      </c>
      <c r="AI61" s="19">
        <v>8.8544410826536922E-7</v>
      </c>
      <c r="AJ61">
        <f>MAX(Таблица2[[#This Row],[априор1]:[априор5]])</f>
        <v>0.97131038452096385</v>
      </c>
      <c r="AK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61">
        <f>IF(Таблица2[[#This Row],[обучающая выборка]]=Таблица2[[#This Row],[Априор Классификация]],1,0)</f>
        <v>0</v>
      </c>
      <c r="AM61" t="s">
        <v>123</v>
      </c>
      <c r="AN61">
        <f>IF(VALUE(RIGHT(Таблица2[[#This Row],[фнкция ДА ВКЛ]],1))=Таблица2[[#This Row],[обучающая выборка]],1,0)</f>
        <v>0</v>
      </c>
      <c r="AO61">
        <f>IF(Таблица2[[#This Row],[обучающая выборка]]=Таблица2[[#This Row],[Result forward]],1,0)</f>
        <v>0</v>
      </c>
      <c r="AP61">
        <v>3</v>
      </c>
      <c r="AQ61" t="s">
        <v>126</v>
      </c>
      <c r="AR61">
        <v>16.684000000000001</v>
      </c>
      <c r="AS61">
        <v>1354.5409999999999</v>
      </c>
      <c r="AT61">
        <v>7.0949999999999998</v>
      </c>
      <c r="AU61">
        <v>26.641999999999999</v>
      </c>
      <c r="AV61">
        <v>18.776</v>
      </c>
      <c r="AW61">
        <f>MIN(Таблица2[[#This Row],[Махал1ВКЛ]:[Махал5ВКл]])</f>
        <v>7.0949999999999998</v>
      </c>
      <c r="AX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61">
        <f>IF(Таблица2[[#This Row],[обучающая выборка]]=Таблица2[[#This Row],[МахаланобисКлассификацияВКЛ]],1,0)</f>
        <v>0</v>
      </c>
      <c r="AZ61" t="s">
        <v>126</v>
      </c>
      <c r="BA61">
        <v>1.4902E-2</v>
      </c>
      <c r="BB61">
        <v>0</v>
      </c>
      <c r="BC61">
        <v>0.98219599999999996</v>
      </c>
      <c r="BD61">
        <v>4.6999999999999997E-5</v>
      </c>
      <c r="BE61">
        <v>2.856E-3</v>
      </c>
      <c r="BF61">
        <f>MAX(Таблица2[[#This Row],[АприорВКл1]:[АприорВКл5]])</f>
        <v>0.98219599999999996</v>
      </c>
      <c r="BG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61">
        <f>IF(Таблица2[[#This Row],[АприорВклКлассификация]]=Таблица2[[#This Row],[обучающая выборка]],1,0)</f>
        <v>0</v>
      </c>
      <c r="BI61" s="18" t="s">
        <v>123</v>
      </c>
      <c r="BJ61" s="18">
        <f>IF(VALUE(RIGHT(Таблица2[[#This Row],[Фунция ДА ИСК]]))=Таблица2[[#This Row],[обучающая выборка]],1,0)</f>
        <v>0</v>
      </c>
      <c r="BK61" s="18">
        <f>IF(Таблица2[[#This Row],[обучающая выборка]]=Таблица2[[#This Row],[Result backward]],1,0)</f>
        <v>0</v>
      </c>
      <c r="BL61" s="18">
        <v>3</v>
      </c>
      <c r="BM61" t="s">
        <v>126</v>
      </c>
      <c r="BN61">
        <v>16.684000000000001</v>
      </c>
      <c r="BO61">
        <v>1354.5409999999999</v>
      </c>
      <c r="BP61">
        <v>7.0949999999999998</v>
      </c>
      <c r="BQ61">
        <v>26.641999999999999</v>
      </c>
      <c r="BR61">
        <v>18.776</v>
      </c>
      <c r="BS61">
        <f>MIN(Таблица2[[#This Row],[Махал1ИСК]:[Махал5ИСК]])</f>
        <v>7.0949999999999998</v>
      </c>
      <c r="BT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61">
        <f>IF(Таблица2[[#This Row],[МАХАЛ ИСК Классификация]]=Таблица2[[#This Row],[обучающая выборка]],1,0)</f>
        <v>0</v>
      </c>
      <c r="BV61" t="s">
        <v>126</v>
      </c>
      <c r="BW61">
        <v>1.4902E-2</v>
      </c>
      <c r="BX61">
        <v>0</v>
      </c>
      <c r="BY61">
        <v>0.98219599999999996</v>
      </c>
      <c r="BZ61">
        <v>4.6999999999999997E-5</v>
      </c>
      <c r="CA61">
        <v>2.856E-3</v>
      </c>
      <c r="CB61">
        <f>MAX(Таблица2[[#This Row],[АприорИСК1]]:Таблица2[[#This Row],[АприорИСК5]])</f>
        <v>0.98219599999999996</v>
      </c>
      <c r="CC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61">
        <f>IF(Таблица2[[#This Row],[АприорИСК классификация]]=Таблица2[[#This Row],[обучающая выборка]],1,0)</f>
        <v>0</v>
      </c>
    </row>
    <row r="62" spans="1:82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5">
        <f>IF(VALUE(RIGHT(Таблица2[[#This Row],[функция]],1))=Таблица2[[#This Row],[обучающая выборка]],1,0)</f>
        <v>1</v>
      </c>
      <c r="S62" s="15">
        <f>IF(Таблица2[[#This Row],[обучающая выборка]]=Таблица2[[#This Row],[Result Lda]],1,0)</f>
        <v>1</v>
      </c>
      <c r="T62" s="15">
        <v>4</v>
      </c>
      <c r="U62" s="17" t="s">
        <v>120</v>
      </c>
      <c r="V62" s="17">
        <v>18.597000000000001</v>
      </c>
      <c r="W62" s="17">
        <v>2017.48</v>
      </c>
      <c r="X62" s="17">
        <v>36.799999999999997</v>
      </c>
      <c r="Y62" s="17">
        <v>7.8479999999999999</v>
      </c>
      <c r="Z62" s="17">
        <v>71.289000000000001</v>
      </c>
      <c r="AA62" s="17">
        <f>MIN(Таблица2[[#This Row],[Махал1]:[Махал5]])</f>
        <v>7.8479999999999999</v>
      </c>
      <c r="AB6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2" s="17">
        <f>IF(Таблица2[[#This Row],[Махаланобис классификация]]=Таблица2[[#This Row],[обучающая выборка]],1,0)</f>
        <v>1</v>
      </c>
      <c r="AD62" s="18" t="s">
        <v>120</v>
      </c>
      <c r="AE62" s="19">
        <v>1.0089038921482803E-2</v>
      </c>
      <c r="AF62" s="19">
        <v>0</v>
      </c>
      <c r="AG62" s="19">
        <v>6.1367916463119949E-7</v>
      </c>
      <c r="AH62" s="19">
        <v>0.98991034739933259</v>
      </c>
      <c r="AI62" s="19">
        <v>1.9894093311940248E-14</v>
      </c>
      <c r="AJ62">
        <f>MAX(Таблица2[[#This Row],[априор1]:[априор5]])</f>
        <v>0.98991034739933259</v>
      </c>
      <c r="AK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2">
        <f>IF(Таблица2[[#This Row],[обучающая выборка]]=Таблица2[[#This Row],[Априор Классификация]],1,0)</f>
        <v>1</v>
      </c>
      <c r="AM62" t="s">
        <v>124</v>
      </c>
      <c r="AN62">
        <f>IF(VALUE(RIGHT(Таблица2[[#This Row],[фнкция ДА ВКЛ]],1))=Таблица2[[#This Row],[обучающая выборка]],1,0)</f>
        <v>0</v>
      </c>
      <c r="AO62">
        <f>IF(Таблица2[[#This Row],[обучающая выборка]]=Таблица2[[#This Row],[Result forward]],1,0)</f>
        <v>0</v>
      </c>
      <c r="AP62">
        <v>1</v>
      </c>
      <c r="AQ62" t="s">
        <v>120</v>
      </c>
      <c r="AR62">
        <v>5.3179999999999996</v>
      </c>
      <c r="AS62">
        <v>1438.2529999999999</v>
      </c>
      <c r="AT62">
        <v>27.257999999999999</v>
      </c>
      <c r="AU62">
        <v>5.5869999999999997</v>
      </c>
      <c r="AV62">
        <v>36.493000000000002</v>
      </c>
      <c r="AW62">
        <f>MIN(Таблица2[[#This Row],[Махал1ВКЛ]:[Махал5ВКл]])</f>
        <v>5.3179999999999996</v>
      </c>
      <c r="AX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2">
        <f>IF(Таблица2[[#This Row],[обучающая выборка]]=Таблица2[[#This Row],[МахаланобисКлассификацияВКЛ]],1,0)</f>
        <v>0</v>
      </c>
      <c r="AZ62" t="s">
        <v>120</v>
      </c>
      <c r="BA62">
        <v>0.71567599999999998</v>
      </c>
      <c r="BB62">
        <v>0</v>
      </c>
      <c r="BC62">
        <v>6.9999999999999999E-6</v>
      </c>
      <c r="BD62">
        <v>0.28431699999999999</v>
      </c>
      <c r="BE62">
        <v>0</v>
      </c>
      <c r="BF62">
        <f>MAX(Таблица2[[#This Row],[АприорВКл1]:[АприорВКл5]])</f>
        <v>0.71567599999999998</v>
      </c>
      <c r="BG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2">
        <f>IF(Таблица2[[#This Row],[АприорВклКлассификация]]=Таблица2[[#This Row],[обучающая выборка]],1,0)</f>
        <v>0</v>
      </c>
      <c r="BI62" s="18" t="s">
        <v>124</v>
      </c>
      <c r="BJ62" s="18">
        <f>IF(VALUE(RIGHT(Таблица2[[#This Row],[Фунция ДА ИСК]]))=Таблица2[[#This Row],[обучающая выборка]],1,0)</f>
        <v>0</v>
      </c>
      <c r="BK62" s="18">
        <f>IF(Таблица2[[#This Row],[обучающая выборка]]=Таблица2[[#This Row],[Result backward]],1,0)</f>
        <v>0</v>
      </c>
      <c r="BL62" s="18">
        <v>1</v>
      </c>
      <c r="BM62" t="s">
        <v>120</v>
      </c>
      <c r="BN62">
        <v>5.3179999999999996</v>
      </c>
      <c r="BO62">
        <v>1438.2529999999999</v>
      </c>
      <c r="BP62">
        <v>27.257999999999999</v>
      </c>
      <c r="BQ62">
        <v>5.5869999999999997</v>
      </c>
      <c r="BR62">
        <v>36.493000000000002</v>
      </c>
      <c r="BS62">
        <f>MIN(Таблица2[[#This Row],[Махал1ИСК]:[Махал5ИСК]])</f>
        <v>5.3179999999999996</v>
      </c>
      <c r="BT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2">
        <f>IF(Таблица2[[#This Row],[МАХАЛ ИСК Классификация]]=Таблица2[[#This Row],[обучающая выборка]],1,0)</f>
        <v>0</v>
      </c>
      <c r="BV62" t="s">
        <v>120</v>
      </c>
      <c r="BW62">
        <v>0.71567599999999998</v>
      </c>
      <c r="BX62">
        <v>0</v>
      </c>
      <c r="BY62">
        <v>6.9999999999999999E-6</v>
      </c>
      <c r="BZ62">
        <v>0.28431699999999999</v>
      </c>
      <c r="CA62">
        <v>0</v>
      </c>
      <c r="CB62">
        <f>MAX(Таблица2[[#This Row],[АприорИСК1]]:Таблица2[[#This Row],[АприорИСК5]])</f>
        <v>0.71567599999999998</v>
      </c>
      <c r="CC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2">
        <f>IF(Таблица2[[#This Row],[АприорИСК классификация]]=Таблица2[[#This Row],[обучающая выборка]],1,0)</f>
        <v>0</v>
      </c>
    </row>
    <row r="63" spans="1:82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5">
        <f>IF(VALUE(RIGHT(Таблица2[[#This Row],[функция]],1))=Таблица2[[#This Row],[обучающая выборка]],1,0)</f>
        <v>0</v>
      </c>
      <c r="S63" s="15">
        <f>IF(Таблица2[[#This Row],[обучающая выборка]]=Таблица2[[#This Row],[Result Lda]],1,0)</f>
        <v>0</v>
      </c>
      <c r="T63" s="15">
        <v>1</v>
      </c>
      <c r="U63" s="17" t="s">
        <v>126</v>
      </c>
      <c r="V63" s="17">
        <v>16.513000000000002</v>
      </c>
      <c r="W63" s="17">
        <v>2002.913</v>
      </c>
      <c r="X63" s="17">
        <v>30.067</v>
      </c>
      <c r="Y63" s="17">
        <v>43.515999999999998</v>
      </c>
      <c r="Z63" s="17">
        <v>14.872</v>
      </c>
      <c r="AA63" s="17">
        <f>MIN(Таблица2[[#This Row],[Махал1]:[Махал5]])</f>
        <v>14.872</v>
      </c>
      <c r="AB6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63" s="17">
        <f>IF(Таблица2[[#This Row],[Махаланобис классификация]]=Таблица2[[#This Row],[обучающая выборка]],1,0)</f>
        <v>0</v>
      </c>
      <c r="AD63" s="18" t="s">
        <v>126</v>
      </c>
      <c r="AE63" s="19">
        <v>0.44646398696896378</v>
      </c>
      <c r="AF63" s="19">
        <v>0</v>
      </c>
      <c r="AG63" s="19">
        <v>2.7758041401049443E-4</v>
      </c>
      <c r="AH63" s="19">
        <v>2.7773321175155517E-7</v>
      </c>
      <c r="AI63" s="19">
        <v>0.55325815488381402</v>
      </c>
      <c r="AJ63">
        <f>MAX(Таблица2[[#This Row],[априор1]:[априор5]])</f>
        <v>0.55325815488381402</v>
      </c>
      <c r="AK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63">
        <f>IF(Таблица2[[#This Row],[обучающая выборка]]=Таблица2[[#This Row],[Априор Классификация]],1,0)</f>
        <v>0</v>
      </c>
      <c r="AM63" t="s">
        <v>124</v>
      </c>
      <c r="AN63">
        <f>IF(VALUE(RIGHT(Таблица2[[#This Row],[фнкция ДА ВКЛ]],1))=Таблица2[[#This Row],[обучающая выборка]],1,0)</f>
        <v>0</v>
      </c>
      <c r="AO63">
        <f>IF(Таблица2[[#This Row],[обучающая выборка]]=Таблица2[[#This Row],[Result forward]],1,0)</f>
        <v>0</v>
      </c>
      <c r="AP63">
        <v>1</v>
      </c>
      <c r="AQ63" t="s">
        <v>126</v>
      </c>
      <c r="AR63">
        <v>1.4710000000000001</v>
      </c>
      <c r="AS63">
        <v>1394.508</v>
      </c>
      <c r="AT63">
        <v>11.558</v>
      </c>
      <c r="AU63">
        <v>14.233000000000001</v>
      </c>
      <c r="AV63">
        <v>13.411</v>
      </c>
      <c r="AW63">
        <f>MIN(Таблица2[[#This Row],[Махал1ВКЛ]:[Махал5ВКл]])</f>
        <v>1.4710000000000001</v>
      </c>
      <c r="AX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3">
        <f>IF(Таблица2[[#This Row],[обучающая выборка]]=Таблица2[[#This Row],[МахаланобисКлассификацияВКЛ]],1,0)</f>
        <v>0</v>
      </c>
      <c r="AZ63" t="s">
        <v>126</v>
      </c>
      <c r="BA63">
        <v>0.99434900000000004</v>
      </c>
      <c r="BB63">
        <v>0</v>
      </c>
      <c r="BC63">
        <v>3.5000000000000001E-3</v>
      </c>
      <c r="BD63">
        <v>7.6499999999999995E-4</v>
      </c>
      <c r="BE63">
        <v>1.3849999999999999E-3</v>
      </c>
      <c r="BF63">
        <f>MAX(Таблица2[[#This Row],[АприорВКл1]:[АприорВКл5]])</f>
        <v>0.99434900000000004</v>
      </c>
      <c r="BG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3">
        <f>IF(Таблица2[[#This Row],[АприорВклКлассификация]]=Таблица2[[#This Row],[обучающая выборка]],1,0)</f>
        <v>0</v>
      </c>
      <c r="BI63" s="18" t="s">
        <v>124</v>
      </c>
      <c r="BJ63" s="18">
        <f>IF(VALUE(RIGHT(Таблица2[[#This Row],[Фунция ДА ИСК]]))=Таблица2[[#This Row],[обучающая выборка]],1,0)</f>
        <v>0</v>
      </c>
      <c r="BK63" s="18">
        <f>IF(Таблица2[[#This Row],[обучающая выборка]]=Таблица2[[#This Row],[Result backward]],1,0)</f>
        <v>0</v>
      </c>
      <c r="BL63" s="18">
        <v>1</v>
      </c>
      <c r="BM63" t="s">
        <v>126</v>
      </c>
      <c r="BN63">
        <v>1.4710000000000001</v>
      </c>
      <c r="BO63">
        <v>1394.508</v>
      </c>
      <c r="BP63">
        <v>11.558</v>
      </c>
      <c r="BQ63">
        <v>14.233000000000001</v>
      </c>
      <c r="BR63">
        <v>13.411</v>
      </c>
      <c r="BS63">
        <f>MIN(Таблица2[[#This Row],[Махал1ИСК]:[Махал5ИСК]])</f>
        <v>1.4710000000000001</v>
      </c>
      <c r="BT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3">
        <f>IF(Таблица2[[#This Row],[МАХАЛ ИСК Классификация]]=Таблица2[[#This Row],[обучающая выборка]],1,0)</f>
        <v>0</v>
      </c>
      <c r="BV63" t="s">
        <v>126</v>
      </c>
      <c r="BW63">
        <v>0.99434900000000004</v>
      </c>
      <c r="BX63">
        <v>0</v>
      </c>
      <c r="BY63">
        <v>3.5000000000000001E-3</v>
      </c>
      <c r="BZ63">
        <v>7.6499999999999995E-4</v>
      </c>
      <c r="CA63">
        <v>1.3849999999999999E-3</v>
      </c>
      <c r="CB63">
        <f>MAX(Таблица2[[#This Row],[АприорИСК1]]:Таблица2[[#This Row],[АприорИСК5]])</f>
        <v>0.99434900000000004</v>
      </c>
      <c r="CC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3">
        <f>IF(Таблица2[[#This Row],[АприорИСК классификация]]=Таблица2[[#This Row],[обучающая выборка]],1,0)</f>
        <v>0</v>
      </c>
    </row>
    <row r="64" spans="1:82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5">
        <f>IF(VALUE(RIGHT(Таблица2[[#This Row],[функция]],1))=Таблица2[[#This Row],[обучающая выборка]],1,0)</f>
        <v>1</v>
      </c>
      <c r="S64" s="15">
        <f>IF(Таблица2[[#This Row],[обучающая выборка]]=Таблица2[[#This Row],[Result Lda]],1,0)</f>
        <v>1</v>
      </c>
      <c r="T64" s="15">
        <v>1</v>
      </c>
      <c r="U64" s="17" t="s">
        <v>124</v>
      </c>
      <c r="V64" s="17">
        <v>3.8759999999999999</v>
      </c>
      <c r="W64" s="17">
        <v>1997.366</v>
      </c>
      <c r="X64" s="17">
        <v>33.917999999999999</v>
      </c>
      <c r="Y64" s="17">
        <v>18.215</v>
      </c>
      <c r="Z64" s="17">
        <v>29.527999999999999</v>
      </c>
      <c r="AA64" s="17">
        <f>MIN(Таблица2[[#This Row],[Махал1]:[Махал5]])</f>
        <v>3.8759999999999999</v>
      </c>
      <c r="AB6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4" s="17">
        <f>IF(Таблица2[[#This Row],[Махаланобис классификация]]=Таблица2[[#This Row],[обучающая выборка]],1,0)</f>
        <v>1</v>
      </c>
      <c r="AD64" s="18" t="s">
        <v>124</v>
      </c>
      <c r="AE64" s="19">
        <v>0.99964870847707055</v>
      </c>
      <c r="AF64" s="19">
        <v>0</v>
      </c>
      <c r="AG64" s="19">
        <v>1.6334020900669365E-7</v>
      </c>
      <c r="AH64" s="19">
        <v>3.4966149828364722E-4</v>
      </c>
      <c r="AI64" s="19">
        <v>1.4666844367514355E-6</v>
      </c>
      <c r="AJ64">
        <f>MAX(Таблица2[[#This Row],[априор1]:[априор5]])</f>
        <v>0.99964870847707055</v>
      </c>
      <c r="AK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4">
        <f>IF(Таблица2[[#This Row],[обучающая выборка]]=Таблица2[[#This Row],[Априор Классификация]],1,0)</f>
        <v>1</v>
      </c>
      <c r="AM64" t="s">
        <v>124</v>
      </c>
      <c r="AN64">
        <f>IF(VALUE(RIGHT(Таблица2[[#This Row],[фнкция ДА ВКЛ]],1))=Таблица2[[#This Row],[обучающая выборка]],1,0)</f>
        <v>1</v>
      </c>
      <c r="AO64">
        <f>IF(Таблица2[[#This Row],[обучающая выборка]]=Таблица2[[#This Row],[Result forward]],1,0)</f>
        <v>1</v>
      </c>
      <c r="AP64">
        <v>1</v>
      </c>
      <c r="AQ64" t="s">
        <v>124</v>
      </c>
      <c r="AR64">
        <v>2.3010000000000002</v>
      </c>
      <c r="AS64">
        <v>1378.7329999999999</v>
      </c>
      <c r="AT64">
        <v>29.65</v>
      </c>
      <c r="AU64">
        <v>11.738</v>
      </c>
      <c r="AV64">
        <v>23.097999999999999</v>
      </c>
      <c r="AW64">
        <f>MIN(Таблица2[[#This Row],[Махал1ВКЛ]:[Махал5ВКл]])</f>
        <v>2.3010000000000002</v>
      </c>
      <c r="AX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4">
        <f>IF(Таблица2[[#This Row],[обучающая выборка]]=Таблица2[[#This Row],[МахаланобисКлассификацияВКЛ]],1,0)</f>
        <v>1</v>
      </c>
      <c r="AZ64" t="s">
        <v>124</v>
      </c>
      <c r="BA64">
        <v>0.99594199999999999</v>
      </c>
      <c r="BB64">
        <v>0</v>
      </c>
      <c r="BC64">
        <v>9.9999999999999995E-7</v>
      </c>
      <c r="BD64">
        <v>4.0410000000000003E-3</v>
      </c>
      <c r="BE64">
        <v>1.7E-5</v>
      </c>
      <c r="BF64">
        <f>MAX(Таблица2[[#This Row],[АприорВКл1]:[АприорВКл5]])</f>
        <v>0.99594199999999999</v>
      </c>
      <c r="BG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4">
        <f>IF(Таблица2[[#This Row],[АприорВклКлассификация]]=Таблица2[[#This Row],[обучающая выборка]],1,0)</f>
        <v>1</v>
      </c>
      <c r="BI64" s="18" t="s">
        <v>124</v>
      </c>
      <c r="BJ64" s="18">
        <f>IF(VALUE(RIGHT(Таблица2[[#This Row],[Фунция ДА ИСК]]))=Таблица2[[#This Row],[обучающая выборка]],1,0)</f>
        <v>1</v>
      </c>
      <c r="BK64" s="18">
        <f>IF(Таблица2[[#This Row],[обучающая выборка]]=Таблица2[[#This Row],[Result backward]],1,0)</f>
        <v>1</v>
      </c>
      <c r="BL64" s="18">
        <v>1</v>
      </c>
      <c r="BM64" t="s">
        <v>124</v>
      </c>
      <c r="BN64">
        <v>2.3010000000000002</v>
      </c>
      <c r="BO64">
        <v>1378.7329999999999</v>
      </c>
      <c r="BP64">
        <v>29.65</v>
      </c>
      <c r="BQ64">
        <v>11.738</v>
      </c>
      <c r="BR64">
        <v>23.097999999999999</v>
      </c>
      <c r="BS64">
        <f>MIN(Таблица2[[#This Row],[Махал1ИСК]:[Махал5ИСК]])</f>
        <v>2.3010000000000002</v>
      </c>
      <c r="BT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4">
        <f>IF(Таблица2[[#This Row],[МАХАЛ ИСК Классификация]]=Таблица2[[#This Row],[обучающая выборка]],1,0)</f>
        <v>1</v>
      </c>
      <c r="BV64" t="s">
        <v>124</v>
      </c>
      <c r="BW64">
        <v>0.99594199999999999</v>
      </c>
      <c r="BX64">
        <v>0</v>
      </c>
      <c r="BY64">
        <v>9.9999999999999995E-7</v>
      </c>
      <c r="BZ64">
        <v>4.0410000000000003E-3</v>
      </c>
      <c r="CA64">
        <v>1.7E-5</v>
      </c>
      <c r="CB64">
        <f>MAX(Таблица2[[#This Row],[АприорИСК1]]:Таблица2[[#This Row],[АприорИСК5]])</f>
        <v>0.99594199999999999</v>
      </c>
      <c r="CC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4">
        <f>IF(Таблица2[[#This Row],[АприорИСК классификация]]=Таблица2[[#This Row],[обучающая выборка]],1,0)</f>
        <v>1</v>
      </c>
    </row>
    <row r="65" spans="1:82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5">
        <f>IF(VALUE(RIGHT(Таблица2[[#This Row],[функция]],1))=Таблица2[[#This Row],[обучающая выборка]],1,0)</f>
        <v>0</v>
      </c>
      <c r="S65" s="15">
        <f>IF(Таблица2[[#This Row],[обучающая выборка]]=Таблица2[[#This Row],[Result Lda]],1,0)</f>
        <v>0</v>
      </c>
      <c r="T65" s="15">
        <v>4</v>
      </c>
      <c r="U65" s="17" t="s">
        <v>126</v>
      </c>
      <c r="V65" s="17">
        <v>125.364</v>
      </c>
      <c r="W65" s="17">
        <v>1984.7380000000001</v>
      </c>
      <c r="X65" s="17">
        <v>217.72499999999999</v>
      </c>
      <c r="Y65" s="17">
        <v>123.41200000000001</v>
      </c>
      <c r="Z65" s="17">
        <v>176.887</v>
      </c>
      <c r="AA65" s="17">
        <f>MIN(Таблица2[[#This Row],[Махал1]:[Махал5]])</f>
        <v>123.41200000000001</v>
      </c>
      <c r="AB6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5" s="17">
        <f>IF(Таблица2[[#This Row],[Махаланобис классификация]]=Таблица2[[#This Row],[обучающая выборка]],1,0)</f>
        <v>0</v>
      </c>
      <c r="AD65" s="18" t="s">
        <v>126</v>
      </c>
      <c r="AE65" s="19">
        <v>0.45330422754209293</v>
      </c>
      <c r="AF65" s="19">
        <v>0</v>
      </c>
      <c r="AG65" s="19">
        <v>2.1738060273595495E-21</v>
      </c>
      <c r="AH65" s="19">
        <v>0.54669577245630374</v>
      </c>
      <c r="AI65" s="19">
        <v>1.6035157935774908E-12</v>
      </c>
      <c r="AJ65">
        <f>MAX(Таблица2[[#This Row],[априор1]:[априор5]])</f>
        <v>0.54669577245630374</v>
      </c>
      <c r="AK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5">
        <f>IF(Таблица2[[#This Row],[обучающая выборка]]=Таблица2[[#This Row],[Априор Классификация]],1,0)</f>
        <v>0</v>
      </c>
      <c r="AM65" t="s">
        <v>124</v>
      </c>
      <c r="AN65">
        <f>IF(VALUE(RIGHT(Таблица2[[#This Row],[фнкция ДА ВКЛ]],1))=Таблица2[[#This Row],[обучающая выборка]],1,0)</f>
        <v>0</v>
      </c>
      <c r="AO65">
        <f>IF(Таблица2[[#This Row],[обучающая выборка]]=Таблица2[[#This Row],[Result forward]],1,0)</f>
        <v>0</v>
      </c>
      <c r="AP65">
        <v>4</v>
      </c>
      <c r="AQ65" t="s">
        <v>126</v>
      </c>
      <c r="AR65">
        <v>96.188000000000002</v>
      </c>
      <c r="AS65">
        <v>1461.951</v>
      </c>
      <c r="AT65">
        <v>189.78299999999999</v>
      </c>
      <c r="AU65">
        <v>96.697999999999993</v>
      </c>
      <c r="AV65">
        <v>146.01599999999999</v>
      </c>
      <c r="AW65">
        <f>MIN(Таблица2[[#This Row],[Махал1ВКЛ]:[Махал5ВКл]])</f>
        <v>96.188000000000002</v>
      </c>
      <c r="AX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5">
        <f>IF(Таблица2[[#This Row],[обучающая выборка]]=Таблица2[[#This Row],[МахаланобисКлассификацияВКЛ]],1,0)</f>
        <v>0</v>
      </c>
      <c r="AZ65" t="s">
        <v>126</v>
      </c>
      <c r="BA65">
        <v>0.73948499999999995</v>
      </c>
      <c r="BB65">
        <v>0</v>
      </c>
      <c r="BC65">
        <v>0</v>
      </c>
      <c r="BD65">
        <v>0.260515</v>
      </c>
      <c r="BE65">
        <v>0</v>
      </c>
      <c r="BF65">
        <f>MAX(Таблица2[[#This Row],[АприорВКл1]:[АприорВКл5]])</f>
        <v>0.73948499999999995</v>
      </c>
      <c r="BG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5">
        <f>IF(Таблица2[[#This Row],[АприорВклКлассификация]]=Таблица2[[#This Row],[обучающая выборка]],1,0)</f>
        <v>0</v>
      </c>
      <c r="BI65" s="18" t="s">
        <v>124</v>
      </c>
      <c r="BJ65" s="18">
        <f>IF(VALUE(RIGHT(Таблица2[[#This Row],[Фунция ДА ИСК]]))=Таблица2[[#This Row],[обучающая выборка]],1,0)</f>
        <v>0</v>
      </c>
      <c r="BK65" s="18">
        <f>IF(Таблица2[[#This Row],[обучающая выборка]]=Таблица2[[#This Row],[Result backward]],1,0)</f>
        <v>0</v>
      </c>
      <c r="BL65" s="18">
        <v>4</v>
      </c>
      <c r="BM65" t="s">
        <v>126</v>
      </c>
      <c r="BN65">
        <v>96.188000000000002</v>
      </c>
      <c r="BO65">
        <v>1461.951</v>
      </c>
      <c r="BP65">
        <v>189.78299999999999</v>
      </c>
      <c r="BQ65">
        <v>96.697999999999993</v>
      </c>
      <c r="BR65">
        <v>146.01599999999999</v>
      </c>
      <c r="BS65">
        <f>MIN(Таблица2[[#This Row],[Махал1ИСК]:[Махал5ИСК]])</f>
        <v>96.188000000000002</v>
      </c>
      <c r="BT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5">
        <f>IF(Таблица2[[#This Row],[МАХАЛ ИСК Классификация]]=Таблица2[[#This Row],[обучающая выборка]],1,0)</f>
        <v>0</v>
      </c>
      <c r="BV65" t="s">
        <v>126</v>
      </c>
      <c r="BW65">
        <v>0.73948499999999995</v>
      </c>
      <c r="BX65">
        <v>0</v>
      </c>
      <c r="BY65">
        <v>0</v>
      </c>
      <c r="BZ65">
        <v>0.260515</v>
      </c>
      <c r="CA65">
        <v>0</v>
      </c>
      <c r="CB65">
        <f>MAX(Таблица2[[#This Row],[АприорИСК1]]:Таблица2[[#This Row],[АприорИСК5]])</f>
        <v>0.73948499999999995</v>
      </c>
      <c r="CC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5">
        <f>IF(Таблица2[[#This Row],[АприорИСК классификация]]=Таблица2[[#This Row],[обучающая выборка]],1,0)</f>
        <v>0</v>
      </c>
    </row>
    <row r="66" spans="1:82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5">
        <f>IF(VALUE(RIGHT(Таблица2[[#This Row],[функция]],1))=Таблица2[[#This Row],[обучающая выборка]],1,0)</f>
        <v>0</v>
      </c>
      <c r="S66" s="15">
        <f>IF(Таблица2[[#This Row],[обучающая выборка]]=Таблица2[[#This Row],[Result Lda]],1,0)</f>
        <v>0</v>
      </c>
      <c r="T66" s="15">
        <v>1</v>
      </c>
      <c r="U66" s="17" t="s">
        <v>126</v>
      </c>
      <c r="V66" s="17">
        <v>12.509</v>
      </c>
      <c r="W66" s="17">
        <v>2226.8580000000002</v>
      </c>
      <c r="X66" s="17">
        <v>53.662999999999997</v>
      </c>
      <c r="Y66" s="17">
        <v>41.381</v>
      </c>
      <c r="Z66" s="17">
        <v>40.488</v>
      </c>
      <c r="AA66" s="17">
        <f>MIN(Таблица2[[#This Row],[Махал1]:[Махал5]])</f>
        <v>12.509</v>
      </c>
      <c r="AB6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6" s="17">
        <f>IF(Таблица2[[#This Row],[Махаланобис классификация]]=Таблица2[[#This Row],[обучающая выборка]],1,0)</f>
        <v>0</v>
      </c>
      <c r="AD66" s="18" t="s">
        <v>126</v>
      </c>
      <c r="AE66" s="19">
        <v>0.99999929676008836</v>
      </c>
      <c r="AF66" s="19">
        <v>0</v>
      </c>
      <c r="AG66" s="19">
        <v>6.3127270337657645E-10</v>
      </c>
      <c r="AH66" s="19">
        <v>2.4433987327446037E-7</v>
      </c>
      <c r="AI66" s="19">
        <v>4.5826876554288322E-7</v>
      </c>
      <c r="AJ66">
        <f>MAX(Таблица2[[#This Row],[априор1]:[априор5]])</f>
        <v>0.99999929676008836</v>
      </c>
      <c r="AK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6">
        <f>IF(Таблица2[[#This Row],[обучающая выборка]]=Таблица2[[#This Row],[Априор Классификация]],1,0)</f>
        <v>0</v>
      </c>
      <c r="AM66" t="s">
        <v>124</v>
      </c>
      <c r="AN66">
        <f>IF(VALUE(RIGHT(Таблица2[[#This Row],[фнкция ДА ВКЛ]],1))=Таблица2[[#This Row],[обучающая выборка]],1,0)</f>
        <v>0</v>
      </c>
      <c r="AO66">
        <f>IF(Таблица2[[#This Row],[обучающая выборка]]=Таблица2[[#This Row],[Result forward]],1,0)</f>
        <v>0</v>
      </c>
      <c r="AP66">
        <v>1</v>
      </c>
      <c r="AQ66" t="s">
        <v>126</v>
      </c>
      <c r="AR66">
        <v>2.1920000000000002</v>
      </c>
      <c r="AS66">
        <v>1469.316</v>
      </c>
      <c r="AT66">
        <v>26.501999999999999</v>
      </c>
      <c r="AU66">
        <v>7.4420000000000002</v>
      </c>
      <c r="AV66">
        <v>27.364000000000001</v>
      </c>
      <c r="AW66">
        <f>MIN(Таблица2[[#This Row],[Махал1ВКЛ]:[Махал5ВКл]])</f>
        <v>2.1920000000000002</v>
      </c>
      <c r="AX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6">
        <f>IF(Таблица2[[#This Row],[обучающая выборка]]=Таблица2[[#This Row],[МахаланобисКлассификацияВКЛ]],1,0)</f>
        <v>0</v>
      </c>
      <c r="AZ66" t="s">
        <v>126</v>
      </c>
      <c r="BA66">
        <v>0.96811599999999998</v>
      </c>
      <c r="BB66">
        <v>0</v>
      </c>
      <c r="BC66">
        <v>3.0000000000000001E-6</v>
      </c>
      <c r="BD66">
        <v>3.1878999999999998E-2</v>
      </c>
      <c r="BE66">
        <v>1.9999999999999999E-6</v>
      </c>
      <c r="BF66">
        <f>MAX(Таблица2[[#This Row],[АприорВКл1]:[АприорВКл5]])</f>
        <v>0.96811599999999998</v>
      </c>
      <c r="BG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6">
        <f>IF(Таблица2[[#This Row],[АприорВклКлассификация]]=Таблица2[[#This Row],[обучающая выборка]],1,0)</f>
        <v>0</v>
      </c>
      <c r="BI66" s="18" t="s">
        <v>124</v>
      </c>
      <c r="BJ66" s="18">
        <f>IF(VALUE(RIGHT(Таблица2[[#This Row],[Фунция ДА ИСК]]))=Таблица2[[#This Row],[обучающая выборка]],1,0)</f>
        <v>0</v>
      </c>
      <c r="BK66" s="18">
        <f>IF(Таблица2[[#This Row],[обучающая выборка]]=Таблица2[[#This Row],[Result backward]],1,0)</f>
        <v>0</v>
      </c>
      <c r="BL66" s="18">
        <v>1</v>
      </c>
      <c r="BM66" t="s">
        <v>126</v>
      </c>
      <c r="BN66">
        <v>2.1920000000000002</v>
      </c>
      <c r="BO66">
        <v>1469.316</v>
      </c>
      <c r="BP66">
        <v>26.501999999999999</v>
      </c>
      <c r="BQ66">
        <v>7.4420000000000002</v>
      </c>
      <c r="BR66">
        <v>27.364000000000001</v>
      </c>
      <c r="BS66">
        <f>MIN(Таблица2[[#This Row],[Махал1ИСК]:[Махал5ИСК]])</f>
        <v>2.1920000000000002</v>
      </c>
      <c r="BT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6">
        <f>IF(Таблица2[[#This Row],[МАХАЛ ИСК Классификация]]=Таблица2[[#This Row],[обучающая выборка]],1,0)</f>
        <v>0</v>
      </c>
      <c r="BV66" t="s">
        <v>126</v>
      </c>
      <c r="BW66">
        <v>0.96811599999999998</v>
      </c>
      <c r="BX66">
        <v>0</v>
      </c>
      <c r="BY66">
        <v>3.0000000000000001E-6</v>
      </c>
      <c r="BZ66">
        <v>3.1878999999999998E-2</v>
      </c>
      <c r="CA66">
        <v>1.9999999999999999E-6</v>
      </c>
      <c r="CB66">
        <f>MAX(Таблица2[[#This Row],[АприорИСК1]]:Таблица2[[#This Row],[АприорИСК5]])</f>
        <v>0.96811599999999998</v>
      </c>
      <c r="CC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6">
        <f>IF(Таблица2[[#This Row],[АприорИСК классификация]]=Таблица2[[#This Row],[обучающая выборка]],1,0)</f>
        <v>0</v>
      </c>
    </row>
    <row r="67" spans="1:82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5">
        <f>IF(VALUE(RIGHT(Таблица2[[#This Row],[функция]],1))=Таблица2[[#This Row],[обучающая выборка]],1,0)</f>
        <v>0</v>
      </c>
      <c r="S67" s="15">
        <f>IF(Таблица2[[#This Row],[обучающая выборка]]=Таблица2[[#This Row],[Result Lda]],1,0)</f>
        <v>0</v>
      </c>
      <c r="T67" s="15">
        <v>5</v>
      </c>
      <c r="U67" s="17" t="s">
        <v>126</v>
      </c>
      <c r="V67" s="17">
        <v>146.43299999999999</v>
      </c>
      <c r="W67" s="17">
        <v>2430.7089999999998</v>
      </c>
      <c r="X67" s="17">
        <v>147.23699999999999</v>
      </c>
      <c r="Y67" s="17">
        <v>190.49100000000001</v>
      </c>
      <c r="Z67" s="17">
        <v>109.89</v>
      </c>
      <c r="AA67" s="17">
        <f>MIN(Таблица2[[#This Row],[Махал1]:[Махал5]])</f>
        <v>109.89</v>
      </c>
      <c r="AB6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67" s="17">
        <f>IF(Таблица2[[#This Row],[Махаланобис классификация]]=Таблица2[[#This Row],[обучающая выборка]],1,0)</f>
        <v>0</v>
      </c>
      <c r="AD67" s="18" t="s">
        <v>126</v>
      </c>
      <c r="AE67" s="19">
        <v>2.128353898681209E-8</v>
      </c>
      <c r="AF67" s="19">
        <v>0</v>
      </c>
      <c r="AG67" s="19">
        <v>7.7644598233384281E-9</v>
      </c>
      <c r="AH67" s="19">
        <v>2.6208253277113868E-18</v>
      </c>
      <c r="AI67" s="19">
        <v>0.9999999709520011</v>
      </c>
      <c r="AJ67">
        <f>MAX(Таблица2[[#This Row],[априор1]:[априор5]])</f>
        <v>0.9999999709520011</v>
      </c>
      <c r="AK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67">
        <f>IF(Таблица2[[#This Row],[обучающая выборка]]=Таблица2[[#This Row],[Априор Классификация]],1,0)</f>
        <v>0</v>
      </c>
      <c r="AM67" t="s">
        <v>122</v>
      </c>
      <c r="AN67">
        <f>IF(VALUE(RIGHT(Таблица2[[#This Row],[фнкция ДА ВКЛ]],1))=Таблица2[[#This Row],[обучающая выборка]],1,0)</f>
        <v>0</v>
      </c>
      <c r="AO67">
        <f>IF(Таблица2[[#This Row],[обучающая выборка]]=Таблица2[[#This Row],[Result forward]],1,0)</f>
        <v>0</v>
      </c>
      <c r="AP67">
        <v>5</v>
      </c>
      <c r="AQ67" t="s">
        <v>126</v>
      </c>
      <c r="AR67">
        <v>96.21</v>
      </c>
      <c r="AS67">
        <v>1871.4760000000001</v>
      </c>
      <c r="AT67">
        <v>100.753</v>
      </c>
      <c r="AU67">
        <v>141.892</v>
      </c>
      <c r="AV67">
        <v>57.34</v>
      </c>
      <c r="AW67">
        <f>MIN(Таблица2[[#This Row],[Махал1ВКЛ]:[Махал5ВКл]])</f>
        <v>57.34</v>
      </c>
      <c r="AX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67">
        <f>IF(Таблица2[[#This Row],[обучающая выборка]]=Таблица2[[#This Row],[МахаланобисКлассификацияВКЛ]],1,0)</f>
        <v>0</v>
      </c>
      <c r="AZ67" t="s">
        <v>126</v>
      </c>
      <c r="BA67">
        <v>0</v>
      </c>
      <c r="BB67">
        <v>0</v>
      </c>
      <c r="BC67">
        <v>0</v>
      </c>
      <c r="BD67">
        <v>0</v>
      </c>
      <c r="BE67">
        <v>1</v>
      </c>
      <c r="BF67">
        <f>MAX(Таблица2[[#This Row],[АприорВКл1]:[АприорВКл5]])</f>
        <v>1</v>
      </c>
      <c r="BG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67">
        <f>IF(Таблица2[[#This Row],[АприорВклКлассификация]]=Таблица2[[#This Row],[обучающая выборка]],1,0)</f>
        <v>0</v>
      </c>
      <c r="BI67" s="18" t="s">
        <v>122</v>
      </c>
      <c r="BJ67" s="18">
        <f>IF(VALUE(RIGHT(Таблица2[[#This Row],[Фунция ДА ИСК]]))=Таблица2[[#This Row],[обучающая выборка]],1,0)</f>
        <v>0</v>
      </c>
      <c r="BK67" s="18">
        <f>IF(Таблица2[[#This Row],[обучающая выборка]]=Таблица2[[#This Row],[Result backward]],1,0)</f>
        <v>0</v>
      </c>
      <c r="BL67" s="18">
        <v>5</v>
      </c>
      <c r="BM67" t="s">
        <v>126</v>
      </c>
      <c r="BN67">
        <v>96.21</v>
      </c>
      <c r="BO67">
        <v>1871.4760000000001</v>
      </c>
      <c r="BP67">
        <v>100.753</v>
      </c>
      <c r="BQ67">
        <v>141.892</v>
      </c>
      <c r="BR67">
        <v>57.34</v>
      </c>
      <c r="BS67">
        <f>MIN(Таблица2[[#This Row],[Махал1ИСК]:[Махал5ИСК]])</f>
        <v>57.34</v>
      </c>
      <c r="BT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67">
        <f>IF(Таблица2[[#This Row],[МАХАЛ ИСК Классификация]]=Таблица2[[#This Row],[обучающая выборка]],1,0)</f>
        <v>0</v>
      </c>
      <c r="BV67" t="s">
        <v>126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>MAX(Таблица2[[#This Row],[АприорИСК1]]:Таблица2[[#This Row],[АприорИСК5]])</f>
        <v>1</v>
      </c>
      <c r="CC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67">
        <f>IF(Таблица2[[#This Row],[АприорИСК классификация]]=Таблица2[[#This Row],[обучающая выборка]],1,0)</f>
        <v>0</v>
      </c>
    </row>
    <row r="68" spans="1:82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5">
        <f>IF(VALUE(RIGHT(Таблица2[[#This Row],[функция]],1))=Таблица2[[#This Row],[обучающая выборка]],1,0)</f>
        <v>0</v>
      </c>
      <c r="S68" s="15">
        <f>IF(Таблица2[[#This Row],[обучающая выборка]]=Таблица2[[#This Row],[Result Lda]],1,0)</f>
        <v>0</v>
      </c>
      <c r="T68" s="15">
        <v>1</v>
      </c>
      <c r="U68" s="17" t="s">
        <v>126</v>
      </c>
      <c r="V68" s="17">
        <v>17.754999999999999</v>
      </c>
      <c r="W68" s="17">
        <v>1943.4580000000001</v>
      </c>
      <c r="X68" s="17">
        <v>27.044</v>
      </c>
      <c r="Y68" s="17">
        <v>18.88</v>
      </c>
      <c r="Z68" s="17">
        <v>45.548999999999999</v>
      </c>
      <c r="AA68" s="17">
        <f>MIN(Таблица2[[#This Row],[Махал1]:[Махал5]])</f>
        <v>17.754999999999999</v>
      </c>
      <c r="AB6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8" s="17">
        <f>IF(Таблица2[[#This Row],[Махаланобис классификация]]=Таблица2[[#This Row],[обучающая выборка]],1,0)</f>
        <v>0</v>
      </c>
      <c r="AD68" s="18" t="s">
        <v>126</v>
      </c>
      <c r="AE68" s="19">
        <v>0.79093377496629291</v>
      </c>
      <c r="AF68" s="19">
        <v>0</v>
      </c>
      <c r="AG68" s="19">
        <v>4.1495053184475231E-3</v>
      </c>
      <c r="AH68" s="19">
        <v>0.20491632195650589</v>
      </c>
      <c r="AI68" s="19">
        <v>3.9775875362104875E-7</v>
      </c>
      <c r="AJ68">
        <f>MAX(Таблица2[[#This Row],[априор1]:[априор5]])</f>
        <v>0.79093377496629291</v>
      </c>
      <c r="AK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8">
        <f>IF(Таблица2[[#This Row],[обучающая выборка]]=Таблица2[[#This Row],[Априор Классификация]],1,0)</f>
        <v>0</v>
      </c>
      <c r="AM68" t="s">
        <v>124</v>
      </c>
      <c r="AN68">
        <f>IF(VALUE(RIGHT(Таблица2[[#This Row],[фнкция ДА ВКЛ]],1))=Таблица2[[#This Row],[обучающая выборка]],1,0)</f>
        <v>0</v>
      </c>
      <c r="AO68">
        <f>IF(Таблица2[[#This Row],[обучающая выборка]]=Таблица2[[#This Row],[Result forward]],1,0)</f>
        <v>0</v>
      </c>
      <c r="AP68">
        <v>1</v>
      </c>
      <c r="AQ68" t="s">
        <v>126</v>
      </c>
      <c r="AR68">
        <v>1.2210000000000001</v>
      </c>
      <c r="AS68">
        <v>1381.873</v>
      </c>
      <c r="AT68">
        <v>20.177</v>
      </c>
      <c r="AU68">
        <v>16.658999999999999</v>
      </c>
      <c r="AV68">
        <v>10.114000000000001</v>
      </c>
      <c r="AW68">
        <f>MIN(Таблица2[[#This Row],[Махал1ВКЛ]:[Махал5ВКл]])</f>
        <v>1.2210000000000001</v>
      </c>
      <c r="AX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8">
        <f>IF(Таблица2[[#This Row],[обучающая выборка]]=Таблица2[[#This Row],[МахаланобисКлассификацияВКЛ]],1,0)</f>
        <v>0</v>
      </c>
      <c r="AZ68" t="s">
        <v>126</v>
      </c>
      <c r="BA68">
        <v>0.99340799999999996</v>
      </c>
      <c r="BB68">
        <v>0</v>
      </c>
      <c r="BC68">
        <v>4.1E-5</v>
      </c>
      <c r="BD68">
        <v>2.0100000000000001E-4</v>
      </c>
      <c r="BE68">
        <v>6.3499999999999997E-3</v>
      </c>
      <c r="BF68">
        <f>MAX(Таблица2[[#This Row],[АприорВКл1]:[АприорВКл5]])</f>
        <v>0.99340799999999996</v>
      </c>
      <c r="BG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8">
        <f>IF(Таблица2[[#This Row],[АприорВклКлассификация]]=Таблица2[[#This Row],[обучающая выборка]],1,0)</f>
        <v>0</v>
      </c>
      <c r="BI68" s="18" t="s">
        <v>124</v>
      </c>
      <c r="BJ68" s="18">
        <f>IF(VALUE(RIGHT(Таблица2[[#This Row],[Фунция ДА ИСК]]))=Таблица2[[#This Row],[обучающая выборка]],1,0)</f>
        <v>0</v>
      </c>
      <c r="BK68" s="18">
        <f>IF(Таблица2[[#This Row],[обучающая выборка]]=Таблица2[[#This Row],[Result backward]],1,0)</f>
        <v>0</v>
      </c>
      <c r="BL68" s="18">
        <v>1</v>
      </c>
      <c r="BM68" t="s">
        <v>126</v>
      </c>
      <c r="BN68">
        <v>1.2210000000000001</v>
      </c>
      <c r="BO68">
        <v>1381.873</v>
      </c>
      <c r="BP68">
        <v>20.177</v>
      </c>
      <c r="BQ68">
        <v>16.658999999999999</v>
      </c>
      <c r="BR68">
        <v>10.114000000000001</v>
      </c>
      <c r="BS68">
        <f>MIN(Таблица2[[#This Row],[Махал1ИСК]:[Махал5ИСК]])</f>
        <v>1.2210000000000001</v>
      </c>
      <c r="BT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8">
        <f>IF(Таблица2[[#This Row],[МАХАЛ ИСК Классификация]]=Таблица2[[#This Row],[обучающая выборка]],1,0)</f>
        <v>0</v>
      </c>
      <c r="BV68" t="s">
        <v>126</v>
      </c>
      <c r="BW68">
        <v>0.99340799999999996</v>
      </c>
      <c r="BX68">
        <v>0</v>
      </c>
      <c r="BY68">
        <v>4.1E-5</v>
      </c>
      <c r="BZ68">
        <v>2.0100000000000001E-4</v>
      </c>
      <c r="CA68">
        <v>6.3499999999999997E-3</v>
      </c>
      <c r="CB68">
        <f>MAX(Таблица2[[#This Row],[АприорИСК1]]:Таблица2[[#This Row],[АприорИСК5]])</f>
        <v>0.99340799999999996</v>
      </c>
      <c r="CC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8">
        <f>IF(Таблица2[[#This Row],[АприорИСК классификация]]=Таблица2[[#This Row],[обучающая выборка]],1,0)</f>
        <v>0</v>
      </c>
    </row>
    <row r="69" spans="1:82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5">
        <f>IF(VALUE(RIGHT(Таблица2[[#This Row],[функция]],1))=Таблица2[[#This Row],[обучающая выборка]],1,0)</f>
        <v>0</v>
      </c>
      <c r="S69" s="15">
        <f>IF(Таблица2[[#This Row],[обучающая выборка]]=Таблица2[[#This Row],[Result Lda]],1,0)</f>
        <v>0</v>
      </c>
      <c r="T69" s="15">
        <v>1</v>
      </c>
      <c r="U69" s="17" t="s">
        <v>126</v>
      </c>
      <c r="V69" s="17">
        <v>51.024999999999999</v>
      </c>
      <c r="W69" s="17">
        <v>2485.2240000000002</v>
      </c>
      <c r="X69" s="17">
        <v>105.071</v>
      </c>
      <c r="Y69" s="17">
        <v>66.206999999999994</v>
      </c>
      <c r="Z69" s="17">
        <v>65.5</v>
      </c>
      <c r="AA69" s="17">
        <f>MIN(Таблица2[[#This Row],[Махал1]:[Махал5]])</f>
        <v>51.024999999999999</v>
      </c>
      <c r="AB6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9" s="17">
        <f>IF(Таблица2[[#This Row],[Махаланобис классификация]]=Таблица2[[#This Row],[обучающая выборка]],1,0)</f>
        <v>0</v>
      </c>
      <c r="AD69" s="18" t="s">
        <v>126</v>
      </c>
      <c r="AE69" s="19">
        <v>0.99937846009440112</v>
      </c>
      <c r="AF69" s="19">
        <v>0</v>
      </c>
      <c r="AG69" s="19">
        <v>1.00159572390486E-12</v>
      </c>
      <c r="AH69" s="19">
        <v>2.2950046367406458E-4</v>
      </c>
      <c r="AI69" s="19">
        <v>3.9203944092319824E-4</v>
      </c>
      <c r="AJ69">
        <f>MAX(Таблица2[[#This Row],[априор1]:[априор5]])</f>
        <v>0.99937846009440112</v>
      </c>
      <c r="AK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9">
        <f>IF(Таблица2[[#This Row],[обучающая выборка]]=Таблица2[[#This Row],[Априор Классификация]],1,0)</f>
        <v>0</v>
      </c>
      <c r="AM69" t="s">
        <v>124</v>
      </c>
      <c r="AN69">
        <f>IF(VALUE(RIGHT(Таблица2[[#This Row],[фнкция ДА ВКЛ]],1))=Таблица2[[#This Row],[обучающая выборка]],1,0)</f>
        <v>0</v>
      </c>
      <c r="AO69">
        <f>IF(Таблица2[[#This Row],[обучающая выборка]]=Таблица2[[#This Row],[Result forward]],1,0)</f>
        <v>0</v>
      </c>
      <c r="AP69">
        <v>1</v>
      </c>
      <c r="AQ69" t="s">
        <v>126</v>
      </c>
      <c r="AR69">
        <v>39.917000000000002</v>
      </c>
      <c r="AS69">
        <v>1840.952</v>
      </c>
      <c r="AT69">
        <v>99.287000000000006</v>
      </c>
      <c r="AU69">
        <v>50.5</v>
      </c>
      <c r="AV69">
        <v>54.497999999999998</v>
      </c>
      <c r="AW69">
        <f>MIN(Таблица2[[#This Row],[Махал1ВКЛ]:[Махал5ВКл]])</f>
        <v>39.917000000000002</v>
      </c>
      <c r="AX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9">
        <f>IF(Таблица2[[#This Row],[обучающая выборка]]=Таблица2[[#This Row],[МахаланобисКлассификацияВКЛ]],1,0)</f>
        <v>0</v>
      </c>
      <c r="AZ69" t="s">
        <v>126</v>
      </c>
      <c r="BA69">
        <v>0.99734699999999998</v>
      </c>
      <c r="BB69">
        <v>0</v>
      </c>
      <c r="BC69">
        <v>0</v>
      </c>
      <c r="BD69">
        <v>2.2820000000000002E-3</v>
      </c>
      <c r="BE69">
        <v>3.7100000000000002E-4</v>
      </c>
      <c r="BF69">
        <f>MAX(Таблица2[[#This Row],[АприорВКл1]:[АприорВКл5]])</f>
        <v>0.99734699999999998</v>
      </c>
      <c r="BG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9">
        <f>IF(Таблица2[[#This Row],[АприорВклКлассификация]]=Таблица2[[#This Row],[обучающая выборка]],1,0)</f>
        <v>0</v>
      </c>
      <c r="BI69" s="18" t="s">
        <v>124</v>
      </c>
      <c r="BJ69" s="18">
        <f>IF(VALUE(RIGHT(Таблица2[[#This Row],[Фунция ДА ИСК]]))=Таблица2[[#This Row],[обучающая выборка]],1,0)</f>
        <v>0</v>
      </c>
      <c r="BK69" s="18">
        <f>IF(Таблица2[[#This Row],[обучающая выборка]]=Таблица2[[#This Row],[Result backward]],1,0)</f>
        <v>0</v>
      </c>
      <c r="BL69" s="18">
        <v>1</v>
      </c>
      <c r="BM69" t="s">
        <v>126</v>
      </c>
      <c r="BN69">
        <v>39.917000000000002</v>
      </c>
      <c r="BO69">
        <v>1840.952</v>
      </c>
      <c r="BP69">
        <v>99.287000000000006</v>
      </c>
      <c r="BQ69">
        <v>50.5</v>
      </c>
      <c r="BR69">
        <v>54.497999999999998</v>
      </c>
      <c r="BS69">
        <f>MIN(Таблица2[[#This Row],[Махал1ИСК]:[Махал5ИСК]])</f>
        <v>39.917000000000002</v>
      </c>
      <c r="BT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9">
        <f>IF(Таблица2[[#This Row],[МАХАЛ ИСК Классификация]]=Таблица2[[#This Row],[обучающая выборка]],1,0)</f>
        <v>0</v>
      </c>
      <c r="BV69" t="s">
        <v>126</v>
      </c>
      <c r="BW69">
        <v>0.99734699999999998</v>
      </c>
      <c r="BX69">
        <v>0</v>
      </c>
      <c r="BY69">
        <v>0</v>
      </c>
      <c r="BZ69">
        <v>2.2820000000000002E-3</v>
      </c>
      <c r="CA69">
        <v>3.7100000000000002E-4</v>
      </c>
      <c r="CB69">
        <f>MAX(Таблица2[[#This Row],[АприорИСК1]]:Таблица2[[#This Row],[АприорИСК5]])</f>
        <v>0.99734699999999998</v>
      </c>
      <c r="CC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9">
        <f>IF(Таблица2[[#This Row],[АприорИСК классификация]]=Таблица2[[#This Row],[обучающая выборка]],1,0)</f>
        <v>0</v>
      </c>
    </row>
    <row r="70" spans="1:82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5">
        <f>IF(VALUE(RIGHT(Таблица2[[#This Row],[функция]],1))=Таблица2[[#This Row],[обучающая выборка]],1,0)</f>
        <v>1</v>
      </c>
      <c r="S70" s="15">
        <f>IF(Таблица2[[#This Row],[обучающая выборка]]=Таблица2[[#This Row],[Result Lda]],1,0)</f>
        <v>1</v>
      </c>
      <c r="T70" s="15">
        <v>3</v>
      </c>
      <c r="U70" s="17" t="s">
        <v>123</v>
      </c>
      <c r="V70" s="17">
        <v>17.384</v>
      </c>
      <c r="W70" s="17">
        <v>2009.903</v>
      </c>
      <c r="X70" s="17">
        <v>7.2130000000000001</v>
      </c>
      <c r="Y70" s="17">
        <v>43.145000000000003</v>
      </c>
      <c r="Z70" s="17">
        <v>24.678999999999998</v>
      </c>
      <c r="AA70" s="17">
        <f>MIN(Таблица2[[#This Row],[Махал1]:[Махал5]])</f>
        <v>7.2130000000000001</v>
      </c>
      <c r="AB7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0" s="17">
        <f>IF(Таблица2[[#This Row],[Махаланобис классификация]]=Таблица2[[#This Row],[обучающая выборка]],1,0)</f>
        <v>1</v>
      </c>
      <c r="AD70" s="18" t="s">
        <v>123</v>
      </c>
      <c r="AE70" s="19">
        <v>1.121062488442014E-2</v>
      </c>
      <c r="AF70" s="19">
        <v>0</v>
      </c>
      <c r="AG70" s="19">
        <v>0.98863001052402899</v>
      </c>
      <c r="AH70" s="19">
        <v>1.2984700945247872E-8</v>
      </c>
      <c r="AI70" s="19">
        <v>1.5935160684985497E-4</v>
      </c>
      <c r="AJ70">
        <f>MAX(Таблица2[[#This Row],[априор1]:[априор5]])</f>
        <v>0.98863001052402899</v>
      </c>
      <c r="AK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0">
        <f>IF(Таблица2[[#This Row],[обучающая выборка]]=Таблица2[[#This Row],[Априор Классификация]],1,0)</f>
        <v>1</v>
      </c>
      <c r="AM70" t="s">
        <v>123</v>
      </c>
      <c r="AN70">
        <f>IF(VALUE(RIGHT(Таблица2[[#This Row],[фнкция ДА ВКЛ]],1))=Таблица2[[#This Row],[обучающая выборка]],1,0)</f>
        <v>1</v>
      </c>
      <c r="AO70">
        <f>IF(Таблица2[[#This Row],[обучающая выборка]]=Таблица2[[#This Row],[Result forward]],1,0)</f>
        <v>1</v>
      </c>
      <c r="AP70">
        <v>3</v>
      </c>
      <c r="AQ70" t="s">
        <v>123</v>
      </c>
      <c r="AR70">
        <v>15.034000000000001</v>
      </c>
      <c r="AS70">
        <v>1409.9059999999999</v>
      </c>
      <c r="AT70">
        <v>4.5940000000000003</v>
      </c>
      <c r="AU70">
        <v>39.786999999999999</v>
      </c>
      <c r="AV70">
        <v>15.28</v>
      </c>
      <c r="AW70">
        <f>MIN(Таблица2[[#This Row],[Махал1ВКЛ]:[Махал5ВКл]])</f>
        <v>4.5940000000000003</v>
      </c>
      <c r="AX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0">
        <f>IF(Таблица2[[#This Row],[обучающая выборка]]=Таблица2[[#This Row],[МахаланобисКлассификацияВКЛ]],1,0)</f>
        <v>1</v>
      </c>
      <c r="AZ70" t="s">
        <v>123</v>
      </c>
      <c r="BA70">
        <v>9.7719999999999994E-3</v>
      </c>
      <c r="BB70">
        <v>0</v>
      </c>
      <c r="BC70">
        <v>0.98551500000000003</v>
      </c>
      <c r="BD70">
        <v>0</v>
      </c>
      <c r="BE70">
        <v>4.7130000000000002E-3</v>
      </c>
      <c r="BF70">
        <f>MAX(Таблица2[[#This Row],[АприорВКл1]:[АприорВКл5]])</f>
        <v>0.98551500000000003</v>
      </c>
      <c r="BG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0">
        <f>IF(Таблица2[[#This Row],[АприорВклКлассификация]]=Таблица2[[#This Row],[обучающая выборка]],1,0)</f>
        <v>1</v>
      </c>
      <c r="BI70" s="18" t="s">
        <v>123</v>
      </c>
      <c r="BJ70" s="18">
        <f>IF(VALUE(RIGHT(Таблица2[[#This Row],[Фунция ДА ИСК]]))=Таблица2[[#This Row],[обучающая выборка]],1,0)</f>
        <v>1</v>
      </c>
      <c r="BK70" s="18">
        <f>IF(Таблица2[[#This Row],[обучающая выборка]]=Таблица2[[#This Row],[Result backward]],1,0)</f>
        <v>1</v>
      </c>
      <c r="BL70" s="18">
        <v>3</v>
      </c>
      <c r="BM70" t="s">
        <v>123</v>
      </c>
      <c r="BN70">
        <v>15.034000000000001</v>
      </c>
      <c r="BO70">
        <v>1409.9059999999999</v>
      </c>
      <c r="BP70">
        <v>4.5940000000000003</v>
      </c>
      <c r="BQ70">
        <v>39.786999999999999</v>
      </c>
      <c r="BR70">
        <v>15.28</v>
      </c>
      <c r="BS70">
        <f>MIN(Таблица2[[#This Row],[Махал1ИСК]:[Махал5ИСК]])</f>
        <v>4.5940000000000003</v>
      </c>
      <c r="BT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0">
        <f>IF(Таблица2[[#This Row],[МАХАЛ ИСК Классификация]]=Таблица2[[#This Row],[обучающая выборка]],1,0)</f>
        <v>1</v>
      </c>
      <c r="BV70" t="s">
        <v>123</v>
      </c>
      <c r="BW70">
        <v>9.7719999999999994E-3</v>
      </c>
      <c r="BX70">
        <v>0</v>
      </c>
      <c r="BY70">
        <v>0.98551500000000003</v>
      </c>
      <c r="BZ70">
        <v>0</v>
      </c>
      <c r="CA70">
        <v>4.7130000000000002E-3</v>
      </c>
      <c r="CB70">
        <f>MAX(Таблица2[[#This Row],[АприорИСК1]]:Таблица2[[#This Row],[АприорИСК5]])</f>
        <v>0.98551500000000003</v>
      </c>
      <c r="CC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0">
        <f>IF(Таблица2[[#This Row],[АприорИСК классификация]]=Таблица2[[#This Row],[обучающая выборка]],1,0)</f>
        <v>1</v>
      </c>
    </row>
    <row r="71" spans="1:82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5">
        <f>IF(VALUE(RIGHT(Таблица2[[#This Row],[функция]],1))=Таблица2[[#This Row],[обучающая выборка]],1,0)</f>
        <v>0</v>
      </c>
      <c r="S71" s="15">
        <f>IF(Таблица2[[#This Row],[обучающая выборка]]=Таблица2[[#This Row],[Result Lda]],1,0)</f>
        <v>0</v>
      </c>
      <c r="T71" s="15">
        <v>4</v>
      </c>
      <c r="U71" s="17" t="s">
        <v>126</v>
      </c>
      <c r="V71" s="17">
        <v>45.719000000000001</v>
      </c>
      <c r="W71" s="17">
        <v>1988.4649999999999</v>
      </c>
      <c r="X71" s="17">
        <v>52.709000000000003</v>
      </c>
      <c r="Y71" s="17">
        <v>22.652000000000001</v>
      </c>
      <c r="Z71" s="17">
        <v>74.748999999999995</v>
      </c>
      <c r="AA71" s="17">
        <f>MIN(Таблица2[[#This Row],[Махал1]:[Махал5]])</f>
        <v>22.652000000000001</v>
      </c>
      <c r="AB7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71" s="17">
        <f>IF(Таблица2[[#This Row],[Махаланобис классификация]]=Таблица2[[#This Row],[обучающая выборка]],1,0)</f>
        <v>0</v>
      </c>
      <c r="AD71" s="18" t="s">
        <v>126</v>
      </c>
      <c r="AE71" s="19">
        <v>2.1548259802510425E-5</v>
      </c>
      <c r="AF71" s="19">
        <v>0</v>
      </c>
      <c r="AG71" s="19">
        <v>3.5669854991789042E-7</v>
      </c>
      <c r="AH71" s="19">
        <v>0.99997809503580881</v>
      </c>
      <c r="AI71" s="19">
        <v>5.838918029663246E-12</v>
      </c>
      <c r="AJ71">
        <f>MAX(Таблица2[[#This Row],[априор1]:[априор5]])</f>
        <v>0.99997809503580881</v>
      </c>
      <c r="AK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71">
        <f>IF(Таблица2[[#This Row],[обучающая выборка]]=Таблица2[[#This Row],[Априор Классификация]],1,0)</f>
        <v>0</v>
      </c>
      <c r="AM71" t="s">
        <v>120</v>
      </c>
      <c r="AN71">
        <f>IF(VALUE(RIGHT(Таблица2[[#This Row],[фнкция ДА ВКЛ]],1))=Таблица2[[#This Row],[обучающая выборка]],1,0)</f>
        <v>0</v>
      </c>
      <c r="AO71">
        <f>IF(Таблица2[[#This Row],[обучающая выборка]]=Таблица2[[#This Row],[Result forward]],1,0)</f>
        <v>0</v>
      </c>
      <c r="AP71">
        <v>4</v>
      </c>
      <c r="AQ71" t="s">
        <v>126</v>
      </c>
      <c r="AR71">
        <v>7.1680000000000001</v>
      </c>
      <c r="AS71">
        <v>1458.2070000000001</v>
      </c>
      <c r="AT71">
        <v>34.840000000000003</v>
      </c>
      <c r="AU71">
        <v>1.1619999999999999</v>
      </c>
      <c r="AV71">
        <v>31.888000000000002</v>
      </c>
      <c r="AW71">
        <f>MIN(Таблица2[[#This Row],[Махал1ВКЛ]:[Махал5ВКл]])</f>
        <v>1.1619999999999999</v>
      </c>
      <c r="AX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71">
        <f>IF(Таблица2[[#This Row],[обучающая выборка]]=Таблица2[[#This Row],[МахаланобисКлассификацияВКЛ]],1,0)</f>
        <v>0</v>
      </c>
      <c r="AZ71" t="s">
        <v>126</v>
      </c>
      <c r="BA71">
        <v>9.8447000000000007E-2</v>
      </c>
      <c r="BB71">
        <v>0</v>
      </c>
      <c r="BC71">
        <v>0</v>
      </c>
      <c r="BD71">
        <v>0.90155300000000005</v>
      </c>
      <c r="BE71">
        <v>0</v>
      </c>
      <c r="BF71">
        <f>MAX(Таблица2[[#This Row],[АприорВКл1]:[АприорВКл5]])</f>
        <v>0.90155300000000005</v>
      </c>
      <c r="BG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71">
        <f>IF(Таблица2[[#This Row],[АприорВклКлассификация]]=Таблица2[[#This Row],[обучающая выборка]],1,0)</f>
        <v>0</v>
      </c>
      <c r="BI71" s="18" t="s">
        <v>120</v>
      </c>
      <c r="BJ71" s="18">
        <f>IF(VALUE(RIGHT(Таблица2[[#This Row],[Фунция ДА ИСК]]))=Таблица2[[#This Row],[обучающая выборка]],1,0)</f>
        <v>0</v>
      </c>
      <c r="BK71" s="18">
        <f>IF(Таблица2[[#This Row],[обучающая выборка]]=Таблица2[[#This Row],[Result backward]],1,0)</f>
        <v>0</v>
      </c>
      <c r="BL71" s="18">
        <v>4</v>
      </c>
      <c r="BM71" t="s">
        <v>126</v>
      </c>
      <c r="BN71">
        <v>7.1680000000000001</v>
      </c>
      <c r="BO71">
        <v>1458.2070000000001</v>
      </c>
      <c r="BP71">
        <v>34.840000000000003</v>
      </c>
      <c r="BQ71">
        <v>1.1619999999999999</v>
      </c>
      <c r="BR71">
        <v>31.888000000000002</v>
      </c>
      <c r="BS71">
        <f>MIN(Таблица2[[#This Row],[Махал1ИСК]:[Махал5ИСК]])</f>
        <v>1.1619999999999999</v>
      </c>
      <c r="BT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71">
        <f>IF(Таблица2[[#This Row],[МАХАЛ ИСК Классификация]]=Таблица2[[#This Row],[обучающая выборка]],1,0)</f>
        <v>0</v>
      </c>
      <c r="BV71" t="s">
        <v>126</v>
      </c>
      <c r="BW71">
        <v>9.8447000000000007E-2</v>
      </c>
      <c r="BX71">
        <v>0</v>
      </c>
      <c r="BY71">
        <v>0</v>
      </c>
      <c r="BZ71">
        <v>0.90155300000000005</v>
      </c>
      <c r="CA71">
        <v>0</v>
      </c>
      <c r="CB71">
        <f>MAX(Таблица2[[#This Row],[АприорИСК1]]:Таблица2[[#This Row],[АприорИСК5]])</f>
        <v>0.90155300000000005</v>
      </c>
      <c r="CC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71">
        <f>IF(Таблица2[[#This Row],[АприорИСК классификация]]=Таблица2[[#This Row],[обучающая выборка]],1,0)</f>
        <v>0</v>
      </c>
    </row>
    <row r="72" spans="1:82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5">
        <f>IF(VALUE(RIGHT(Таблица2[[#This Row],[функция]],1))=Таблица2[[#This Row],[обучающая выборка]],1,0)</f>
        <v>0</v>
      </c>
      <c r="S72" s="15">
        <f>IF(Таблица2[[#This Row],[обучающая выборка]]=Таблица2[[#This Row],[Result Lda]],1,0)</f>
        <v>0</v>
      </c>
      <c r="T72" s="15">
        <v>3</v>
      </c>
      <c r="U72" s="17" t="s">
        <v>126</v>
      </c>
      <c r="V72" s="17">
        <v>70.456999999999994</v>
      </c>
      <c r="W72" s="17">
        <v>2055.5250000000001</v>
      </c>
      <c r="X72" s="17">
        <v>67.3</v>
      </c>
      <c r="Y72" s="17">
        <v>84.21</v>
      </c>
      <c r="Z72" s="17">
        <v>112.93899999999999</v>
      </c>
      <c r="AA72" s="17">
        <f>MIN(Таблица2[[#This Row],[Махал1]:[Махал5]])</f>
        <v>67.3</v>
      </c>
      <c r="AB7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2" s="17">
        <f>IF(Таблица2[[#This Row],[Махаланобис классификация]]=Таблица2[[#This Row],[обучающая выборка]],1,0)</f>
        <v>0</v>
      </c>
      <c r="AD72" s="18" t="s">
        <v>126</v>
      </c>
      <c r="AE72" s="19">
        <v>0.27433510973863534</v>
      </c>
      <c r="AF72" s="19">
        <v>0</v>
      </c>
      <c r="AG72" s="19">
        <v>0.72553624272971129</v>
      </c>
      <c r="AH72" s="19">
        <v>1.2864744248060735E-4</v>
      </c>
      <c r="AI72" s="19">
        <v>8.9172647871702042E-11</v>
      </c>
      <c r="AJ72">
        <f>MAX(Таблица2[[#This Row],[априор1]:[априор5]])</f>
        <v>0.72553624272971129</v>
      </c>
      <c r="AK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2">
        <f>IF(Таблица2[[#This Row],[обучающая выборка]]=Таблица2[[#This Row],[Априор Классификация]],1,0)</f>
        <v>0</v>
      </c>
      <c r="AM72" t="s">
        <v>123</v>
      </c>
      <c r="AN72">
        <f>IF(VALUE(RIGHT(Таблица2[[#This Row],[фнкция ДА ВКЛ]],1))=Таблица2[[#This Row],[обучающая выборка]],1,0)</f>
        <v>0</v>
      </c>
      <c r="AO72">
        <f>IF(Таблица2[[#This Row],[обучающая выборка]]=Таблица2[[#This Row],[Result forward]],1,0)</f>
        <v>0</v>
      </c>
      <c r="AP72">
        <v>3</v>
      </c>
      <c r="AQ72" t="s">
        <v>126</v>
      </c>
      <c r="AR72">
        <v>39.698</v>
      </c>
      <c r="AS72">
        <v>1354.54</v>
      </c>
      <c r="AT72">
        <v>23.088000000000001</v>
      </c>
      <c r="AU72">
        <v>42.353000000000002</v>
      </c>
      <c r="AV72">
        <v>67.078000000000003</v>
      </c>
      <c r="AW72">
        <f>MIN(Таблица2[[#This Row],[Махал1ВКЛ]:[Махал5ВКл]])</f>
        <v>23.088000000000001</v>
      </c>
      <c r="AX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2">
        <f>IF(Таблица2[[#This Row],[обучающая выборка]]=Таблица2[[#This Row],[МахаланобисКлассификацияВКЛ]],1,0)</f>
        <v>0</v>
      </c>
      <c r="AZ72" t="s">
        <v>126</v>
      </c>
      <c r="BA72">
        <v>4.5300000000000001E-4</v>
      </c>
      <c r="BB72">
        <v>0</v>
      </c>
      <c r="BC72">
        <v>0.99949200000000005</v>
      </c>
      <c r="BD72">
        <v>5.5000000000000002E-5</v>
      </c>
      <c r="BE72">
        <v>0</v>
      </c>
      <c r="BF72">
        <f>MAX(Таблица2[[#This Row],[АприорВКл1]:[АприорВКл5]])</f>
        <v>0.99949200000000005</v>
      </c>
      <c r="BG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2">
        <f>IF(Таблица2[[#This Row],[АприорВклКлассификация]]=Таблица2[[#This Row],[обучающая выборка]],1,0)</f>
        <v>0</v>
      </c>
      <c r="BI72" s="18" t="s">
        <v>123</v>
      </c>
      <c r="BJ72" s="18">
        <f>IF(VALUE(RIGHT(Таблица2[[#This Row],[Фунция ДА ИСК]]))=Таблица2[[#This Row],[обучающая выборка]],1,0)</f>
        <v>0</v>
      </c>
      <c r="BK72" s="18">
        <f>IF(Таблица2[[#This Row],[обучающая выборка]]=Таблица2[[#This Row],[Result backward]],1,0)</f>
        <v>0</v>
      </c>
      <c r="BL72" s="18">
        <v>3</v>
      </c>
      <c r="BM72" t="s">
        <v>126</v>
      </c>
      <c r="BN72">
        <v>39.698</v>
      </c>
      <c r="BO72">
        <v>1354.54</v>
      </c>
      <c r="BP72">
        <v>23.088000000000001</v>
      </c>
      <c r="BQ72">
        <v>42.353000000000002</v>
      </c>
      <c r="BR72">
        <v>67.078000000000003</v>
      </c>
      <c r="BS72">
        <f>MIN(Таблица2[[#This Row],[Махал1ИСК]:[Махал5ИСК]])</f>
        <v>23.088000000000001</v>
      </c>
      <c r="BT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2">
        <f>IF(Таблица2[[#This Row],[МАХАЛ ИСК Классификация]]=Таблица2[[#This Row],[обучающая выборка]],1,0)</f>
        <v>0</v>
      </c>
      <c r="BV72" t="s">
        <v>126</v>
      </c>
      <c r="BW72">
        <v>4.5300000000000001E-4</v>
      </c>
      <c r="BX72">
        <v>0</v>
      </c>
      <c r="BY72">
        <v>0.99949200000000005</v>
      </c>
      <c r="BZ72">
        <v>5.5000000000000002E-5</v>
      </c>
      <c r="CA72">
        <v>0</v>
      </c>
      <c r="CB72">
        <f>MAX(Таблица2[[#This Row],[АприорИСК1]]:Таблица2[[#This Row],[АприорИСК5]])</f>
        <v>0.99949200000000005</v>
      </c>
      <c r="CC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2">
        <f>IF(Таблица2[[#This Row],[АприорИСК классификация]]=Таблица2[[#This Row],[обучающая выборка]],1,0)</f>
        <v>0</v>
      </c>
    </row>
    <row r="73" spans="1:82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5">
        <f>IF(VALUE(RIGHT(Таблица2[[#This Row],[функция]],1))=Таблица2[[#This Row],[обучающая выборка]],1,0)</f>
        <v>0</v>
      </c>
      <c r="S73" s="15">
        <f>IF(Таблица2[[#This Row],[обучающая выборка]]=Таблица2[[#This Row],[Result Lda]],1,0)</f>
        <v>0</v>
      </c>
      <c r="T73" s="15">
        <v>3</v>
      </c>
      <c r="U73" s="17" t="s">
        <v>126</v>
      </c>
      <c r="V73" s="17">
        <v>44.219000000000001</v>
      </c>
      <c r="W73" s="17">
        <v>1881.694</v>
      </c>
      <c r="X73" s="17">
        <v>14.106999999999999</v>
      </c>
      <c r="Y73" s="17">
        <v>71.558000000000007</v>
      </c>
      <c r="Z73" s="17">
        <v>23.684999999999999</v>
      </c>
      <c r="AA73" s="17">
        <f>MIN(Таблица2[[#This Row],[Махал1]:[Махал5]])</f>
        <v>14.106999999999999</v>
      </c>
      <c r="AB7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3" s="17">
        <f>IF(Таблица2[[#This Row],[Махаланобис классификация]]=Таблица2[[#This Row],[обучающая выборка]],1,0)</f>
        <v>0</v>
      </c>
      <c r="AD73" s="18" t="s">
        <v>126</v>
      </c>
      <c r="AE73" s="19">
        <v>5.258439762227887E-7</v>
      </c>
      <c r="AF73" s="19">
        <v>0</v>
      </c>
      <c r="AG73" s="19">
        <v>0.99175016323637677</v>
      </c>
      <c r="AH73" s="19">
        <v>2.7659252845735377E-13</v>
      </c>
      <c r="AI73" s="19">
        <v>8.2493109193702476E-3</v>
      </c>
      <c r="AJ73">
        <f>MAX(Таблица2[[#This Row],[априор1]:[априор5]])</f>
        <v>0.99175016323637677</v>
      </c>
      <c r="AK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3">
        <f>IF(Таблица2[[#This Row],[обучающая выборка]]=Таблица2[[#This Row],[Априор Классификация]],1,0)</f>
        <v>0</v>
      </c>
      <c r="AM73" t="s">
        <v>123</v>
      </c>
      <c r="AN73">
        <f>IF(VALUE(RIGHT(Таблица2[[#This Row],[фнкция ДА ВКЛ]],1))=Таблица2[[#This Row],[обучающая выборка]],1,0)</f>
        <v>0</v>
      </c>
      <c r="AO73">
        <f>IF(Таблица2[[#This Row],[обучающая выборка]]=Таблица2[[#This Row],[Result forward]],1,0)</f>
        <v>0</v>
      </c>
      <c r="AP73">
        <v>3</v>
      </c>
      <c r="AQ73" t="s">
        <v>126</v>
      </c>
      <c r="AR73">
        <v>31.305</v>
      </c>
      <c r="AS73">
        <v>1354.001</v>
      </c>
      <c r="AT73">
        <v>5.67</v>
      </c>
      <c r="AU73">
        <v>58.13</v>
      </c>
      <c r="AV73">
        <v>18.445</v>
      </c>
      <c r="AW73">
        <f>MIN(Таблица2[[#This Row],[Махал1ВКЛ]:[Махал5ВКл]])</f>
        <v>5.67</v>
      </c>
      <c r="AX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3">
        <f>IF(Таблица2[[#This Row],[обучающая выборка]]=Таблица2[[#This Row],[МахаланобисКлассификацияВКЛ]],1,0)</f>
        <v>0</v>
      </c>
      <c r="AZ73" t="s">
        <v>126</v>
      </c>
      <c r="BA73">
        <v>5.0000000000000004E-6</v>
      </c>
      <c r="BB73">
        <v>0</v>
      </c>
      <c r="BC73">
        <v>0.99831499999999995</v>
      </c>
      <c r="BD73">
        <v>0</v>
      </c>
      <c r="BE73">
        <v>1.6800000000000001E-3</v>
      </c>
      <c r="BF73">
        <f>MAX(Таблица2[[#This Row],[АприорВКл1]:[АприорВКл5]])</f>
        <v>0.99831499999999995</v>
      </c>
      <c r="BG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3">
        <f>IF(Таблица2[[#This Row],[АприорВклКлассификация]]=Таблица2[[#This Row],[обучающая выборка]],1,0)</f>
        <v>0</v>
      </c>
      <c r="BI73" s="18" t="s">
        <v>123</v>
      </c>
      <c r="BJ73" s="18">
        <f>IF(VALUE(RIGHT(Таблица2[[#This Row],[Фунция ДА ИСК]]))=Таблица2[[#This Row],[обучающая выборка]],1,0)</f>
        <v>0</v>
      </c>
      <c r="BK73" s="18">
        <f>IF(Таблица2[[#This Row],[обучающая выборка]]=Таблица2[[#This Row],[Result backward]],1,0)</f>
        <v>0</v>
      </c>
      <c r="BL73" s="18">
        <v>3</v>
      </c>
      <c r="BM73" t="s">
        <v>126</v>
      </c>
      <c r="BN73">
        <v>31.305</v>
      </c>
      <c r="BO73">
        <v>1354.001</v>
      </c>
      <c r="BP73">
        <v>5.67</v>
      </c>
      <c r="BQ73">
        <v>58.13</v>
      </c>
      <c r="BR73">
        <v>18.445</v>
      </c>
      <c r="BS73">
        <f>MIN(Таблица2[[#This Row],[Махал1ИСК]:[Махал5ИСК]])</f>
        <v>5.67</v>
      </c>
      <c r="BT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3">
        <f>IF(Таблица2[[#This Row],[МАХАЛ ИСК Классификация]]=Таблица2[[#This Row],[обучающая выборка]],1,0)</f>
        <v>0</v>
      </c>
      <c r="BV73" t="s">
        <v>126</v>
      </c>
      <c r="BW73">
        <v>5.0000000000000004E-6</v>
      </c>
      <c r="BX73">
        <v>0</v>
      </c>
      <c r="BY73">
        <v>0.99831499999999995</v>
      </c>
      <c r="BZ73">
        <v>0</v>
      </c>
      <c r="CA73">
        <v>1.6800000000000001E-3</v>
      </c>
      <c r="CB73">
        <f>MAX(Таблица2[[#This Row],[АприорИСК1]]:Таблица2[[#This Row],[АприорИСК5]])</f>
        <v>0.99831499999999995</v>
      </c>
      <c r="CC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3">
        <f>IF(Таблица2[[#This Row],[АприорИСК классификация]]=Таблица2[[#This Row],[обучающая выборка]],1,0)</f>
        <v>0</v>
      </c>
    </row>
    <row r="74" spans="1:82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5">
        <f>IF(VALUE(RIGHT(Таблица2[[#This Row],[функция]],1))=Таблица2[[#This Row],[обучающая выборка]],1,0)</f>
        <v>0</v>
      </c>
      <c r="S74" s="15">
        <f>IF(Таблица2[[#This Row],[обучающая выборка]]=Таблица2[[#This Row],[Result Lda]],1,0)</f>
        <v>0</v>
      </c>
      <c r="T74" s="15">
        <v>4</v>
      </c>
      <c r="U74" s="17" t="s">
        <v>126</v>
      </c>
      <c r="V74" s="17">
        <v>156.251</v>
      </c>
      <c r="W74" s="17">
        <v>1781.0070000000001</v>
      </c>
      <c r="X74" s="17">
        <v>223.31100000000001</v>
      </c>
      <c r="Y74" s="17">
        <v>148.279</v>
      </c>
      <c r="Z74" s="17">
        <v>238.35400000000001</v>
      </c>
      <c r="AA74" s="17">
        <f>MIN(Таблица2[[#This Row],[Махал1]:[Махал5]])</f>
        <v>148.279</v>
      </c>
      <c r="AB7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74" s="17">
        <f>IF(Таблица2[[#This Row],[Махаланобис классификация]]=Таблица2[[#This Row],[обучающая выборка]],1,0)</f>
        <v>0</v>
      </c>
      <c r="AD74" s="18" t="s">
        <v>126</v>
      </c>
      <c r="AE74" s="19">
        <v>3.9246417632165374E-2</v>
      </c>
      <c r="AF74" s="19">
        <v>0</v>
      </c>
      <c r="AG74" s="19">
        <v>5.870243884658553E-17</v>
      </c>
      <c r="AH74" s="19">
        <v>0.96075358236783448</v>
      </c>
      <c r="AI74" s="19">
        <v>3.1790492478362231E-20</v>
      </c>
      <c r="AJ74">
        <f>MAX(Таблица2[[#This Row],[априор1]:[априор5]])</f>
        <v>0.96075358236783448</v>
      </c>
      <c r="AK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74">
        <f>IF(Таблица2[[#This Row],[обучающая выборка]]=Таблица2[[#This Row],[Априор Классификация]],1,0)</f>
        <v>0</v>
      </c>
      <c r="AM74" t="s">
        <v>124</v>
      </c>
      <c r="AN74">
        <f>IF(VALUE(RIGHT(Таблица2[[#This Row],[фнкция ДА ВКЛ]],1))=Таблица2[[#This Row],[обучающая выборка]],1,0)</f>
        <v>0</v>
      </c>
      <c r="AO74">
        <f>IF(Таблица2[[#This Row],[обучающая выборка]]=Таблица2[[#This Row],[Result forward]],1,0)</f>
        <v>0</v>
      </c>
      <c r="AP74">
        <v>4</v>
      </c>
      <c r="AQ74" t="s">
        <v>126</v>
      </c>
      <c r="AR74">
        <v>134.286</v>
      </c>
      <c r="AS74">
        <v>1071.24</v>
      </c>
      <c r="AT74">
        <v>198.05799999999999</v>
      </c>
      <c r="AU74">
        <v>133.398</v>
      </c>
      <c r="AV74">
        <v>181.49199999999999</v>
      </c>
      <c r="AW74">
        <f>MIN(Таблица2[[#This Row],[Махал1ВКЛ]:[Махал5ВКл]])</f>
        <v>133.398</v>
      </c>
      <c r="AX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74">
        <f>IF(Таблица2[[#This Row],[обучающая выборка]]=Таблица2[[#This Row],[МахаланобисКлассификацияВКЛ]],1,0)</f>
        <v>0</v>
      </c>
      <c r="AZ74" t="s">
        <v>126</v>
      </c>
      <c r="BA74">
        <v>0.58517699999999995</v>
      </c>
      <c r="BB74">
        <v>0</v>
      </c>
      <c r="BC74">
        <v>0</v>
      </c>
      <c r="BD74">
        <v>0.414823</v>
      </c>
      <c r="BE74">
        <v>0</v>
      </c>
      <c r="BF74">
        <f>MAX(Таблица2[[#This Row],[АприорВКл1]:[АприорВКл5]])</f>
        <v>0.58517699999999995</v>
      </c>
      <c r="BG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4">
        <f>IF(Таблица2[[#This Row],[АприорВклКлассификация]]=Таблица2[[#This Row],[обучающая выборка]],1,0)</f>
        <v>0</v>
      </c>
      <c r="BI74" s="18" t="s">
        <v>124</v>
      </c>
      <c r="BJ74" s="18">
        <f>IF(VALUE(RIGHT(Таблица2[[#This Row],[Фунция ДА ИСК]]))=Таблица2[[#This Row],[обучающая выборка]],1,0)</f>
        <v>0</v>
      </c>
      <c r="BK74" s="18">
        <f>IF(Таблица2[[#This Row],[обучающая выборка]]=Таблица2[[#This Row],[Result backward]],1,0)</f>
        <v>0</v>
      </c>
      <c r="BL74" s="18">
        <v>4</v>
      </c>
      <c r="BM74" t="s">
        <v>126</v>
      </c>
      <c r="BN74">
        <v>134.286</v>
      </c>
      <c r="BO74">
        <v>1071.24</v>
      </c>
      <c r="BP74">
        <v>198.05799999999999</v>
      </c>
      <c r="BQ74">
        <v>133.398</v>
      </c>
      <c r="BR74">
        <v>181.49199999999999</v>
      </c>
      <c r="BS74">
        <f>MIN(Таблица2[[#This Row],[Махал1ИСК]:[Махал5ИСК]])</f>
        <v>133.398</v>
      </c>
      <c r="BT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74">
        <f>IF(Таблица2[[#This Row],[МАХАЛ ИСК Классификация]]=Таблица2[[#This Row],[обучающая выборка]],1,0)</f>
        <v>0</v>
      </c>
      <c r="BV74" t="s">
        <v>126</v>
      </c>
      <c r="BW74">
        <v>0.58517699999999995</v>
      </c>
      <c r="BX74">
        <v>0</v>
      </c>
      <c r="BY74">
        <v>0</v>
      </c>
      <c r="BZ74">
        <v>0.414823</v>
      </c>
      <c r="CA74">
        <v>0</v>
      </c>
      <c r="CB74">
        <f>MAX(Таблица2[[#This Row],[АприорИСК1]]:Таблица2[[#This Row],[АприорИСК5]])</f>
        <v>0.58517699999999995</v>
      </c>
      <c r="CC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4">
        <f>IF(Таблица2[[#This Row],[АприорИСК классификация]]=Таблица2[[#This Row],[обучающая выборка]],1,0)</f>
        <v>0</v>
      </c>
    </row>
    <row r="75" spans="1:82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5">
        <f>IF(VALUE(RIGHT(Таблица2[[#This Row],[функция]],1))=Таблица2[[#This Row],[обучающая выборка]],1,0)</f>
        <v>0</v>
      </c>
      <c r="S75" s="15">
        <f>IF(Таблица2[[#This Row],[обучающая выборка]]=Таблица2[[#This Row],[Result Lda]],1,0)</f>
        <v>0</v>
      </c>
      <c r="T75" s="15">
        <v>1</v>
      </c>
      <c r="U75" s="17" t="s">
        <v>126</v>
      </c>
      <c r="V75" s="17">
        <v>42.475999999999999</v>
      </c>
      <c r="W75" s="17">
        <v>1886.26</v>
      </c>
      <c r="X75" s="17">
        <v>31.523</v>
      </c>
      <c r="Y75" s="17">
        <v>52.456000000000003</v>
      </c>
      <c r="Z75" s="17">
        <v>32.926000000000002</v>
      </c>
      <c r="AA75" s="17">
        <f>MIN(Таблица2[[#This Row],[Махал1]:[Махал5]])</f>
        <v>31.523</v>
      </c>
      <c r="AB7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5" s="17">
        <f>IF(Таблица2[[#This Row],[Махаланобис классификация]]=Таблица2[[#This Row],[обучающая выборка]],1,0)</f>
        <v>0</v>
      </c>
      <c r="AD75" s="18" t="s">
        <v>126</v>
      </c>
      <c r="AE75" s="19">
        <v>5.099608027147126E-3</v>
      </c>
      <c r="AF75" s="19">
        <v>0</v>
      </c>
      <c r="AG75" s="19">
        <v>0.66512167812411782</v>
      </c>
      <c r="AH75" s="19">
        <v>1.578039727218072E-5</v>
      </c>
      <c r="AI75" s="19">
        <v>0.32976293345146274</v>
      </c>
      <c r="AJ75">
        <f>MAX(Таблица2[[#This Row],[априор1]:[априор5]])</f>
        <v>0.66512167812411782</v>
      </c>
      <c r="AK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5">
        <f>IF(Таблица2[[#This Row],[обучающая выборка]]=Таблица2[[#This Row],[Априор Классификация]],1,0)</f>
        <v>0</v>
      </c>
      <c r="AM75" t="s">
        <v>124</v>
      </c>
      <c r="AN75">
        <f>IF(VALUE(RIGHT(Таблица2[[#This Row],[фнкция ДА ВКЛ]],1))=Таблица2[[#This Row],[обучающая выборка]],1,0)</f>
        <v>0</v>
      </c>
      <c r="AO75">
        <f>IF(Таблица2[[#This Row],[обучающая выборка]]=Таблица2[[#This Row],[Result forward]],1,0)</f>
        <v>0</v>
      </c>
      <c r="AP75">
        <v>1</v>
      </c>
      <c r="AQ75" t="s">
        <v>126</v>
      </c>
      <c r="AR75">
        <v>6.298</v>
      </c>
      <c r="AS75">
        <v>1385.6590000000001</v>
      </c>
      <c r="AT75">
        <v>12.68</v>
      </c>
      <c r="AU75">
        <v>23.581</v>
      </c>
      <c r="AV75">
        <v>10.49</v>
      </c>
      <c r="AW75">
        <f>MIN(Таблица2[[#This Row],[Махал1ВКЛ]:[Махал5ВКл]])</f>
        <v>6.298</v>
      </c>
      <c r="AX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5">
        <f>IF(Таблица2[[#This Row],[обучающая выборка]]=Таблица2[[#This Row],[МахаланобисКлассификацияВКЛ]],1,0)</f>
        <v>0</v>
      </c>
      <c r="AZ75" t="s">
        <v>126</v>
      </c>
      <c r="BA75">
        <v>0.91778400000000004</v>
      </c>
      <c r="BB75">
        <v>0</v>
      </c>
      <c r="BC75">
        <v>2.0589E-2</v>
      </c>
      <c r="BD75">
        <v>7.3999999999999996E-5</v>
      </c>
      <c r="BE75">
        <v>6.1553999999999998E-2</v>
      </c>
      <c r="BF75">
        <f>MAX(Таблица2[[#This Row],[АприорВКл1]:[АприорВКл5]])</f>
        <v>0.91778400000000004</v>
      </c>
      <c r="BG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5">
        <f>IF(Таблица2[[#This Row],[АприорВклКлассификация]]=Таблица2[[#This Row],[обучающая выборка]],1,0)</f>
        <v>0</v>
      </c>
      <c r="BI75" s="18" t="s">
        <v>124</v>
      </c>
      <c r="BJ75" s="18">
        <f>IF(VALUE(RIGHT(Таблица2[[#This Row],[Фунция ДА ИСК]]))=Таблица2[[#This Row],[обучающая выборка]],1,0)</f>
        <v>0</v>
      </c>
      <c r="BK75" s="18">
        <f>IF(Таблица2[[#This Row],[обучающая выборка]]=Таблица2[[#This Row],[Result backward]],1,0)</f>
        <v>0</v>
      </c>
      <c r="BL75" s="18">
        <v>1</v>
      </c>
      <c r="BM75" t="s">
        <v>126</v>
      </c>
      <c r="BN75">
        <v>6.298</v>
      </c>
      <c r="BO75">
        <v>1385.6590000000001</v>
      </c>
      <c r="BP75">
        <v>12.68</v>
      </c>
      <c r="BQ75">
        <v>23.581</v>
      </c>
      <c r="BR75">
        <v>10.49</v>
      </c>
      <c r="BS75">
        <f>MIN(Таблица2[[#This Row],[Махал1ИСК]:[Махал5ИСК]])</f>
        <v>6.298</v>
      </c>
      <c r="BT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5">
        <f>IF(Таблица2[[#This Row],[МАХАЛ ИСК Классификация]]=Таблица2[[#This Row],[обучающая выборка]],1,0)</f>
        <v>0</v>
      </c>
      <c r="BV75" t="s">
        <v>126</v>
      </c>
      <c r="BW75">
        <v>0.91778400000000004</v>
      </c>
      <c r="BX75">
        <v>0</v>
      </c>
      <c r="BY75">
        <v>2.0589E-2</v>
      </c>
      <c r="BZ75">
        <v>7.3999999999999996E-5</v>
      </c>
      <c r="CA75">
        <v>6.1553999999999998E-2</v>
      </c>
      <c r="CB75">
        <f>MAX(Таблица2[[#This Row],[АприорИСК1]]:Таблица2[[#This Row],[АприорИСК5]])</f>
        <v>0.91778400000000004</v>
      </c>
      <c r="CC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5">
        <f>IF(Таблица2[[#This Row],[АприорИСК классификация]]=Таблица2[[#This Row],[обучающая выборка]],1,0)</f>
        <v>0</v>
      </c>
    </row>
    <row r="76" spans="1:82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5">
        <f>IF(VALUE(RIGHT(Таблица2[[#This Row],[функция]],1))=Таблица2[[#This Row],[обучающая выборка]],1,0)</f>
        <v>0</v>
      </c>
      <c r="S76" s="15">
        <f>IF(Таблица2[[#This Row],[обучающая выборка]]=Таблица2[[#This Row],[Result Lda]],1,0)</f>
        <v>0</v>
      </c>
      <c r="T76" s="15">
        <v>3</v>
      </c>
      <c r="U76" s="17" t="s">
        <v>126</v>
      </c>
      <c r="V76" s="17">
        <v>86.119</v>
      </c>
      <c r="W76" s="17">
        <v>1631.5830000000001</v>
      </c>
      <c r="X76" s="17">
        <v>69.795000000000002</v>
      </c>
      <c r="Y76" s="17">
        <v>92.203000000000003</v>
      </c>
      <c r="Z76" s="17">
        <v>77.058000000000007</v>
      </c>
      <c r="AA76" s="17">
        <f>MIN(Таблица2[[#This Row],[Махал1]:[Махал5]])</f>
        <v>69.795000000000002</v>
      </c>
      <c r="AB7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6" s="17">
        <f>IF(Таблица2[[#This Row],[Махаланобис классификация]]=Таблица2[[#This Row],[обучающая выборка]],1,0)</f>
        <v>0</v>
      </c>
      <c r="AD76" s="18" t="s">
        <v>126</v>
      </c>
      <c r="AE76" s="19">
        <v>5.0928035933503338E-4</v>
      </c>
      <c r="AF76" s="19">
        <v>0</v>
      </c>
      <c r="AG76" s="19">
        <v>0.97370498326833954</v>
      </c>
      <c r="AH76" s="19">
        <v>1.1049389849687465E-5</v>
      </c>
      <c r="AI76" s="19">
        <v>2.5774686982475769E-2</v>
      </c>
      <c r="AJ76">
        <f>MAX(Таблица2[[#This Row],[априор1]:[априор5]])</f>
        <v>0.97370498326833954</v>
      </c>
      <c r="AK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6">
        <f>IF(Таблица2[[#This Row],[обучающая выборка]]=Таблица2[[#This Row],[Априор Классификация]],1,0)</f>
        <v>0</v>
      </c>
      <c r="AM76" t="s">
        <v>123</v>
      </c>
      <c r="AN76">
        <f>IF(VALUE(RIGHT(Таблица2[[#This Row],[фнкция ДА ВКЛ]],1))=Таблица2[[#This Row],[обучающая выборка]],1,0)</f>
        <v>0</v>
      </c>
      <c r="AO76">
        <f>IF(Таблица2[[#This Row],[обучающая выборка]]=Таблица2[[#This Row],[Result forward]],1,0)</f>
        <v>0</v>
      </c>
      <c r="AP76">
        <v>3</v>
      </c>
      <c r="AQ76" t="s">
        <v>126</v>
      </c>
      <c r="AR76">
        <v>36.674999999999997</v>
      </c>
      <c r="AS76">
        <v>1123.8689999999999</v>
      </c>
      <c r="AT76">
        <v>32.662999999999997</v>
      </c>
      <c r="AU76">
        <v>37.950000000000003</v>
      </c>
      <c r="AV76">
        <v>54.052</v>
      </c>
      <c r="AW76">
        <f>MIN(Таблица2[[#This Row],[Махал1ВКЛ]:[Махал5ВКл]])</f>
        <v>32.662999999999997</v>
      </c>
      <c r="AX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6">
        <f>IF(Таблица2[[#This Row],[обучающая выборка]]=Таблица2[[#This Row],[МахаланобисКлассификацияВКЛ]],1,0)</f>
        <v>0</v>
      </c>
      <c r="AZ76" t="s">
        <v>126</v>
      </c>
      <c r="BA76">
        <v>0.18887000000000001</v>
      </c>
      <c r="BB76">
        <v>0</v>
      </c>
      <c r="BC76">
        <v>0.76572600000000002</v>
      </c>
      <c r="BD76">
        <v>4.5386000000000003E-2</v>
      </c>
      <c r="BE76">
        <v>1.7E-5</v>
      </c>
      <c r="BF76">
        <f>MAX(Таблица2[[#This Row],[АприорВКл1]:[АприорВКл5]])</f>
        <v>0.76572600000000002</v>
      </c>
      <c r="BG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6">
        <f>IF(Таблица2[[#This Row],[АприорВклКлассификация]]=Таблица2[[#This Row],[обучающая выборка]],1,0)</f>
        <v>0</v>
      </c>
      <c r="BI76" s="18" t="s">
        <v>123</v>
      </c>
      <c r="BJ76" s="18">
        <f>IF(VALUE(RIGHT(Таблица2[[#This Row],[Фунция ДА ИСК]]))=Таблица2[[#This Row],[обучающая выборка]],1,0)</f>
        <v>0</v>
      </c>
      <c r="BK76" s="18">
        <f>IF(Таблица2[[#This Row],[обучающая выборка]]=Таблица2[[#This Row],[Result backward]],1,0)</f>
        <v>0</v>
      </c>
      <c r="BL76" s="18">
        <v>3</v>
      </c>
      <c r="BM76" t="s">
        <v>126</v>
      </c>
      <c r="BN76">
        <v>36.674999999999997</v>
      </c>
      <c r="BO76">
        <v>1123.8689999999999</v>
      </c>
      <c r="BP76">
        <v>32.662999999999997</v>
      </c>
      <c r="BQ76">
        <v>37.950000000000003</v>
      </c>
      <c r="BR76">
        <v>54.052</v>
      </c>
      <c r="BS76">
        <f>MIN(Таблица2[[#This Row],[Махал1ИСК]:[Махал5ИСК]])</f>
        <v>32.662999999999997</v>
      </c>
      <c r="BT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6">
        <f>IF(Таблица2[[#This Row],[МАХАЛ ИСК Классификация]]=Таблица2[[#This Row],[обучающая выборка]],1,0)</f>
        <v>0</v>
      </c>
      <c r="BV76" t="s">
        <v>126</v>
      </c>
      <c r="BW76">
        <v>0.18887000000000001</v>
      </c>
      <c r="BX76">
        <v>0</v>
      </c>
      <c r="BY76">
        <v>0.76572600000000002</v>
      </c>
      <c r="BZ76">
        <v>4.5386000000000003E-2</v>
      </c>
      <c r="CA76">
        <v>1.7E-5</v>
      </c>
      <c r="CB76">
        <f>MAX(Таблица2[[#This Row],[АприорИСК1]]:Таблица2[[#This Row],[АприорИСК5]])</f>
        <v>0.76572600000000002</v>
      </c>
      <c r="CC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6">
        <f>IF(Таблица2[[#This Row],[АприорИСК классификация]]=Таблица2[[#This Row],[обучающая выборка]],1,0)</f>
        <v>0</v>
      </c>
    </row>
    <row r="77" spans="1:82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5">
        <f>IF(VALUE(RIGHT(Таблица2[[#This Row],[функция]],1))=Таблица2[[#This Row],[обучающая выборка]],1,0)</f>
        <v>0</v>
      </c>
      <c r="S77" s="15">
        <f>IF(Таблица2[[#This Row],[обучающая выборка]]=Таблица2[[#This Row],[Result Lda]],1,0)</f>
        <v>0</v>
      </c>
      <c r="T77" s="15">
        <v>1</v>
      </c>
      <c r="U77" s="17" t="s">
        <v>126</v>
      </c>
      <c r="V77" s="17">
        <v>14.544</v>
      </c>
      <c r="W77" s="17">
        <v>2281.66</v>
      </c>
      <c r="X77" s="17">
        <v>59.231999999999999</v>
      </c>
      <c r="Y77" s="17">
        <v>52.524999999999999</v>
      </c>
      <c r="Z77" s="17">
        <v>34.363</v>
      </c>
      <c r="AA77" s="17">
        <f>MIN(Таблица2[[#This Row],[Махал1]:[Махал5]])</f>
        <v>14.544</v>
      </c>
      <c r="AB7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7" s="17">
        <f>IF(Таблица2[[#This Row],[Махаланобис классификация]]=Таблица2[[#This Row],[обучающая выборка]],1,0)</f>
        <v>0</v>
      </c>
      <c r="AD77" s="18" t="s">
        <v>126</v>
      </c>
      <c r="AE77" s="19">
        <v>0.99997289255455601</v>
      </c>
      <c r="AF77" s="19">
        <v>0</v>
      </c>
      <c r="AG77" s="19">
        <v>1.0785004161760669E-10</v>
      </c>
      <c r="AH77" s="19">
        <v>2.5699300594246995E-9</v>
      </c>
      <c r="AI77" s="19">
        <v>2.7104767663857544E-5</v>
      </c>
      <c r="AJ77">
        <f>MAX(Таблица2[[#This Row],[априор1]:[априор5]])</f>
        <v>0.99997289255455601</v>
      </c>
      <c r="AK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7">
        <f>IF(Таблица2[[#This Row],[обучающая выборка]]=Таблица2[[#This Row],[Априор Классификация]],1,0)</f>
        <v>0</v>
      </c>
      <c r="AM77" t="s">
        <v>124</v>
      </c>
      <c r="AN77">
        <f>IF(VALUE(RIGHT(Таблица2[[#This Row],[фнкция ДА ВКЛ]],1))=Таблица2[[#This Row],[обучающая выборка]],1,0)</f>
        <v>0</v>
      </c>
      <c r="AO77">
        <f>IF(Таблица2[[#This Row],[обучающая выборка]]=Таблица2[[#This Row],[Result forward]],1,0)</f>
        <v>0</v>
      </c>
      <c r="AP77">
        <v>1</v>
      </c>
      <c r="AQ77" t="s">
        <v>126</v>
      </c>
      <c r="AR77">
        <v>8.9640000000000004</v>
      </c>
      <c r="AS77">
        <v>1485.6489999999999</v>
      </c>
      <c r="AT77">
        <v>38.168999999999997</v>
      </c>
      <c r="AU77">
        <v>30.704999999999998</v>
      </c>
      <c r="AV77">
        <v>9.2430000000000003</v>
      </c>
      <c r="AW77">
        <f>MIN(Таблица2[[#This Row],[Махал1ВКЛ]:[Махал5ВКл]])</f>
        <v>8.9640000000000004</v>
      </c>
      <c r="AX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7">
        <f>IF(Таблица2[[#This Row],[обучающая выборка]]=Таблица2[[#This Row],[МахаланобисКлассификацияВКЛ]],1,0)</f>
        <v>0</v>
      </c>
      <c r="AZ77" t="s">
        <v>126</v>
      </c>
      <c r="BA77">
        <v>0.67825899999999995</v>
      </c>
      <c r="BB77">
        <v>0</v>
      </c>
      <c r="BC77">
        <v>0</v>
      </c>
      <c r="BD77">
        <v>6.0000000000000002E-6</v>
      </c>
      <c r="BE77">
        <v>0.32173499999999999</v>
      </c>
      <c r="BF77">
        <f>MAX(Таблица2[[#This Row],[АприорВКл1]:[АприорВКл5]])</f>
        <v>0.67825899999999995</v>
      </c>
      <c r="BG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7">
        <f>IF(Таблица2[[#This Row],[АприорВклКлассификация]]=Таблица2[[#This Row],[обучающая выборка]],1,0)</f>
        <v>0</v>
      </c>
      <c r="BI77" s="18" t="s">
        <v>124</v>
      </c>
      <c r="BJ77" s="18">
        <f>IF(VALUE(RIGHT(Таблица2[[#This Row],[Фунция ДА ИСК]]))=Таблица2[[#This Row],[обучающая выборка]],1,0)</f>
        <v>0</v>
      </c>
      <c r="BK77" s="18">
        <f>IF(Таблица2[[#This Row],[обучающая выборка]]=Таблица2[[#This Row],[Result backward]],1,0)</f>
        <v>0</v>
      </c>
      <c r="BL77" s="18">
        <v>1</v>
      </c>
      <c r="BM77" t="s">
        <v>126</v>
      </c>
      <c r="BN77">
        <v>8.9640000000000004</v>
      </c>
      <c r="BO77">
        <v>1485.6489999999999</v>
      </c>
      <c r="BP77">
        <v>38.168999999999997</v>
      </c>
      <c r="BQ77">
        <v>30.704999999999998</v>
      </c>
      <c r="BR77">
        <v>9.2430000000000003</v>
      </c>
      <c r="BS77">
        <f>MIN(Таблица2[[#This Row],[Махал1ИСК]:[Махал5ИСК]])</f>
        <v>8.9640000000000004</v>
      </c>
      <c r="BT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7">
        <f>IF(Таблица2[[#This Row],[МАХАЛ ИСК Классификация]]=Таблица2[[#This Row],[обучающая выборка]],1,0)</f>
        <v>0</v>
      </c>
      <c r="BV77" t="s">
        <v>126</v>
      </c>
      <c r="BW77">
        <v>0.67825899999999995</v>
      </c>
      <c r="BX77">
        <v>0</v>
      </c>
      <c r="BY77">
        <v>0</v>
      </c>
      <c r="BZ77">
        <v>6.0000000000000002E-6</v>
      </c>
      <c r="CA77">
        <v>0.32173499999999999</v>
      </c>
      <c r="CB77">
        <f>MAX(Таблица2[[#This Row],[АприорИСК1]]:Таблица2[[#This Row],[АприорИСК5]])</f>
        <v>0.67825899999999995</v>
      </c>
      <c r="CC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7">
        <f>IF(Таблица2[[#This Row],[АприорИСК классификация]]=Таблица2[[#This Row],[обучающая выборка]],1,0)</f>
        <v>0</v>
      </c>
    </row>
    <row r="78" spans="1:82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5">
        <f>IF(VALUE(RIGHT(Таблица2[[#This Row],[функция]],1))=Таблица2[[#This Row],[обучающая выборка]],1,0)</f>
        <v>1</v>
      </c>
      <c r="S78" s="15">
        <f>IF(Таблица2[[#This Row],[обучающая выборка]]=Таблица2[[#This Row],[Result Lda]],1,0)</f>
        <v>1</v>
      </c>
      <c r="T78" s="15">
        <v>1</v>
      </c>
      <c r="U78" s="17" t="s">
        <v>124</v>
      </c>
      <c r="V78" s="17">
        <v>2.613</v>
      </c>
      <c r="W78" s="17">
        <v>2183.5</v>
      </c>
      <c r="X78" s="17">
        <v>31.616</v>
      </c>
      <c r="Y78" s="17">
        <v>21.82</v>
      </c>
      <c r="Z78" s="17">
        <v>38.369</v>
      </c>
      <c r="AA78" s="17">
        <f>MIN(Таблица2[[#This Row],[Махал1]:[Махал5]])</f>
        <v>2.613</v>
      </c>
      <c r="AB7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8" s="17">
        <f>IF(Таблица2[[#This Row],[Махаланобис классификация]]=Таблица2[[#This Row],[обучающая выборка]],1,0)</f>
        <v>1</v>
      </c>
      <c r="AD78" s="18" t="s">
        <v>124</v>
      </c>
      <c r="AE78" s="19">
        <v>0.99996904892411853</v>
      </c>
      <c r="AF78" s="19">
        <v>0</v>
      </c>
      <c r="AG78" s="19">
        <v>2.7456865263601558E-7</v>
      </c>
      <c r="AH78" s="19">
        <v>3.066712418510258E-5</v>
      </c>
      <c r="AI78" s="19">
        <v>9.3830435899050971E-9</v>
      </c>
      <c r="AJ78">
        <f>MAX(Таблица2[[#This Row],[априор1]:[априор5]])</f>
        <v>0.99996904892411853</v>
      </c>
      <c r="AK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8">
        <f>IF(Таблица2[[#This Row],[обучающая выборка]]=Таблица2[[#This Row],[Априор Классификация]],1,0)</f>
        <v>1</v>
      </c>
      <c r="AM78" t="s">
        <v>124</v>
      </c>
      <c r="AN78">
        <f>IF(VALUE(RIGHT(Таблица2[[#This Row],[фнкция ДА ВКЛ]],1))=Таблица2[[#This Row],[обучающая выборка]],1,0)</f>
        <v>1</v>
      </c>
      <c r="AO78">
        <f>IF(Таблица2[[#This Row],[обучающая выборка]]=Таблица2[[#This Row],[Result forward]],1,0)</f>
        <v>1</v>
      </c>
      <c r="AP78">
        <v>1</v>
      </c>
      <c r="AQ78" t="s">
        <v>124</v>
      </c>
      <c r="AR78">
        <v>0.69499999999999995</v>
      </c>
      <c r="AS78">
        <v>1470.105</v>
      </c>
      <c r="AT78">
        <v>22.594999999999999</v>
      </c>
      <c r="AU78">
        <v>12.682</v>
      </c>
      <c r="AV78">
        <v>19.635999999999999</v>
      </c>
      <c r="AW78">
        <f>MIN(Таблица2[[#This Row],[Махал1ВКЛ]:[Махал5ВКл]])</f>
        <v>0.69499999999999995</v>
      </c>
      <c r="AX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8">
        <f>IF(Таблица2[[#This Row],[обучающая выборка]]=Таблица2[[#This Row],[МахаланобисКлассификацияВКЛ]],1,0)</f>
        <v>1</v>
      </c>
      <c r="AZ78" t="s">
        <v>124</v>
      </c>
      <c r="BA78">
        <v>0.99881600000000004</v>
      </c>
      <c r="BB78">
        <v>0</v>
      </c>
      <c r="BC78">
        <v>1.0000000000000001E-5</v>
      </c>
      <c r="BD78">
        <v>1.132E-3</v>
      </c>
      <c r="BE78">
        <v>4.1999999999999998E-5</v>
      </c>
      <c r="BF78">
        <f>MAX(Таблица2[[#This Row],[АприорВКл1]:[АприорВКл5]])</f>
        <v>0.99881600000000004</v>
      </c>
      <c r="BG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8">
        <f>IF(Таблица2[[#This Row],[АприорВклКлассификация]]=Таблица2[[#This Row],[обучающая выборка]],1,0)</f>
        <v>1</v>
      </c>
      <c r="BI78" s="18" t="s">
        <v>124</v>
      </c>
      <c r="BJ78" s="18">
        <f>IF(VALUE(RIGHT(Таблица2[[#This Row],[Фунция ДА ИСК]]))=Таблица2[[#This Row],[обучающая выборка]],1,0)</f>
        <v>1</v>
      </c>
      <c r="BK78" s="18">
        <f>IF(Таблица2[[#This Row],[обучающая выборка]]=Таблица2[[#This Row],[Result backward]],1,0)</f>
        <v>1</v>
      </c>
      <c r="BL78" s="18">
        <v>1</v>
      </c>
      <c r="BM78" t="s">
        <v>124</v>
      </c>
      <c r="BN78">
        <v>0.69499999999999995</v>
      </c>
      <c r="BO78">
        <v>1470.105</v>
      </c>
      <c r="BP78">
        <v>22.594999999999999</v>
      </c>
      <c r="BQ78">
        <v>12.682</v>
      </c>
      <c r="BR78">
        <v>19.635999999999999</v>
      </c>
      <c r="BS78">
        <f>MIN(Таблица2[[#This Row],[Махал1ИСК]:[Махал5ИСК]])</f>
        <v>0.69499999999999995</v>
      </c>
      <c r="BT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8">
        <f>IF(Таблица2[[#This Row],[МАХАЛ ИСК Классификация]]=Таблица2[[#This Row],[обучающая выборка]],1,0)</f>
        <v>1</v>
      </c>
      <c r="BV78" t="s">
        <v>124</v>
      </c>
      <c r="BW78">
        <v>0.99881600000000004</v>
      </c>
      <c r="BX78">
        <v>0</v>
      </c>
      <c r="BY78">
        <v>1.0000000000000001E-5</v>
      </c>
      <c r="BZ78">
        <v>1.132E-3</v>
      </c>
      <c r="CA78">
        <v>4.1999999999999998E-5</v>
      </c>
      <c r="CB78">
        <f>MAX(Таблица2[[#This Row],[АприорИСК1]]:Таблица2[[#This Row],[АприорИСК5]])</f>
        <v>0.99881600000000004</v>
      </c>
      <c r="CC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8">
        <f>IF(Таблица2[[#This Row],[АприорИСК классификация]]=Таблица2[[#This Row],[обучающая выборка]],1,0)</f>
        <v>1</v>
      </c>
    </row>
    <row r="79" spans="1:82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5">
        <f>IF(VALUE(RIGHT(Таблица2[[#This Row],[функция]],1))=Таблица2[[#This Row],[обучающая выборка]],1,0)</f>
        <v>0</v>
      </c>
      <c r="S79" s="15">
        <f>IF(Таблица2[[#This Row],[обучающая выборка]]=Таблица2[[#This Row],[Result Lda]],1,0)</f>
        <v>0</v>
      </c>
      <c r="T79" s="15">
        <v>5</v>
      </c>
      <c r="U79" s="17" t="s">
        <v>126</v>
      </c>
      <c r="V79" s="17">
        <v>60.698999999999998</v>
      </c>
      <c r="W79" s="17">
        <v>1614.44</v>
      </c>
      <c r="X79" s="17">
        <v>58.067999999999998</v>
      </c>
      <c r="Y79" s="17">
        <v>73.959000000000003</v>
      </c>
      <c r="Z79" s="17">
        <v>36.682000000000002</v>
      </c>
      <c r="AA79" s="17">
        <f>MIN(Таблица2[[#This Row],[Махал1]:[Махал5]])</f>
        <v>36.682000000000002</v>
      </c>
      <c r="AB7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79" s="17">
        <f>IF(Таблица2[[#This Row],[Махаланобис классификация]]=Таблица2[[#This Row],[обучающая выборка]],1,0)</f>
        <v>0</v>
      </c>
      <c r="AD79" s="18" t="s">
        <v>126</v>
      </c>
      <c r="AE79" s="19">
        <v>1.1164113151828124E-5</v>
      </c>
      <c r="AF79" s="19">
        <v>0</v>
      </c>
      <c r="AG79" s="19">
        <v>2.2696054576528061E-5</v>
      </c>
      <c r="AH79" s="19">
        <v>6.6992296703247265E-9</v>
      </c>
      <c r="AI79" s="19">
        <v>0.99996613313304206</v>
      </c>
      <c r="AJ79">
        <f>MAX(Таблица2[[#This Row],[априор1]:[априор5]])</f>
        <v>0.99996613313304206</v>
      </c>
      <c r="AK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79">
        <f>IF(Таблица2[[#This Row],[обучающая выборка]]=Таблица2[[#This Row],[Априор Классификация]],1,0)</f>
        <v>0</v>
      </c>
      <c r="AM79" t="s">
        <v>122</v>
      </c>
      <c r="AN79">
        <f>IF(VALUE(RIGHT(Таблица2[[#This Row],[фнкция ДА ВКЛ]],1))=Таблица2[[#This Row],[обучающая выборка]],1,0)</f>
        <v>0</v>
      </c>
      <c r="AO79">
        <f>IF(Таблица2[[#This Row],[обучающая выборка]]=Таблица2[[#This Row],[Result forward]],1,0)</f>
        <v>0</v>
      </c>
      <c r="AP79">
        <v>5</v>
      </c>
      <c r="AQ79" t="s">
        <v>126</v>
      </c>
      <c r="AR79">
        <v>21.713000000000001</v>
      </c>
      <c r="AS79">
        <v>1183.3409999999999</v>
      </c>
      <c r="AT79">
        <v>39.042999999999999</v>
      </c>
      <c r="AU79">
        <v>46.03</v>
      </c>
      <c r="AV79">
        <v>15.04</v>
      </c>
      <c r="AW79">
        <f>MIN(Таблица2[[#This Row],[Махал1ВКЛ]:[Махал5ВКл]])</f>
        <v>15.04</v>
      </c>
      <c r="AX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79">
        <f>IF(Таблица2[[#This Row],[обучающая выборка]]=Таблица2[[#This Row],[МахаланобисКлассификацияВКЛ]],1,0)</f>
        <v>0</v>
      </c>
      <c r="AZ79" t="s">
        <v>126</v>
      </c>
      <c r="BA79">
        <v>6.1183000000000001E-2</v>
      </c>
      <c r="BB79">
        <v>0</v>
      </c>
      <c r="BC79">
        <v>6.0000000000000002E-6</v>
      </c>
      <c r="BD79">
        <v>0</v>
      </c>
      <c r="BE79">
        <v>0.93881099999999995</v>
      </c>
      <c r="BF79">
        <f>MAX(Таблица2[[#This Row],[АприорВКл1]:[АприорВКл5]])</f>
        <v>0.93881099999999995</v>
      </c>
      <c r="BG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79">
        <f>IF(Таблица2[[#This Row],[АприорВклКлассификация]]=Таблица2[[#This Row],[обучающая выборка]],1,0)</f>
        <v>0</v>
      </c>
      <c r="BI79" s="18" t="s">
        <v>122</v>
      </c>
      <c r="BJ79" s="18">
        <f>IF(VALUE(RIGHT(Таблица2[[#This Row],[Фунция ДА ИСК]]))=Таблица2[[#This Row],[обучающая выборка]],1,0)</f>
        <v>0</v>
      </c>
      <c r="BK79" s="18">
        <f>IF(Таблица2[[#This Row],[обучающая выборка]]=Таблица2[[#This Row],[Result backward]],1,0)</f>
        <v>0</v>
      </c>
      <c r="BL79" s="18">
        <v>5</v>
      </c>
      <c r="BM79" t="s">
        <v>126</v>
      </c>
      <c r="BN79">
        <v>21.713000000000001</v>
      </c>
      <c r="BO79">
        <v>1183.3409999999999</v>
      </c>
      <c r="BP79">
        <v>39.042999999999999</v>
      </c>
      <c r="BQ79">
        <v>46.03</v>
      </c>
      <c r="BR79">
        <v>15.04</v>
      </c>
      <c r="BS79">
        <f>MIN(Таблица2[[#This Row],[Махал1ИСК]:[Махал5ИСК]])</f>
        <v>15.04</v>
      </c>
      <c r="BT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79">
        <f>IF(Таблица2[[#This Row],[МАХАЛ ИСК Классификация]]=Таблица2[[#This Row],[обучающая выборка]],1,0)</f>
        <v>0</v>
      </c>
      <c r="BV79" t="s">
        <v>126</v>
      </c>
      <c r="BW79">
        <v>6.1183000000000001E-2</v>
      </c>
      <c r="BX79">
        <v>0</v>
      </c>
      <c r="BY79">
        <v>6.0000000000000002E-6</v>
      </c>
      <c r="BZ79">
        <v>0</v>
      </c>
      <c r="CA79">
        <v>0.93881099999999995</v>
      </c>
      <c r="CB79">
        <f>MAX(Таблица2[[#This Row],[АприорИСК1]]:Таблица2[[#This Row],[АприорИСК5]])</f>
        <v>0.93881099999999995</v>
      </c>
      <c r="CC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79">
        <f>IF(Таблица2[[#This Row],[АприорИСК классификация]]=Таблица2[[#This Row],[обучающая выборка]],1,0)</f>
        <v>0</v>
      </c>
    </row>
    <row r="80" spans="1:82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5">
        <f>IF(VALUE(RIGHT(Таблица2[[#This Row],[функция]],1))=Таблица2[[#This Row],[обучающая выборка]],1,0)</f>
        <v>0</v>
      </c>
      <c r="S80" s="15">
        <f>IF(Таблица2[[#This Row],[обучающая выборка]]=Таблица2[[#This Row],[Result Lda]],1,0)</f>
        <v>0</v>
      </c>
      <c r="T80" s="15">
        <v>4</v>
      </c>
      <c r="U80" s="17" t="s">
        <v>126</v>
      </c>
      <c r="V80" s="17">
        <v>323.40899999999999</v>
      </c>
      <c r="W80" s="17">
        <v>1106.3399999999999</v>
      </c>
      <c r="X80" s="17">
        <v>260.76799999999997</v>
      </c>
      <c r="Y80" s="17">
        <v>257.685</v>
      </c>
      <c r="Z80" s="17">
        <v>284.97000000000003</v>
      </c>
      <c r="AA80" s="17">
        <f>MIN(Таблица2[[#This Row],[Махал1]:[Махал5]])</f>
        <v>257.685</v>
      </c>
      <c r="AB8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80" s="17">
        <f>IF(Таблица2[[#This Row],[Махаланобис классификация]]=Таблица2[[#This Row],[обучающая выборка]],1,0)</f>
        <v>0</v>
      </c>
      <c r="AD80" s="18" t="s">
        <v>126</v>
      </c>
      <c r="AE80" s="19">
        <v>9.3640023908810293E-15</v>
      </c>
      <c r="AF80" s="19">
        <v>0</v>
      </c>
      <c r="AG80" s="19">
        <v>0.20435515912355079</v>
      </c>
      <c r="AH80" s="19">
        <v>0.79564370576758081</v>
      </c>
      <c r="AI80" s="19">
        <v>1.1351088590456506E-6</v>
      </c>
      <c r="AJ80">
        <f>MAX(Таблица2[[#This Row],[априор1]:[априор5]])</f>
        <v>0.79564370576758081</v>
      </c>
      <c r="AK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80">
        <f>IF(Таблица2[[#This Row],[обучающая выборка]]=Таблица2[[#This Row],[Априор Классификация]],1,0)</f>
        <v>0</v>
      </c>
      <c r="AM80" t="s">
        <v>122</v>
      </c>
      <c r="AN80">
        <f>IF(VALUE(RIGHT(Таблица2[[#This Row],[фнкция ДА ВКЛ]],1))=Таблица2[[#This Row],[обучающая выборка]],1,0)</f>
        <v>0</v>
      </c>
      <c r="AO80">
        <f>IF(Таблица2[[#This Row],[обучающая выборка]]=Таблица2[[#This Row],[Result forward]],1,0)</f>
        <v>0</v>
      </c>
      <c r="AP80">
        <v>5</v>
      </c>
      <c r="AQ80" t="s">
        <v>126</v>
      </c>
      <c r="AR80">
        <v>78.566000000000003</v>
      </c>
      <c r="AS80">
        <v>894.27499999999998</v>
      </c>
      <c r="AT80">
        <v>84.796999999999997</v>
      </c>
      <c r="AU80">
        <v>75.763999999999996</v>
      </c>
      <c r="AV80">
        <v>65.793000000000006</v>
      </c>
      <c r="AW80">
        <f>MIN(Таблица2[[#This Row],[Махал1ВКЛ]:[Махал5ВКл]])</f>
        <v>65.793000000000006</v>
      </c>
      <c r="AX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0">
        <f>IF(Таблица2[[#This Row],[обучающая выборка]]=Таблица2[[#This Row],[МахаланобисКлассификацияВКЛ]],1,0)</f>
        <v>0</v>
      </c>
      <c r="AZ80" t="s">
        <v>126</v>
      </c>
      <c r="BA80">
        <v>3.0599999999999998E-3</v>
      </c>
      <c r="BB80">
        <v>0</v>
      </c>
      <c r="BC80">
        <v>7.3999999999999996E-5</v>
      </c>
      <c r="BD80">
        <v>5.6480000000000002E-3</v>
      </c>
      <c r="BE80">
        <v>0.99121800000000004</v>
      </c>
      <c r="BF80">
        <f>MAX(Таблица2[[#This Row],[АприорВКл1]:[АприорВКл5]])</f>
        <v>0.99121800000000004</v>
      </c>
      <c r="BG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0">
        <f>IF(Таблица2[[#This Row],[АприорВклКлассификация]]=Таблица2[[#This Row],[обучающая выборка]],1,0)</f>
        <v>0</v>
      </c>
      <c r="BI80" s="18" t="s">
        <v>122</v>
      </c>
      <c r="BJ80" s="18">
        <f>IF(VALUE(RIGHT(Таблица2[[#This Row],[Фунция ДА ИСК]]))=Таблица2[[#This Row],[обучающая выборка]],1,0)</f>
        <v>0</v>
      </c>
      <c r="BK80" s="18">
        <f>IF(Таблица2[[#This Row],[обучающая выборка]]=Таблица2[[#This Row],[Result backward]],1,0)</f>
        <v>0</v>
      </c>
      <c r="BL80" s="18">
        <v>5</v>
      </c>
      <c r="BM80" t="s">
        <v>126</v>
      </c>
      <c r="BN80">
        <v>78.566000000000003</v>
      </c>
      <c r="BO80">
        <v>894.27499999999998</v>
      </c>
      <c r="BP80">
        <v>84.796999999999997</v>
      </c>
      <c r="BQ80">
        <v>75.763999999999996</v>
      </c>
      <c r="BR80">
        <v>65.793000000000006</v>
      </c>
      <c r="BS80">
        <f>MIN(Таблица2[[#This Row],[Махал1ИСК]:[Махал5ИСК]])</f>
        <v>65.793000000000006</v>
      </c>
      <c r="BT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0">
        <f>IF(Таблица2[[#This Row],[МАХАЛ ИСК Классификация]]=Таблица2[[#This Row],[обучающая выборка]],1,0)</f>
        <v>0</v>
      </c>
      <c r="BV80" t="s">
        <v>126</v>
      </c>
      <c r="BW80">
        <v>3.0599999999999998E-3</v>
      </c>
      <c r="BX80">
        <v>0</v>
      </c>
      <c r="BY80">
        <v>7.3999999999999996E-5</v>
      </c>
      <c r="BZ80">
        <v>5.6480000000000002E-3</v>
      </c>
      <c r="CA80">
        <v>0.99121800000000004</v>
      </c>
      <c r="CB80">
        <f>MAX(Таблица2[[#This Row],[АприорИСК1]]:Таблица2[[#This Row],[АприорИСК5]])</f>
        <v>0.99121800000000004</v>
      </c>
      <c r="CC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0">
        <f>IF(Таблица2[[#This Row],[АприорИСК классификация]]=Таблица2[[#This Row],[обучающая выборка]],1,0)</f>
        <v>0</v>
      </c>
    </row>
    <row r="81" spans="1:82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5">
        <f>IF(VALUE(RIGHT(Таблица2[[#This Row],[функция]],1))=Таблица2[[#This Row],[обучающая выборка]],1,0)</f>
        <v>1</v>
      </c>
      <c r="S81" s="15">
        <f>IF(Таблица2[[#This Row],[обучающая выборка]]=Таблица2[[#This Row],[Result Lda]],1,0)</f>
        <v>1</v>
      </c>
      <c r="T81" s="15">
        <v>1</v>
      </c>
      <c r="U81" s="17" t="s">
        <v>124</v>
      </c>
      <c r="V81" s="17">
        <v>4.1470000000000002</v>
      </c>
      <c r="W81" s="17">
        <v>2107.8240000000001</v>
      </c>
      <c r="X81" s="17">
        <v>20.231999999999999</v>
      </c>
      <c r="Y81" s="17">
        <v>26.359000000000002</v>
      </c>
      <c r="Z81" s="17">
        <v>20.887</v>
      </c>
      <c r="AA81" s="17">
        <f>MIN(Таблица2[[#This Row],[Махал1]:[Махал5]])</f>
        <v>4.1470000000000002</v>
      </c>
      <c r="AB8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81" s="17">
        <f>IF(Таблица2[[#This Row],[Махаланобис классификация]]=Таблица2[[#This Row],[обучающая выборка]],1,0)</f>
        <v>1</v>
      </c>
      <c r="AD81" s="18" t="s">
        <v>124</v>
      </c>
      <c r="AE81" s="19">
        <v>0.9996914886962408</v>
      </c>
      <c r="AF81" s="19">
        <v>0</v>
      </c>
      <c r="AG81" s="19">
        <v>1.7529282077794828E-4</v>
      </c>
      <c r="AH81" s="19">
        <v>6.8268913278142115E-6</v>
      </c>
      <c r="AI81" s="19">
        <v>1.2639159165351338E-4</v>
      </c>
      <c r="AJ81">
        <f>MAX(Таблица2[[#This Row],[априор1]:[априор5]])</f>
        <v>0.9996914886962408</v>
      </c>
      <c r="AK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81">
        <f>IF(Таблица2[[#This Row],[обучающая выборка]]=Таблица2[[#This Row],[Априор Классификация]],1,0)</f>
        <v>1</v>
      </c>
      <c r="AM81" t="s">
        <v>124</v>
      </c>
      <c r="AN81">
        <f>IF(VALUE(RIGHT(Таблица2[[#This Row],[фнкция ДА ВКЛ]],1))=Таблица2[[#This Row],[обучающая выборка]],1,0)</f>
        <v>1</v>
      </c>
      <c r="AO81">
        <f>IF(Таблица2[[#This Row],[обучающая выборка]]=Таблица2[[#This Row],[Result forward]],1,0)</f>
        <v>1</v>
      </c>
      <c r="AP81">
        <v>1</v>
      </c>
      <c r="AQ81" t="s">
        <v>124</v>
      </c>
      <c r="AR81">
        <v>1.7689999999999999</v>
      </c>
      <c r="AS81">
        <v>1422.0070000000001</v>
      </c>
      <c r="AT81">
        <v>14.597</v>
      </c>
      <c r="AU81">
        <v>14.874000000000001</v>
      </c>
      <c r="AV81">
        <v>10.926</v>
      </c>
      <c r="AW81">
        <f>MIN(Таблица2[[#This Row],[Махал1ВКЛ]:[Махал5ВКл]])</f>
        <v>1.7689999999999999</v>
      </c>
      <c r="AX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81">
        <f>IF(Таблица2[[#This Row],[обучающая выборка]]=Таблица2[[#This Row],[МахаланобисКлассификацияВКЛ]],1,0)</f>
        <v>1</v>
      </c>
      <c r="AZ81" t="s">
        <v>124</v>
      </c>
      <c r="BA81">
        <v>0.99290699999999998</v>
      </c>
      <c r="BB81">
        <v>0</v>
      </c>
      <c r="BC81">
        <v>8.8699999999999998E-4</v>
      </c>
      <c r="BD81">
        <v>6.4400000000000004E-4</v>
      </c>
      <c r="BE81">
        <v>5.5620000000000001E-3</v>
      </c>
      <c r="BF81">
        <f>MAX(Таблица2[[#This Row],[АприорВКл1]:[АприорВКл5]])</f>
        <v>0.99290699999999998</v>
      </c>
      <c r="BG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81">
        <f>IF(Таблица2[[#This Row],[АприорВклКлассификация]]=Таблица2[[#This Row],[обучающая выборка]],1,0)</f>
        <v>1</v>
      </c>
      <c r="BI81" s="18" t="s">
        <v>124</v>
      </c>
      <c r="BJ81" s="18">
        <f>IF(VALUE(RIGHT(Таблица2[[#This Row],[Фунция ДА ИСК]]))=Таблица2[[#This Row],[обучающая выборка]],1,0)</f>
        <v>1</v>
      </c>
      <c r="BK81" s="18">
        <f>IF(Таблица2[[#This Row],[обучающая выборка]]=Таблица2[[#This Row],[Result backward]],1,0)</f>
        <v>1</v>
      </c>
      <c r="BL81" s="18">
        <v>1</v>
      </c>
      <c r="BM81" t="s">
        <v>124</v>
      </c>
      <c r="BN81">
        <v>1.7689999999999999</v>
      </c>
      <c r="BO81">
        <v>1422.0070000000001</v>
      </c>
      <c r="BP81">
        <v>14.597</v>
      </c>
      <c r="BQ81">
        <v>14.874000000000001</v>
      </c>
      <c r="BR81">
        <v>10.926</v>
      </c>
      <c r="BS81">
        <f>MIN(Таблица2[[#This Row],[Махал1ИСК]:[Махал5ИСК]])</f>
        <v>1.7689999999999999</v>
      </c>
      <c r="BT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81">
        <f>IF(Таблица2[[#This Row],[МАХАЛ ИСК Классификация]]=Таблица2[[#This Row],[обучающая выборка]],1,0)</f>
        <v>1</v>
      </c>
      <c r="BV81" t="s">
        <v>124</v>
      </c>
      <c r="BW81">
        <v>0.99290699999999998</v>
      </c>
      <c r="BX81">
        <v>0</v>
      </c>
      <c r="BY81">
        <v>8.8699999999999998E-4</v>
      </c>
      <c r="BZ81">
        <v>6.4400000000000004E-4</v>
      </c>
      <c r="CA81">
        <v>5.5620000000000001E-3</v>
      </c>
      <c r="CB81">
        <f>MAX(Таблица2[[#This Row],[АприорИСК1]]:Таблица2[[#This Row],[АприорИСК5]])</f>
        <v>0.99290699999999998</v>
      </c>
      <c r="CC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81">
        <f>IF(Таблица2[[#This Row],[АприорИСК классификация]]=Таблица2[[#This Row],[обучающая выборка]],1,0)</f>
        <v>1</v>
      </c>
    </row>
    <row r="82" spans="1:82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5">
        <f>IF(VALUE(RIGHT(Таблица2[[#This Row],[функция]],1))=Таблица2[[#This Row],[обучающая выборка]],1,0)</f>
        <v>0</v>
      </c>
      <c r="S82" s="15">
        <f>IF(Таблица2[[#This Row],[обучающая выборка]]=Таблица2[[#This Row],[Result Lda]],1,0)</f>
        <v>0</v>
      </c>
      <c r="T82" s="15">
        <v>4</v>
      </c>
      <c r="U82" s="17" t="s">
        <v>126</v>
      </c>
      <c r="V82" s="17">
        <v>81.831999999999994</v>
      </c>
      <c r="W82" s="17">
        <v>2029.7539999999999</v>
      </c>
      <c r="X82" s="17">
        <v>129.07300000000001</v>
      </c>
      <c r="Y82" s="17">
        <v>35.14</v>
      </c>
      <c r="Z82" s="17">
        <v>166.78</v>
      </c>
      <c r="AA82" s="17">
        <f>MIN(Таблица2[[#This Row],[Махал1]:[Махал5]])</f>
        <v>35.14</v>
      </c>
      <c r="AB8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82" s="17">
        <f>IF(Таблица2[[#This Row],[Махаланобис классификация]]=Таблица2[[#This Row],[обучающая выборка]],1,0)</f>
        <v>0</v>
      </c>
      <c r="AD82" s="18" t="s">
        <v>126</v>
      </c>
      <c r="AE82" s="19">
        <v>1.5971414296705462E-10</v>
      </c>
      <c r="AF82" s="19">
        <v>0</v>
      </c>
      <c r="AG82" s="19">
        <v>4.8070919872865845E-21</v>
      </c>
      <c r="AH82" s="19">
        <v>0.99999999984028598</v>
      </c>
      <c r="AI82" s="19">
        <v>3.1189122911016386E-29</v>
      </c>
      <c r="AJ82">
        <f>MAX(Таблица2[[#This Row],[априор1]:[априор5]])</f>
        <v>0.99999999984028598</v>
      </c>
      <c r="AK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82">
        <f>IF(Таблица2[[#This Row],[обучающая выборка]]=Таблица2[[#This Row],[Априор Классификация]],1,0)</f>
        <v>0</v>
      </c>
      <c r="AM82" t="s">
        <v>120</v>
      </c>
      <c r="AN82">
        <f>IF(VALUE(RIGHT(Таблица2[[#This Row],[фнкция ДА ВКЛ]],1))=Таблица2[[#This Row],[обучающая выборка]],1,0)</f>
        <v>0</v>
      </c>
      <c r="AO82">
        <f>IF(Таблица2[[#This Row],[обучающая выборка]]=Таблица2[[#This Row],[Result forward]],1,0)</f>
        <v>0</v>
      </c>
      <c r="AP82">
        <v>4</v>
      </c>
      <c r="AQ82" t="s">
        <v>126</v>
      </c>
      <c r="AR82">
        <v>40.314</v>
      </c>
      <c r="AS82">
        <v>1384.501</v>
      </c>
      <c r="AT82">
        <v>85.926000000000002</v>
      </c>
      <c r="AU82">
        <v>11.109</v>
      </c>
      <c r="AV82">
        <v>83.882000000000005</v>
      </c>
      <c r="AW82">
        <f>MIN(Таблица2[[#This Row],[Махал1ВКЛ]:[Махал5ВКл]])</f>
        <v>11.109</v>
      </c>
      <c r="AX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82">
        <f>IF(Таблица2[[#This Row],[обучающая выборка]]=Таблица2[[#This Row],[МахаланобисКлассификацияВКЛ]],1,0)</f>
        <v>0</v>
      </c>
      <c r="AZ82" t="s">
        <v>126</v>
      </c>
      <c r="BA82">
        <v>9.9999999999999995E-7</v>
      </c>
      <c r="BB82">
        <v>0</v>
      </c>
      <c r="BC82">
        <v>0</v>
      </c>
      <c r="BD82">
        <v>0.99999899999999997</v>
      </c>
      <c r="BE82">
        <v>0</v>
      </c>
      <c r="BF82">
        <f>MAX(Таблица2[[#This Row],[АприорВКл1]:[АприорВКл5]])</f>
        <v>0.99999899999999997</v>
      </c>
      <c r="BG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82">
        <f>IF(Таблица2[[#This Row],[АприорВклКлассификация]]=Таблица2[[#This Row],[обучающая выборка]],1,0)</f>
        <v>0</v>
      </c>
      <c r="BI82" s="18" t="s">
        <v>120</v>
      </c>
      <c r="BJ82" s="18">
        <f>IF(VALUE(RIGHT(Таблица2[[#This Row],[Фунция ДА ИСК]]))=Таблица2[[#This Row],[обучающая выборка]],1,0)</f>
        <v>0</v>
      </c>
      <c r="BK82" s="18">
        <f>IF(Таблица2[[#This Row],[обучающая выборка]]=Таблица2[[#This Row],[Result backward]],1,0)</f>
        <v>0</v>
      </c>
      <c r="BL82" s="18">
        <v>4</v>
      </c>
      <c r="BM82" t="s">
        <v>126</v>
      </c>
      <c r="BN82">
        <v>40.314</v>
      </c>
      <c r="BO82">
        <v>1384.501</v>
      </c>
      <c r="BP82">
        <v>85.926000000000002</v>
      </c>
      <c r="BQ82">
        <v>11.109</v>
      </c>
      <c r="BR82">
        <v>83.882000000000005</v>
      </c>
      <c r="BS82">
        <f>MIN(Таблица2[[#This Row],[Махал1ИСК]:[Махал5ИСК]])</f>
        <v>11.109</v>
      </c>
      <c r="BT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82">
        <f>IF(Таблица2[[#This Row],[МАХАЛ ИСК Классификация]]=Таблица2[[#This Row],[обучающая выборка]],1,0)</f>
        <v>0</v>
      </c>
      <c r="BV82" t="s">
        <v>126</v>
      </c>
      <c r="BW82">
        <v>9.9999999999999995E-7</v>
      </c>
      <c r="BX82">
        <v>0</v>
      </c>
      <c r="BY82">
        <v>0</v>
      </c>
      <c r="BZ82">
        <v>0.99999899999999997</v>
      </c>
      <c r="CA82">
        <v>0</v>
      </c>
      <c r="CB82">
        <f>MAX(Таблица2[[#This Row],[АприорИСК1]]:Таблица2[[#This Row],[АприорИСК5]])</f>
        <v>0.99999899999999997</v>
      </c>
      <c r="CC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82">
        <f>IF(Таблица2[[#This Row],[АприорИСК классификация]]=Таблица2[[#This Row],[обучающая выборка]],1,0)</f>
        <v>0</v>
      </c>
    </row>
    <row r="83" spans="1:82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5">
        <f>IF(VALUE(RIGHT(Таблица2[[#This Row],[функция]],1))=Таблица2[[#This Row],[обучающая выборка]],1,0)</f>
        <v>0</v>
      </c>
      <c r="S83" s="15">
        <f>IF(Таблица2[[#This Row],[обучающая выборка]]=Таблица2[[#This Row],[Result Lda]],1,0)</f>
        <v>0</v>
      </c>
      <c r="T83" s="15">
        <v>1</v>
      </c>
      <c r="U83" s="17" t="s">
        <v>126</v>
      </c>
      <c r="V83" s="17">
        <v>15.291</v>
      </c>
      <c r="W83" s="17">
        <v>2186.1149999999998</v>
      </c>
      <c r="X83" s="17">
        <v>29.158000000000001</v>
      </c>
      <c r="Y83" s="17">
        <v>42.606000000000002</v>
      </c>
      <c r="Z83" s="17">
        <v>42.728999999999999</v>
      </c>
      <c r="AA83" s="17">
        <f>MIN(Таблица2[[#This Row],[Махал1]:[Махал5]])</f>
        <v>15.291</v>
      </c>
      <c r="AB8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83" s="17">
        <f>IF(Таблица2[[#This Row],[Махаланобис классификация]]=Таблица2[[#This Row],[обучающая выборка]],1,0)</f>
        <v>0</v>
      </c>
      <c r="AD83" s="18" t="s">
        <v>126</v>
      </c>
      <c r="AE83" s="19">
        <v>0.99946750261361506</v>
      </c>
      <c r="AF83" s="19">
        <v>0</v>
      </c>
      <c r="AG83" s="19">
        <v>5.3136468979637366E-4</v>
      </c>
      <c r="AH83" s="19">
        <v>5.3221522704545055E-7</v>
      </c>
      <c r="AI83" s="19">
        <v>6.0048136145863208E-7</v>
      </c>
      <c r="AJ83">
        <f>MAX(Таблица2[[#This Row],[априор1]:[априор5]])</f>
        <v>0.99946750261361506</v>
      </c>
      <c r="AK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83">
        <f>IF(Таблица2[[#This Row],[обучающая выборка]]=Таблица2[[#This Row],[Априор Классификация]],1,0)</f>
        <v>0</v>
      </c>
      <c r="AM83" t="s">
        <v>124</v>
      </c>
      <c r="AN83">
        <f>IF(VALUE(RIGHT(Таблица2[[#This Row],[фнкция ДА ВКЛ]],1))=Таблица2[[#This Row],[обучающая выборка]],1,0)</f>
        <v>0</v>
      </c>
      <c r="AO83">
        <f>IF(Таблица2[[#This Row],[обучающая выборка]]=Таблица2[[#This Row],[Result forward]],1,0)</f>
        <v>0</v>
      </c>
      <c r="AP83">
        <v>5</v>
      </c>
      <c r="AQ83" t="s">
        <v>126</v>
      </c>
      <c r="AR83">
        <v>11.574</v>
      </c>
      <c r="AS83">
        <v>1478.702</v>
      </c>
      <c r="AT83">
        <v>15.048</v>
      </c>
      <c r="AU83">
        <v>31.881</v>
      </c>
      <c r="AV83">
        <v>20.065000000000001</v>
      </c>
      <c r="AW83">
        <f>MIN(Таблица2[[#This Row],[Махал1ВКЛ]:[Махал5ВКл]])</f>
        <v>11.574</v>
      </c>
      <c r="AX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83">
        <f>IF(Таблица2[[#This Row],[обучающая выборка]]=Таблица2[[#This Row],[МахаланобисКлассификацияВКЛ]],1,0)</f>
        <v>0</v>
      </c>
      <c r="AZ83" t="s">
        <v>126</v>
      </c>
      <c r="BA83">
        <v>0.90593299999999999</v>
      </c>
      <c r="BB83">
        <v>0</v>
      </c>
      <c r="BC83">
        <v>8.6973999999999996E-2</v>
      </c>
      <c r="BD83">
        <v>1.5999999999999999E-5</v>
      </c>
      <c r="BE83">
        <v>7.077E-3</v>
      </c>
      <c r="BF83">
        <f>MAX(Таблица2[[#This Row],[АприорВКл1]:[АприорВКл5]])</f>
        <v>0.90593299999999999</v>
      </c>
      <c r="BG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83">
        <f>IF(Таблица2[[#This Row],[АприорВклКлассификация]]=Таблица2[[#This Row],[обучающая выборка]],1,0)</f>
        <v>0</v>
      </c>
      <c r="BI83" s="18" t="s">
        <v>124</v>
      </c>
      <c r="BJ83" s="18">
        <f>IF(VALUE(RIGHT(Таблица2[[#This Row],[Фунция ДА ИСК]]))=Таблица2[[#This Row],[обучающая выборка]],1,0)</f>
        <v>0</v>
      </c>
      <c r="BK83" s="18">
        <f>IF(Таблица2[[#This Row],[обучающая выборка]]=Таблица2[[#This Row],[Result backward]],1,0)</f>
        <v>0</v>
      </c>
      <c r="BL83" s="18">
        <v>5</v>
      </c>
      <c r="BM83" t="s">
        <v>126</v>
      </c>
      <c r="BN83">
        <v>11.574</v>
      </c>
      <c r="BO83">
        <v>1478.702</v>
      </c>
      <c r="BP83">
        <v>15.048</v>
      </c>
      <c r="BQ83">
        <v>31.881</v>
      </c>
      <c r="BR83">
        <v>20.065000000000001</v>
      </c>
      <c r="BS83">
        <f>MIN(Таблица2[[#This Row],[Махал1ИСК]:[Махал5ИСК]])</f>
        <v>11.574</v>
      </c>
      <c r="BT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83">
        <f>IF(Таблица2[[#This Row],[МАХАЛ ИСК Классификация]]=Таблица2[[#This Row],[обучающая выборка]],1,0)</f>
        <v>0</v>
      </c>
      <c r="BV83" t="s">
        <v>126</v>
      </c>
      <c r="BW83">
        <v>0.90593299999999999</v>
      </c>
      <c r="BX83">
        <v>0</v>
      </c>
      <c r="BY83">
        <v>8.6973999999999996E-2</v>
      </c>
      <c r="BZ83">
        <v>1.5999999999999999E-5</v>
      </c>
      <c r="CA83">
        <v>7.077E-3</v>
      </c>
      <c r="CB83">
        <f>MAX(Таблица2[[#This Row],[АприорИСК1]]:Таблица2[[#This Row],[АприорИСК5]])</f>
        <v>0.90593299999999999</v>
      </c>
      <c r="CC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83">
        <f>IF(Таблица2[[#This Row],[АприорИСК классификация]]=Таблица2[[#This Row],[обучающая выборка]],1,0)</f>
        <v>0</v>
      </c>
    </row>
    <row r="84" spans="1:82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5">
        <f>IF(VALUE(RIGHT(Таблица2[[#This Row],[функция]],1))=Таблица2[[#This Row],[обучающая выборка]],1,0)</f>
        <v>1</v>
      </c>
      <c r="S84" s="15">
        <f>IF(Таблица2[[#This Row],[обучающая выборка]]=Таблица2[[#This Row],[Result Lda]],1,0)</f>
        <v>1</v>
      </c>
      <c r="T84" s="15">
        <v>2</v>
      </c>
      <c r="U84" s="17" t="s">
        <v>121</v>
      </c>
      <c r="V84" s="17">
        <v>2020.9559999999999</v>
      </c>
      <c r="W84" s="17">
        <v>9</v>
      </c>
      <c r="X84" s="17">
        <v>1837.818</v>
      </c>
      <c r="Y84" s="17">
        <v>1926.6690000000001</v>
      </c>
      <c r="Z84" s="17">
        <v>1886.0809999999999</v>
      </c>
      <c r="AA84" s="17">
        <f>MIN(Таблица2[[#This Row],[Махал1]:[Махал5]])</f>
        <v>9</v>
      </c>
      <c r="AB8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84" s="17">
        <f>IF(Таблица2[[#This Row],[Махаланобис классификация]]=Таблица2[[#This Row],[обучающая выборка]],1,0)</f>
        <v>1</v>
      </c>
      <c r="AD84" s="18" t="s">
        <v>121</v>
      </c>
      <c r="AE84" s="19">
        <v>0</v>
      </c>
      <c r="AF84" s="19">
        <v>1</v>
      </c>
      <c r="AG84" s="19">
        <v>0</v>
      </c>
      <c r="AH84" s="19">
        <v>0</v>
      </c>
      <c r="AI84" s="19">
        <v>0</v>
      </c>
      <c r="AJ84">
        <f>MAX(Таблица2[[#This Row],[априор1]:[априор5]])</f>
        <v>1</v>
      </c>
      <c r="AK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84">
        <f>IF(Таблица2[[#This Row],[обучающая выборка]]=Таблица2[[#This Row],[Априор Классификация]],1,0)</f>
        <v>1</v>
      </c>
      <c r="AM84" t="s">
        <v>121</v>
      </c>
      <c r="AN84">
        <f>IF(VALUE(RIGHT(Таблица2[[#This Row],[фнкция ДА ВКЛ]],1))=Таблица2[[#This Row],[обучающая выборка]],1,0)</f>
        <v>1</v>
      </c>
      <c r="AO84">
        <f>IF(Таблица2[[#This Row],[обучающая выборка]]=Таблица2[[#This Row],[Result forward]],1,0)</f>
        <v>1</v>
      </c>
      <c r="AP84">
        <v>2</v>
      </c>
      <c r="AQ84" t="s">
        <v>121</v>
      </c>
      <c r="AR84">
        <v>1383.777</v>
      </c>
      <c r="AS84">
        <v>7.9649999999999999</v>
      </c>
      <c r="AT84">
        <v>1290.8309999999999</v>
      </c>
      <c r="AU84">
        <v>1389.913</v>
      </c>
      <c r="AV84">
        <v>1303.922</v>
      </c>
      <c r="AW84">
        <f>MIN(Таблица2[[#This Row],[Махал1ВКЛ]:[Махал5ВКл]])</f>
        <v>7.9649999999999999</v>
      </c>
      <c r="AX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84">
        <f>IF(Таблица2[[#This Row],[обучающая выборка]]=Таблица2[[#This Row],[МахаланобисКлассификацияВКЛ]],1,0)</f>
        <v>1</v>
      </c>
      <c r="AZ84" t="s">
        <v>121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f>MAX(Таблица2[[#This Row],[АприорВКл1]:[АприорВКл5]])</f>
        <v>1</v>
      </c>
      <c r="BG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84">
        <f>IF(Таблица2[[#This Row],[АприорВклКлассификация]]=Таблица2[[#This Row],[обучающая выборка]],1,0)</f>
        <v>1</v>
      </c>
      <c r="BI84" s="18" t="s">
        <v>121</v>
      </c>
      <c r="BJ84" s="18">
        <f>IF(VALUE(RIGHT(Таблица2[[#This Row],[Фунция ДА ИСК]]))=Таблица2[[#This Row],[обучающая выборка]],1,0)</f>
        <v>1</v>
      </c>
      <c r="BK84" s="18">
        <f>IF(Таблица2[[#This Row],[обучающая выборка]]=Таблица2[[#This Row],[Result backward]],1,0)</f>
        <v>1</v>
      </c>
      <c r="BL84" s="18">
        <v>2</v>
      </c>
      <c r="BM84" t="s">
        <v>121</v>
      </c>
      <c r="BN84">
        <v>1383.777</v>
      </c>
      <c r="BO84">
        <v>7.9649999999999999</v>
      </c>
      <c r="BP84">
        <v>1290.8309999999999</v>
      </c>
      <c r="BQ84">
        <v>1389.913</v>
      </c>
      <c r="BR84">
        <v>1303.922</v>
      </c>
      <c r="BS84">
        <f>MIN(Таблица2[[#This Row],[Махал1ИСК]:[Махал5ИСК]])</f>
        <v>7.9649999999999999</v>
      </c>
      <c r="BT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84">
        <f>IF(Таблица2[[#This Row],[МАХАЛ ИСК Классификация]]=Таблица2[[#This Row],[обучающая выборка]],1,0)</f>
        <v>1</v>
      </c>
      <c r="BV84" t="s">
        <v>121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f>MAX(Таблица2[[#This Row],[АприорИСК1]]:Таблица2[[#This Row],[АприорИСК5]])</f>
        <v>1</v>
      </c>
      <c r="CC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84">
        <f>IF(Таблица2[[#This Row],[АприорИСК классификация]]=Таблица2[[#This Row],[обучающая выборка]],1,0)</f>
        <v>1</v>
      </c>
    </row>
    <row r="85" spans="1:82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5">
        <f>IF(VALUE(RIGHT(Таблица2[[#This Row],[функция]],1))=Таблица2[[#This Row],[обучающая выборка]],1,0)</f>
        <v>0</v>
      </c>
      <c r="S85" s="15">
        <f>IF(Таблица2[[#This Row],[обучающая выборка]]=Таблица2[[#This Row],[Result Lda]],1,0)</f>
        <v>0</v>
      </c>
      <c r="T85" s="15">
        <v>2</v>
      </c>
      <c r="U85" s="17" t="s">
        <v>126</v>
      </c>
      <c r="V85" s="17">
        <v>1384.9690000000001</v>
      </c>
      <c r="W85" s="17">
        <v>199.33</v>
      </c>
      <c r="X85" s="17">
        <v>1230.645</v>
      </c>
      <c r="Y85" s="17">
        <v>1263.019</v>
      </c>
      <c r="Z85" s="17">
        <v>1269.316</v>
      </c>
      <c r="AA85" s="17">
        <f>MIN(Таблица2[[#This Row],[Махал1]:[Махал5]])</f>
        <v>199.33</v>
      </c>
      <c r="AB8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85" s="17">
        <f>IF(Таблица2[[#This Row],[Махаланобис классификация]]=Таблица2[[#This Row],[обучающая выборка]],1,0)</f>
        <v>0</v>
      </c>
      <c r="AD85" s="18" t="s">
        <v>126</v>
      </c>
      <c r="AE85" s="19">
        <v>0</v>
      </c>
      <c r="AF85" s="19">
        <v>1</v>
      </c>
      <c r="AG85" s="19">
        <v>0</v>
      </c>
      <c r="AH85" s="19">
        <v>0</v>
      </c>
      <c r="AI85" s="19">
        <v>0</v>
      </c>
      <c r="AJ85">
        <f>MAX(Таблица2[[#This Row],[априор1]:[априор5]])</f>
        <v>1</v>
      </c>
      <c r="AK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85">
        <f>IF(Таблица2[[#This Row],[обучающая выборка]]=Таблица2[[#This Row],[Априор Классификация]],1,0)</f>
        <v>0</v>
      </c>
      <c r="AM85" t="s">
        <v>121</v>
      </c>
      <c r="AN85">
        <f>IF(VALUE(RIGHT(Таблица2[[#This Row],[фнкция ДА ВКЛ]],1))=Таблица2[[#This Row],[обучающая выборка]],1,0)</f>
        <v>0</v>
      </c>
      <c r="AO85">
        <f>IF(Таблица2[[#This Row],[обучающая выборка]]=Таблица2[[#This Row],[Result forward]],1,0)</f>
        <v>0</v>
      </c>
      <c r="AP85">
        <v>2</v>
      </c>
      <c r="AQ85" t="s">
        <v>126</v>
      </c>
      <c r="AR85">
        <v>656.62300000000005</v>
      </c>
      <c r="AS85">
        <v>170.09700000000001</v>
      </c>
      <c r="AT85">
        <v>613.43600000000004</v>
      </c>
      <c r="AU85">
        <v>644.94299999999998</v>
      </c>
      <c r="AV85">
        <v>605.36500000000001</v>
      </c>
      <c r="AW85">
        <f>MIN(Таблица2[[#This Row],[Махал1ВКЛ]:[Махал5ВКл]])</f>
        <v>170.09700000000001</v>
      </c>
      <c r="AX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85">
        <f>IF(Таблица2[[#This Row],[обучающая выборка]]=Таблица2[[#This Row],[МахаланобисКлассификацияВКЛ]],1,0)</f>
        <v>0</v>
      </c>
      <c r="AZ85" t="s">
        <v>126</v>
      </c>
      <c r="BA85">
        <v>0</v>
      </c>
      <c r="BB85">
        <v>1</v>
      </c>
      <c r="BC85">
        <v>0</v>
      </c>
      <c r="BD85">
        <v>0</v>
      </c>
      <c r="BE85">
        <v>0</v>
      </c>
      <c r="BF85">
        <f>MAX(Таблица2[[#This Row],[АприорВКл1]:[АприорВКл5]])</f>
        <v>1</v>
      </c>
      <c r="BG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85">
        <f>IF(Таблица2[[#This Row],[АприорВклКлассификация]]=Таблица2[[#This Row],[обучающая выборка]],1,0)</f>
        <v>0</v>
      </c>
      <c r="BI85" s="18" t="s">
        <v>121</v>
      </c>
      <c r="BJ85" s="18">
        <f>IF(VALUE(RIGHT(Таблица2[[#This Row],[Фунция ДА ИСК]]))=Таблица2[[#This Row],[обучающая выборка]],1,0)</f>
        <v>0</v>
      </c>
      <c r="BK85" s="18">
        <f>IF(Таблица2[[#This Row],[обучающая выборка]]=Таблица2[[#This Row],[Result backward]],1,0)</f>
        <v>0</v>
      </c>
      <c r="BL85" s="18">
        <v>2</v>
      </c>
      <c r="BM85" t="s">
        <v>126</v>
      </c>
      <c r="BN85">
        <v>656.62300000000005</v>
      </c>
      <c r="BO85">
        <v>170.09700000000001</v>
      </c>
      <c r="BP85">
        <v>613.43600000000004</v>
      </c>
      <c r="BQ85">
        <v>644.94299999999998</v>
      </c>
      <c r="BR85">
        <v>605.36500000000001</v>
      </c>
      <c r="BS85">
        <f>MIN(Таблица2[[#This Row],[Махал1ИСК]:[Махал5ИСК]])</f>
        <v>170.09700000000001</v>
      </c>
      <c r="BT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85">
        <f>IF(Таблица2[[#This Row],[МАХАЛ ИСК Классификация]]=Таблица2[[#This Row],[обучающая выборка]],1,0)</f>
        <v>0</v>
      </c>
      <c r="BV85" t="s">
        <v>126</v>
      </c>
      <c r="BW85">
        <v>0</v>
      </c>
      <c r="BX85">
        <v>1</v>
      </c>
      <c r="BY85">
        <v>0</v>
      </c>
      <c r="BZ85">
        <v>0</v>
      </c>
      <c r="CA85">
        <v>0</v>
      </c>
      <c r="CB85">
        <f>MAX(Таблица2[[#This Row],[АприорИСК1]]:Таблица2[[#This Row],[АприорИСК5]])</f>
        <v>1</v>
      </c>
      <c r="CC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85">
        <f>IF(Таблица2[[#This Row],[АприорИСК классификация]]=Таблица2[[#This Row],[обучающая выборка]],1,0)</f>
        <v>0</v>
      </c>
    </row>
    <row r="86" spans="1:82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5">
        <f>IF(VALUE(RIGHT(Таблица2[[#This Row],[функция]],1))=Таблица2[[#This Row],[обучающая выборка]],1,0)</f>
        <v>0</v>
      </c>
      <c r="S86" s="15">
        <f>IF(Таблица2[[#This Row],[обучающая выборка]]=Таблица2[[#This Row],[Result Lda]],1,0)</f>
        <v>0</v>
      </c>
      <c r="T86" s="15">
        <v>5</v>
      </c>
      <c r="U86" s="17" t="s">
        <v>126</v>
      </c>
      <c r="V86" s="17">
        <v>40.156999999999996</v>
      </c>
      <c r="W86" s="17">
        <v>1900.575</v>
      </c>
      <c r="X86" s="17">
        <v>42.735999999999997</v>
      </c>
      <c r="Y86" s="17">
        <v>59.959000000000003</v>
      </c>
      <c r="Z86" s="17">
        <v>22.923999999999999</v>
      </c>
      <c r="AA86" s="17">
        <f>MIN(Таблица2[[#This Row],[Махал1]:[Махал5]])</f>
        <v>22.923999999999999</v>
      </c>
      <c r="AB8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86" s="17">
        <f>IF(Таблица2[[#This Row],[Махаланобис классификация]]=Таблица2[[#This Row],[обучающая выборка]],1,0)</f>
        <v>0</v>
      </c>
      <c r="AD86" s="18" t="s">
        <v>126</v>
      </c>
      <c r="AE86" s="19">
        <v>3.3191067249884327E-4</v>
      </c>
      <c r="AF86" s="19">
        <v>0</v>
      </c>
      <c r="AG86" s="19">
        <v>4.9866383677686851E-5</v>
      </c>
      <c r="AH86" s="19">
        <v>7.5613691015950681E-9</v>
      </c>
      <c r="AI86" s="19">
        <v>0.99961821538245443</v>
      </c>
      <c r="AJ86">
        <f>MAX(Таблица2[[#This Row],[априор1]:[априор5]])</f>
        <v>0.99961821538245443</v>
      </c>
      <c r="AK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86">
        <f>IF(Таблица2[[#This Row],[обучающая выборка]]=Таблица2[[#This Row],[Априор Классификация]],1,0)</f>
        <v>0</v>
      </c>
      <c r="AM86" t="s">
        <v>122</v>
      </c>
      <c r="AN86">
        <f>IF(VALUE(RIGHT(Таблица2[[#This Row],[фнкция ДА ВКЛ]],1))=Таблица2[[#This Row],[обучающая выборка]],1,0)</f>
        <v>0</v>
      </c>
      <c r="AO86">
        <f>IF(Таблица2[[#This Row],[обучающая выборка]]=Таблица2[[#This Row],[Result forward]],1,0)</f>
        <v>0</v>
      </c>
      <c r="AP86">
        <v>5</v>
      </c>
      <c r="AQ86" t="s">
        <v>126</v>
      </c>
      <c r="AR86">
        <v>8.0459999999999994</v>
      </c>
      <c r="AS86">
        <v>1382.415</v>
      </c>
      <c r="AT86">
        <v>25.004999999999999</v>
      </c>
      <c r="AU86">
        <v>33.18</v>
      </c>
      <c r="AV86">
        <v>2.8540000000000001</v>
      </c>
      <c r="AW86">
        <f>MIN(Таблица2[[#This Row],[Махал1ВКЛ]:[Махал5ВКл]])</f>
        <v>2.8540000000000001</v>
      </c>
      <c r="AX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6">
        <f>IF(Таблица2[[#This Row],[обучающая выборка]]=Таблица2[[#This Row],[МахаланобисКлассификацияВКЛ]],1,0)</f>
        <v>0</v>
      </c>
      <c r="AZ86" t="s">
        <v>126</v>
      </c>
      <c r="BA86">
        <v>0.120243</v>
      </c>
      <c r="BB86">
        <v>0</v>
      </c>
      <c r="BC86">
        <v>1.4E-5</v>
      </c>
      <c r="BD86">
        <v>0</v>
      </c>
      <c r="BE86">
        <v>0.87974300000000005</v>
      </c>
      <c r="BF86">
        <f>MAX(Таблица2[[#This Row],[АприорВКл1]:[АприорВКл5]])</f>
        <v>0.87974300000000005</v>
      </c>
      <c r="BG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6">
        <f>IF(Таблица2[[#This Row],[АприорВклКлассификация]]=Таблица2[[#This Row],[обучающая выборка]],1,0)</f>
        <v>0</v>
      </c>
      <c r="BI86" s="18" t="s">
        <v>122</v>
      </c>
      <c r="BJ86" s="18">
        <f>IF(VALUE(RIGHT(Таблица2[[#This Row],[Фунция ДА ИСК]]))=Таблица2[[#This Row],[обучающая выборка]],1,0)</f>
        <v>0</v>
      </c>
      <c r="BK86" s="18">
        <f>IF(Таблица2[[#This Row],[обучающая выборка]]=Таблица2[[#This Row],[Result backward]],1,0)</f>
        <v>0</v>
      </c>
      <c r="BL86" s="18">
        <v>5</v>
      </c>
      <c r="BM86" t="s">
        <v>126</v>
      </c>
      <c r="BN86">
        <v>8.0459999999999994</v>
      </c>
      <c r="BO86">
        <v>1382.415</v>
      </c>
      <c r="BP86">
        <v>25.004999999999999</v>
      </c>
      <c r="BQ86">
        <v>33.18</v>
      </c>
      <c r="BR86">
        <v>2.8540000000000001</v>
      </c>
      <c r="BS86">
        <f>MIN(Таблица2[[#This Row],[Махал1ИСК]:[Махал5ИСК]])</f>
        <v>2.8540000000000001</v>
      </c>
      <c r="BT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6">
        <f>IF(Таблица2[[#This Row],[МАХАЛ ИСК Классификация]]=Таблица2[[#This Row],[обучающая выборка]],1,0)</f>
        <v>0</v>
      </c>
      <c r="BV86" t="s">
        <v>126</v>
      </c>
      <c r="BW86">
        <v>0.120243</v>
      </c>
      <c r="BX86">
        <v>0</v>
      </c>
      <c r="BY86">
        <v>1.4E-5</v>
      </c>
      <c r="BZ86">
        <v>0</v>
      </c>
      <c r="CA86">
        <v>0.87974300000000005</v>
      </c>
      <c r="CB86">
        <f>MAX(Таблица2[[#This Row],[АприорИСК1]]:Таблица2[[#This Row],[АприорИСК5]])</f>
        <v>0.87974300000000005</v>
      </c>
      <c r="CC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6">
        <f>IF(Таблица2[[#This Row],[АприорИСК классификация]]=Таблица2[[#This Row],[обучающая выборка]],1,0)</f>
        <v>0</v>
      </c>
    </row>
    <row r="87" spans="1:82" x14ac:dyDescent="0.25">
      <c r="A87" s="24"/>
      <c r="B87" s="25">
        <f>SUBTOTAL(103,Таблица2[Cluster Membership-Ward])</f>
        <v>85</v>
      </c>
      <c r="C87" s="25">
        <f>SUBTOTAL(103,Таблица2[Cluster Membership-Complete])</f>
        <v>85</v>
      </c>
      <c r="D87" s="25">
        <f>SUBTOTAL(103,Таблица2[Cluster Membership-Single])</f>
        <v>85</v>
      </c>
      <c r="E87" s="25">
        <f>SUBTOTAL(103,Таблица2[CLUSTER K-means])</f>
        <v>85</v>
      </c>
      <c r="F87" s="25">
        <f>SUBTOTAL(101,Таблица2[X1])</f>
        <v>1.0094124294593933E-10</v>
      </c>
      <c r="G87" s="25">
        <f>SUBTOTAL(101,Таблица2[X2])</f>
        <v>2.4247058478679529E-10</v>
      </c>
      <c r="H87" s="25">
        <f>SUBTOTAL(101,Таблица2[X3])</f>
        <v>4.5882309716288918E-11</v>
      </c>
      <c r="I87" s="25">
        <f>SUBTOTAL(101,Таблица2[X4])</f>
        <v>-4.705855313268196E-12</v>
      </c>
      <c r="J87" s="25">
        <f>SUBTOTAL(101,Таблица2[X5])</f>
        <v>-9.6447066672980368E-11</v>
      </c>
      <c r="K87" s="25">
        <f>SUBTOTAL(101,Таблица2[X6])</f>
        <v>-1.4117680227468888E-11</v>
      </c>
      <c r="L87" s="25">
        <f>SUBTOTAL(101,Таблица2[X7])</f>
        <v>3.1058820874651407E-11</v>
      </c>
      <c r="M87" s="25">
        <f>SUBTOTAL(101,Таблица2[X8])</f>
        <v>4.2470602525020409E-11</v>
      </c>
      <c r="N87" s="25">
        <f>SUBTOTAL(101,Таблица2[X9])</f>
        <v>-1.4117669125238643E-11</v>
      </c>
      <c r="O87" s="25">
        <f>SUBTOTAL(109,Таблица2[Расстояние])</f>
        <v>755.99999992232358</v>
      </c>
      <c r="P87" s="26">
        <f>SUBTOTAL(103,Таблица2[обучающая выборка])</f>
        <v>30</v>
      </c>
      <c r="Q87" s="23">
        <f>Таблица2[[#Totals],[Точность функции]]/Таблица2[[#Totals],[обучающая выборка]]</f>
        <v>1</v>
      </c>
      <c r="R87" s="31">
        <f>SUBTOTAL(109,Таблица2[Точность функции])</f>
        <v>30</v>
      </c>
      <c r="S87" s="29">
        <f>SUBTOTAL(109,Таблица2[[точность ]])</f>
        <v>30</v>
      </c>
      <c r="T87" s="23">
        <f>Таблица2[[#Totals],[точность ]]/Таблица2[[#Totals],[обучающая выборка]]</f>
        <v>1</v>
      </c>
      <c r="U87" s="25"/>
      <c r="V87" s="25"/>
      <c r="W87" s="25"/>
      <c r="X87" s="25"/>
      <c r="Y87" s="25"/>
      <c r="Z87" s="25"/>
      <c r="AA87" s="25"/>
      <c r="AB87" s="23">
        <f>Таблица2[[#Totals],[Точность Махал]]/Таблица2[[#Totals],[обучающая выборка]]</f>
        <v>1</v>
      </c>
      <c r="AC87" s="25">
        <f>SUBTOTAL(109,Таблица2[Точность Махал])</f>
        <v>30</v>
      </c>
      <c r="AD87" s="25"/>
      <c r="AE87" s="25"/>
      <c r="AF87" s="25"/>
      <c r="AG87" s="25"/>
      <c r="AH87" s="25"/>
      <c r="AI87" s="25"/>
      <c r="AK87" s="23">
        <f>Таблица2[[#Totals],[Точность Априор]]/Таблица2[[#Totals],[обучающая выборка]]</f>
        <v>1</v>
      </c>
      <c r="AL87">
        <f>SUBTOTAL(109,Таблица2[Точность Априор])</f>
        <v>30</v>
      </c>
      <c r="AM87" s="21">
        <f>Таблица2[[#Totals],[точность ДА ВКЛ]]/Таблица2[[#Totals],[обучающая выборка]]</f>
        <v>0.9</v>
      </c>
      <c r="AN87" s="30">
        <f>SUBTOTAL(109,Таблица2[точность ДА ВКЛ])</f>
        <v>27</v>
      </c>
      <c r="AO87" s="30">
        <f>SUBTOTAL(109,Таблица2[точность])</f>
        <v>28</v>
      </c>
      <c r="AP87" s="21">
        <f>Таблица2[[#Totals],[точность]]/30</f>
        <v>0.93333333333333335</v>
      </c>
      <c r="AX87" s="21">
        <f>Таблица2[[#Totals],[Махал точность ВКЛ]]/Таблица2[[#Totals],[обучающая выборка]]</f>
        <v>0.93333333333333335</v>
      </c>
      <c r="AY87">
        <f>SUBTOTAL(109,Таблица2[Махал точность ВКЛ])</f>
        <v>28</v>
      </c>
      <c r="BG87" s="21">
        <f>Таблица2[[#Totals],[Точность априор вкл]]/Таблица2[[#Totals],[обучающая выборка]]</f>
        <v>0.9</v>
      </c>
      <c r="BH87">
        <f>SUBTOTAL(109,Таблица2[Точность априор вкл])</f>
        <v>27</v>
      </c>
      <c r="BI87" s="21">
        <f>Таблица2[[#Totals],[точность ДА ИСК]]/Таблица2[[#Totals],[обучающая выборка]]</f>
        <v>0.9</v>
      </c>
      <c r="BJ87" s="30">
        <f>SUBTOTAL(109,Таблица2[точность ДА ИСК])</f>
        <v>27</v>
      </c>
      <c r="BK87" s="30">
        <f>SUBTOTAL(109,Таблица2[точность2])</f>
        <v>28</v>
      </c>
      <c r="BL87" s="21">
        <f>Таблица2[[#Totals],[точность2]]/30</f>
        <v>0.93333333333333335</v>
      </c>
      <c r="BT87" s="21">
        <f>Таблица2[[#Totals],[МАХАЛ ИСК точность]]/Таблица2[[#Totals],[обучающая выборка]]</f>
        <v>0.93333333333333335</v>
      </c>
      <c r="BU87">
        <f>SUBTOTAL(109,Таблица2[МАХАЛ ИСК точность])</f>
        <v>28</v>
      </c>
      <c r="CC87" s="21">
        <f>Таблица2[[#Totals],[АприорИскТочность]]/Таблица2[[#Totals],[обучающая выборка]]</f>
        <v>0.9</v>
      </c>
      <c r="CD87">
        <f>SUBTOTAL(109,Таблица2[АприорИскТочность])</f>
        <v>27</v>
      </c>
    </row>
    <row r="91" spans="1:82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7" workbookViewId="0">
      <selection activeCell="N26" sqref="N2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3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3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3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3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3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3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3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3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3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3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3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3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  <c r="M12" t="s">
        <v>194</v>
      </c>
    </row>
    <row r="13" spans="1:13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  <c r="M13" t="s">
        <v>195</v>
      </c>
    </row>
    <row r="14" spans="1:13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  <c r="M14" t="s">
        <v>196</v>
      </c>
    </row>
    <row r="15" spans="1:13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  <c r="M15" t="s">
        <v>197</v>
      </c>
    </row>
    <row r="16" spans="1:13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  <c r="M16" t="s">
        <v>198</v>
      </c>
    </row>
    <row r="17" spans="1:13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  <c r="M17" t="s">
        <v>199</v>
      </c>
    </row>
    <row r="18" spans="1:13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  <c r="M18" t="s">
        <v>200</v>
      </c>
    </row>
    <row r="19" spans="1:13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  <c r="M19" t="s">
        <v>201</v>
      </c>
    </row>
    <row r="20" spans="1:13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  <c r="M20" t="s">
        <v>202</v>
      </c>
    </row>
    <row r="21" spans="1:13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3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3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3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3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3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3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3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3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3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3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3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18" sqref="H18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6.5703125" bestFit="1" customWidth="1"/>
    <col min="7" max="7" width="18.140625" bestFit="1" customWidth="1"/>
    <col min="8" max="8" width="12.7109375" customWidth="1"/>
    <col min="9" max="9" width="20.28515625" bestFit="1" customWidth="1"/>
    <col min="10" max="10" width="28.140625" bestFit="1" customWidth="1"/>
    <col min="11" max="11" width="17.42578125" bestFit="1" customWidth="1"/>
  </cols>
  <sheetData>
    <row r="1" spans="1:11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188</v>
      </c>
      <c r="G1" s="5" t="s">
        <v>203</v>
      </c>
      <c r="H1" s="5" t="s">
        <v>183</v>
      </c>
      <c r="I1" s="5" t="s">
        <v>184</v>
      </c>
      <c r="J1" s="28" t="s">
        <v>192</v>
      </c>
      <c r="K1" s="28" t="s">
        <v>193</v>
      </c>
    </row>
    <row r="2" spans="1:11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128.74541411419597</v>
      </c>
      <c r="I2">
        <v>121.12381767221248</v>
      </c>
      <c r="J2">
        <v>99.105946681699109</v>
      </c>
      <c r="K2">
        <v>125.11361727574497</v>
      </c>
    </row>
    <row r="3" spans="1:11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19.207099864865551</v>
      </c>
    </row>
    <row r="4" spans="1:11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61.656524376023476</v>
      </c>
      <c r="I4">
        <v>103.44492821402197</v>
      </c>
      <c r="J4">
        <v>99.687120775941423</v>
      </c>
      <c r="K4">
        <v>81.40247336138296</v>
      </c>
    </row>
    <row r="5" spans="1:11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94.447403496011532</v>
      </c>
      <c r="I5">
        <v>68.949242449989754</v>
      </c>
      <c r="J5">
        <v>101.77094712964958</v>
      </c>
      <c r="K5">
        <v>128.34887749465173</v>
      </c>
    </row>
    <row r="6" spans="1:11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131.36834536913099</v>
      </c>
      <c r="G6">
        <v>105.91446299575053</v>
      </c>
      <c r="H6">
        <v>131.36834536913122</v>
      </c>
      <c r="I6">
        <v>101.78890614518635</v>
      </c>
      <c r="J6">
        <v>100.83182617712534</v>
      </c>
      <c r="K6">
        <v>73.577248371827764</v>
      </c>
    </row>
    <row r="7" spans="1:11" x14ac:dyDescent="0.25">
      <c r="A7" s="5">
        <v>6</v>
      </c>
      <c r="C7">
        <v>3.4848494462998918</v>
      </c>
      <c r="D7">
        <v>96.163392548052414</v>
      </c>
    </row>
    <row r="8" spans="1:11" x14ac:dyDescent="0.25">
      <c r="A8" s="5">
        <v>7</v>
      </c>
      <c r="C8">
        <v>491.9392198303994</v>
      </c>
      <c r="D8">
        <v>90.405260257787234</v>
      </c>
    </row>
    <row r="9" spans="1:11" x14ac:dyDescent="0.25">
      <c r="A9" s="6" t="s">
        <v>112</v>
      </c>
      <c r="B9" s="22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K9" si="0">SUM(F2:F8)</f>
        <v>432.46317637593336</v>
      </c>
      <c r="G9" s="6">
        <f t="shared" si="0"/>
        <v>419.72552492758308</v>
      </c>
      <c r="H9" s="6">
        <f t="shared" si="0"/>
        <v>435.4247872202277</v>
      </c>
      <c r="I9" s="6">
        <f t="shared" si="0"/>
        <v>414.51399434627609</v>
      </c>
      <c r="J9" s="6">
        <f t="shared" si="0"/>
        <v>420.60294062928097</v>
      </c>
      <c r="K9" s="6">
        <f t="shared" si="0"/>
        <v>427.64931636847297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cp:lastPrinted>2024-09-30T07:41:00Z</cp:lastPrinted>
  <dcterms:created xsi:type="dcterms:W3CDTF">2006-09-16T00:00:00Z</dcterms:created>
  <dcterms:modified xsi:type="dcterms:W3CDTF">2024-11-27T19:59:36Z</dcterms:modified>
</cp:coreProperties>
</file>