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openxmlformats-officedocument.spreadsheetml.chartsheet+xml" PartName="/xl/chartsheets/sheet1.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ms-excel.slicer+xml" PartName="/xl/slicers/slicer2.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_data" sheetId="1" r:id="rId4"/>
    <sheet state="visible" name="Pivot Table 1" sheetId="2" r:id="rId5"/>
    <sheet state="visible" name="Pivot Table 2" sheetId="3" r:id="rId6"/>
    <sheet state="visible" name="Pivot Table 3" sheetId="4" r:id="rId7"/>
    <sheet state="visible" name="Chart1" sheetId="5" r:id="rId8"/>
    <sheet state="visible" name="Pivot Table 4" sheetId="6" r:id="rId9"/>
  </sheets>
  <definedNames>
    <definedName hidden="1" localSheetId="0" name="Z_B4A7437B_28B1_44CF_969D_284F43F9CF85_.wvu.FilterData">example_data!$A$1:$G$44</definedName>
    <definedName hidden="1" localSheetId="0" name="Z_AB2BC1E0_FFF9_433A_B3FC_3D437B6E1B86_.wvu.FilterData">example_data!$A$1:$G$44</definedName>
    <definedName name="SlicerCache_Table_1_Col_2">#N/A</definedName>
    <definedName name="SlicerCache_Table_1_Col_4">#N/A</definedName>
  </definedNames>
  <calcPr/>
  <customWorkbookViews>
    <customWorkbookView activeSheetId="0" maximized="1" windowHeight="0" windowWidth="0" guid="{B4A7437B-28B1-44CF-969D-284F43F9CF85}" name="Filter 2"/>
    <customWorkbookView activeSheetId="0" maximized="1" windowHeight="0" windowWidth="0" guid="{AB2BC1E0-FFF9-433A-B3FC-3D437B6E1B86}" name="Filter 1"/>
  </customWorkbookViews>
  <pivotCaches>
    <pivotCache cacheId="0" r:id="rId10"/>
    <pivotCache cacheId="1" r:id="rId11"/>
  </pivotCaches>
  <extLst>
    <ext uri="{46BE6895-7355-4a93-B00E-2C351335B9C9}">
      <x15:slicerCaches>
        <x14:slicerCache r:id="rId12"/>
        <x14:slicerCache r:id="rId13"/>
      </x15:slicerCaches>
    </ext>
  </extLst>
</workbook>
</file>

<file path=xl/sharedStrings.xml><?xml version="1.0" encoding="utf-8"?>
<sst xmlns="http://schemas.openxmlformats.org/spreadsheetml/2006/main" count="206" uniqueCount="47">
  <si>
    <t>OrderDate</t>
  </si>
  <si>
    <t>Region</t>
  </si>
  <si>
    <t>Rep</t>
  </si>
  <si>
    <t>Item</t>
  </si>
  <si>
    <t>Units</t>
  </si>
  <si>
    <t>UnitCost</t>
  </si>
  <si>
    <t>Total</t>
  </si>
  <si>
    <t>East</t>
  </si>
  <si>
    <t>Jones</t>
  </si>
  <si>
    <t>Pencil</t>
  </si>
  <si>
    <t>Central</t>
  </si>
  <si>
    <t>Kivell</t>
  </si>
  <si>
    <t>Binder</t>
  </si>
  <si>
    <t>Date</t>
  </si>
  <si>
    <t>Jardine</t>
  </si>
  <si>
    <t>Dimension</t>
  </si>
  <si>
    <t>Gill</t>
  </si>
  <si>
    <t>Pen</t>
  </si>
  <si>
    <t>Measurements</t>
  </si>
  <si>
    <t>West</t>
  </si>
  <si>
    <t>Sorvino</t>
  </si>
  <si>
    <t>Andrews</t>
  </si>
  <si>
    <t>Thompson</t>
  </si>
  <si>
    <t>Morgan</t>
  </si>
  <si>
    <t>Howard</t>
  </si>
  <si>
    <t>Parent</t>
  </si>
  <si>
    <t>Smith</t>
  </si>
  <si>
    <t>Desk</t>
  </si>
  <si>
    <t>Count</t>
  </si>
  <si>
    <t>Sum_total</t>
  </si>
  <si>
    <t>Avg_total</t>
  </si>
  <si>
    <t>Pen Set</t>
  </si>
  <si>
    <t>COUNTA of Region</t>
  </si>
  <si>
    <t>SUM of Total</t>
  </si>
  <si>
    <t>AVERAGE of Total</t>
  </si>
  <si>
    <t>Grand Total</t>
  </si>
  <si>
    <t>COUNT</t>
  </si>
  <si>
    <t>Total_Rev</t>
  </si>
  <si>
    <t>Avg_Rev</t>
  </si>
  <si>
    <t>Central Total</t>
  </si>
  <si>
    <t>East Total</t>
  </si>
  <si>
    <t>West Total</t>
  </si>
  <si>
    <t>OrderDate - Year</t>
  </si>
  <si>
    <t>2019</t>
  </si>
  <si>
    <t>2020</t>
  </si>
  <si>
    <t>Profit 20%</t>
  </si>
  <si>
    <t>Tax 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</si>
</sst>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
    <numFmt numFmtId="166" formatCode="m/d/yyyy h:mm:ss"/>
  </numFmts>
  <fonts count="10">
    <font>
      <sz val="10.0"/>
      <color rgb="FF000000"/>
      <name val="Arial"/>
      <scheme val="minor"/>
    </font>
    <font>
      <b/>
      <sz val="12.0"/>
      <color rgb="FFFFFFFF"/>
      <name val="Work Sans"/>
    </font>
    <font>
      <sz val="12.0"/>
      <color theme="1"/>
      <name val="Work Sans"/>
    </font>
    <font>
      <sz val="12.0"/>
      <color rgb="FF333333"/>
      <name val="Work Sans"/>
    </font>
    <font>
      <sz val="12.0"/>
      <color rgb="FF000000"/>
      <name val="Work Sans"/>
    </font>
    <font>
      <sz val="12.0"/>
      <color rgb="FF337EA9"/>
      <name val="Work Sans"/>
    </font>
    <font>
      <b/>
      <sz val="12.0"/>
      <color theme="1"/>
      <name val="Work Sans"/>
    </font>
    <font>
      <sz val="12.0"/>
      <color rgb="FFFFFFFF"/>
      <name val="Work Sans"/>
    </font>
    <font>
      <b/>
      <sz val="12.0"/>
      <color theme="0"/>
      <name val="Work Sans"/>
    </font>
    <font>
      <color theme="1"/>
      <name val="Arial"/>
      <scheme val="minor"/>
    </font>
  </fonts>
  <fills count="6">
    <fill>
      <patternFill patternType="none"/>
    </fill>
    <fill>
      <patternFill patternType="lightGray"/>
    </fill>
    <fill>
      <patternFill patternType="solid">
        <fgColor rgb="FFFF0000"/>
        <bgColor rgb="FFFF0000"/>
      </patternFill>
    </fill>
    <fill>
      <patternFill patternType="solid">
        <fgColor rgb="FF337EA9"/>
        <bgColor rgb="FF337EA9"/>
      </patternFill>
    </fill>
    <fill>
      <patternFill patternType="solid">
        <fgColor rgb="FFC14C8A"/>
        <bgColor rgb="FFC14C8A"/>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center" vertical="bottom"/>
    </xf>
    <xf borderId="0" fillId="4" fontId="1" numFmtId="0" xfId="0" applyAlignment="1" applyFill="1" applyFont="1">
      <alignment horizontal="right" vertical="bottom"/>
    </xf>
    <xf borderId="0" fillId="0" fontId="2" numFmtId="0" xfId="0" applyFont="1"/>
    <xf borderId="0" fillId="5" fontId="3" numFmtId="164" xfId="0" applyAlignment="1" applyFill="1" applyFont="1" applyNumberFormat="1">
      <alignment horizontal="right" vertical="bottom"/>
    </xf>
    <xf borderId="0" fillId="5" fontId="3" numFmtId="0" xfId="0" applyAlignment="1" applyFont="1">
      <alignment horizontal="center" vertical="bottom"/>
    </xf>
    <xf borderId="0" fillId="5" fontId="3" numFmtId="0" xfId="0" applyAlignment="1" applyFont="1">
      <alignment horizontal="right" vertical="bottom"/>
    </xf>
    <xf borderId="0" fillId="2" fontId="2" numFmtId="0" xfId="0" applyFont="1"/>
    <xf borderId="0" fillId="0" fontId="4" numFmtId="0" xfId="0" applyAlignment="1" applyFont="1">
      <alignment readingOrder="0"/>
    </xf>
    <xf borderId="0" fillId="3" fontId="2" numFmtId="0" xfId="0" applyFont="1"/>
    <xf borderId="0" fillId="4" fontId="2" numFmtId="0" xfId="0" applyFont="1"/>
    <xf borderId="0" fillId="0" fontId="5" numFmtId="0" xfId="0" applyAlignment="1" applyFont="1">
      <alignment readingOrder="0"/>
    </xf>
    <xf borderId="0" fillId="0" fontId="6" numFmtId="0" xfId="0" applyAlignment="1" applyFont="1">
      <alignment readingOrder="0"/>
    </xf>
    <xf borderId="0" fillId="0" fontId="6" numFmtId="0" xfId="0" applyFont="1"/>
    <xf borderId="0" fillId="5" fontId="3" numFmtId="4" xfId="0" applyAlignment="1" applyFont="1" applyNumberFormat="1">
      <alignment horizontal="right" vertical="bottom"/>
    </xf>
    <xf borderId="0" fillId="4" fontId="1" numFmtId="0" xfId="0" applyFont="1"/>
    <xf borderId="0" fillId="3" fontId="7" numFmtId="0" xfId="0" applyFont="1"/>
    <xf borderId="0" fillId="0" fontId="2" numFmtId="165" xfId="0" applyFont="1" applyNumberFormat="1"/>
    <xf borderId="0" fillId="4" fontId="8" numFmtId="165" xfId="0" applyFont="1" applyNumberFormat="1"/>
    <xf borderId="0" fillId="0" fontId="9" numFmtId="0" xfId="0" applyFont="1"/>
    <xf borderId="0" fillId="0" fontId="9" numFmtId="165" xfId="0" applyFont="1" applyNumberFormat="1"/>
    <xf borderId="0" fillId="0" fontId="9" numFmtId="166" xfId="0" applyFont="1" applyNumberFormat="1"/>
    <xf borderId="0" fillId="0" fontId="9" numFmtId="10" xfId="0" applyFont="1" applyNumberFormat="1"/>
    <xf borderId="0" fillId="0" fontId="9" numFmtId="9" xfId="0" applyFont="1" applyNumberFormat="1"/>
    <xf borderId="0" fillId="0" fontId="9" numFmtId="165"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3" Type="http://schemas.microsoft.com/office/2007/relationships/slicerCache" Target="slicerCaches/slicerCache2.xml"/><Relationship Id="rId12" Type="http://schemas.microsoft.com/office/2007/relationships/slicerCache" Target="slicerCaches/slicerCache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chartsheet" Target="chart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2019 และ 2020</a:t>
            </a:r>
          </a:p>
        </c:rich>
      </c:tx>
      <c:overlay val="0"/>
    </c:title>
    <c:plotArea>
      <c:layout/>
      <c:lineChart>
        <c:ser>
          <c:idx val="0"/>
          <c:order val="0"/>
          <c:tx>
            <c:strRef>
              <c:f>'Pivot Table 2'!$B$1:$B$2</c:f>
            </c:strRef>
          </c:tx>
          <c:spPr>
            <a:ln cmpd="sng">
              <a:solidFill>
                <a:srgbClr val="4285F4"/>
              </a:solidFill>
            </a:ln>
          </c:spPr>
          <c:marker>
            <c:symbol val="none"/>
          </c:marker>
          <c:cat>
            <c:strRef>
              <c:f>'Pivot Table 2'!$A$3:$A$14</c:f>
            </c:strRef>
          </c:cat>
          <c:val>
            <c:numRef>
              <c:f>'Pivot Table 2'!$B$3:$B$14</c:f>
              <c:numCache/>
            </c:numRef>
          </c:val>
          <c:smooth val="0"/>
        </c:ser>
        <c:ser>
          <c:idx val="1"/>
          <c:order val="1"/>
          <c:tx>
            <c:strRef>
              <c:f>'Pivot Table 2'!$C$1:$C$2</c:f>
            </c:strRef>
          </c:tx>
          <c:spPr>
            <a:ln cmpd="sng">
              <a:solidFill>
                <a:srgbClr val="EA4335"/>
              </a:solidFill>
            </a:ln>
          </c:spPr>
          <c:marker>
            <c:symbol val="none"/>
          </c:marker>
          <c:cat>
            <c:strRef>
              <c:f>'Pivot Table 2'!$A$3:$A$14</c:f>
            </c:strRef>
          </c:cat>
          <c:val>
            <c:numRef>
              <c:f>'Pivot Table 2'!$C$3:$C$14</c:f>
              <c:numCache/>
            </c:numRef>
          </c:val>
          <c:smooth val="0"/>
        </c:ser>
        <c:axId val="1249026602"/>
        <c:axId val="552433560"/>
      </c:lineChart>
      <c:catAx>
        <c:axId val="12490266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52433560"/>
      </c:catAx>
      <c:valAx>
        <c:axId val="5524335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902660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Binder, Desk, Pen, Pen Set และ Pencil</a:t>
            </a:r>
          </a:p>
        </c:rich>
      </c:tx>
      <c:overlay val="0"/>
    </c:title>
    <c:plotArea>
      <c:layout/>
      <c:barChart>
        <c:barDir val="col"/>
        <c:grouping val="percentStacked"/>
        <c:ser>
          <c:idx val="0"/>
          <c:order val="0"/>
          <c:tx>
            <c:strRef>
              <c:f>'Pivot Table 3'!$B$2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3'!$B$3:$B$5</c:f>
              <c:numCache/>
            </c:numRef>
          </c:val>
        </c:ser>
        <c:ser>
          <c:idx val="1"/>
          <c:order val="1"/>
          <c:tx>
            <c:strRef>
              <c:f>'Pivot Table 3'!$C$2</c:f>
            </c:strRef>
          </c:tx>
          <c:spPr>
            <a:solidFill>
              <a:schemeClr val="accent2"/>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3'!$C$3:$C$5</c:f>
              <c:numCache/>
            </c:numRef>
          </c:val>
        </c:ser>
        <c:ser>
          <c:idx val="2"/>
          <c:order val="2"/>
          <c:tx>
            <c:strRef>
              <c:f>'Pivot Table 3'!$D$2</c:f>
            </c:strRef>
          </c:tx>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3'!$D$3:$D$5</c:f>
              <c:numCache/>
            </c:numRef>
          </c:val>
        </c:ser>
        <c:ser>
          <c:idx val="3"/>
          <c:order val="3"/>
          <c:tx>
            <c:strRef>
              <c:f>'Pivot Table 3'!$E$2</c:f>
            </c:strRef>
          </c:tx>
          <c:spPr>
            <a:solidFill>
              <a:schemeClr val="accent4"/>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3'!$E$3:$E$5</c:f>
              <c:numCache/>
            </c:numRef>
          </c:val>
        </c:ser>
        <c:ser>
          <c:idx val="4"/>
          <c:order val="4"/>
          <c:tx>
            <c:strRef>
              <c:f>'Pivot Table 3'!$F$2</c:f>
            </c:strRef>
          </c:tx>
          <c:spPr>
            <a:solidFill>
              <a:schemeClr val="accent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'Pivot Table 3'!$A$3:$A$5</c:f>
            </c:strRef>
          </c:cat>
          <c:val>
            <c:numRef>
              <c:f>'Pivot Table 3'!$F$3:$F$5</c:f>
              <c:numCache/>
            </c:numRef>
          </c:val>
        </c:ser>
        <c:overlap val="100"/>
        <c:axId val="1249685142"/>
        <c:axId val="1648286685"/>
      </c:barChart>
      <c:catAx>
        <c:axId val="12496851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648286685"/>
      </c:catAx>
      <c:valAx>
        <c:axId val="16482866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968514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Total_Rev, Profit 20% และ Tax 7%</a:t>
            </a:r>
          </a:p>
        </c:rich>
      </c:tx>
      <c:overlay val="0"/>
    </c:title>
    <c:plotArea>
      <c:layout/>
      <c:barChart>
        <c:barDir val="col"/>
        <c:ser>
          <c:idx val="0"/>
          <c:order val="0"/>
          <c:spPr>
            <a:solidFill>
              <a:schemeClr val="accent1"/>
            </a:solidFill>
            <a:ln cmpd="sng">
              <a:solidFill>
                <a:srgbClr val="000000"/>
              </a:solidFill>
            </a:ln>
          </c:spPr>
          <c:cat>
            <c:strRef>
              <c:f>'Pivot Table 4'!$A$2:$A$4</c:f>
            </c:strRef>
          </c:cat>
          <c:val>
            <c:numRef>
              <c:f>'Pivot Table 4'!$B$2:$B$4</c:f>
              <c:numCache/>
            </c:numRef>
          </c:val>
        </c:ser>
        <c:ser>
          <c:idx val="1"/>
          <c:order val="1"/>
          <c:spPr>
            <a:solidFill>
              <a:schemeClr val="accent2"/>
            </a:solidFill>
            <a:ln cmpd="sng">
              <a:solidFill>
                <a:srgbClr val="000000"/>
              </a:solidFill>
            </a:ln>
          </c:spPr>
          <c:cat>
            <c:strRef>
              <c:f>'Pivot Table 4'!$A$2:$A$4</c:f>
            </c:strRef>
          </c:cat>
          <c:val>
            <c:numRef>
              <c:f>'Pivot Table 4'!$C$2:$C$4</c:f>
              <c:numCache/>
            </c:numRef>
          </c:val>
        </c:ser>
        <c:ser>
          <c:idx val="2"/>
          <c:order val="2"/>
          <c:spPr>
            <a:solidFill>
              <a:schemeClr val="accent3"/>
            </a:solidFill>
            <a:ln cmpd="sng">
              <a:solidFill>
                <a:srgbClr val="000000"/>
              </a:solidFill>
            </a:ln>
          </c:spPr>
          <c:cat>
            <c:strRef>
              <c:f>'Pivot Table 4'!$A$2:$A$4</c:f>
            </c:strRef>
          </c:cat>
          <c:val>
            <c:numRef>
              <c:f>'Pivot Table 4'!$D$2:$D$4</c:f>
              <c:numCache/>
            </c:numRef>
          </c:val>
        </c:ser>
        <c:axId val="684749920"/>
        <c:axId val="1489427399"/>
      </c:barChart>
      <c:catAx>
        <c:axId val="6847499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489427399"/>
      </c:catAx>
      <c:valAx>
        <c:axId val="14894273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84749920"/>
      </c:valAx>
    </c:plotArea>
    <c:legend>
      <c:legendPos val="r"/>
      <c:overlay val="0"/>
      <c:txPr>
        <a:bodyPr/>
        <a:lstStyle/>
        <a:p>
          <a:pPr lvl="0">
            <a:defRPr b="0">
              <a:solidFill>
                <a:srgbClr val="1A1A1A"/>
              </a:solidFill>
              <a:latin typeface="+mn-lt"/>
            </a:defRPr>
          </a:pPr>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drawing r:id="rId1"/>
</chart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123825</xdr:colOff>
      <xdr:row>1</xdr:row>
      <xdr:rowOff>200025</xdr:rowOff>
    </xdr:from>
    <xdr:ext cx="2857500" cy="2857500"/>
    <mc:AlternateContent>
      <mc:Choice Requires="sle15">
        <xdr:graphicFrame>
          <xdr:nvGraphicFramePr>
            <xdr:cNvPr id="1" name="Region_1"/>
            <xdr:cNvGraphicFramePr/>
          </xdr:nvGraphicFramePr>
          <xdr:xfrm>
            <a:off x="0" y="0"/>
            <a:ext cx="0" cy="0"/>
          </xdr:xfrm>
          <a:graphic>
            <a:graphicData uri="http://schemas.microsoft.com/office/drawing/2010/slicer">
              <x3Unk:slicer name="Regio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123825</xdr:colOff>
      <xdr:row>4</xdr:row>
      <xdr:rowOff>95250</xdr:rowOff>
    </xdr:from>
    <xdr:ext cx="2857500" cy="2857500"/>
    <mc:AlternateContent>
      <mc:Choice Requires="sle15">
        <xdr:graphicFrame>
          <xdr:nvGraphicFramePr>
            <xdr:cNvPr id="2" name="Item_2"/>
            <xdr:cNvGraphicFramePr/>
          </xdr:nvGraphicFramePr>
          <xdr:xfrm>
            <a:off x="0" y="0"/>
            <a:ext cx="0" cy="0"/>
          </xdr:xfrm>
          <a:graphic>
            <a:graphicData uri="http://schemas.microsoft.com/office/drawing/2010/slicer">
              <x3Unk:slicer name="Item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8</xdr:row>
      <xdr:rowOff>85725</xdr:rowOff>
    </xdr:from>
    <xdr:ext cx="5457825" cy="3371850"/>
    <xdr:graphicFrame>
      <xdr:nvGraphicFramePr>
        <xdr:cNvPr id="1" name="Chart 1" title="แผนภูมิ"/>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absoluteAnchor>
    <xdr:pos x="0" y="0"/>
    <xdr:ext cx="8610600" cy="6276975"/>
    <xdr:graphicFrame>
      <xdr:nvGraphicFramePr>
        <xdr:cNvPr id="2" name="Chart 2" title="แผนภูมิ"/>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8</xdr:row>
      <xdr:rowOff>133350</xdr:rowOff>
    </xdr:from>
    <xdr:ext cx="3876675" cy="2390775"/>
    <xdr:graphicFrame>
      <xdr:nvGraphicFramePr>
        <xdr:cNvPr id="3" name="Chart 3" title="แผนภูมิ"/>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514350</xdr:colOff>
      <xdr:row>12</xdr:row>
      <xdr:rowOff>161925</xdr:rowOff>
    </xdr:from>
    <xdr:ext cx="2857500" cy="2857500"/>
    <mc:AlternateContent>
      <mc:Choice Requires="sle15">
        <xdr:graphicFrame>
          <xdr:nvGraphicFramePr>
            <xdr:cNvPr id="3" name="Item_3"/>
            <xdr:cNvGraphicFramePr/>
          </xdr:nvGraphicFramePr>
          <xdr:xfrm>
            <a:off x="0" y="0"/>
            <a:ext cx="0" cy="0"/>
          </xdr:xfrm>
          <a:graphic>
            <a:graphicData uri="http://schemas.microsoft.com/office/drawing/2010/slicer">
              <x3Unk:slicer name="Item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514350</xdr:colOff>
      <xdr:row>9</xdr:row>
      <xdr:rowOff>190500</xdr:rowOff>
    </xdr:from>
    <xdr:ext cx="2857500" cy="2857500"/>
    <mc:AlternateContent>
      <mc:Choice Requires="sle15">
        <xdr:graphicFrame>
          <xdr:nvGraphicFramePr>
            <xdr:cNvPr id="4" name="Region_4"/>
            <xdr:cNvGraphicFramePr/>
          </xdr:nvGraphicFramePr>
          <xdr:xfrm>
            <a:off x="0" y="0"/>
            <a:ext cx="0" cy="0"/>
          </xdr:xfrm>
          <a:graphic>
            <a:graphicData uri="http://schemas.microsoft.com/office/drawing/2010/slicer">
              <x3Unk:slicer name="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Date="1" containsString="0">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 name="Profit 20%" formula="SUM(Total)*20%" databaseField="0"/>
    <cacheField name="Tax 7%" formula="SUM(Total)*20%*7%" databaseField="0"/>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44" sheet="example_data"/>
  </cacheSource>
  <cacheFields>
    <cacheField name="OrderDate" numFmtId="164">
      <sharedItems containsSemiMixedTypes="0" containsNonDate="0" containsDate="1" containsString="0" minDate="2019-01-06T00:00:00Z" maxDate="2020-12-22T00:00:00Z">
        <d v="2019-01-06T00:00:00Z"/>
        <d v="2019-01-23T00:00:00Z"/>
        <d v="2019-02-09T00:00:00Z"/>
        <d v="2019-02-26T00:00:00Z"/>
        <d v="2019-03-15T00:00:00Z"/>
        <d v="2019-04-01T00:00:00Z"/>
        <d v="2019-04-18T00:00:00Z"/>
        <d v="2019-05-05T00:00:00Z"/>
        <d v="2019-05-22T00:00:00Z"/>
        <d v="2019-06-08T00:00:00Z"/>
        <d v="2019-06-25T00:00:00Z"/>
        <d v="2019-07-12T00:00:00Z"/>
        <d v="2019-07-29T00:00:00Z"/>
        <d v="2019-08-15T00:00:00Z"/>
        <d v="2019-09-01T00:00:00Z"/>
        <d v="2019-09-18T00:00:00Z"/>
        <d v="2019-10-05T00:00:00Z"/>
        <d v="2019-10-22T00:00:00Z"/>
        <d v="2019-11-08T00:00:00Z"/>
        <d v="2019-11-25T00:00:00Z"/>
        <d v="2019-12-12T00:00:00Z"/>
        <d v="2019-12-29T00:00:00Z"/>
        <d v="2020-01-15T00:00:00Z"/>
        <d v="2020-02-01T00:00:00Z"/>
        <d v="2020-02-18T00:00:00Z"/>
        <d v="2020-03-07T00:00:00Z"/>
        <d v="2020-03-24T00:00:00Z"/>
        <d v="2020-04-10T00:00:00Z"/>
        <d v="2020-04-27T00:00:00Z"/>
        <d v="2020-05-14T00:00:00Z"/>
        <d v="2020-05-31T00:00:00Z"/>
        <d v="2020-06-17T00:00:00Z"/>
        <d v="2020-07-04T00:00:00Z"/>
        <d v="2020-07-21T00:00:00Z"/>
        <d v="2020-08-07T00:00:00Z"/>
        <d v="2020-08-24T00:00:00Z"/>
        <d v="2020-09-10T00:00:00Z"/>
        <d v="2020-09-27T00:00:00Z"/>
        <d v="2020-10-14T00:00:00Z"/>
        <d v="2020-10-31T00:00:00Z"/>
        <d v="2020-11-17T00:00:00Z"/>
        <d v="2020-12-04T00:00:00Z"/>
        <d v="2020-12-21T00:00:00Z"/>
      </sharedItems>
      <fieldGroup base="0">
        <rangePr autoStart="0" autoEnd="0" groupBy="years" startDate="2019-01-06T00:00:00Z" endDate="2020-12-22T00:00:00Z"/>
        <groupItems>
          <s v="&lt;01/06/19"/>
          <s v="119"/>
          <s v="120"/>
          <s v="&gt;12/22/20"/>
        </groupItems>
      </fieldGroup>
    </cacheField>
    <cacheField name="Region" numFmtId="0">
      <sharedItems>
        <s v="East"/>
        <s v="Central"/>
        <s v="West"/>
      </sharedItems>
    </cacheField>
    <cacheField name="Rep" numFmtId="0">
      <sharedItems>
        <s v="Jones"/>
        <s v="Kivell"/>
        <s v="Jardine"/>
        <s v="Gill"/>
        <s v="Sorvino"/>
        <s v="Andrews"/>
        <s v="Thompson"/>
        <s v="Morgan"/>
        <s v="Howard"/>
        <s v="Parent"/>
        <s v="Smith"/>
      </sharedItems>
    </cacheField>
    <cacheField name="Item" numFmtId="0">
      <sharedItems>
        <s v="Pencil"/>
        <s v="Binder"/>
        <s v="Pen"/>
        <s v="Desk"/>
        <s v="Pen Set"/>
      </sharedItems>
    </cacheField>
    <cacheField name="Units" numFmtId="0">
      <sharedItems containsSemiMixedTypes="0" containsString="0" containsNumber="1" containsInteger="1">
        <n v="95.0"/>
        <n v="50.0"/>
        <n v="36.0"/>
        <n v="27.0"/>
        <n v="56.0"/>
        <n v="60.0"/>
        <n v="75.0"/>
        <n v="90.0"/>
        <n v="32.0"/>
        <n v="29.0"/>
        <n v="81.0"/>
        <n v="35.0"/>
        <n v="2.0"/>
        <n v="16.0"/>
        <n v="28.0"/>
        <n v="64.0"/>
        <n v="15.0"/>
        <n v="96.0"/>
        <n v="67.0"/>
        <n v="74.0"/>
        <n v="46.0"/>
        <n v="87.0"/>
        <n v="4.0"/>
        <n v="7.0"/>
        <n v="66.0"/>
        <n v="53.0"/>
        <n v="80.0"/>
        <n v="5.0"/>
        <n v="62.0"/>
        <n v="55.0"/>
        <n v="42.0"/>
        <n v="3.0"/>
        <n v="76.0"/>
        <n v="57.0"/>
        <n v="14.0"/>
        <n v="11.0"/>
        <n v="94.0"/>
      </sharedItems>
    </cacheField>
    <cacheField name="UnitCost" numFmtId="0">
      <sharedItems containsSemiMixedTypes="0" containsString="0" containsNumber="1">
        <n v="1.99"/>
        <n v="19.99"/>
        <n v="4.99"/>
        <n v="2.99"/>
        <n v="8.99"/>
        <n v="125.0"/>
        <n v="15.99"/>
        <n v="1.29"/>
        <n v="15.0"/>
        <n v="12.49"/>
        <n v="23.95"/>
        <n v="275.0"/>
      </sharedItems>
    </cacheField>
    <cacheField name="Total" numFmtId="0">
      <sharedItems containsSemiMixedTypes="0" containsString="0" containsNumber="1">
        <n v="189.05"/>
        <n v="999.5"/>
        <n v="179.64"/>
        <n v="539.73"/>
        <n v="167.44"/>
        <n v="299.4"/>
        <n v="149.25"/>
        <n v="449.1"/>
        <n v="63.68"/>
        <n v="539.4"/>
        <n v="57.71"/>
        <n v="1619.19"/>
        <n v="174.65"/>
        <n v="250.0"/>
        <n v="255.84"/>
        <n v="251.72"/>
        <n v="575.36"/>
        <n v="299.85"/>
        <n v="479.04"/>
        <n v="86.43"/>
        <n v="1183.26"/>
        <n v="413.54"/>
        <n v="1305.0"/>
        <n v="19.96"/>
        <n v="139.93"/>
        <n v="249.5"/>
        <n v="131.34"/>
        <n v="68.37"/>
        <n v="719.2"/>
        <n v="625.0"/>
        <n v="309.38"/>
        <n v="686.95"/>
        <n v="1005.9"/>
        <n v="825.0"/>
        <n v="9.03"/>
        <n v="151.24"/>
        <n v="1139.43"/>
        <n v="18.06"/>
        <n v="54.89"/>
        <n v="1879.06"/>
        <n v="139.72"/>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2"/>
  </colFields>
  <dataFields>
    <dataField name="COUNTA of Region" fld="1" subtotal="count" baseField="0"/>
    <dataField name="SUM of Total" fld="6" baseField="0"/>
    <dataField name="AVERAGE of Total" fld="6" subtotal="average" baseField="0"/>
  </dataFields>
</pivotTableDefinition>
</file>

<file path=xl/pivotTables/pivotTable2.xml><?xml version="1.0" encoding="utf-8"?>
<pivotTableDefinition xmlns="http://schemas.openxmlformats.org/spreadsheetml/2006/main" name="Pivot Table 1 2" cacheId="0" dataCaption="" compact="0" compactData="0">
  <location ref="A9:E26" firstHeaderRow="0" firstDataRow="3"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dataField="1"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sd="0" x="1"/>
        <item sd="0" x="3"/>
        <item sd="0" x="2"/>
        <item sd="0" x="4"/>
        <item sd="0"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field x="3"/>
  </rowFields>
  <colFields>
    <field x="-2"/>
  </colFields>
  <dataFields>
    <dataField name="COUNT" fld="1" subtotal="count" baseField="0"/>
    <dataField name="Total_Rev" fld="6" baseField="0"/>
    <dataField name="Avg_Rev" fld="6" subtotal="average" baseField="0"/>
  </dataFields>
</pivotTableDefinition>
</file>

<file path=xl/pivotTables/pivotTable3.xml><?xml version="1.0" encoding="utf-8"?>
<pivotTableDefinition xmlns="http://schemas.openxmlformats.org/spreadsheetml/2006/main" name="Pivot Table 2" cacheId="1" dataCaption="" rowGrandTotals="0" colGrandTotals="0" compact="0" compactData="0">
  <location ref="A1:C7" firstHeaderRow="0" firstDataRow="1" firstDataCol="1"/>
  <pivotFields>
    <pivotField name="OrderDate" axis="axisCol" compact="0" numFmtId="164" outline="0" multipleItemSelectionAllowed="1" showAll="0" sortType="ascending">
      <items>
        <item x="0"/>
        <item x="1"/>
        <item x="2"/>
        <item x="3"/>
        <item t="default"/>
      </items>
    </pivotField>
    <pivotField name="Region" compact="0" outline="0" multipleItemSelectionAllowed="1" showAll="0">
      <items>
        <item x="0"/>
        <item x="1"/>
        <item x="2"/>
        <item t="default"/>
      </items>
    </pivotField>
    <pivotField name="Rep" compact="0" outline="0" multipleItemSelectionAllowed="1" showAll="0">
      <items>
        <item x="0"/>
        <item x="1"/>
        <item x="2"/>
        <item x="3"/>
        <item x="4"/>
        <item x="5"/>
        <item x="6"/>
        <item x="7"/>
        <item x="8"/>
        <item x="9"/>
        <item x="10"/>
        <item t="default"/>
      </items>
    </pivotField>
    <pivotField name="Item" axis="axisRow"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s>
  <rowFields>
    <field x="3"/>
  </rowFields>
  <colFields>
    <field x="0"/>
  </colFields>
  <dataFields>
    <dataField name="SUM of Total" fld="6" baseField="0"/>
  </dataFields>
</pivotTableDefinition>
</file>

<file path=xl/pivotTables/pivotTable4.xml><?xml version="1.0" encoding="utf-8"?>
<pivotTableDefinition xmlns="http://schemas.openxmlformats.org/spreadsheetml/2006/main" name="Pivot Table 3" cacheId="0" dataCaption="" colGrandTotals="0" compact="0" compactData="0">
  <location ref="A1:F6" firstHeaderRow="0" firstDataRow="1" firstDataCol="1"/>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axis="axisCol" compact="0" outline="0" multipleItemSelectionAllowed="1" showAll="0" sortType="ascending">
      <items>
        <item x="1"/>
        <item x="3"/>
        <item x="2"/>
        <item x="4"/>
        <item x="0"/>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compact="0" outline="0" subtotalTop="0" dragToRow="0" dragToCol="0" dragToPage="0" showAll="0" includeNewItemsInFilter="1" defaultSubtotal="0"/>
    <pivotField compact="0" outline="0" subtotalTop="0" dragToRow="0" dragToCol="0" dragToPage="0" showAll="0" includeNewItemsInFilter="1" defaultSubtotal="0"/>
  </pivotFields>
  <rowFields>
    <field x="1"/>
  </rowFields>
  <colFields>
    <field x="3"/>
  </colFields>
  <dataFields>
    <dataField name="SUM of Total" fld="6" showDataAs="percentOfCol" baseField="0" numFmtId="10"/>
  </dataFields>
</pivotTableDefinition>
</file>

<file path=xl/pivotTables/pivotTable5.xml><?xml version="1.0" encoding="utf-8"?>
<pivotTableDefinition xmlns="http://schemas.openxmlformats.org/spreadsheetml/2006/main" name="Pivot Table 4" cacheId="0" dataCaption="" compact="0" compactData="0">
  <location ref="A1:D5" firstHeaderRow="0" firstDataRow="2" firstDataCol="0"/>
  <pivotFields>
    <pivotField name="Order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Region" axis="axisRow" compact="0" outline="0" multipleItemSelectionAllowed="1" showAll="0" sortType="ascending">
      <items>
        <item x="1"/>
        <item x="0"/>
        <item x="2"/>
        <item t="default"/>
      </items>
    </pivotField>
    <pivotField name="Rep" compact="0" outline="0" multipleItemSelectionAllowed="1" showAll="0">
      <items>
        <item x="0"/>
        <item x="1"/>
        <item x="2"/>
        <item x="3"/>
        <item x="4"/>
        <item x="5"/>
        <item x="6"/>
        <item x="7"/>
        <item x="8"/>
        <item x="9"/>
        <item x="10"/>
        <item t="default"/>
      </items>
    </pivotField>
    <pivotField name="Item" compact="0" outline="0" multipleItemSelectionAllowed="1" showAll="0">
      <items>
        <item x="0"/>
        <item x="1"/>
        <item x="2"/>
        <item x="3"/>
        <item x="4"/>
        <item t="default"/>
      </items>
    </pivotField>
    <pivotField name="Unit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name="UnitCost" compact="0" outline="0" multipleItemSelectionAllowed="1" showAll="0">
      <items>
        <item x="0"/>
        <item x="1"/>
        <item x="2"/>
        <item x="3"/>
        <item x="4"/>
        <item x="5"/>
        <item x="6"/>
        <item x="7"/>
        <item x="8"/>
        <item x="9"/>
        <item x="10"/>
        <item x="11"/>
        <item t="default"/>
      </items>
    </pivotField>
    <pivotField name="Total"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1"/>
  </rowFields>
  <colFields>
    <field x="-2"/>
  </colFields>
  <dataFields>
    <dataField name="Total_Rev" fld="6" baseField="0"/>
    <dataField name="SUM of Profit 20%" fld="7" baseField="0"/>
    <dataField name="SUM of Tax 7%" fld="8"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Region">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Item">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_1" cache="SlicerCache_Table_1_Col_2" caption="Region" rowHeight="247650"/>
  <x14:slicer name="Item_2" cache="SlicerCache_Table_1_Col_4" caption="Item"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Item_3" cache="SlicerCache_Table_1_Col_4" caption="Item" rowHeight="247650"/>
  <x14:slicer name="Region_4" cache="SlicerCache_Table_1_Col_2" caption="Region" rowHeight="247650"/>
</x14:slicers>
</file>

<file path=xl/tables/table1.xml><?xml version="1.0" encoding="utf-8"?>
<table xmlns="http://schemas.openxmlformats.org/spreadsheetml/2006/main" ref="A1:G44" displayName="Table_1" id="1">
  <autoFilter ref="$A$1:$G$44"/>
  <tableColumns count="7">
    <tableColumn name="OrderDate" id="1"/>
    <tableColumn name="Region" id="2"/>
    <tableColumn name="Rep" id="3"/>
    <tableColumn name="Item" id="4"/>
    <tableColumn name="Units" id="5"/>
    <tableColumn name="UnitCost" id="6"/>
    <tableColumn name="Total"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6.xml"/><Relationship Id="rId3"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9" max="9" width="14.13"/>
    <col customWidth="1" min="10" max="12" width="17.63"/>
  </cols>
  <sheetData>
    <row r="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c r="A2" s="5">
        <v>43471.0</v>
      </c>
      <c r="B2" s="6" t="s">
        <v>7</v>
      </c>
      <c r="C2" s="6" t="s">
        <v>8</v>
      </c>
      <c r="D2" s="6" t="s">
        <v>9</v>
      </c>
      <c r="E2" s="7">
        <v>95.0</v>
      </c>
      <c r="F2" s="7">
        <v>1.99</v>
      </c>
      <c r="G2" s="7">
        <v>189.05</v>
      </c>
      <c r="H2" s="4"/>
      <c r="I2" s="4"/>
      <c r="J2" s="4"/>
      <c r="K2" s="4"/>
      <c r="L2" s="4"/>
      <c r="M2" s="4"/>
      <c r="N2" s="4"/>
      <c r="O2" s="4"/>
      <c r="P2" s="4"/>
      <c r="Q2" s="4"/>
      <c r="R2" s="4"/>
      <c r="S2" s="4"/>
      <c r="T2" s="4"/>
      <c r="U2" s="4"/>
      <c r="V2" s="4"/>
      <c r="W2" s="4"/>
      <c r="X2" s="4"/>
      <c r="Y2" s="4"/>
      <c r="Z2" s="4"/>
    </row>
    <row r="3">
      <c r="A3" s="5">
        <v>43488.0</v>
      </c>
      <c r="B3" s="6" t="s">
        <v>10</v>
      </c>
      <c r="C3" s="6" t="s">
        <v>11</v>
      </c>
      <c r="D3" s="6" t="s">
        <v>12</v>
      </c>
      <c r="E3" s="7">
        <v>50.0</v>
      </c>
      <c r="F3" s="7">
        <v>19.99</v>
      </c>
      <c r="G3" s="7">
        <v>999.5</v>
      </c>
      <c r="H3" s="4"/>
      <c r="I3" s="8"/>
      <c r="J3" s="9" t="s">
        <v>13</v>
      </c>
      <c r="K3" s="4"/>
      <c r="L3" s="4"/>
      <c r="M3" s="4"/>
      <c r="N3" s="4"/>
      <c r="O3" s="4"/>
      <c r="P3" s="4"/>
      <c r="Q3" s="4"/>
      <c r="R3" s="4"/>
      <c r="S3" s="4"/>
      <c r="T3" s="4"/>
      <c r="U3" s="4"/>
      <c r="V3" s="4"/>
      <c r="W3" s="4"/>
      <c r="X3" s="4"/>
      <c r="Y3" s="4"/>
      <c r="Z3" s="4"/>
    </row>
    <row r="4">
      <c r="A4" s="5">
        <v>43505.0</v>
      </c>
      <c r="B4" s="6" t="s">
        <v>10</v>
      </c>
      <c r="C4" s="6" t="s">
        <v>14</v>
      </c>
      <c r="D4" s="6" t="s">
        <v>9</v>
      </c>
      <c r="E4" s="7">
        <v>36.0</v>
      </c>
      <c r="F4" s="7">
        <v>4.99</v>
      </c>
      <c r="G4" s="7">
        <v>179.64</v>
      </c>
      <c r="H4" s="4"/>
      <c r="I4" s="10"/>
      <c r="J4" s="9" t="s">
        <v>15</v>
      </c>
      <c r="K4" s="4"/>
      <c r="L4" s="4"/>
      <c r="M4" s="4"/>
      <c r="N4" s="4"/>
      <c r="O4" s="4"/>
      <c r="P4" s="4"/>
      <c r="Q4" s="4"/>
      <c r="R4" s="4"/>
      <c r="S4" s="4"/>
      <c r="T4" s="4"/>
      <c r="U4" s="4"/>
      <c r="V4" s="4"/>
      <c r="W4" s="4"/>
      <c r="X4" s="4"/>
      <c r="Y4" s="4"/>
      <c r="Z4" s="4"/>
    </row>
    <row r="5">
      <c r="A5" s="5">
        <v>43522.0</v>
      </c>
      <c r="B5" s="6" t="s">
        <v>10</v>
      </c>
      <c r="C5" s="6" t="s">
        <v>16</v>
      </c>
      <c r="D5" s="6" t="s">
        <v>17</v>
      </c>
      <c r="E5" s="7">
        <v>27.0</v>
      </c>
      <c r="F5" s="7">
        <v>19.99</v>
      </c>
      <c r="G5" s="7">
        <v>539.73</v>
      </c>
      <c r="H5" s="4"/>
      <c r="I5" s="11"/>
      <c r="J5" s="9" t="s">
        <v>18</v>
      </c>
      <c r="K5" s="4"/>
      <c r="L5" s="4"/>
      <c r="M5" s="4"/>
      <c r="N5" s="4"/>
      <c r="O5" s="4"/>
      <c r="P5" s="4"/>
      <c r="Q5" s="4"/>
      <c r="R5" s="4"/>
      <c r="S5" s="4"/>
      <c r="T5" s="4"/>
      <c r="U5" s="4"/>
      <c r="V5" s="4"/>
      <c r="W5" s="4"/>
      <c r="X5" s="4"/>
      <c r="Y5" s="4"/>
      <c r="Z5" s="4"/>
    </row>
    <row r="6">
      <c r="A6" s="5">
        <v>43539.0</v>
      </c>
      <c r="B6" s="6" t="s">
        <v>19</v>
      </c>
      <c r="C6" s="6" t="s">
        <v>20</v>
      </c>
      <c r="D6" s="6" t="s">
        <v>9</v>
      </c>
      <c r="E6" s="7">
        <v>56.0</v>
      </c>
      <c r="F6" s="7">
        <v>2.99</v>
      </c>
      <c r="G6" s="7">
        <v>167.44</v>
      </c>
      <c r="H6" s="4"/>
      <c r="I6" s="4"/>
      <c r="J6" s="4"/>
      <c r="K6" s="4"/>
      <c r="L6" s="4"/>
      <c r="M6" s="4"/>
      <c r="N6" s="4"/>
      <c r="O6" s="4"/>
      <c r="P6" s="4"/>
      <c r="Q6" s="4"/>
      <c r="R6" s="4"/>
      <c r="S6" s="4"/>
      <c r="T6" s="4"/>
      <c r="U6" s="4"/>
      <c r="V6" s="4"/>
      <c r="W6" s="4"/>
      <c r="X6" s="4"/>
      <c r="Y6" s="4"/>
      <c r="Z6" s="4"/>
    </row>
    <row r="7">
      <c r="A7" s="5">
        <v>43556.0</v>
      </c>
      <c r="B7" s="6" t="s">
        <v>7</v>
      </c>
      <c r="C7" s="6" t="s">
        <v>8</v>
      </c>
      <c r="D7" s="6" t="s">
        <v>12</v>
      </c>
      <c r="E7" s="7">
        <v>60.0</v>
      </c>
      <c r="F7" s="7">
        <v>4.99</v>
      </c>
      <c r="G7" s="7">
        <v>299.4</v>
      </c>
      <c r="H7" s="4"/>
      <c r="I7" s="4"/>
      <c r="J7" s="12"/>
      <c r="K7" s="4"/>
      <c r="L7" s="4"/>
      <c r="M7" s="4"/>
      <c r="N7" s="4"/>
      <c r="O7" s="4"/>
      <c r="P7" s="4"/>
      <c r="Q7" s="4"/>
      <c r="R7" s="4"/>
      <c r="S7" s="4"/>
      <c r="T7" s="4"/>
      <c r="U7" s="4"/>
      <c r="V7" s="4"/>
      <c r="W7" s="4"/>
      <c r="X7" s="4"/>
      <c r="Y7" s="4"/>
      <c r="Z7" s="4"/>
    </row>
    <row r="8">
      <c r="A8" s="5">
        <v>43573.0</v>
      </c>
      <c r="B8" s="6" t="s">
        <v>10</v>
      </c>
      <c r="C8" s="6" t="s">
        <v>21</v>
      </c>
      <c r="D8" s="6" t="s">
        <v>9</v>
      </c>
      <c r="E8" s="7">
        <v>75.0</v>
      </c>
      <c r="F8" s="7">
        <v>1.99</v>
      </c>
      <c r="G8" s="7">
        <v>149.25</v>
      </c>
      <c r="H8" s="4"/>
      <c r="I8" s="13" t="s">
        <v>6</v>
      </c>
      <c r="J8" s="14">
        <f>sum(G:G)</f>
        <v>19627.88</v>
      </c>
      <c r="K8" s="4"/>
      <c r="L8" s="4"/>
      <c r="M8" s="4"/>
      <c r="N8" s="4"/>
      <c r="O8" s="4"/>
      <c r="P8" s="4"/>
      <c r="Q8" s="4"/>
      <c r="R8" s="4"/>
      <c r="S8" s="4"/>
      <c r="T8" s="4"/>
      <c r="U8" s="4"/>
      <c r="V8" s="4"/>
      <c r="W8" s="4"/>
      <c r="X8" s="4"/>
      <c r="Y8" s="4"/>
      <c r="Z8" s="4"/>
    </row>
    <row r="9">
      <c r="A9" s="5">
        <v>43590.0</v>
      </c>
      <c r="B9" s="6" t="s">
        <v>10</v>
      </c>
      <c r="C9" s="6" t="s">
        <v>14</v>
      </c>
      <c r="D9" s="6" t="s">
        <v>9</v>
      </c>
      <c r="E9" s="7">
        <v>90.0</v>
      </c>
      <c r="F9" s="7">
        <v>4.99</v>
      </c>
      <c r="G9" s="7">
        <v>449.1</v>
      </c>
      <c r="H9" s="4"/>
      <c r="I9" s="4"/>
      <c r="J9" s="4"/>
      <c r="K9" s="4"/>
      <c r="L9" s="4"/>
      <c r="M9" s="4"/>
      <c r="N9" s="4"/>
      <c r="O9" s="4"/>
      <c r="P9" s="4"/>
      <c r="Q9" s="4"/>
      <c r="R9" s="4"/>
      <c r="S9" s="4"/>
      <c r="T9" s="4"/>
      <c r="U9" s="4"/>
      <c r="V9" s="4"/>
      <c r="W9" s="4"/>
      <c r="X9" s="4"/>
      <c r="Y9" s="4"/>
      <c r="Z9" s="4"/>
    </row>
    <row r="10">
      <c r="A10" s="5">
        <v>43607.0</v>
      </c>
      <c r="B10" s="6" t="s">
        <v>19</v>
      </c>
      <c r="C10" s="6" t="s">
        <v>22</v>
      </c>
      <c r="D10" s="6" t="s">
        <v>9</v>
      </c>
      <c r="E10" s="7">
        <v>32.0</v>
      </c>
      <c r="F10" s="7">
        <v>1.99</v>
      </c>
      <c r="G10" s="7">
        <v>63.68</v>
      </c>
      <c r="H10" s="4"/>
      <c r="I10" s="14" t="str">
        <f>IFERROR(__xludf.DUMMYFUNCTION("UNIQUE(B:B)"),"Region")</f>
        <v>Region</v>
      </c>
      <c r="J10" s="4"/>
      <c r="K10" s="4"/>
      <c r="L10" s="4"/>
      <c r="M10" s="4"/>
      <c r="N10" s="4"/>
      <c r="O10" s="4"/>
      <c r="P10" s="4"/>
      <c r="Q10" s="4"/>
      <c r="R10" s="4"/>
      <c r="S10" s="4"/>
      <c r="T10" s="4"/>
      <c r="U10" s="4"/>
      <c r="V10" s="4"/>
      <c r="W10" s="4"/>
      <c r="X10" s="4"/>
      <c r="Y10" s="4"/>
      <c r="Z10" s="4"/>
    </row>
    <row r="11">
      <c r="A11" s="5">
        <v>43624.0</v>
      </c>
      <c r="B11" s="6" t="s">
        <v>7</v>
      </c>
      <c r="C11" s="6" t="s">
        <v>8</v>
      </c>
      <c r="D11" s="6" t="s">
        <v>12</v>
      </c>
      <c r="E11" s="7">
        <v>60.0</v>
      </c>
      <c r="F11" s="7">
        <v>8.99</v>
      </c>
      <c r="G11" s="7">
        <v>539.4</v>
      </c>
      <c r="H11" s="4"/>
      <c r="I11" s="4" t="str">
        <f>IFERROR(__xludf.DUMMYFUNCTION("""COMPUTED_VALUE"""),"East")</f>
        <v>East</v>
      </c>
      <c r="J11" s="4">
        <f t="shared" ref="J11:J13" si="1">SUMIF(B:B,I11,G:G)</f>
        <v>6002.09</v>
      </c>
      <c r="K11" s="4"/>
      <c r="L11" s="4"/>
      <c r="M11" s="4"/>
      <c r="N11" s="4"/>
      <c r="O11" s="4"/>
      <c r="P11" s="4"/>
      <c r="Q11" s="4"/>
      <c r="R11" s="4"/>
      <c r="S11" s="4"/>
      <c r="T11" s="4"/>
      <c r="U11" s="4"/>
      <c r="V11" s="4"/>
      <c r="W11" s="4"/>
      <c r="X11" s="4"/>
      <c r="Y11" s="4"/>
      <c r="Z11" s="4"/>
    </row>
    <row r="12">
      <c r="A12" s="5">
        <v>43641.0</v>
      </c>
      <c r="B12" s="6" t="s">
        <v>10</v>
      </c>
      <c r="C12" s="6" t="s">
        <v>23</v>
      </c>
      <c r="D12" s="6" t="s">
        <v>9</v>
      </c>
      <c r="E12" s="7">
        <v>90.0</v>
      </c>
      <c r="F12" s="7">
        <v>4.99</v>
      </c>
      <c r="G12" s="7">
        <v>449.1</v>
      </c>
      <c r="H12" s="4"/>
      <c r="I12" s="4" t="str">
        <f>IFERROR(__xludf.DUMMYFUNCTION("""COMPUTED_VALUE"""),"Central")</f>
        <v>Central</v>
      </c>
      <c r="J12" s="4">
        <f t="shared" si="1"/>
        <v>11139.07</v>
      </c>
      <c r="K12" s="4"/>
      <c r="L12" s="4"/>
      <c r="M12" s="4"/>
      <c r="N12" s="4"/>
      <c r="O12" s="4"/>
      <c r="P12" s="4"/>
      <c r="Q12" s="4"/>
      <c r="R12" s="4"/>
      <c r="S12" s="4"/>
      <c r="T12" s="4"/>
      <c r="U12" s="4"/>
      <c r="V12" s="4"/>
      <c r="W12" s="4"/>
      <c r="X12" s="4"/>
      <c r="Y12" s="4"/>
      <c r="Z12" s="4"/>
    </row>
    <row r="13">
      <c r="A13" s="5">
        <v>43658.0</v>
      </c>
      <c r="B13" s="6" t="s">
        <v>7</v>
      </c>
      <c r="C13" s="6" t="s">
        <v>24</v>
      </c>
      <c r="D13" s="6" t="s">
        <v>12</v>
      </c>
      <c r="E13" s="7">
        <v>29.0</v>
      </c>
      <c r="F13" s="7">
        <v>1.99</v>
      </c>
      <c r="G13" s="7">
        <v>57.71</v>
      </c>
      <c r="H13" s="4"/>
      <c r="I13" s="4" t="str">
        <f>IFERROR(__xludf.DUMMYFUNCTION("""COMPUTED_VALUE"""),"West")</f>
        <v>West</v>
      </c>
      <c r="J13" s="4">
        <f t="shared" si="1"/>
        <v>2486.72</v>
      </c>
      <c r="K13" s="4"/>
      <c r="L13" s="4"/>
      <c r="M13" s="4"/>
      <c r="N13" s="4"/>
      <c r="O13" s="4"/>
      <c r="P13" s="4"/>
      <c r="Q13" s="4"/>
      <c r="R13" s="4"/>
      <c r="S13" s="4"/>
      <c r="T13" s="4"/>
      <c r="U13" s="4"/>
      <c r="V13" s="4"/>
      <c r="W13" s="4"/>
      <c r="X13" s="4"/>
      <c r="Y13" s="4"/>
      <c r="Z13" s="4"/>
    </row>
    <row r="14">
      <c r="A14" s="5">
        <v>43675.0</v>
      </c>
      <c r="B14" s="6" t="s">
        <v>7</v>
      </c>
      <c r="C14" s="6" t="s">
        <v>25</v>
      </c>
      <c r="D14" s="6" t="s">
        <v>12</v>
      </c>
      <c r="E14" s="7">
        <v>81.0</v>
      </c>
      <c r="F14" s="7">
        <v>19.99</v>
      </c>
      <c r="G14" s="15">
        <v>1619.19</v>
      </c>
      <c r="H14" s="4"/>
      <c r="I14" s="4"/>
      <c r="J14" s="16">
        <f>SUM(J11:J13)</f>
        <v>19627.88</v>
      </c>
      <c r="K14" s="4"/>
      <c r="L14" s="4"/>
      <c r="M14" s="4"/>
      <c r="N14" s="4"/>
      <c r="O14" s="4"/>
      <c r="P14" s="4"/>
      <c r="Q14" s="4"/>
      <c r="R14" s="4"/>
      <c r="S14" s="4"/>
      <c r="T14" s="4"/>
      <c r="U14" s="4"/>
      <c r="V14" s="4"/>
      <c r="W14" s="4"/>
      <c r="X14" s="4"/>
      <c r="Y14" s="4"/>
      <c r="Z14" s="4"/>
    </row>
    <row r="15">
      <c r="A15" s="5">
        <v>43692.0</v>
      </c>
      <c r="B15" s="6" t="s">
        <v>7</v>
      </c>
      <c r="C15" s="6" t="s">
        <v>8</v>
      </c>
      <c r="D15" s="6" t="s">
        <v>9</v>
      </c>
      <c r="E15" s="7">
        <v>35.0</v>
      </c>
      <c r="F15" s="7">
        <v>4.99</v>
      </c>
      <c r="G15" s="7">
        <v>174.65</v>
      </c>
      <c r="H15" s="4"/>
      <c r="I15" s="4"/>
      <c r="J15" s="4"/>
      <c r="K15" s="4"/>
      <c r="L15" s="4"/>
      <c r="M15" s="4"/>
      <c r="N15" s="4"/>
      <c r="O15" s="4"/>
      <c r="P15" s="4"/>
      <c r="Q15" s="4"/>
      <c r="R15" s="4"/>
      <c r="S15" s="4"/>
      <c r="T15" s="4"/>
      <c r="U15" s="4"/>
      <c r="V15" s="4"/>
      <c r="W15" s="4"/>
      <c r="X15" s="4"/>
      <c r="Y15" s="4"/>
      <c r="Z15" s="4"/>
    </row>
    <row r="16">
      <c r="A16" s="5">
        <v>43709.0</v>
      </c>
      <c r="B16" s="6" t="s">
        <v>10</v>
      </c>
      <c r="C16" s="6" t="s">
        <v>26</v>
      </c>
      <c r="D16" s="6" t="s">
        <v>27</v>
      </c>
      <c r="E16" s="7">
        <v>2.0</v>
      </c>
      <c r="F16" s="7">
        <v>125.0</v>
      </c>
      <c r="G16" s="7">
        <v>250.0</v>
      </c>
      <c r="H16" s="4"/>
      <c r="I16" s="14" t="str">
        <f>IFERROR(__xludf.DUMMYFUNCTION("UNIQUE(C:C)"),"Rep")</f>
        <v>Rep</v>
      </c>
      <c r="J16" s="13" t="s">
        <v>28</v>
      </c>
      <c r="K16" s="13" t="s">
        <v>29</v>
      </c>
      <c r="L16" s="13" t="s">
        <v>30</v>
      </c>
      <c r="M16" s="4"/>
      <c r="N16" s="4"/>
      <c r="O16" s="4"/>
      <c r="P16" s="4"/>
      <c r="Q16" s="4"/>
      <c r="R16" s="4"/>
      <c r="S16" s="4"/>
      <c r="T16" s="4"/>
      <c r="U16" s="4"/>
      <c r="V16" s="4"/>
      <c r="W16" s="4"/>
      <c r="X16" s="4"/>
      <c r="Y16" s="4"/>
      <c r="Z16" s="4"/>
    </row>
    <row r="17">
      <c r="A17" s="5">
        <v>43726.0</v>
      </c>
      <c r="B17" s="6" t="s">
        <v>7</v>
      </c>
      <c r="C17" s="6" t="s">
        <v>8</v>
      </c>
      <c r="D17" s="6" t="s">
        <v>31</v>
      </c>
      <c r="E17" s="7">
        <v>16.0</v>
      </c>
      <c r="F17" s="7">
        <v>15.99</v>
      </c>
      <c r="G17" s="7">
        <v>255.84</v>
      </c>
      <c r="H17" s="4"/>
      <c r="I17" s="17" t="str">
        <f>IFERROR(__xludf.DUMMYFUNCTION("""COMPUTED_VALUE"""),"Jones")</f>
        <v>Jones</v>
      </c>
      <c r="J17" s="4">
        <f t="shared" ref="J17:J27" si="2">COUNTIF(C:C,I17)</f>
        <v>8</v>
      </c>
      <c r="K17" s="18">
        <f t="shared" ref="K17:K27" si="3">SUMIF(C:C,I17,G:G)</f>
        <v>2363.04</v>
      </c>
      <c r="L17" s="18">
        <f t="array" ref="L17:L27">K17:K27/J17:J27</f>
        <v>295.38</v>
      </c>
      <c r="M17" s="4"/>
      <c r="N17" s="4"/>
      <c r="O17" s="4"/>
      <c r="P17" s="4"/>
      <c r="Q17" s="4"/>
      <c r="R17" s="4"/>
      <c r="S17" s="4"/>
      <c r="T17" s="4"/>
      <c r="U17" s="4"/>
      <c r="V17" s="4"/>
      <c r="W17" s="4"/>
      <c r="X17" s="4"/>
      <c r="Y17" s="4"/>
      <c r="Z17" s="4"/>
    </row>
    <row r="18">
      <c r="A18" s="5">
        <v>43743.0</v>
      </c>
      <c r="B18" s="6" t="s">
        <v>10</v>
      </c>
      <c r="C18" s="6" t="s">
        <v>23</v>
      </c>
      <c r="D18" s="6" t="s">
        <v>12</v>
      </c>
      <c r="E18" s="7">
        <v>28.0</v>
      </c>
      <c r="F18" s="7">
        <v>8.99</v>
      </c>
      <c r="G18" s="7">
        <v>251.72</v>
      </c>
      <c r="H18" s="4"/>
      <c r="I18" s="17" t="str">
        <f>IFERROR(__xludf.DUMMYFUNCTION("""COMPUTED_VALUE"""),"Kivell")</f>
        <v>Kivell</v>
      </c>
      <c r="J18" s="4">
        <f t="shared" si="2"/>
        <v>4</v>
      </c>
      <c r="K18" s="18">
        <f t="shared" si="3"/>
        <v>3109.44</v>
      </c>
      <c r="L18" s="18">
        <v>777.36</v>
      </c>
      <c r="M18" s="4"/>
      <c r="N18" s="4"/>
      <c r="O18" s="4"/>
      <c r="P18" s="4"/>
      <c r="Q18" s="4"/>
      <c r="R18" s="4"/>
      <c r="S18" s="4"/>
      <c r="T18" s="4"/>
      <c r="U18" s="4"/>
      <c r="V18" s="4"/>
      <c r="W18" s="4"/>
      <c r="X18" s="4"/>
      <c r="Y18" s="4"/>
      <c r="Z18" s="4"/>
    </row>
    <row r="19">
      <c r="A19" s="5">
        <v>43760.0</v>
      </c>
      <c r="B19" s="6" t="s">
        <v>7</v>
      </c>
      <c r="C19" s="6" t="s">
        <v>8</v>
      </c>
      <c r="D19" s="6" t="s">
        <v>17</v>
      </c>
      <c r="E19" s="7">
        <v>64.0</v>
      </c>
      <c r="F19" s="7">
        <v>8.99</v>
      </c>
      <c r="G19" s="7">
        <v>575.36</v>
      </c>
      <c r="H19" s="4"/>
      <c r="I19" s="17" t="str">
        <f>IFERROR(__xludf.DUMMYFUNCTION("""COMPUTED_VALUE"""),"Jardine")</f>
        <v>Jardine</v>
      </c>
      <c r="J19" s="4">
        <f t="shared" si="2"/>
        <v>5</v>
      </c>
      <c r="K19" s="18">
        <f t="shared" si="3"/>
        <v>2812.19</v>
      </c>
      <c r="L19" s="18">
        <v>562.438</v>
      </c>
      <c r="M19" s="4"/>
      <c r="N19" s="4"/>
      <c r="O19" s="4"/>
      <c r="P19" s="4"/>
      <c r="Q19" s="4"/>
      <c r="R19" s="4"/>
      <c r="S19" s="4"/>
      <c r="T19" s="4"/>
      <c r="U19" s="4"/>
      <c r="V19" s="4"/>
      <c r="W19" s="4"/>
      <c r="X19" s="4"/>
      <c r="Y19" s="4"/>
      <c r="Z19" s="4"/>
    </row>
    <row r="20">
      <c r="A20" s="5">
        <v>43777.0</v>
      </c>
      <c r="B20" s="6" t="s">
        <v>7</v>
      </c>
      <c r="C20" s="6" t="s">
        <v>25</v>
      </c>
      <c r="D20" s="6" t="s">
        <v>17</v>
      </c>
      <c r="E20" s="7">
        <v>15.0</v>
      </c>
      <c r="F20" s="7">
        <v>19.99</v>
      </c>
      <c r="G20" s="7">
        <v>299.85</v>
      </c>
      <c r="H20" s="4"/>
      <c r="I20" s="17" t="str">
        <f>IFERROR(__xludf.DUMMYFUNCTION("""COMPUTED_VALUE"""),"Gill")</f>
        <v>Gill</v>
      </c>
      <c r="J20" s="4">
        <f t="shared" si="2"/>
        <v>5</v>
      </c>
      <c r="K20" s="18">
        <f t="shared" si="3"/>
        <v>1749.87</v>
      </c>
      <c r="L20" s="18">
        <v>349.97400000000005</v>
      </c>
      <c r="M20" s="4"/>
      <c r="N20" s="4"/>
      <c r="O20" s="4"/>
      <c r="P20" s="4"/>
      <c r="Q20" s="4"/>
      <c r="R20" s="4"/>
      <c r="S20" s="4"/>
      <c r="T20" s="4"/>
      <c r="U20" s="4"/>
      <c r="V20" s="4"/>
      <c r="W20" s="4"/>
      <c r="X20" s="4"/>
      <c r="Y20" s="4"/>
      <c r="Z20" s="4"/>
    </row>
    <row r="21">
      <c r="A21" s="5">
        <v>43794.0</v>
      </c>
      <c r="B21" s="6" t="s">
        <v>10</v>
      </c>
      <c r="C21" s="6" t="s">
        <v>11</v>
      </c>
      <c r="D21" s="6" t="s">
        <v>31</v>
      </c>
      <c r="E21" s="7">
        <v>96.0</v>
      </c>
      <c r="F21" s="7">
        <v>4.99</v>
      </c>
      <c r="G21" s="7">
        <v>479.04</v>
      </c>
      <c r="H21" s="4"/>
      <c r="I21" s="17" t="str">
        <f>IFERROR(__xludf.DUMMYFUNCTION("""COMPUTED_VALUE"""),"Sorvino")</f>
        <v>Sorvino</v>
      </c>
      <c r="J21" s="4">
        <f t="shared" si="2"/>
        <v>4</v>
      </c>
      <c r="K21" s="18">
        <f t="shared" si="3"/>
        <v>1283.61</v>
      </c>
      <c r="L21" s="18">
        <v>320.9025</v>
      </c>
      <c r="M21" s="4"/>
      <c r="N21" s="4"/>
      <c r="O21" s="4"/>
      <c r="P21" s="4"/>
      <c r="Q21" s="4"/>
      <c r="R21" s="4"/>
      <c r="S21" s="4"/>
      <c r="T21" s="4"/>
      <c r="U21" s="4"/>
      <c r="V21" s="4"/>
      <c r="W21" s="4"/>
      <c r="X21" s="4"/>
      <c r="Y21" s="4"/>
      <c r="Z21" s="4"/>
    </row>
    <row r="22">
      <c r="A22" s="5">
        <v>43811.0</v>
      </c>
      <c r="B22" s="6" t="s">
        <v>10</v>
      </c>
      <c r="C22" s="6" t="s">
        <v>26</v>
      </c>
      <c r="D22" s="6" t="s">
        <v>9</v>
      </c>
      <c r="E22" s="7">
        <v>67.0</v>
      </c>
      <c r="F22" s="7">
        <v>1.29</v>
      </c>
      <c r="G22" s="7">
        <v>86.43</v>
      </c>
      <c r="H22" s="4"/>
      <c r="I22" s="17" t="str">
        <f>IFERROR(__xludf.DUMMYFUNCTION("""COMPUTED_VALUE"""),"Andrews")</f>
        <v>Andrews</v>
      </c>
      <c r="J22" s="4">
        <f t="shared" si="2"/>
        <v>4</v>
      </c>
      <c r="K22" s="18">
        <f t="shared" si="3"/>
        <v>438.37</v>
      </c>
      <c r="L22" s="18">
        <v>109.5925</v>
      </c>
      <c r="M22" s="4"/>
      <c r="N22" s="4"/>
      <c r="O22" s="4"/>
      <c r="P22" s="4"/>
      <c r="Q22" s="4"/>
      <c r="R22" s="4"/>
      <c r="S22" s="4"/>
      <c r="T22" s="4"/>
      <c r="U22" s="4"/>
      <c r="V22" s="4"/>
      <c r="W22" s="4"/>
      <c r="X22" s="4"/>
      <c r="Y22" s="4"/>
      <c r="Z22" s="4"/>
    </row>
    <row r="23">
      <c r="A23" s="5">
        <v>43828.0</v>
      </c>
      <c r="B23" s="6" t="s">
        <v>7</v>
      </c>
      <c r="C23" s="6" t="s">
        <v>25</v>
      </c>
      <c r="D23" s="6" t="s">
        <v>31</v>
      </c>
      <c r="E23" s="7">
        <v>74.0</v>
      </c>
      <c r="F23" s="7">
        <v>15.99</v>
      </c>
      <c r="G23" s="15">
        <v>1183.26</v>
      </c>
      <c r="H23" s="4"/>
      <c r="I23" s="17" t="str">
        <f>IFERROR(__xludf.DUMMYFUNCTION("""COMPUTED_VALUE"""),"Thompson")</f>
        <v>Thompson</v>
      </c>
      <c r="J23" s="4">
        <f t="shared" si="2"/>
        <v>2</v>
      </c>
      <c r="K23" s="18">
        <f t="shared" si="3"/>
        <v>1203.11</v>
      </c>
      <c r="L23" s="18">
        <v>601.5550000000001</v>
      </c>
      <c r="M23" s="4"/>
      <c r="N23" s="4"/>
      <c r="O23" s="4"/>
      <c r="P23" s="4"/>
      <c r="Q23" s="4"/>
      <c r="R23" s="4"/>
      <c r="S23" s="4"/>
      <c r="T23" s="4"/>
      <c r="U23" s="4"/>
      <c r="V23" s="4"/>
      <c r="W23" s="4"/>
      <c r="X23" s="4"/>
      <c r="Y23" s="4"/>
      <c r="Z23" s="4"/>
    </row>
    <row r="24">
      <c r="A24" s="5">
        <v>43845.0</v>
      </c>
      <c r="B24" s="6" t="s">
        <v>10</v>
      </c>
      <c r="C24" s="6" t="s">
        <v>16</v>
      </c>
      <c r="D24" s="6" t="s">
        <v>12</v>
      </c>
      <c r="E24" s="7">
        <v>46.0</v>
      </c>
      <c r="F24" s="7">
        <v>8.99</v>
      </c>
      <c r="G24" s="7">
        <v>413.54</v>
      </c>
      <c r="H24" s="4"/>
      <c r="I24" s="17" t="str">
        <f>IFERROR(__xludf.DUMMYFUNCTION("""COMPUTED_VALUE"""),"Morgan")</f>
        <v>Morgan</v>
      </c>
      <c r="J24" s="4">
        <f t="shared" si="2"/>
        <v>3</v>
      </c>
      <c r="K24" s="18">
        <f t="shared" si="3"/>
        <v>1387.77</v>
      </c>
      <c r="L24" s="18">
        <v>462.59</v>
      </c>
      <c r="M24" s="4"/>
      <c r="N24" s="4"/>
      <c r="O24" s="4"/>
      <c r="P24" s="4"/>
      <c r="Q24" s="4"/>
      <c r="R24" s="4"/>
      <c r="S24" s="4"/>
      <c r="T24" s="4"/>
      <c r="U24" s="4"/>
      <c r="V24" s="4"/>
      <c r="W24" s="4"/>
      <c r="X24" s="4"/>
      <c r="Y24" s="4"/>
      <c r="Z24" s="4"/>
    </row>
    <row r="25">
      <c r="A25" s="5">
        <v>43862.0</v>
      </c>
      <c r="B25" s="6" t="s">
        <v>10</v>
      </c>
      <c r="C25" s="6" t="s">
        <v>26</v>
      </c>
      <c r="D25" s="6" t="s">
        <v>12</v>
      </c>
      <c r="E25" s="7">
        <v>87.0</v>
      </c>
      <c r="F25" s="7">
        <v>15.0</v>
      </c>
      <c r="G25" s="15">
        <v>1305.0</v>
      </c>
      <c r="H25" s="4"/>
      <c r="I25" s="17" t="str">
        <f>IFERROR(__xludf.DUMMYFUNCTION("""COMPUTED_VALUE"""),"Howard")</f>
        <v>Howard</v>
      </c>
      <c r="J25" s="4">
        <f t="shared" si="2"/>
        <v>2</v>
      </c>
      <c r="K25" s="18">
        <f t="shared" si="3"/>
        <v>536.75</v>
      </c>
      <c r="L25" s="18">
        <v>268.375</v>
      </c>
      <c r="M25" s="4"/>
      <c r="N25" s="4"/>
      <c r="O25" s="4"/>
      <c r="P25" s="4"/>
      <c r="Q25" s="4"/>
      <c r="R25" s="4"/>
      <c r="S25" s="4"/>
      <c r="T25" s="4"/>
      <c r="U25" s="4"/>
      <c r="V25" s="4"/>
      <c r="W25" s="4"/>
      <c r="X25" s="4"/>
      <c r="Y25" s="4"/>
      <c r="Z25" s="4"/>
    </row>
    <row r="26">
      <c r="A26" s="5">
        <v>43879.0</v>
      </c>
      <c r="B26" s="6" t="s">
        <v>7</v>
      </c>
      <c r="C26" s="6" t="s">
        <v>8</v>
      </c>
      <c r="D26" s="6" t="s">
        <v>12</v>
      </c>
      <c r="E26" s="7">
        <v>4.0</v>
      </c>
      <c r="F26" s="7">
        <v>4.99</v>
      </c>
      <c r="G26" s="7">
        <v>19.96</v>
      </c>
      <c r="H26" s="4"/>
      <c r="I26" s="17" t="str">
        <f>IFERROR(__xludf.DUMMYFUNCTION("""COMPUTED_VALUE"""),"Parent")</f>
        <v>Parent</v>
      </c>
      <c r="J26" s="4">
        <f t="shared" si="2"/>
        <v>3</v>
      </c>
      <c r="K26" s="18">
        <f t="shared" si="3"/>
        <v>3102.3</v>
      </c>
      <c r="L26" s="18">
        <v>1034.1000000000001</v>
      </c>
      <c r="M26" s="4"/>
      <c r="N26" s="4"/>
      <c r="O26" s="4"/>
      <c r="P26" s="4"/>
      <c r="Q26" s="4"/>
      <c r="R26" s="4"/>
      <c r="S26" s="4"/>
      <c r="T26" s="4"/>
      <c r="U26" s="4"/>
      <c r="V26" s="4"/>
      <c r="W26" s="4"/>
      <c r="X26" s="4"/>
      <c r="Y26" s="4"/>
      <c r="Z26" s="4"/>
    </row>
    <row r="27">
      <c r="A27" s="5">
        <v>43897.0</v>
      </c>
      <c r="B27" s="6" t="s">
        <v>19</v>
      </c>
      <c r="C27" s="6" t="s">
        <v>20</v>
      </c>
      <c r="D27" s="6" t="s">
        <v>12</v>
      </c>
      <c r="E27" s="7">
        <v>7.0</v>
      </c>
      <c r="F27" s="7">
        <v>19.99</v>
      </c>
      <c r="G27" s="7">
        <v>139.93</v>
      </c>
      <c r="H27" s="4"/>
      <c r="I27" s="17" t="str">
        <f>IFERROR(__xludf.DUMMYFUNCTION("""COMPUTED_VALUE"""),"Smith")</f>
        <v>Smith</v>
      </c>
      <c r="J27" s="4">
        <f t="shared" si="2"/>
        <v>3</v>
      </c>
      <c r="K27" s="18">
        <f t="shared" si="3"/>
        <v>1641.43</v>
      </c>
      <c r="L27" s="18">
        <v>547.1433333333333</v>
      </c>
      <c r="M27" s="4"/>
      <c r="N27" s="4"/>
      <c r="O27" s="4"/>
      <c r="P27" s="4"/>
      <c r="Q27" s="4"/>
      <c r="R27" s="4"/>
      <c r="S27" s="4"/>
      <c r="T27" s="4"/>
      <c r="U27" s="4"/>
      <c r="V27" s="4"/>
      <c r="W27" s="4"/>
      <c r="X27" s="4"/>
      <c r="Y27" s="4"/>
      <c r="Z27" s="4"/>
    </row>
    <row r="28">
      <c r="A28" s="5">
        <v>43914.0</v>
      </c>
      <c r="B28" s="6" t="s">
        <v>10</v>
      </c>
      <c r="C28" s="6" t="s">
        <v>14</v>
      </c>
      <c r="D28" s="6" t="s">
        <v>31</v>
      </c>
      <c r="E28" s="7">
        <v>50.0</v>
      </c>
      <c r="F28" s="7">
        <v>4.99</v>
      </c>
      <c r="G28" s="7">
        <v>249.5</v>
      </c>
      <c r="H28" s="4"/>
      <c r="I28" s="4"/>
      <c r="J28" s="4"/>
      <c r="K28" s="19">
        <f>SUM(K17:K27)</f>
        <v>19627.88</v>
      </c>
      <c r="L28" s="4"/>
      <c r="M28" s="4"/>
      <c r="N28" s="4"/>
      <c r="O28" s="4"/>
      <c r="P28" s="4"/>
      <c r="Q28" s="4"/>
      <c r="R28" s="4"/>
      <c r="S28" s="4"/>
      <c r="T28" s="4"/>
      <c r="U28" s="4"/>
      <c r="V28" s="4"/>
      <c r="W28" s="4"/>
      <c r="X28" s="4"/>
      <c r="Y28" s="4"/>
      <c r="Z28" s="4"/>
    </row>
    <row r="29">
      <c r="A29" s="5">
        <v>43931.0</v>
      </c>
      <c r="B29" s="6" t="s">
        <v>10</v>
      </c>
      <c r="C29" s="6" t="s">
        <v>21</v>
      </c>
      <c r="D29" s="6" t="s">
        <v>9</v>
      </c>
      <c r="E29" s="7">
        <v>66.0</v>
      </c>
      <c r="F29" s="7">
        <v>1.99</v>
      </c>
      <c r="G29" s="7">
        <v>131.34</v>
      </c>
      <c r="H29" s="4"/>
      <c r="I29" s="4"/>
      <c r="J29" s="4"/>
      <c r="K29" s="4"/>
      <c r="L29" s="4"/>
      <c r="M29" s="4"/>
      <c r="N29" s="4"/>
      <c r="O29" s="4"/>
      <c r="P29" s="4"/>
      <c r="Q29" s="4"/>
      <c r="R29" s="4"/>
      <c r="S29" s="4"/>
      <c r="T29" s="4"/>
      <c r="U29" s="4"/>
      <c r="V29" s="4"/>
      <c r="W29" s="4"/>
      <c r="X29" s="4"/>
      <c r="Y29" s="4"/>
      <c r="Z29" s="4"/>
    </row>
    <row r="30">
      <c r="A30" s="5">
        <v>43948.0</v>
      </c>
      <c r="B30" s="6" t="s">
        <v>7</v>
      </c>
      <c r="C30" s="6" t="s">
        <v>24</v>
      </c>
      <c r="D30" s="6" t="s">
        <v>17</v>
      </c>
      <c r="E30" s="7">
        <v>96.0</v>
      </c>
      <c r="F30" s="7">
        <v>4.99</v>
      </c>
      <c r="G30" s="7">
        <v>479.04</v>
      </c>
      <c r="H30" s="4"/>
      <c r="I30" s="4"/>
      <c r="J30" s="4"/>
      <c r="K30" s="4"/>
      <c r="L30" s="4"/>
      <c r="M30" s="4"/>
      <c r="N30" s="4"/>
      <c r="O30" s="4"/>
      <c r="P30" s="4"/>
      <c r="Q30" s="4"/>
      <c r="R30" s="4"/>
      <c r="S30" s="4"/>
      <c r="T30" s="4"/>
      <c r="U30" s="4"/>
      <c r="V30" s="4"/>
      <c r="W30" s="4"/>
      <c r="X30" s="4"/>
      <c r="Y30" s="4"/>
      <c r="Z30" s="4"/>
    </row>
    <row r="31">
      <c r="A31" s="5">
        <v>43965.0</v>
      </c>
      <c r="B31" s="6" t="s">
        <v>10</v>
      </c>
      <c r="C31" s="6" t="s">
        <v>16</v>
      </c>
      <c r="D31" s="6" t="s">
        <v>9</v>
      </c>
      <c r="E31" s="7">
        <v>53.0</v>
      </c>
      <c r="F31" s="7">
        <v>1.29</v>
      </c>
      <c r="G31" s="7">
        <v>68.37</v>
      </c>
      <c r="H31" s="4"/>
      <c r="I31" s="4"/>
      <c r="J31" s="4"/>
      <c r="K31" s="4"/>
      <c r="L31" s="4"/>
      <c r="M31" s="4"/>
      <c r="N31" s="4"/>
      <c r="O31" s="4"/>
      <c r="P31" s="4"/>
      <c r="Q31" s="4"/>
      <c r="R31" s="4"/>
      <c r="S31" s="4"/>
      <c r="T31" s="4"/>
      <c r="U31" s="4"/>
      <c r="V31" s="4"/>
      <c r="W31" s="4"/>
      <c r="X31" s="4"/>
      <c r="Y31" s="4"/>
      <c r="Z31" s="4"/>
    </row>
    <row r="32">
      <c r="A32" s="5">
        <v>43982.0</v>
      </c>
      <c r="B32" s="6" t="s">
        <v>10</v>
      </c>
      <c r="C32" s="6" t="s">
        <v>16</v>
      </c>
      <c r="D32" s="6" t="s">
        <v>12</v>
      </c>
      <c r="E32" s="7">
        <v>80.0</v>
      </c>
      <c r="F32" s="7">
        <v>8.99</v>
      </c>
      <c r="G32" s="7">
        <v>719.2</v>
      </c>
      <c r="H32" s="4"/>
      <c r="I32" s="4"/>
      <c r="J32" s="4"/>
      <c r="K32" s="4"/>
      <c r="L32" s="4"/>
      <c r="M32" s="4"/>
      <c r="N32" s="4"/>
      <c r="O32" s="4"/>
      <c r="P32" s="4"/>
      <c r="Q32" s="4"/>
      <c r="R32" s="4"/>
      <c r="S32" s="4"/>
      <c r="T32" s="4"/>
      <c r="U32" s="4"/>
      <c r="V32" s="4"/>
      <c r="W32" s="4"/>
      <c r="X32" s="4"/>
      <c r="Y32" s="4"/>
      <c r="Z32" s="4"/>
    </row>
    <row r="33">
      <c r="A33" s="5">
        <v>43999.0</v>
      </c>
      <c r="B33" s="6" t="s">
        <v>10</v>
      </c>
      <c r="C33" s="6" t="s">
        <v>11</v>
      </c>
      <c r="D33" s="6" t="s">
        <v>27</v>
      </c>
      <c r="E33" s="7">
        <v>5.0</v>
      </c>
      <c r="F33" s="7">
        <v>125.0</v>
      </c>
      <c r="G33" s="7">
        <v>625.0</v>
      </c>
      <c r="H33" s="4"/>
      <c r="I33" s="4"/>
      <c r="J33" s="4"/>
      <c r="K33" s="4"/>
      <c r="L33" s="4"/>
      <c r="M33" s="4"/>
      <c r="N33" s="4"/>
      <c r="O33" s="4"/>
      <c r="P33" s="4"/>
      <c r="Q33" s="4"/>
      <c r="R33" s="4"/>
      <c r="S33" s="4"/>
      <c r="T33" s="4"/>
      <c r="U33" s="4"/>
      <c r="V33" s="4"/>
      <c r="W33" s="4"/>
      <c r="X33" s="4"/>
      <c r="Y33" s="4"/>
      <c r="Z33" s="4"/>
    </row>
    <row r="34">
      <c r="A34" s="5">
        <v>44016.0</v>
      </c>
      <c r="B34" s="6" t="s">
        <v>7</v>
      </c>
      <c r="C34" s="6" t="s">
        <v>8</v>
      </c>
      <c r="D34" s="6" t="s">
        <v>31</v>
      </c>
      <c r="E34" s="7">
        <v>62.0</v>
      </c>
      <c r="F34" s="7">
        <v>4.99</v>
      </c>
      <c r="G34" s="7">
        <v>309.38</v>
      </c>
      <c r="H34" s="4"/>
      <c r="I34" s="4"/>
      <c r="J34" s="4"/>
      <c r="K34" s="4"/>
      <c r="L34" s="4"/>
      <c r="M34" s="4"/>
      <c r="N34" s="4"/>
      <c r="O34" s="4"/>
      <c r="P34" s="4"/>
      <c r="Q34" s="4"/>
      <c r="R34" s="4"/>
      <c r="S34" s="4"/>
      <c r="T34" s="4"/>
      <c r="U34" s="4"/>
      <c r="V34" s="4"/>
      <c r="W34" s="4"/>
      <c r="X34" s="4"/>
      <c r="Y34" s="4"/>
      <c r="Z34" s="4"/>
    </row>
    <row r="35">
      <c r="A35" s="5">
        <v>44033.0</v>
      </c>
      <c r="B35" s="6" t="s">
        <v>10</v>
      </c>
      <c r="C35" s="6" t="s">
        <v>23</v>
      </c>
      <c r="D35" s="6" t="s">
        <v>31</v>
      </c>
      <c r="E35" s="7">
        <v>55.0</v>
      </c>
      <c r="F35" s="7">
        <v>12.49</v>
      </c>
      <c r="G35" s="7">
        <v>686.95</v>
      </c>
      <c r="H35" s="4"/>
      <c r="I35" s="4"/>
      <c r="J35" s="4"/>
      <c r="K35" s="4"/>
      <c r="L35" s="4"/>
      <c r="M35" s="4"/>
      <c r="N35" s="4"/>
      <c r="O35" s="4"/>
      <c r="P35" s="4"/>
      <c r="Q35" s="4"/>
      <c r="R35" s="4"/>
      <c r="S35" s="4"/>
      <c r="T35" s="4"/>
      <c r="U35" s="4"/>
      <c r="V35" s="4"/>
      <c r="W35" s="4"/>
      <c r="X35" s="4"/>
      <c r="Y35" s="4"/>
      <c r="Z35" s="4"/>
    </row>
    <row r="36">
      <c r="A36" s="5">
        <v>44050.0</v>
      </c>
      <c r="B36" s="6" t="s">
        <v>10</v>
      </c>
      <c r="C36" s="6" t="s">
        <v>11</v>
      </c>
      <c r="D36" s="6" t="s">
        <v>31</v>
      </c>
      <c r="E36" s="7">
        <v>42.0</v>
      </c>
      <c r="F36" s="7">
        <v>23.95</v>
      </c>
      <c r="G36" s="15">
        <v>1005.9</v>
      </c>
      <c r="H36" s="4"/>
      <c r="I36" s="4"/>
      <c r="J36" s="4"/>
      <c r="K36" s="4"/>
      <c r="L36" s="4"/>
      <c r="M36" s="4"/>
      <c r="N36" s="4"/>
      <c r="O36" s="4"/>
      <c r="P36" s="4"/>
      <c r="Q36" s="4"/>
      <c r="R36" s="4"/>
      <c r="S36" s="4"/>
      <c r="T36" s="4"/>
      <c r="U36" s="4"/>
      <c r="V36" s="4"/>
      <c r="W36" s="4"/>
      <c r="X36" s="4"/>
      <c r="Y36" s="4"/>
      <c r="Z36" s="4"/>
    </row>
    <row r="37">
      <c r="A37" s="5">
        <v>44067.0</v>
      </c>
      <c r="B37" s="6" t="s">
        <v>19</v>
      </c>
      <c r="C37" s="6" t="s">
        <v>20</v>
      </c>
      <c r="D37" s="6" t="s">
        <v>27</v>
      </c>
      <c r="E37" s="7">
        <v>3.0</v>
      </c>
      <c r="F37" s="7">
        <v>275.0</v>
      </c>
      <c r="G37" s="7">
        <v>825.0</v>
      </c>
      <c r="H37" s="4"/>
      <c r="I37" s="4"/>
      <c r="J37" s="4"/>
      <c r="K37" s="4"/>
      <c r="L37" s="4"/>
      <c r="M37" s="4"/>
      <c r="N37" s="4"/>
      <c r="O37" s="4"/>
      <c r="P37" s="4"/>
      <c r="Q37" s="4"/>
      <c r="R37" s="4"/>
      <c r="S37" s="4"/>
      <c r="T37" s="4"/>
      <c r="U37" s="4"/>
      <c r="V37" s="4"/>
      <c r="W37" s="4"/>
      <c r="X37" s="4"/>
      <c r="Y37" s="4"/>
      <c r="Z37" s="4"/>
    </row>
    <row r="38">
      <c r="A38" s="5">
        <v>44084.0</v>
      </c>
      <c r="B38" s="6" t="s">
        <v>10</v>
      </c>
      <c r="C38" s="6" t="s">
        <v>16</v>
      </c>
      <c r="D38" s="6" t="s">
        <v>9</v>
      </c>
      <c r="E38" s="7">
        <v>7.0</v>
      </c>
      <c r="F38" s="7">
        <v>1.29</v>
      </c>
      <c r="G38" s="7">
        <v>9.03</v>
      </c>
      <c r="H38" s="4"/>
      <c r="I38" s="4"/>
      <c r="J38" s="4"/>
      <c r="K38" s="4"/>
      <c r="L38" s="4"/>
      <c r="M38" s="4"/>
      <c r="N38" s="4"/>
      <c r="O38" s="4"/>
      <c r="P38" s="4"/>
      <c r="Q38" s="4"/>
      <c r="R38" s="4"/>
      <c r="S38" s="4"/>
      <c r="T38" s="4"/>
      <c r="U38" s="4"/>
      <c r="V38" s="4"/>
      <c r="W38" s="4"/>
      <c r="X38" s="4"/>
      <c r="Y38" s="4"/>
      <c r="Z38" s="4"/>
    </row>
    <row r="39">
      <c r="A39" s="5">
        <v>44101.0</v>
      </c>
      <c r="B39" s="6" t="s">
        <v>19</v>
      </c>
      <c r="C39" s="6" t="s">
        <v>20</v>
      </c>
      <c r="D39" s="6" t="s">
        <v>17</v>
      </c>
      <c r="E39" s="7">
        <v>76.0</v>
      </c>
      <c r="F39" s="7">
        <v>1.99</v>
      </c>
      <c r="G39" s="7">
        <v>151.24</v>
      </c>
      <c r="H39" s="4"/>
      <c r="I39" s="4"/>
      <c r="J39" s="4"/>
      <c r="K39" s="4"/>
      <c r="L39" s="4"/>
      <c r="M39" s="4"/>
      <c r="N39" s="4"/>
      <c r="O39" s="4"/>
      <c r="P39" s="4"/>
      <c r="Q39" s="4"/>
      <c r="R39" s="4"/>
      <c r="S39" s="4"/>
      <c r="T39" s="4"/>
      <c r="U39" s="4"/>
      <c r="V39" s="4"/>
      <c r="W39" s="4"/>
      <c r="X39" s="4"/>
      <c r="Y39" s="4"/>
      <c r="Z39" s="4"/>
    </row>
    <row r="40">
      <c r="A40" s="5">
        <v>44118.0</v>
      </c>
      <c r="B40" s="6" t="s">
        <v>19</v>
      </c>
      <c r="C40" s="6" t="s">
        <v>22</v>
      </c>
      <c r="D40" s="6" t="s">
        <v>12</v>
      </c>
      <c r="E40" s="7">
        <v>57.0</v>
      </c>
      <c r="F40" s="7">
        <v>19.99</v>
      </c>
      <c r="G40" s="15">
        <v>1139.43</v>
      </c>
      <c r="H40" s="4"/>
      <c r="I40" s="4"/>
      <c r="J40" s="4"/>
      <c r="K40" s="4"/>
      <c r="L40" s="4"/>
      <c r="M40" s="4"/>
      <c r="N40" s="4"/>
      <c r="O40" s="4"/>
      <c r="P40" s="4"/>
      <c r="Q40" s="4"/>
      <c r="R40" s="4"/>
      <c r="S40" s="4"/>
      <c r="T40" s="4"/>
      <c r="U40" s="4"/>
      <c r="V40" s="4"/>
      <c r="W40" s="4"/>
      <c r="X40" s="4"/>
      <c r="Y40" s="4"/>
      <c r="Z40" s="4"/>
    </row>
    <row r="41">
      <c r="A41" s="5">
        <v>44135.0</v>
      </c>
      <c r="B41" s="6" t="s">
        <v>10</v>
      </c>
      <c r="C41" s="6" t="s">
        <v>21</v>
      </c>
      <c r="D41" s="6" t="s">
        <v>9</v>
      </c>
      <c r="E41" s="7">
        <v>14.0</v>
      </c>
      <c r="F41" s="7">
        <v>1.29</v>
      </c>
      <c r="G41" s="7">
        <v>18.06</v>
      </c>
      <c r="H41" s="4"/>
      <c r="I41" s="4"/>
      <c r="J41" s="4"/>
      <c r="K41" s="4"/>
      <c r="L41" s="4"/>
      <c r="M41" s="4"/>
      <c r="N41" s="4"/>
      <c r="O41" s="4"/>
      <c r="P41" s="4"/>
      <c r="Q41" s="4"/>
      <c r="R41" s="4"/>
      <c r="S41" s="4"/>
      <c r="T41" s="4"/>
      <c r="U41" s="4"/>
      <c r="V41" s="4"/>
      <c r="W41" s="4"/>
      <c r="X41" s="4"/>
      <c r="Y41" s="4"/>
      <c r="Z41" s="4"/>
    </row>
    <row r="42">
      <c r="A42" s="5">
        <v>44152.0</v>
      </c>
      <c r="B42" s="6" t="s">
        <v>10</v>
      </c>
      <c r="C42" s="6" t="s">
        <v>14</v>
      </c>
      <c r="D42" s="6" t="s">
        <v>12</v>
      </c>
      <c r="E42" s="7">
        <v>11.0</v>
      </c>
      <c r="F42" s="7">
        <v>4.99</v>
      </c>
      <c r="G42" s="7">
        <v>54.89</v>
      </c>
      <c r="H42" s="4"/>
      <c r="I42" s="4"/>
      <c r="J42" s="4"/>
      <c r="K42" s="4"/>
      <c r="L42" s="4"/>
      <c r="M42" s="4"/>
      <c r="N42" s="4"/>
      <c r="O42" s="4"/>
      <c r="P42" s="4"/>
      <c r="Q42" s="4"/>
      <c r="R42" s="4"/>
      <c r="S42" s="4"/>
      <c r="T42" s="4"/>
      <c r="U42" s="4"/>
      <c r="V42" s="4"/>
      <c r="W42" s="4"/>
      <c r="X42" s="4"/>
      <c r="Y42" s="4"/>
      <c r="Z42" s="4"/>
    </row>
    <row r="43">
      <c r="A43" s="5">
        <v>44169.0</v>
      </c>
      <c r="B43" s="6" t="s">
        <v>10</v>
      </c>
      <c r="C43" s="6" t="s">
        <v>14</v>
      </c>
      <c r="D43" s="6" t="s">
        <v>12</v>
      </c>
      <c r="E43" s="7">
        <v>94.0</v>
      </c>
      <c r="F43" s="7">
        <v>19.99</v>
      </c>
      <c r="G43" s="15">
        <v>1879.06</v>
      </c>
      <c r="H43" s="4"/>
      <c r="I43" s="4"/>
      <c r="J43" s="4"/>
      <c r="K43" s="4"/>
      <c r="L43" s="4"/>
      <c r="M43" s="4"/>
      <c r="N43" s="4"/>
      <c r="O43" s="4"/>
      <c r="P43" s="4"/>
      <c r="Q43" s="4"/>
      <c r="R43" s="4"/>
      <c r="S43" s="4"/>
      <c r="T43" s="4"/>
      <c r="U43" s="4"/>
      <c r="V43" s="4"/>
      <c r="W43" s="4"/>
      <c r="X43" s="4"/>
      <c r="Y43" s="4"/>
      <c r="Z43" s="4"/>
    </row>
    <row r="44">
      <c r="A44" s="5">
        <v>44186.0</v>
      </c>
      <c r="B44" s="6" t="s">
        <v>10</v>
      </c>
      <c r="C44" s="6" t="s">
        <v>21</v>
      </c>
      <c r="D44" s="6" t="s">
        <v>12</v>
      </c>
      <c r="E44" s="7">
        <v>28.0</v>
      </c>
      <c r="F44" s="7">
        <v>4.99</v>
      </c>
      <c r="G44" s="7">
        <v>139.72</v>
      </c>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ustomSheetViews>
    <customSheetView guid="{AB2BC1E0-FFF9-433A-B3FC-3D437B6E1B86}" filter="1" showAutoFilter="1">
      <autoFilter ref="$A$1:$G$44"/>
    </customSheetView>
    <customSheetView guid="{B4A7437B-28B1-44CF-969D-284F43F9CF85}" filter="1" showAutoFilter="1">
      <autoFilter ref="$A$1:$G$44"/>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9.63"/>
    <col customWidth="1" min="4" max="4" width="14.88"/>
  </cols>
  <sheetData>
    <row r="1"/>
    <row r="2"/>
    <row r="3"/>
    <row r="4"/>
    <row r="5"/>
    <row r="9"/>
    <row r="10"/>
    <row r="11"/>
    <row r="12"/>
    <row r="13"/>
    <row r="14"/>
    <row r="15"/>
    <row r="16"/>
    <row r="17"/>
    <row r="18"/>
    <row r="19"/>
    <row r="20"/>
    <row r="21"/>
    <row r="22"/>
    <row r="23"/>
    <row r="24"/>
    <row r="25"/>
    <row r="26"/>
  </sheetData>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5"/>
  </cols>
  <sheetData>
    <row r="1"/>
    <row r="2"/>
    <row r="3">
      <c r="D3" s="23">
        <f t="array" ref="D3:D7">(C3:C7/B3:B7)-1</f>
        <v>0.5425679335</v>
      </c>
    </row>
    <row r="4">
      <c r="D4" s="23">
        <v>4.8</v>
      </c>
    </row>
    <row r="5">
      <c r="D5" s="23">
        <v>-0.5545535499738505</v>
      </c>
    </row>
    <row r="6">
      <c r="D6" s="23">
        <v>0.17391327014712177</v>
      </c>
    </row>
    <row r="7">
      <c r="D7" s="23">
        <v>-0.8811532536130878</v>
      </c>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G3" s="23"/>
    </row>
    <row r="4">
      <c r="G4" s="23"/>
    </row>
    <row r="5">
      <c r="G5" s="23"/>
    </row>
    <row r="6">
      <c r="G6" s="23"/>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sheetData>
  <drawing r:id="rId2"/>
  <extLst>
    <ext uri="{3A4CF648-6AED-40f4-86FF-DC5316D8AED3}">
      <x14:slicerList>
        <x14:slicer r:id="rId3"/>
      </x14:slicerList>
    </ext>
  </extLst>
</worksheet>
</file>