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362ep\GitHub\factura\archivos\"/>
    </mc:Choice>
  </mc:AlternateContent>
  <xr:revisionPtr revIDLastSave="0" documentId="13_ncr:1_{0CA00D4C-BC47-497B-9073-B877A60471D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urs" sheetId="1" r:id="rId1"/>
    <sheet name="Totals (2)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J11" i="3" s="1"/>
  <c r="F2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5" i="3"/>
  <c r="B14" i="3"/>
  <c r="B13" i="3"/>
  <c r="B12" i="3"/>
  <c r="B11" i="3"/>
  <c r="J10" i="3"/>
  <c r="G7" i="3"/>
  <c r="G5" i="3"/>
  <c r="D11" i="3"/>
  <c r="J27" i="3" l="1"/>
  <c r="J21" i="3"/>
  <c r="J19" i="3"/>
  <c r="J29" i="3"/>
  <c r="J20" i="3"/>
  <c r="J26" i="3"/>
  <c r="J18" i="3"/>
  <c r="J25" i="3"/>
  <c r="J16" i="3"/>
  <c r="J24" i="3"/>
  <c r="J14" i="3"/>
  <c r="J23" i="3"/>
  <c r="J12" i="3"/>
  <c r="J28" i="3"/>
  <c r="J22" i="3"/>
  <c r="E11" i="3"/>
  <c r="J17" i="3"/>
  <c r="J15" i="3"/>
  <c r="J13" i="3"/>
  <c r="D27" i="3"/>
  <c r="D21" i="3"/>
  <c r="D26" i="3"/>
  <c r="D22" i="3"/>
  <c r="D24" i="3"/>
  <c r="D13" i="3"/>
  <c r="D23" i="3"/>
  <c r="D15" i="3"/>
  <c r="D20" i="3"/>
  <c r="D17" i="3"/>
  <c r="D19" i="3"/>
  <c r="D29" i="3"/>
  <c r="D25" i="3"/>
  <c r="D14" i="3"/>
  <c r="D12" i="3"/>
  <c r="D28" i="3"/>
  <c r="D16" i="3"/>
  <c r="D18" i="3"/>
  <c r="E21" i="3" l="1"/>
  <c r="G21" i="3" s="1"/>
  <c r="E27" i="3"/>
  <c r="G27" i="3" s="1"/>
  <c r="E19" i="3"/>
  <c r="G19" i="3" s="1"/>
  <c r="E16" i="3"/>
  <c r="G16" i="3" s="1"/>
  <c r="E24" i="3"/>
  <c r="G24" i="3" s="1"/>
  <c r="E25" i="3"/>
  <c r="G25" i="3" s="1"/>
  <c r="E22" i="3"/>
  <c r="G22" i="3" s="1"/>
  <c r="E18" i="3"/>
  <c r="G18" i="3" s="1"/>
  <c r="E26" i="3"/>
  <c r="G26" i="3" s="1"/>
  <c r="E20" i="3"/>
  <c r="G20" i="3" s="1"/>
  <c r="E12" i="3"/>
  <c r="G12" i="3" s="1"/>
  <c r="E23" i="3"/>
  <c r="G23" i="3" s="1"/>
  <c r="E14" i="3"/>
  <c r="G14" i="3" s="1"/>
  <c r="E28" i="3"/>
  <c r="G28" i="3" s="1"/>
  <c r="E29" i="3"/>
  <c r="G29" i="3" s="1"/>
  <c r="E13" i="3"/>
  <c r="G13" i="3" s="1"/>
  <c r="D31" i="3"/>
  <c r="E15" i="3"/>
  <c r="G15" i="3" s="1"/>
  <c r="E17" i="3"/>
  <c r="G17" i="3" s="1"/>
  <c r="G11" i="3"/>
  <c r="E31" i="3" l="1"/>
  <c r="G31" i="3"/>
  <c r="G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Sussan Méndez Ruiz</author>
  </authors>
  <commentList>
    <comment ref="BT1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Sussan Méndez Ruiz:</t>
        </r>
        <r>
          <rPr>
            <sz val="9"/>
            <color indexed="81"/>
            <rFont val="Tahoma"/>
            <charset val="1"/>
          </rPr>
          <t xml:space="preserve">
Al codigo de Digital</t>
        </r>
      </text>
    </comment>
  </commentList>
</comments>
</file>

<file path=xl/sharedStrings.xml><?xml version="1.0" encoding="utf-8"?>
<sst xmlns="http://schemas.openxmlformats.org/spreadsheetml/2006/main" count="76" uniqueCount="42">
  <si>
    <t>Resource Name</t>
  </si>
  <si>
    <t>Rate</t>
  </si>
  <si>
    <t>Carlos Quesada</t>
  </si>
  <si>
    <t>Mario Mora</t>
  </si>
  <si>
    <t>Jasdanny Bonilla</t>
  </si>
  <si>
    <t>Felipe Quesada</t>
  </si>
  <si>
    <t>Luis Navarro</t>
  </si>
  <si>
    <t>Luis Vargas</t>
  </si>
  <si>
    <t>Rodrigo Chan</t>
  </si>
  <si>
    <t>Carlos Matamoros</t>
  </si>
  <si>
    <t>Carlos Mora</t>
  </si>
  <si>
    <t>Dennis Granados</t>
  </si>
  <si>
    <t>David Quezada</t>
  </si>
  <si>
    <t>Ana Lopez</t>
  </si>
  <si>
    <t>Luis Rojas</t>
  </si>
  <si>
    <t>Start Date</t>
  </si>
  <si>
    <t>End Date</t>
  </si>
  <si>
    <t>Hours</t>
  </si>
  <si>
    <t>Total</t>
  </si>
  <si>
    <t>Weeks</t>
  </si>
  <si>
    <t>Index</t>
  </si>
  <si>
    <t>Expected</t>
  </si>
  <si>
    <t>Difference</t>
  </si>
  <si>
    <t>Emerson Project Invoice</t>
  </si>
  <si>
    <t>To</t>
  </si>
  <si>
    <t>Subtotal</t>
  </si>
  <si>
    <t>Expenses</t>
  </si>
  <si>
    <t>Business Unit</t>
  </si>
  <si>
    <t>ComRes</t>
  </si>
  <si>
    <t>AutoSol</t>
  </si>
  <si>
    <t>Corporate</t>
  </si>
  <si>
    <t>Flow</t>
  </si>
  <si>
    <t>Bill Blaise</t>
  </si>
  <si>
    <t>n/a</t>
  </si>
  <si>
    <t>Diana García</t>
  </si>
  <si>
    <t>Ariel Arguello</t>
  </si>
  <si>
    <t>Sussan Mendez</t>
  </si>
  <si>
    <t>Dayanna Rivera</t>
  </si>
  <si>
    <t>Erika Vargas</t>
  </si>
  <si>
    <t>RTR</t>
  </si>
  <si>
    <t>Dailyn Gonzales</t>
  </si>
  <si>
    <t>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</si>
</sst>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₡&quot;* #,##0.00_-;\-&quot;₡&quot;* #,##0.00_-;_-&quot;₡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/>
    <xf numFmtId="1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/>
    <xf numFmtId="0" fontId="0" fillId="3" borderId="0" xfId="0" applyFill="1"/>
    <xf numFmtId="15" fontId="0" fillId="3" borderId="0" xfId="0" applyNumberFormat="1" applyFill="1"/>
    <xf numFmtId="0" fontId="0" fillId="0" borderId="0" xfId="0" applyNumberFormat="1"/>
    <xf numFmtId="0" fontId="0" fillId="4" borderId="0" xfId="0" applyFill="1"/>
    <xf numFmtId="15" fontId="3" fillId="2" borderId="0" xfId="0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Normal 2 2" xfId="2" xr:uid="{3762EF86-4E06-4793-AC81-408BE1F7EA8F}"/>
  </cellStyles>
  <dxfs count="8">
    <dxf>
      <font>
        <b/>
        <i val="0"/>
        <color rgb="FF007A37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142875</xdr:rowOff>
    </xdr:from>
    <xdr:to>
      <xdr:col>1</xdr:col>
      <xdr:colOff>428625</xdr:colOff>
      <xdr:row>7</xdr:row>
      <xdr:rowOff>171450</xdr:rowOff>
    </xdr:to>
    <xdr:pic>
      <xdr:nvPicPr>
        <xdr:cNvPr id="2" name="Picture 1" descr="cid:image004.gif@01D2FA55.713EA220">
          <a:extLst>
            <a:ext uri="{FF2B5EF4-FFF2-40B4-BE49-F238E27FC236}">
              <a16:creationId xmlns:a16="http://schemas.microsoft.com/office/drawing/2014/main" id="{A21A8AC4-24AF-4F7B-9206-739A4FEF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95325"/>
          <a:ext cx="1358900" cy="76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0:G29" totalsRowShown="0">
  <autoFilter ref="A10:G29" xr:uid="{00000000-0009-0000-0100-000001000000}"/>
  <sortState xmlns:xlrd2="http://schemas.microsoft.com/office/spreadsheetml/2017/richdata2" ref="A11:G29">
    <sortCondition descending="1" ref="C10:C29"/>
  </sortState>
  <tableColumns count="7">
    <tableColumn id="1" xr3:uid="{00000000-0010-0000-0100-000001000000}" name="Resource Name"/>
    <tableColumn id="7" xr3:uid="{00000000-0010-0000-0100-000007000000}" name="Business Unit" dataDxfId="7">
      <calculatedColumnFormula>IFERROR(VLOOKUP(Table22[[#This Row],[Resource Name]],Hours!A:B,2,FALSE),"")</calculatedColumnFormula>
    </tableColumn>
    <tableColumn id="2" xr3:uid="{00000000-0010-0000-0100-000002000000}" name="Rate" dataDxfId="6"/>
    <tableColumn id="3" xr3:uid="{00000000-0010-0000-0100-000003000000}" name="Hours" dataDxfId="5">
      <calculatedColumnFormula>SUM(OFFSET(INDIRECT(J11),0,0,1,$F$2))</calculatedColumnFormula>
    </tableColumn>
    <tableColumn id="4" xr3:uid="{00000000-0010-0000-0100-000004000000}" name="Subtotal" dataDxfId="4">
      <calculatedColumnFormula>IFERROR(C11*D11,0)</calculatedColumnFormula>
    </tableColumn>
    <tableColumn id="5" xr3:uid="{00000000-0010-0000-0100-000005000000}" name="Expenses" dataDxfId="3"/>
    <tableColumn id="6" xr3:uid="{00000000-0010-0000-0100-000006000000}" name="Total" dataDxfId="2" dataCellStyle="Currency">
      <calculatedColumnFormula>Table22[[#This Row],[Subtotal]]-Table22[[#This Row],[Expenses]]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0"/>
  <sheetViews>
    <sheetView tabSelected="1" zoomScale="120" zoomScaleNormal="120"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17" bestFit="1" customWidth="1"/>
    <col min="2" max="2" width="17" customWidth="1"/>
    <col min="3" max="5" width="9.28515625" hidden="1" customWidth="1"/>
    <col min="6" max="8" width="9.7109375" hidden="1" customWidth="1"/>
    <col min="9" max="13" width="9.28515625" hidden="1" customWidth="1"/>
    <col min="14" max="17" width="9.7109375" hidden="1" customWidth="1"/>
    <col min="18" max="18" width="9.28515625" hidden="1" customWidth="1"/>
    <col min="19" max="21" width="9.42578125" hidden="1" customWidth="1"/>
    <col min="22" max="22" width="9.28515625" hidden="1" customWidth="1"/>
    <col min="23" max="25" width="9.7109375" hidden="1" customWidth="1"/>
    <col min="26" max="30" width="9.28515625" hidden="1" customWidth="1"/>
    <col min="31" max="34" width="10.28515625" hidden="1" customWidth="1"/>
    <col min="35" max="44" width="9.28515625" hidden="1" customWidth="1"/>
    <col min="45" max="47" width="9.5703125" hidden="1" customWidth="1"/>
    <col min="48" max="49" width="9.28515625" hidden="1" customWidth="1"/>
    <col min="50" max="52" width="9.5703125" hidden="1" customWidth="1"/>
    <col min="53" max="57" width="8.7109375" hidden="1" customWidth="1"/>
    <col min="58" max="60" width="9.7109375" hidden="1" customWidth="1"/>
    <col min="61" max="65" width="8.7109375" hidden="1" customWidth="1"/>
    <col min="66" max="66" width="9.7109375" hidden="1" customWidth="1"/>
    <col min="67" max="69" width="10" hidden="1" customWidth="1"/>
    <col min="70" max="73" width="0" hidden="1" customWidth="1"/>
    <col min="75" max="78" width="10.28515625" bestFit="1" customWidth="1"/>
    <col min="79" max="82" width="9.7109375" bestFit="1" customWidth="1"/>
  </cols>
  <sheetData>
    <row r="1" spans="1:82" x14ac:dyDescent="0.25">
      <c r="A1" s="14" t="s">
        <v>0</v>
      </c>
      <c r="B1" s="14" t="s">
        <v>27</v>
      </c>
      <c r="C1" s="15">
        <v>43399</v>
      </c>
      <c r="D1" s="15">
        <v>43406</v>
      </c>
      <c r="E1" s="15">
        <v>43413</v>
      </c>
      <c r="F1" s="15">
        <v>43420</v>
      </c>
      <c r="G1" s="15">
        <v>43427</v>
      </c>
      <c r="H1" s="15">
        <v>43434</v>
      </c>
      <c r="I1" s="15">
        <v>43441</v>
      </c>
      <c r="J1" s="15">
        <v>43448</v>
      </c>
      <c r="K1" s="15">
        <v>43455</v>
      </c>
      <c r="L1" s="15">
        <v>43462</v>
      </c>
      <c r="M1" s="15">
        <v>43469</v>
      </c>
      <c r="N1" s="15">
        <v>43476</v>
      </c>
      <c r="O1" s="15">
        <v>43483</v>
      </c>
      <c r="P1" s="15">
        <v>43490</v>
      </c>
      <c r="Q1" s="15">
        <v>43497</v>
      </c>
      <c r="R1" s="15">
        <v>43504</v>
      </c>
      <c r="S1" s="15">
        <v>43511</v>
      </c>
      <c r="T1" s="15">
        <v>43518</v>
      </c>
      <c r="U1" s="15">
        <v>43525</v>
      </c>
      <c r="V1" s="15">
        <v>43532</v>
      </c>
      <c r="W1" s="15">
        <v>43539</v>
      </c>
      <c r="X1" s="15">
        <v>43546</v>
      </c>
      <c r="Y1" s="15">
        <v>43553</v>
      </c>
      <c r="Z1" s="15">
        <v>43560</v>
      </c>
      <c r="AA1" s="15">
        <v>43567</v>
      </c>
      <c r="AB1" s="15">
        <v>43574</v>
      </c>
      <c r="AC1" s="15">
        <v>43581</v>
      </c>
      <c r="AD1" s="15">
        <v>43588</v>
      </c>
      <c r="AE1" s="15">
        <v>43595</v>
      </c>
      <c r="AF1" s="15">
        <v>43602</v>
      </c>
      <c r="AG1" s="15">
        <v>43609</v>
      </c>
      <c r="AH1" s="15">
        <v>43616</v>
      </c>
      <c r="AI1" s="15">
        <v>43623</v>
      </c>
      <c r="AJ1" s="15">
        <v>43630</v>
      </c>
      <c r="AK1" s="15">
        <v>43637</v>
      </c>
      <c r="AL1" s="15">
        <v>43644</v>
      </c>
      <c r="AM1" s="15">
        <v>43651</v>
      </c>
      <c r="AN1" s="15">
        <v>43658</v>
      </c>
      <c r="AO1" s="15">
        <v>43665</v>
      </c>
      <c r="AP1" s="15">
        <v>43672</v>
      </c>
      <c r="AQ1" s="15">
        <v>43679</v>
      </c>
      <c r="AR1" s="15">
        <v>43686</v>
      </c>
      <c r="AS1" s="15">
        <v>43693</v>
      </c>
      <c r="AT1" s="15">
        <v>43700</v>
      </c>
      <c r="AU1" s="15">
        <v>43707</v>
      </c>
      <c r="AV1" s="15">
        <v>43714</v>
      </c>
      <c r="AW1" s="15">
        <v>43721</v>
      </c>
      <c r="AX1" s="15">
        <v>43728</v>
      </c>
      <c r="AY1" s="15">
        <v>43735</v>
      </c>
      <c r="AZ1" s="15">
        <v>43742</v>
      </c>
      <c r="BA1" s="15">
        <v>43749</v>
      </c>
      <c r="BB1" s="15">
        <v>43756</v>
      </c>
      <c r="BC1" s="15">
        <v>43763</v>
      </c>
      <c r="BD1" s="15">
        <v>43770</v>
      </c>
      <c r="BE1" s="15">
        <v>43777</v>
      </c>
      <c r="BF1" s="15">
        <v>43784</v>
      </c>
      <c r="BG1" s="15">
        <v>43791</v>
      </c>
      <c r="BH1" s="15">
        <v>43798</v>
      </c>
      <c r="BI1" s="15">
        <v>43805</v>
      </c>
      <c r="BJ1" s="15">
        <v>43812</v>
      </c>
      <c r="BK1" s="15">
        <v>43819</v>
      </c>
      <c r="BL1" s="15">
        <v>43826</v>
      </c>
      <c r="BM1" s="15">
        <v>43833</v>
      </c>
      <c r="BN1" s="15">
        <v>43840</v>
      </c>
      <c r="BO1" s="15">
        <v>43847</v>
      </c>
      <c r="BP1" s="15">
        <v>43854</v>
      </c>
      <c r="BQ1" s="15">
        <v>43861</v>
      </c>
      <c r="BR1" s="15">
        <v>43868</v>
      </c>
      <c r="BS1" s="15">
        <v>43875</v>
      </c>
      <c r="BT1" s="15">
        <v>43882</v>
      </c>
      <c r="BU1" s="15">
        <v>43889</v>
      </c>
      <c r="BV1" s="15">
        <v>43896</v>
      </c>
      <c r="BW1" s="15">
        <v>43903</v>
      </c>
      <c r="BX1" s="15">
        <v>43910</v>
      </c>
      <c r="BY1" s="15">
        <v>43917</v>
      </c>
      <c r="BZ1" s="15">
        <v>43924</v>
      </c>
      <c r="CA1" s="15">
        <v>43931</v>
      </c>
      <c r="CB1" s="15">
        <v>43938</v>
      </c>
      <c r="CC1" s="15">
        <v>43945</v>
      </c>
      <c r="CD1" s="15">
        <v>43952</v>
      </c>
    </row>
    <row r="2" spans="1:82" x14ac:dyDescent="0.25">
      <c r="A2" t="s">
        <v>2</v>
      </c>
      <c r="B2" t="s">
        <v>30</v>
      </c>
      <c r="C2">
        <v>16</v>
      </c>
      <c r="D2">
        <v>40</v>
      </c>
      <c r="E2">
        <v>40</v>
      </c>
      <c r="F2">
        <v>40</v>
      </c>
      <c r="G2">
        <v>40</v>
      </c>
      <c r="H2">
        <v>24</v>
      </c>
      <c r="I2">
        <v>40</v>
      </c>
      <c r="J2">
        <v>36</v>
      </c>
      <c r="K2">
        <v>40</v>
      </c>
      <c r="L2">
        <v>28</v>
      </c>
      <c r="M2">
        <v>28</v>
      </c>
      <c r="N2">
        <v>36</v>
      </c>
      <c r="O2">
        <v>40</v>
      </c>
      <c r="P2">
        <v>32</v>
      </c>
      <c r="Q2">
        <v>0</v>
      </c>
      <c r="R2">
        <v>30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10</v>
      </c>
      <c r="AB2">
        <v>20</v>
      </c>
      <c r="AC2">
        <v>40</v>
      </c>
      <c r="AD2">
        <v>10</v>
      </c>
      <c r="AE2">
        <v>40</v>
      </c>
      <c r="AF2">
        <v>40</v>
      </c>
      <c r="AG2">
        <v>16</v>
      </c>
      <c r="AH2">
        <v>5</v>
      </c>
      <c r="AI2">
        <v>40</v>
      </c>
      <c r="AJ2">
        <v>32</v>
      </c>
      <c r="AK2">
        <v>40</v>
      </c>
      <c r="AL2">
        <v>40</v>
      </c>
      <c r="AM2">
        <v>40</v>
      </c>
      <c r="AN2">
        <v>36</v>
      </c>
      <c r="AO2">
        <v>40</v>
      </c>
      <c r="AP2">
        <v>40</v>
      </c>
      <c r="AQ2">
        <v>32</v>
      </c>
      <c r="AR2">
        <v>40</v>
      </c>
      <c r="AS2">
        <v>32</v>
      </c>
      <c r="AT2">
        <v>39</v>
      </c>
      <c r="AU2">
        <v>32</v>
      </c>
      <c r="AV2">
        <v>40</v>
      </c>
      <c r="AW2">
        <v>40</v>
      </c>
      <c r="AX2">
        <v>40</v>
      </c>
      <c r="AY2">
        <v>40</v>
      </c>
      <c r="AZ2">
        <v>40</v>
      </c>
      <c r="BA2">
        <v>40</v>
      </c>
      <c r="BB2">
        <v>40</v>
      </c>
      <c r="BC2">
        <v>40</v>
      </c>
      <c r="BD2">
        <v>40</v>
      </c>
      <c r="BE2">
        <v>8</v>
      </c>
      <c r="BF2">
        <v>40</v>
      </c>
      <c r="BG2">
        <v>40</v>
      </c>
      <c r="BH2">
        <v>38</v>
      </c>
      <c r="BI2">
        <v>0</v>
      </c>
      <c r="BJ2">
        <v>0</v>
      </c>
      <c r="BK2">
        <v>40</v>
      </c>
      <c r="BL2">
        <v>28</v>
      </c>
      <c r="BM2">
        <v>28</v>
      </c>
    </row>
    <row r="3" spans="1:82" x14ac:dyDescent="0.25">
      <c r="A3" s="13" t="s">
        <v>3</v>
      </c>
      <c r="B3" t="s">
        <v>28</v>
      </c>
      <c r="J3">
        <v>20</v>
      </c>
      <c r="K3">
        <v>36</v>
      </c>
      <c r="L3">
        <v>28</v>
      </c>
      <c r="M3">
        <v>28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38</v>
      </c>
      <c r="W3">
        <v>40</v>
      </c>
      <c r="X3">
        <v>8</v>
      </c>
      <c r="Y3">
        <v>40</v>
      </c>
      <c r="Z3">
        <v>40</v>
      </c>
      <c r="AA3">
        <v>32</v>
      </c>
      <c r="AB3">
        <v>20</v>
      </c>
      <c r="AC3">
        <v>40</v>
      </c>
      <c r="AD3">
        <v>31</v>
      </c>
      <c r="AE3">
        <v>37.5</v>
      </c>
      <c r="AF3">
        <v>42.5</v>
      </c>
      <c r="AG3">
        <v>32</v>
      </c>
      <c r="AH3">
        <v>40</v>
      </c>
      <c r="AI3">
        <v>40</v>
      </c>
      <c r="AJ3">
        <v>40</v>
      </c>
      <c r="AK3">
        <v>24</v>
      </c>
      <c r="AL3">
        <v>40</v>
      </c>
      <c r="AM3">
        <v>40</v>
      </c>
      <c r="AN3">
        <v>40</v>
      </c>
      <c r="AO3">
        <v>40</v>
      </c>
      <c r="AP3">
        <v>32</v>
      </c>
      <c r="AQ3">
        <v>32</v>
      </c>
      <c r="AR3">
        <v>32</v>
      </c>
      <c r="AS3">
        <v>29</v>
      </c>
      <c r="AT3">
        <v>24</v>
      </c>
      <c r="AU3">
        <v>39</v>
      </c>
      <c r="AV3">
        <v>40</v>
      </c>
      <c r="AW3">
        <v>40</v>
      </c>
      <c r="AX3">
        <v>32</v>
      </c>
      <c r="AY3">
        <v>39</v>
      </c>
      <c r="AZ3">
        <v>32</v>
      </c>
      <c r="BA3">
        <v>32</v>
      </c>
      <c r="BB3">
        <v>40</v>
      </c>
      <c r="BC3">
        <v>40</v>
      </c>
      <c r="BD3">
        <v>32</v>
      </c>
      <c r="BE3">
        <v>40</v>
      </c>
      <c r="BF3">
        <v>40</v>
      </c>
      <c r="BG3">
        <v>40</v>
      </c>
      <c r="BH3">
        <v>38</v>
      </c>
      <c r="BI3">
        <v>40</v>
      </c>
      <c r="BJ3">
        <v>40</v>
      </c>
      <c r="BK3">
        <v>0</v>
      </c>
      <c r="BL3">
        <v>24</v>
      </c>
      <c r="BM3">
        <v>24</v>
      </c>
      <c r="BN3">
        <v>40</v>
      </c>
      <c r="BO3">
        <v>37</v>
      </c>
      <c r="BP3">
        <v>38</v>
      </c>
    </row>
    <row r="4" spans="1:82" x14ac:dyDescent="0.25">
      <c r="A4" s="17" t="s">
        <v>4</v>
      </c>
      <c r="B4" t="s">
        <v>28</v>
      </c>
      <c r="W4">
        <v>40</v>
      </c>
      <c r="X4">
        <v>40</v>
      </c>
      <c r="Y4">
        <v>40</v>
      </c>
      <c r="Z4">
        <v>39</v>
      </c>
      <c r="AA4">
        <v>32</v>
      </c>
      <c r="AB4">
        <v>20</v>
      </c>
      <c r="AC4">
        <v>39</v>
      </c>
      <c r="AD4">
        <v>39.5</v>
      </c>
      <c r="AE4">
        <v>37.5</v>
      </c>
      <c r="AF4">
        <v>40</v>
      </c>
      <c r="AG4">
        <v>16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24</v>
      </c>
      <c r="AQ4">
        <v>32</v>
      </c>
      <c r="AR4">
        <v>32</v>
      </c>
      <c r="AS4">
        <v>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32</v>
      </c>
      <c r="BA4">
        <v>32</v>
      </c>
      <c r="BB4">
        <v>40</v>
      </c>
      <c r="BC4">
        <v>40</v>
      </c>
      <c r="BD4">
        <v>40</v>
      </c>
      <c r="BE4">
        <v>40</v>
      </c>
      <c r="BF4">
        <v>40</v>
      </c>
      <c r="BG4">
        <v>40</v>
      </c>
      <c r="BH4">
        <v>40</v>
      </c>
      <c r="BI4">
        <v>32</v>
      </c>
      <c r="BJ4">
        <v>39</v>
      </c>
      <c r="BK4">
        <v>40</v>
      </c>
      <c r="BL4">
        <v>28</v>
      </c>
      <c r="BM4">
        <v>28</v>
      </c>
      <c r="BN4">
        <v>40</v>
      </c>
      <c r="BO4">
        <v>16</v>
      </c>
      <c r="BP4">
        <v>38</v>
      </c>
      <c r="BQ4">
        <v>40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40</v>
      </c>
      <c r="BZ4">
        <v>40</v>
      </c>
      <c r="CA4">
        <v>40</v>
      </c>
      <c r="CB4">
        <v>40</v>
      </c>
      <c r="CC4">
        <v>40</v>
      </c>
      <c r="CD4">
        <v>40</v>
      </c>
    </row>
    <row r="5" spans="1:82" x14ac:dyDescent="0.25">
      <c r="A5" s="13" t="s">
        <v>5</v>
      </c>
      <c r="B5" t="s">
        <v>32</v>
      </c>
      <c r="AD5">
        <v>0</v>
      </c>
      <c r="AE5">
        <v>29.5</v>
      </c>
      <c r="AF5">
        <v>40</v>
      </c>
      <c r="AG5">
        <v>16</v>
      </c>
      <c r="AH5">
        <v>39</v>
      </c>
      <c r="AI5">
        <v>32</v>
      </c>
      <c r="AJ5">
        <v>61</v>
      </c>
      <c r="AK5">
        <v>56</v>
      </c>
      <c r="AL5">
        <v>41</v>
      </c>
      <c r="AM5">
        <v>40</v>
      </c>
      <c r="AN5">
        <v>40</v>
      </c>
      <c r="AO5">
        <v>40</v>
      </c>
      <c r="AP5">
        <v>35</v>
      </c>
      <c r="AQ5">
        <v>62</v>
      </c>
      <c r="AR5">
        <v>57</v>
      </c>
      <c r="AS5">
        <v>38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38</v>
      </c>
      <c r="AZ5">
        <v>40</v>
      </c>
      <c r="BA5">
        <v>40</v>
      </c>
      <c r="BB5">
        <v>40</v>
      </c>
      <c r="BC5">
        <v>40</v>
      </c>
      <c r="BD5">
        <v>40</v>
      </c>
      <c r="BE5">
        <v>38.5</v>
      </c>
      <c r="BF5">
        <v>40</v>
      </c>
      <c r="BG5">
        <v>39</v>
      </c>
      <c r="BH5">
        <v>38</v>
      </c>
      <c r="BI5">
        <v>40</v>
      </c>
      <c r="BJ5">
        <v>40</v>
      </c>
      <c r="BK5">
        <v>0</v>
      </c>
      <c r="BL5">
        <v>12</v>
      </c>
      <c r="BM5">
        <v>28</v>
      </c>
      <c r="BQ5">
        <v>0</v>
      </c>
      <c r="BR5">
        <v>39</v>
      </c>
      <c r="BS5">
        <v>39</v>
      </c>
      <c r="BT5">
        <v>39</v>
      </c>
      <c r="BU5">
        <v>39</v>
      </c>
      <c r="BV5">
        <v>39</v>
      </c>
      <c r="BW5">
        <v>40</v>
      </c>
      <c r="BX5">
        <v>32</v>
      </c>
      <c r="BY5">
        <v>40</v>
      </c>
      <c r="BZ5">
        <v>40</v>
      </c>
      <c r="CA5">
        <v>40</v>
      </c>
      <c r="CB5">
        <v>40</v>
      </c>
      <c r="CC5">
        <v>40</v>
      </c>
      <c r="CD5">
        <v>40</v>
      </c>
    </row>
    <row r="6" spans="1:82" x14ac:dyDescent="0.25">
      <c r="A6" s="13" t="s">
        <v>6</v>
      </c>
      <c r="B6" t="s">
        <v>29</v>
      </c>
      <c r="AD6">
        <v>0</v>
      </c>
      <c r="AE6">
        <v>40</v>
      </c>
      <c r="AF6">
        <v>40</v>
      </c>
      <c r="AG6">
        <v>40</v>
      </c>
      <c r="AI6">
        <v>35</v>
      </c>
      <c r="AJ6">
        <v>40</v>
      </c>
      <c r="AK6">
        <v>40</v>
      </c>
      <c r="AL6">
        <v>32</v>
      </c>
      <c r="AM6">
        <v>40</v>
      </c>
      <c r="AN6">
        <v>40</v>
      </c>
      <c r="AO6">
        <v>40</v>
      </c>
      <c r="AP6">
        <v>32</v>
      </c>
      <c r="AQ6">
        <v>32</v>
      </c>
      <c r="AR6">
        <v>34</v>
      </c>
      <c r="AS6">
        <v>34</v>
      </c>
      <c r="AT6">
        <v>34</v>
      </c>
      <c r="AU6">
        <v>40</v>
      </c>
      <c r="AV6">
        <v>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82" x14ac:dyDescent="0.25">
      <c r="A7" s="13" t="s">
        <v>7</v>
      </c>
      <c r="B7" t="s">
        <v>29</v>
      </c>
      <c r="AM7">
        <v>0</v>
      </c>
      <c r="AN7">
        <v>0</v>
      </c>
      <c r="AO7">
        <v>0</v>
      </c>
      <c r="AP7">
        <v>8</v>
      </c>
      <c r="AQ7">
        <v>32</v>
      </c>
      <c r="AR7">
        <v>16</v>
      </c>
      <c r="AS7">
        <v>32</v>
      </c>
      <c r="AT7">
        <v>40</v>
      </c>
      <c r="AU7">
        <v>40</v>
      </c>
      <c r="AV7">
        <v>40</v>
      </c>
      <c r="AW7">
        <v>40</v>
      </c>
      <c r="AX7">
        <v>40</v>
      </c>
      <c r="AY7">
        <v>40</v>
      </c>
      <c r="AZ7">
        <v>40</v>
      </c>
      <c r="BA7">
        <v>40</v>
      </c>
      <c r="BB7">
        <v>40</v>
      </c>
      <c r="BC7">
        <v>40</v>
      </c>
      <c r="BD7">
        <v>40</v>
      </c>
      <c r="BE7">
        <v>40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Z7">
        <v>66</v>
      </c>
      <c r="CA7">
        <v>40</v>
      </c>
      <c r="CB7">
        <v>40</v>
      </c>
      <c r="CC7">
        <v>40</v>
      </c>
      <c r="CD7">
        <v>40</v>
      </c>
    </row>
    <row r="8" spans="1:82" x14ac:dyDescent="0.25">
      <c r="A8" s="17" t="s">
        <v>8</v>
      </c>
      <c r="B8" t="s">
        <v>31</v>
      </c>
      <c r="AM8">
        <v>32</v>
      </c>
      <c r="AN8">
        <v>40</v>
      </c>
      <c r="AO8">
        <v>40</v>
      </c>
      <c r="AP8">
        <v>40</v>
      </c>
      <c r="AQ8">
        <v>40</v>
      </c>
      <c r="AR8">
        <v>32</v>
      </c>
      <c r="AS8">
        <v>32</v>
      </c>
      <c r="AT8">
        <v>40</v>
      </c>
      <c r="AU8">
        <v>40</v>
      </c>
      <c r="AV8">
        <v>40</v>
      </c>
      <c r="AW8">
        <v>40</v>
      </c>
      <c r="AX8">
        <v>40</v>
      </c>
      <c r="AY8">
        <v>40</v>
      </c>
      <c r="AZ8">
        <v>40</v>
      </c>
      <c r="BA8">
        <v>40</v>
      </c>
      <c r="BB8">
        <v>40</v>
      </c>
      <c r="BC8">
        <v>32</v>
      </c>
      <c r="BD8">
        <v>32</v>
      </c>
      <c r="BE8">
        <v>22</v>
      </c>
      <c r="BF8">
        <v>40</v>
      </c>
      <c r="BG8">
        <v>40</v>
      </c>
      <c r="BH8">
        <v>24</v>
      </c>
      <c r="BI8">
        <v>40</v>
      </c>
      <c r="BJ8">
        <v>40</v>
      </c>
      <c r="BK8">
        <v>40</v>
      </c>
      <c r="BL8">
        <v>24</v>
      </c>
      <c r="BM8">
        <v>0</v>
      </c>
      <c r="BQ8">
        <v>40</v>
      </c>
      <c r="BR8">
        <v>40</v>
      </c>
      <c r="BS8">
        <v>40</v>
      </c>
      <c r="BT8">
        <v>32</v>
      </c>
      <c r="BU8">
        <v>40</v>
      </c>
      <c r="BV8">
        <v>40</v>
      </c>
      <c r="BW8">
        <v>40</v>
      </c>
      <c r="BX8">
        <v>38</v>
      </c>
      <c r="BY8">
        <v>40</v>
      </c>
      <c r="BZ8">
        <v>40</v>
      </c>
      <c r="CA8">
        <v>40</v>
      </c>
      <c r="CB8">
        <v>40</v>
      </c>
      <c r="CC8">
        <v>40</v>
      </c>
      <c r="CD8">
        <v>40</v>
      </c>
    </row>
    <row r="9" spans="1:82" x14ac:dyDescent="0.25">
      <c r="A9" s="13" t="s">
        <v>9</v>
      </c>
      <c r="B9" t="s">
        <v>29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40</v>
      </c>
      <c r="AU9">
        <v>40</v>
      </c>
      <c r="AV9">
        <v>40</v>
      </c>
      <c r="AW9">
        <v>40</v>
      </c>
      <c r="AX9">
        <v>40</v>
      </c>
      <c r="AY9">
        <v>40</v>
      </c>
      <c r="AZ9">
        <v>40</v>
      </c>
      <c r="BA9">
        <v>32</v>
      </c>
      <c r="BB9">
        <v>40</v>
      </c>
      <c r="BC9">
        <v>40</v>
      </c>
      <c r="BD9">
        <v>40</v>
      </c>
      <c r="BE9">
        <v>40</v>
      </c>
      <c r="BF9">
        <v>0</v>
      </c>
      <c r="BG9">
        <v>19.8</v>
      </c>
      <c r="BH9">
        <v>28</v>
      </c>
      <c r="BI9">
        <v>40</v>
      </c>
      <c r="BJ9">
        <v>39</v>
      </c>
      <c r="BK9">
        <v>40</v>
      </c>
      <c r="BL9">
        <v>24</v>
      </c>
      <c r="BM9">
        <v>24</v>
      </c>
      <c r="BN9">
        <v>38</v>
      </c>
      <c r="BO9">
        <v>8</v>
      </c>
      <c r="BP9">
        <v>32</v>
      </c>
      <c r="BQ9">
        <v>40</v>
      </c>
      <c r="BR9">
        <v>40</v>
      </c>
      <c r="BS9">
        <v>40</v>
      </c>
      <c r="BT9">
        <v>40</v>
      </c>
      <c r="BU9">
        <v>32</v>
      </c>
      <c r="BV9">
        <v>39</v>
      </c>
      <c r="BW9">
        <v>40</v>
      </c>
      <c r="BX9">
        <v>22.5</v>
      </c>
      <c r="BY9">
        <v>36</v>
      </c>
    </row>
    <row r="10" spans="1:82" x14ac:dyDescent="0.25">
      <c r="A10" s="13" t="s">
        <v>10</v>
      </c>
      <c r="B10" t="s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32</v>
      </c>
      <c r="BD10">
        <v>40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82" x14ac:dyDescent="0.25">
      <c r="A11" s="13" t="s">
        <v>11</v>
      </c>
      <c r="B11" t="s">
        <v>29</v>
      </c>
      <c r="AP11">
        <v>0</v>
      </c>
      <c r="AQ11">
        <v>0</v>
      </c>
      <c r="AR11">
        <v>0</v>
      </c>
      <c r="AS11">
        <v>0</v>
      </c>
      <c r="AT11">
        <v>40</v>
      </c>
      <c r="AU11">
        <v>40</v>
      </c>
      <c r="AV11">
        <v>40</v>
      </c>
      <c r="AW11">
        <v>40</v>
      </c>
      <c r="AX11">
        <v>40</v>
      </c>
      <c r="AY11">
        <v>38</v>
      </c>
      <c r="AZ11">
        <v>40</v>
      </c>
      <c r="BA11">
        <v>40</v>
      </c>
      <c r="BB11">
        <v>40</v>
      </c>
      <c r="BC11">
        <v>40</v>
      </c>
      <c r="BD11">
        <v>40</v>
      </c>
      <c r="BE11">
        <v>38.5</v>
      </c>
      <c r="BF11">
        <v>40</v>
      </c>
      <c r="BG11">
        <v>39</v>
      </c>
      <c r="BH11">
        <v>38</v>
      </c>
      <c r="BI11">
        <v>40</v>
      </c>
      <c r="BJ11">
        <v>39</v>
      </c>
      <c r="BK11">
        <v>40</v>
      </c>
      <c r="BL11">
        <v>28</v>
      </c>
      <c r="BM11">
        <v>28</v>
      </c>
      <c r="BN11">
        <v>40</v>
      </c>
      <c r="BO11">
        <v>0</v>
      </c>
      <c r="BP11">
        <v>37</v>
      </c>
    </row>
    <row r="12" spans="1:82" x14ac:dyDescent="0.25">
      <c r="A12" s="17" t="s">
        <v>12</v>
      </c>
      <c r="B12" t="s">
        <v>31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32</v>
      </c>
      <c r="BD12">
        <v>24</v>
      </c>
      <c r="BE12">
        <v>38</v>
      </c>
      <c r="BF12">
        <v>40</v>
      </c>
      <c r="BG12">
        <v>40</v>
      </c>
      <c r="BH12">
        <v>36</v>
      </c>
      <c r="BI12">
        <v>40</v>
      </c>
      <c r="BJ12">
        <v>40</v>
      </c>
      <c r="BK12">
        <v>40</v>
      </c>
      <c r="BL12">
        <v>24</v>
      </c>
      <c r="BM12">
        <v>24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0</v>
      </c>
      <c r="BZ12">
        <v>40</v>
      </c>
      <c r="CA12">
        <v>40</v>
      </c>
      <c r="CB12">
        <v>40</v>
      </c>
      <c r="CC12">
        <v>40</v>
      </c>
      <c r="CD12">
        <v>40</v>
      </c>
    </row>
    <row r="13" spans="1:82" x14ac:dyDescent="0.25">
      <c r="A13" s="13" t="s">
        <v>13</v>
      </c>
      <c r="B13" t="s">
        <v>33</v>
      </c>
      <c r="AP13">
        <v>0</v>
      </c>
      <c r="AQ13">
        <v>0</v>
      </c>
      <c r="AR13">
        <v>0</v>
      </c>
      <c r="AS13">
        <v>0</v>
      </c>
      <c r="AT13">
        <v>16</v>
      </c>
      <c r="AU13">
        <v>40</v>
      </c>
      <c r="AV13">
        <v>20</v>
      </c>
      <c r="AW13">
        <v>20</v>
      </c>
      <c r="AX13">
        <v>20</v>
      </c>
      <c r="AY13">
        <v>36</v>
      </c>
      <c r="BE13">
        <v>0</v>
      </c>
      <c r="BG13">
        <v>0</v>
      </c>
    </row>
    <row r="14" spans="1:82" x14ac:dyDescent="0.25">
      <c r="A14" t="s">
        <v>14</v>
      </c>
      <c r="B14" t="s">
        <v>29</v>
      </c>
      <c r="AV14">
        <v>20</v>
      </c>
      <c r="AW14">
        <v>20</v>
      </c>
      <c r="AX14">
        <v>20</v>
      </c>
      <c r="AY14">
        <v>0</v>
      </c>
      <c r="AZ14">
        <v>40</v>
      </c>
      <c r="BA14">
        <v>40</v>
      </c>
      <c r="BB14">
        <v>40</v>
      </c>
      <c r="BC14">
        <v>40</v>
      </c>
      <c r="BD14">
        <v>40</v>
      </c>
      <c r="BE14">
        <v>40</v>
      </c>
      <c r="BF14">
        <v>40</v>
      </c>
      <c r="BG14">
        <v>40</v>
      </c>
      <c r="BH14">
        <v>38</v>
      </c>
      <c r="BI14">
        <v>40</v>
      </c>
      <c r="BJ14">
        <v>40</v>
      </c>
      <c r="BK14">
        <v>40</v>
      </c>
      <c r="BL14">
        <v>28</v>
      </c>
      <c r="BM14">
        <v>0</v>
      </c>
    </row>
    <row r="15" spans="1:82" x14ac:dyDescent="0.25">
      <c r="A15" t="s">
        <v>34</v>
      </c>
      <c r="B15" t="s">
        <v>33</v>
      </c>
      <c r="AZ15">
        <v>32</v>
      </c>
      <c r="BA15">
        <v>32</v>
      </c>
      <c r="BB15">
        <v>32</v>
      </c>
      <c r="BC15">
        <v>32</v>
      </c>
      <c r="BD15">
        <v>32</v>
      </c>
      <c r="BE15">
        <v>32</v>
      </c>
      <c r="BF15">
        <v>32</v>
      </c>
      <c r="BG15">
        <v>32</v>
      </c>
      <c r="BH15">
        <v>32</v>
      </c>
      <c r="BI15">
        <v>32</v>
      </c>
      <c r="BJ15">
        <v>32</v>
      </c>
      <c r="BK15">
        <v>32</v>
      </c>
      <c r="BL15">
        <v>32</v>
      </c>
      <c r="BM15">
        <v>32</v>
      </c>
    </row>
    <row r="16" spans="1:82" x14ac:dyDescent="0.25">
      <c r="A16" t="s">
        <v>35</v>
      </c>
      <c r="B16" t="s">
        <v>33</v>
      </c>
      <c r="BA16">
        <v>40</v>
      </c>
      <c r="BC16">
        <v>12</v>
      </c>
      <c r="BD16">
        <v>40</v>
      </c>
      <c r="BE16">
        <v>32</v>
      </c>
      <c r="BI16">
        <v>40</v>
      </c>
      <c r="BJ16">
        <v>40</v>
      </c>
    </row>
    <row r="17" spans="1:73" x14ac:dyDescent="0.25">
      <c r="A17" t="s">
        <v>36</v>
      </c>
      <c r="B17" t="s">
        <v>39</v>
      </c>
      <c r="BQ17">
        <v>40</v>
      </c>
      <c r="BR17">
        <v>40</v>
      </c>
      <c r="BS17">
        <v>40</v>
      </c>
      <c r="BT17">
        <v>40</v>
      </c>
      <c r="BU17">
        <v>40</v>
      </c>
    </row>
    <row r="18" spans="1:73" x14ac:dyDescent="0.25">
      <c r="A18" t="s">
        <v>37</v>
      </c>
      <c r="B18" t="s">
        <v>39</v>
      </c>
      <c r="BQ18">
        <v>40</v>
      </c>
      <c r="BR18">
        <v>40</v>
      </c>
      <c r="BS18">
        <v>40</v>
      </c>
      <c r="BT18">
        <v>40</v>
      </c>
      <c r="BU18">
        <v>24</v>
      </c>
    </row>
    <row r="19" spans="1:73" x14ac:dyDescent="0.25">
      <c r="A19" t="s">
        <v>38</v>
      </c>
      <c r="B19" t="s">
        <v>41</v>
      </c>
      <c r="BQ19">
        <v>20</v>
      </c>
      <c r="BR19">
        <v>20</v>
      </c>
      <c r="BS19">
        <v>20</v>
      </c>
      <c r="BT19">
        <v>40</v>
      </c>
      <c r="BU19">
        <v>12</v>
      </c>
    </row>
    <row r="20" spans="1:73" x14ac:dyDescent="0.25">
      <c r="A20" t="s">
        <v>40</v>
      </c>
      <c r="B20" t="s">
        <v>29</v>
      </c>
      <c r="BQ20">
        <v>40</v>
      </c>
      <c r="BR20">
        <v>32</v>
      </c>
      <c r="BS20">
        <v>40</v>
      </c>
      <c r="BT20">
        <v>39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opLeftCell="A14" workbookViewId="0">
      <selection activeCell="A26" sqref="A26"/>
    </sheetView>
  </sheetViews>
  <sheetFormatPr defaultRowHeight="15" x14ac:dyDescent="0.25"/>
  <cols>
    <col min="1" max="1" width="17" bestFit="1" customWidth="1"/>
    <col min="2" max="2" width="17" customWidth="1"/>
    <col min="3" max="3" width="10.42578125" bestFit="1" customWidth="1"/>
    <col min="4" max="4" width="15.42578125" customWidth="1"/>
    <col min="5" max="5" width="15.28515625" customWidth="1"/>
    <col min="6" max="6" width="16.28515625" customWidth="1"/>
    <col min="7" max="7" width="18.28515625" customWidth="1"/>
    <col min="10" max="10" width="10.85546875" customWidth="1"/>
  </cols>
  <sheetData>
    <row r="1" spans="1:13" x14ac:dyDescent="0.25">
      <c r="D1" s="2" t="s">
        <v>15</v>
      </c>
      <c r="E1" s="2" t="s">
        <v>16</v>
      </c>
      <c r="F1" s="2" t="s">
        <v>19</v>
      </c>
      <c r="G1" s="2" t="s">
        <v>20</v>
      </c>
    </row>
    <row r="2" spans="1:13" x14ac:dyDescent="0.25">
      <c r="D2" s="3">
        <v>43868</v>
      </c>
      <c r="E2" s="3">
        <v>43889</v>
      </c>
      <c r="F2" s="2">
        <f>(E2-D2)/7 + 1</f>
        <v>4</v>
      </c>
      <c r="G2" s="2">
        <f>(D2-Hours!C1)/7</f>
        <v>67</v>
      </c>
    </row>
    <row r="3" spans="1:13" x14ac:dyDescent="0.25">
      <c r="D3" s="3"/>
      <c r="E3" s="3"/>
      <c r="F3" s="2"/>
      <c r="G3" s="2"/>
    </row>
    <row r="4" spans="1:13" x14ac:dyDescent="0.25">
      <c r="A4" s="6"/>
      <c r="B4" s="6"/>
      <c r="C4" s="6"/>
      <c r="D4" s="7"/>
      <c r="E4" s="7"/>
      <c r="F4" s="8"/>
      <c r="G4" s="8"/>
      <c r="H4" s="6"/>
      <c r="I4" s="6"/>
      <c r="J4" s="6"/>
      <c r="K4" s="6"/>
      <c r="L4" s="6"/>
    </row>
    <row r="5" spans="1:13" x14ac:dyDescent="0.25">
      <c r="A5" s="6"/>
      <c r="B5" s="6"/>
      <c r="C5" s="6"/>
      <c r="D5" s="18" t="s">
        <v>23</v>
      </c>
      <c r="E5" s="18"/>
      <c r="F5" s="18"/>
      <c r="G5" s="11">
        <f>D2</f>
        <v>43868</v>
      </c>
      <c r="H5" s="6"/>
      <c r="I5" s="6"/>
      <c r="J5" s="6"/>
      <c r="K5" s="6"/>
      <c r="L5" s="6"/>
    </row>
    <row r="6" spans="1:13" x14ac:dyDescent="0.25">
      <c r="A6" s="6"/>
      <c r="B6" s="6"/>
      <c r="C6" s="6"/>
      <c r="D6" s="18"/>
      <c r="E6" s="18"/>
      <c r="F6" s="18"/>
      <c r="G6" s="12" t="s">
        <v>24</v>
      </c>
      <c r="H6" s="6"/>
      <c r="I6" s="6"/>
      <c r="J6" s="6"/>
      <c r="K6" s="6"/>
      <c r="L6" s="6"/>
    </row>
    <row r="7" spans="1:13" x14ac:dyDescent="0.25">
      <c r="A7" s="6"/>
      <c r="B7" s="6"/>
      <c r="C7" s="6"/>
      <c r="D7" s="18"/>
      <c r="E7" s="18"/>
      <c r="F7" s="18"/>
      <c r="G7" s="11">
        <f>E2</f>
        <v>43889</v>
      </c>
      <c r="H7" s="6"/>
      <c r="I7" s="6"/>
      <c r="J7" s="6"/>
      <c r="K7" s="6"/>
      <c r="L7" s="6"/>
    </row>
    <row r="8" spans="1:13" x14ac:dyDescent="0.25">
      <c r="A8" s="6"/>
      <c r="B8" s="6"/>
      <c r="C8" s="6"/>
      <c r="D8" s="7"/>
      <c r="E8" s="7"/>
      <c r="F8" s="8"/>
      <c r="G8" s="8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t="s">
        <v>0</v>
      </c>
      <c r="B10" t="s">
        <v>27</v>
      </c>
      <c r="C10" s="2" t="s">
        <v>1</v>
      </c>
      <c r="D10" s="2" t="s">
        <v>17</v>
      </c>
      <c r="E10" s="2" t="s">
        <v>25</v>
      </c>
      <c r="F10" s="2" t="s">
        <v>26</v>
      </c>
      <c r="G10" s="2" t="s">
        <v>18</v>
      </c>
      <c r="H10" s="6"/>
      <c r="I10" s="6"/>
      <c r="J10" s="6" t="str">
        <f>_xlfn.CONCAT("Hours!",SUBSTITUTE(ADDRESS(1, $G$2 + 3, 4), "1", ""),ROW()-8)</f>
        <v>Hours!BR2</v>
      </c>
      <c r="K10" s="6"/>
      <c r="L10" s="6"/>
      <c r="M10" s="6"/>
    </row>
    <row r="11" spans="1:13" x14ac:dyDescent="0.25">
      <c r="A11" t="s">
        <v>2</v>
      </c>
      <c r="B11" t="str">
        <f>IFERROR(VLOOKUP(Table22[[#This Row],[Resource Name]],Hours!A:B,2,FALSE),"")</f>
        <v>Corporate</v>
      </c>
      <c r="C11" s="2">
        <v>82</v>
      </c>
      <c r="D11" s="2">
        <f t="shared" ref="D11:D27" ca="1" si="0">SUM(OFFSET(INDIRECT(J11),0,0,1,$F$2))</f>
        <v>0</v>
      </c>
      <c r="E11" s="4">
        <f t="shared" ref="E11:E29" ca="1" si="1">IFERROR(C11*D11,0)</f>
        <v>0</v>
      </c>
      <c r="F11" s="2"/>
      <c r="G11" s="5">
        <f ca="1">Table22[[#This Row],[Subtotal]]-Table22[[#This Row],[Expenses]]</f>
        <v>0</v>
      </c>
      <c r="H11" s="6"/>
      <c r="I11" s="6"/>
      <c r="J11" s="6" t="str">
        <f t="shared" ref="J11:J29" si="2">_xlfn.CONCAT("Hours!",SUBSTITUTE(ADDRESS(1, $G$2 + 3, 4), "1", ""),ROW()-8)</f>
        <v>Hours!BR3</v>
      </c>
      <c r="K11" s="6"/>
      <c r="L11" s="6"/>
      <c r="M11" s="6"/>
    </row>
    <row r="12" spans="1:13" x14ac:dyDescent="0.25">
      <c r="A12" t="s">
        <v>3</v>
      </c>
      <c r="B12" t="str">
        <f>IFERROR(VLOOKUP(Table22[[#This Row],[Resource Name]],Hours!A:B,2,FALSE),"")</f>
        <v>ComRes</v>
      </c>
      <c r="C12" s="2">
        <v>58</v>
      </c>
      <c r="D12" s="2">
        <f t="shared" ca="1" si="0"/>
        <v>160</v>
      </c>
      <c r="E12" s="4">
        <f t="shared" ca="1" si="1"/>
        <v>9280</v>
      </c>
      <c r="F12" s="2"/>
      <c r="G12" s="5">
        <f ca="1">Table22[[#This Row],[Subtotal]]-Table22[[#This Row],[Expenses]]</f>
        <v>9280</v>
      </c>
      <c r="H12" s="6"/>
      <c r="I12" s="6"/>
      <c r="J12" s="6" t="str">
        <f t="shared" si="2"/>
        <v>Hours!BR4</v>
      </c>
      <c r="K12" s="6"/>
      <c r="L12" s="6"/>
      <c r="M12" s="6"/>
    </row>
    <row r="13" spans="1:13" x14ac:dyDescent="0.25">
      <c r="A13" t="s">
        <v>4</v>
      </c>
      <c r="B13" t="str">
        <f>IFERROR(VLOOKUP(Table22[[#This Row],[Resource Name]],Hours!A:B,2,FALSE),"")</f>
        <v>ComRes</v>
      </c>
      <c r="C13" s="2">
        <v>58</v>
      </c>
      <c r="D13" s="2">
        <f t="shared" ca="1" si="0"/>
        <v>156</v>
      </c>
      <c r="E13" s="4">
        <f t="shared" ca="1" si="1"/>
        <v>9048</v>
      </c>
      <c r="F13" s="2"/>
      <c r="G13" s="5">
        <f ca="1">Table22[[#This Row],[Subtotal]]-Table22[[#This Row],[Expenses]]</f>
        <v>9048</v>
      </c>
      <c r="H13" s="6"/>
      <c r="I13" s="6"/>
      <c r="J13" s="6" t="str">
        <f t="shared" si="2"/>
        <v>Hours!BR5</v>
      </c>
      <c r="K13" s="6"/>
      <c r="L13" s="6"/>
      <c r="M13" s="6"/>
    </row>
    <row r="14" spans="1:13" x14ac:dyDescent="0.25">
      <c r="A14" t="s">
        <v>5</v>
      </c>
      <c r="B14" t="str">
        <f>IFERROR(VLOOKUP(Table22[[#This Row],[Resource Name]],Hours!A:B,2,FALSE),"")</f>
        <v>Bill Blaise</v>
      </c>
      <c r="C14" s="2">
        <v>58</v>
      </c>
      <c r="D14" s="2">
        <f t="shared" ca="1" si="0"/>
        <v>0</v>
      </c>
      <c r="E14" s="4">
        <f t="shared" ca="1" si="1"/>
        <v>0</v>
      </c>
      <c r="F14" s="2"/>
      <c r="G14" s="5">
        <f ca="1">Table22[[#This Row],[Subtotal]]-Table22[[#This Row],[Expenses]]</f>
        <v>0</v>
      </c>
      <c r="H14" s="6"/>
      <c r="I14" s="6"/>
      <c r="J14" s="6" t="str">
        <f t="shared" si="2"/>
        <v>Hours!BR6</v>
      </c>
      <c r="K14" s="6"/>
      <c r="L14" s="6"/>
      <c r="M14" s="6"/>
    </row>
    <row r="15" spans="1:13" x14ac:dyDescent="0.25">
      <c r="A15" t="s">
        <v>6</v>
      </c>
      <c r="B15" t="str">
        <f>IFERROR(VLOOKUP(Table22[[#This Row],[Resource Name]],Hours!A:B,2,FALSE),"")</f>
        <v>AutoSol</v>
      </c>
      <c r="C15" s="2">
        <v>58</v>
      </c>
      <c r="D15" s="2">
        <f t="shared" ca="1" si="0"/>
        <v>0</v>
      </c>
      <c r="E15" s="4">
        <f t="shared" ca="1" si="1"/>
        <v>0</v>
      </c>
      <c r="F15" s="2"/>
      <c r="G15" s="5">
        <f ca="1">Table22[[#This Row],[Subtotal]]-Table22[[#This Row],[Expenses]]</f>
        <v>0</v>
      </c>
      <c r="H15" s="6"/>
      <c r="I15" s="6"/>
      <c r="J15" s="6" t="str">
        <f t="shared" si="2"/>
        <v>Hours!BR7</v>
      </c>
      <c r="K15" s="6"/>
      <c r="L15" s="6"/>
      <c r="M15" s="6"/>
    </row>
    <row r="16" spans="1:13" x14ac:dyDescent="0.25">
      <c r="A16" t="s">
        <v>7</v>
      </c>
      <c r="B16" t="s">
        <v>29</v>
      </c>
      <c r="C16" s="2">
        <v>48</v>
      </c>
      <c r="D16" s="2">
        <f t="shared" ca="1" si="0"/>
        <v>152</v>
      </c>
      <c r="E16" s="4">
        <f t="shared" ca="1" si="1"/>
        <v>7296</v>
      </c>
      <c r="F16" s="2"/>
      <c r="G16" s="5">
        <f ca="1">Table22[[#This Row],[Subtotal]]-Table22[[#This Row],[Expenses]]</f>
        <v>7296</v>
      </c>
      <c r="H16" s="6"/>
      <c r="I16" s="6"/>
      <c r="J16" s="6" t="str">
        <f t="shared" si="2"/>
        <v>Hours!BR8</v>
      </c>
      <c r="K16" s="6"/>
      <c r="L16" s="6"/>
      <c r="M16" s="6"/>
    </row>
    <row r="17" spans="1:13" x14ac:dyDescent="0.25">
      <c r="A17" t="s">
        <v>8</v>
      </c>
      <c r="B17" t="str">
        <f>IFERROR(VLOOKUP(Table22[[#This Row],[Resource Name]],Hours!A:B,2,FALSE),"")</f>
        <v>Flow</v>
      </c>
      <c r="C17" s="2">
        <v>58</v>
      </c>
      <c r="D17" s="2">
        <f t="shared" ca="1" si="0"/>
        <v>152</v>
      </c>
      <c r="E17" s="4">
        <f ca="1">IFERROR(C17*D17,0)</f>
        <v>8816</v>
      </c>
      <c r="F17" s="2"/>
      <c r="G17" s="5">
        <f ca="1">Table22[[#This Row],[Subtotal]]-Table22[[#This Row],[Expenses]]</f>
        <v>8816</v>
      </c>
      <c r="H17" s="6"/>
      <c r="I17" s="6"/>
      <c r="J17" s="6" t="str">
        <f t="shared" si="2"/>
        <v>Hours!BR9</v>
      </c>
      <c r="K17" s="6"/>
      <c r="L17" s="6"/>
      <c r="M17" s="6"/>
    </row>
    <row r="18" spans="1:13" x14ac:dyDescent="0.25">
      <c r="A18" t="s">
        <v>9</v>
      </c>
      <c r="B18" t="str">
        <f>IFERROR(VLOOKUP(Table22[[#This Row],[Resource Name]],Hours!A:B,2,FALSE),"")</f>
        <v>AutoSol</v>
      </c>
      <c r="C18" s="2">
        <v>58</v>
      </c>
      <c r="D18" s="2">
        <f t="shared" ca="1" si="0"/>
        <v>0</v>
      </c>
      <c r="E18" s="4">
        <f t="shared" ca="1" si="1"/>
        <v>0</v>
      </c>
      <c r="F18" s="2"/>
      <c r="G18" s="5">
        <f ca="1">Table22[[#This Row],[Subtotal]]-Table22[[#This Row],[Expenses]]</f>
        <v>0</v>
      </c>
      <c r="H18" s="6"/>
      <c r="I18" s="6"/>
      <c r="J18" s="6" t="str">
        <f t="shared" si="2"/>
        <v>Hours!BR10</v>
      </c>
      <c r="K18" s="6"/>
      <c r="L18" s="6"/>
      <c r="M18" s="6"/>
    </row>
    <row r="19" spans="1:13" x14ac:dyDescent="0.25">
      <c r="A19" t="s">
        <v>10</v>
      </c>
      <c r="B19" t="str">
        <f>IFERROR(VLOOKUP(Table22[[#This Row],[Resource Name]],Hours!A:B,2,FALSE),"")</f>
        <v>AutoSol</v>
      </c>
      <c r="C19" s="2">
        <v>48</v>
      </c>
      <c r="D19" s="2">
        <f t="shared" ca="1" si="0"/>
        <v>0</v>
      </c>
      <c r="E19" s="4">
        <f t="shared" ca="1" si="1"/>
        <v>0</v>
      </c>
      <c r="F19" s="2"/>
      <c r="G19" s="5">
        <f ca="1">Table22[[#This Row],[Subtotal]]-Table22[[#This Row],[Expenses]]</f>
        <v>0</v>
      </c>
      <c r="H19" s="6"/>
      <c r="I19" s="6"/>
      <c r="J19" s="6" t="str">
        <f t="shared" si="2"/>
        <v>Hours!BR11</v>
      </c>
      <c r="K19" s="6"/>
      <c r="L19" s="6"/>
      <c r="M19" s="6"/>
    </row>
    <row r="20" spans="1:13" x14ac:dyDescent="0.25">
      <c r="A20" t="s">
        <v>11</v>
      </c>
      <c r="B20" t="str">
        <f>IFERROR(VLOOKUP(Table22[[#This Row],[Resource Name]],Hours!A:B,2,FALSE),"")</f>
        <v>AutoSol</v>
      </c>
      <c r="C20" s="2">
        <v>48</v>
      </c>
      <c r="D20" s="2">
        <f t="shared" ca="1" si="0"/>
        <v>160</v>
      </c>
      <c r="E20" s="4">
        <f t="shared" ca="1" si="1"/>
        <v>7680</v>
      </c>
      <c r="F20" s="2"/>
      <c r="G20" s="5">
        <f ca="1">Table22[[#This Row],[Subtotal]]-Table22[[#This Row],[Expenses]]</f>
        <v>7680</v>
      </c>
      <c r="H20" s="6"/>
      <c r="I20" s="6"/>
      <c r="J20" s="6" t="str">
        <f t="shared" si="2"/>
        <v>Hours!BR12</v>
      </c>
      <c r="K20" s="6"/>
      <c r="L20" s="6"/>
      <c r="M20" s="6"/>
    </row>
    <row r="21" spans="1:13" x14ac:dyDescent="0.25">
      <c r="A21" t="s">
        <v>12</v>
      </c>
      <c r="B21" t="str">
        <f>IFERROR(VLOOKUP(Table22[[#This Row],[Resource Name]],Hours!A:B,2,FALSE),"")</f>
        <v>Flow</v>
      </c>
      <c r="C21" s="2"/>
      <c r="D21" s="2">
        <f t="shared" ca="1" si="0"/>
        <v>0</v>
      </c>
      <c r="E21" s="4">
        <f t="shared" ca="1" si="1"/>
        <v>0</v>
      </c>
      <c r="F21" s="2"/>
      <c r="G21" s="5">
        <f ca="1">Table22[[#This Row],[Subtotal]]-Table22[[#This Row],[Expenses]]</f>
        <v>0</v>
      </c>
      <c r="H21" s="6"/>
      <c r="I21" s="6"/>
      <c r="J21" s="6" t="str">
        <f t="shared" si="2"/>
        <v>Hours!BR13</v>
      </c>
      <c r="K21" s="6"/>
      <c r="L21" s="6"/>
      <c r="M21" s="6"/>
    </row>
    <row r="22" spans="1:13" x14ac:dyDescent="0.25">
      <c r="A22" t="s">
        <v>13</v>
      </c>
      <c r="B22" t="str">
        <f>IFERROR(VLOOKUP(Table22[[#This Row],[Resource Name]],Hours!A:B,2,FALSE),"")</f>
        <v>n/a</v>
      </c>
      <c r="C22" s="2"/>
      <c r="D22" s="2">
        <f t="shared" ca="1" si="0"/>
        <v>0</v>
      </c>
      <c r="E22" s="4">
        <f t="shared" ca="1" si="1"/>
        <v>0</v>
      </c>
      <c r="F22" s="2"/>
      <c r="G22" s="5">
        <f ca="1">Table22[[#This Row],[Subtotal]]-Table22[[#This Row],[Expenses]]</f>
        <v>0</v>
      </c>
      <c r="H22" s="6"/>
      <c r="I22" s="6"/>
      <c r="J22" s="6" t="str">
        <f t="shared" si="2"/>
        <v>Hours!BR14</v>
      </c>
      <c r="K22" s="6"/>
      <c r="L22" s="6"/>
      <c r="M22" s="6"/>
    </row>
    <row r="23" spans="1:13" hidden="1" x14ac:dyDescent="0.25">
      <c r="A23" t="s">
        <v>14</v>
      </c>
      <c r="B23" t="str">
        <f>IFERROR(VLOOKUP(Table22[[#This Row],[Resource Name]],Hours!A:B,2,FALSE),"")</f>
        <v>AutoSol</v>
      </c>
      <c r="C23" s="2"/>
      <c r="D23" s="2">
        <f t="shared" ca="1" si="0"/>
        <v>0</v>
      </c>
      <c r="E23" s="4">
        <f t="shared" ca="1" si="1"/>
        <v>0</v>
      </c>
      <c r="F23" s="2"/>
      <c r="G23" s="5">
        <f ca="1">Table22[[#This Row],[Subtotal]]-Table22[[#This Row],[Expenses]]</f>
        <v>0</v>
      </c>
      <c r="H23" s="6"/>
      <c r="I23" s="6"/>
      <c r="J23" s="6" t="str">
        <f t="shared" si="2"/>
        <v>Hours!BR15</v>
      </c>
      <c r="K23" s="6"/>
      <c r="L23" s="6"/>
      <c r="M23" s="6"/>
    </row>
    <row r="24" spans="1:13" x14ac:dyDescent="0.25">
      <c r="A24" t="s">
        <v>34</v>
      </c>
      <c r="B24" t="str">
        <f>IFERROR(VLOOKUP(Table22[[#This Row],[Resource Name]],Hours!A:B,2,FALSE),"")</f>
        <v>n/a</v>
      </c>
      <c r="C24" s="2"/>
      <c r="D24" s="2">
        <f t="shared" ca="1" si="0"/>
        <v>0</v>
      </c>
      <c r="E24" s="4">
        <f t="shared" ca="1" si="1"/>
        <v>0</v>
      </c>
      <c r="F24" s="2"/>
      <c r="G24" s="5">
        <f ca="1">Table22[[#This Row],[Subtotal]]-Table22[[#This Row],[Expenses]]</f>
        <v>0</v>
      </c>
      <c r="H24" s="6"/>
      <c r="I24" s="6"/>
      <c r="J24" s="6" t="str">
        <f t="shared" si="2"/>
        <v>Hours!BR16</v>
      </c>
      <c r="K24" s="6"/>
      <c r="L24" s="6"/>
      <c r="M24" s="6"/>
    </row>
    <row r="25" spans="1:13" x14ac:dyDescent="0.25">
      <c r="A25" t="s">
        <v>35</v>
      </c>
      <c r="B25" t="str">
        <f>IFERROR(VLOOKUP(Table22[[#This Row],[Resource Name]],Hours!A:B,2,FALSE),"")</f>
        <v>n/a</v>
      </c>
      <c r="C25" s="2"/>
      <c r="D25" s="2">
        <f t="shared" ca="1" si="0"/>
        <v>160</v>
      </c>
      <c r="E25" s="4">
        <f t="shared" ca="1" si="1"/>
        <v>0</v>
      </c>
      <c r="F25" s="2"/>
      <c r="G25" s="5">
        <f ca="1">Table22[[#This Row],[Subtotal]]-Table22[[#This Row],[Expenses]]</f>
        <v>0</v>
      </c>
      <c r="H25" s="6"/>
      <c r="I25" s="6"/>
      <c r="J25" s="6" t="str">
        <f t="shared" si="2"/>
        <v>Hours!BR17</v>
      </c>
      <c r="K25" s="6"/>
      <c r="L25" s="6"/>
      <c r="M25" s="6"/>
    </row>
    <row r="26" spans="1:13" x14ac:dyDescent="0.25">
      <c r="A26" t="s">
        <v>36</v>
      </c>
      <c r="B26" t="str">
        <f>IFERROR(VLOOKUP(Table22[[#This Row],[Resource Name]],Hours!A:B,2,FALSE),"")</f>
        <v>RTR</v>
      </c>
      <c r="C26" s="2">
        <v>58</v>
      </c>
      <c r="D26" s="2">
        <f t="shared" ca="1" si="0"/>
        <v>144</v>
      </c>
      <c r="E26" s="4">
        <f t="shared" ca="1" si="1"/>
        <v>8352</v>
      </c>
      <c r="F26" s="2"/>
      <c r="G26" s="5">
        <f ca="1">Table22[[#This Row],[Subtotal]]-Table22[[#This Row],[Expenses]]</f>
        <v>8352</v>
      </c>
      <c r="H26" s="6"/>
      <c r="I26" s="6"/>
      <c r="J26" s="6" t="str">
        <f t="shared" si="2"/>
        <v>Hours!BR18</v>
      </c>
      <c r="K26" s="6"/>
      <c r="L26" s="6"/>
      <c r="M26" s="6"/>
    </row>
    <row r="27" spans="1:13" x14ac:dyDescent="0.25">
      <c r="A27" t="s">
        <v>37</v>
      </c>
      <c r="B27" t="str">
        <f>IFERROR(VLOOKUP(Table22[[#This Row],[Resource Name]],Hours!A:B,2,FALSE),"")</f>
        <v>RTR</v>
      </c>
      <c r="C27" s="2">
        <v>58</v>
      </c>
      <c r="D27" s="2">
        <f t="shared" ca="1" si="0"/>
        <v>92</v>
      </c>
      <c r="E27" s="4">
        <f t="shared" ca="1" si="1"/>
        <v>5336</v>
      </c>
      <c r="F27" s="2"/>
      <c r="G27" s="5">
        <f ca="1">Table22[[#This Row],[Subtotal]]-Table22[[#This Row],[Expenses]]</f>
        <v>5336</v>
      </c>
      <c r="H27" s="6"/>
      <c r="I27" s="6"/>
      <c r="J27" s="6" t="str">
        <f t="shared" si="2"/>
        <v>Hours!BR19</v>
      </c>
      <c r="K27" s="6"/>
      <c r="L27" s="6"/>
      <c r="M27" s="6"/>
    </row>
    <row r="28" spans="1:13" x14ac:dyDescent="0.25">
      <c r="A28" t="s">
        <v>38</v>
      </c>
      <c r="B28" s="16" t="str">
        <f>IFERROR(VLOOKUP(Table22[[#This Row],[Resource Name]],Hours!A:B,2,FALSE),"")</f>
        <v>Collections</v>
      </c>
      <c r="C28" s="2"/>
      <c r="D28" s="2">
        <f ca="1">SUM(OFFSET(INDIRECT(J21),0,0,1,$F$2))</f>
        <v>0</v>
      </c>
      <c r="E28" s="4">
        <f t="shared" ca="1" si="1"/>
        <v>0</v>
      </c>
      <c r="F28" s="2"/>
      <c r="G28" s="5">
        <f ca="1">Table22[[#This Row],[Subtotal]]-Table22[[#This Row],[Expenses]]</f>
        <v>0</v>
      </c>
      <c r="H28" s="6"/>
      <c r="I28" s="6"/>
      <c r="J28" s="6" t="str">
        <f t="shared" si="2"/>
        <v>Hours!BR20</v>
      </c>
      <c r="K28" s="6"/>
      <c r="L28" s="6"/>
      <c r="M28" s="6"/>
    </row>
    <row r="29" spans="1:13" x14ac:dyDescent="0.25">
      <c r="A29" t="s">
        <v>40</v>
      </c>
      <c r="B29" s="16" t="str">
        <f>IFERROR(VLOOKUP(Table22[[#This Row],[Resource Name]],Hours!A:B,2,FALSE),"")</f>
        <v>AutoSol</v>
      </c>
      <c r="C29" s="2">
        <v>48</v>
      </c>
      <c r="D29" s="2">
        <f ca="1">SUM(OFFSET(INDIRECT(J22),0,0,1,$F$2))</f>
        <v>0</v>
      </c>
      <c r="E29" s="4">
        <f t="shared" ca="1" si="1"/>
        <v>0</v>
      </c>
      <c r="F29" s="2"/>
      <c r="G29" s="5">
        <f ca="1">Table22[[#This Row],[Subtotal]]-Table22[[#This Row],[Expenses]]</f>
        <v>0</v>
      </c>
      <c r="H29" s="6"/>
      <c r="I29" s="6"/>
      <c r="J29" s="6" t="str">
        <f t="shared" si="2"/>
        <v>Hours!BR21</v>
      </c>
      <c r="K29" s="6"/>
      <c r="L29" s="6"/>
      <c r="M29" s="6"/>
    </row>
    <row r="30" spans="1:13" x14ac:dyDescent="0.25">
      <c r="A30" s="6"/>
      <c r="B30" s="6"/>
      <c r="C30" s="8"/>
      <c r="D30" s="8"/>
      <c r="E30" s="9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6"/>
      <c r="B31" s="6"/>
      <c r="C31" s="8" t="s">
        <v>18</v>
      </c>
      <c r="D31" s="8">
        <f ca="1">SUM(D11:D29)</f>
        <v>1176</v>
      </c>
      <c r="E31" s="10">
        <f ca="1">SUM(Table22[Subtotal])</f>
        <v>55808</v>
      </c>
      <c r="F31" s="6"/>
      <c r="G31" s="9">
        <f ca="1">SUBTOTAL(109,G11:G29)</f>
        <v>55808</v>
      </c>
      <c r="H31" s="6"/>
      <c r="I31" s="6"/>
      <c r="J31" s="6"/>
      <c r="K31" s="6"/>
      <c r="L31" s="6"/>
      <c r="M31" s="6"/>
    </row>
    <row r="32" spans="1:13" x14ac:dyDescent="0.25">
      <c r="A32" s="6"/>
      <c r="B32" s="6"/>
      <c r="C32" s="8" t="s">
        <v>21</v>
      </c>
      <c r="D32" s="6"/>
      <c r="E32" s="10">
        <v>0</v>
      </c>
      <c r="F32" s="6"/>
      <c r="G32" s="10">
        <v>0</v>
      </c>
      <c r="H32" s="6"/>
      <c r="I32" s="6"/>
      <c r="J32" s="6"/>
      <c r="K32" s="6"/>
      <c r="L32" s="6"/>
      <c r="M32" s="6"/>
    </row>
    <row r="33" spans="1:13" x14ac:dyDescent="0.25">
      <c r="A33" s="6"/>
      <c r="B33" s="6"/>
      <c r="C33" s="8" t="s">
        <v>22</v>
      </c>
      <c r="D33" s="6"/>
      <c r="E33" s="10"/>
      <c r="F33" s="6"/>
      <c r="G33" s="10">
        <f ca="1">G31-G32</f>
        <v>55808</v>
      </c>
      <c r="H33" s="6"/>
      <c r="I33" s="6"/>
      <c r="J33" s="6"/>
      <c r="K33" s="6"/>
      <c r="L33" s="6"/>
      <c r="M33" s="6"/>
    </row>
    <row r="34" spans="1:13" x14ac:dyDescent="0.25">
      <c r="A34" s="6"/>
      <c r="B34" s="6"/>
      <c r="C34" s="6"/>
      <c r="D34" s="6"/>
      <c r="E34" s="10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s="6"/>
      <c r="B35" s="6"/>
      <c r="C35" s="6"/>
      <c r="D35" s="6"/>
      <c r="E35" s="10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s="6"/>
      <c r="B36" s="6"/>
      <c r="C36" s="6"/>
      <c r="D36" s="6"/>
      <c r="E36" s="10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/>
      <c r="B37" s="6"/>
      <c r="C37" s="6"/>
      <c r="D37" s="6"/>
      <c r="E37" s="10"/>
      <c r="F37" s="6"/>
      <c r="G37" s="6"/>
    </row>
    <row r="38" spans="1:13" x14ac:dyDescent="0.25">
      <c r="A38" s="6"/>
      <c r="B38" s="6"/>
      <c r="C38" s="6"/>
      <c r="D38" s="6"/>
      <c r="E38" s="10"/>
      <c r="F38" s="6"/>
      <c r="G38" s="6"/>
    </row>
    <row r="39" spans="1:13" x14ac:dyDescent="0.25">
      <c r="E39" s="1"/>
    </row>
    <row r="40" spans="1:13" x14ac:dyDescent="0.25">
      <c r="E40" s="1"/>
    </row>
    <row r="41" spans="1:13" x14ac:dyDescent="0.25">
      <c r="E41" s="1"/>
    </row>
    <row r="42" spans="1:13" x14ac:dyDescent="0.25">
      <c r="E42" s="1"/>
    </row>
    <row r="43" spans="1:13" x14ac:dyDescent="0.25">
      <c r="E43" s="1"/>
    </row>
    <row r="44" spans="1:13" x14ac:dyDescent="0.25">
      <c r="E44" s="1"/>
    </row>
    <row r="45" spans="1:13" x14ac:dyDescent="0.25">
      <c r="E45" s="1"/>
    </row>
    <row r="46" spans="1:13" x14ac:dyDescent="0.25">
      <c r="E46" s="1"/>
    </row>
    <row r="47" spans="1:13" x14ac:dyDescent="0.25">
      <c r="E47" s="1"/>
    </row>
  </sheetData>
  <mergeCells count="1">
    <mergeCell ref="D5:F7"/>
  </mergeCells>
  <conditionalFormatting sqref="G33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Hours!$C$1:$SN$1</xm:f>
          </x14:formula1>
          <xm:sqref>D2:E2</xm:sqref>
        </x14:dataValidation>
        <x14:dataValidation type="list" allowBlank="1" showInputMessage="1" showErrorMessage="1" xr:uid="{00000000-0002-0000-0200-000001000000}">
          <x14:formula1>
            <xm:f>Hours!$C$1:$BN$1</xm:f>
          </x14:formula1>
          <xm:sqref>D3:E3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Totals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Mora Chacón</dc:creator>
  <cp:lastModifiedBy>Mario Mora Chacón</cp:lastModifiedBy>
  <dcterms:created xsi:type="dcterms:W3CDTF">2019-09-30T22:53:46Z</dcterms:created>
  <dcterms:modified xsi:type="dcterms:W3CDTF">2020-04-24T04:04:07Z</dcterms:modified>
</cp:coreProperties>
</file>