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Meu Portfolio PowerBI\Biome-Hub-BusinessCase\"/>
    </mc:Choice>
  </mc:AlternateContent>
  <xr:revisionPtr revIDLastSave="0" documentId="13_ncr:1_{4D722D35-2096-49EC-B98E-7B374335A440}" xr6:coauthVersionLast="47" xr6:coauthVersionMax="47" xr10:uidLastSave="{00000000-0000-0000-0000-000000000000}"/>
  <bookViews>
    <workbookView xWindow="-108" yWindow="-108" windowWidth="23256" windowHeight="12576" tabRatio="190" firstSheet="1" activeTab="1" xr2:uid="{7B8EAB14-1CB1-44F7-A299-0B3388E9A14D}"/>
  </bookViews>
  <sheets>
    <sheet name="Dados" sheetId="6" state="hidden" r:id="rId1"/>
    <sheet name="Apresentação" sheetId="8" r:id="rId2"/>
    <sheet name="Dados Limpos e Organizados" sheetId="2" r:id="rId3"/>
    <sheet name="Segmentação" sheetId="3" r:id="rId4"/>
    <sheet name="Insights e Prior." sheetId="5" r:id="rId5"/>
    <sheet name="IV-Cálculo" sheetId="7" state="hidden" r:id="rId6"/>
  </sheets>
  <definedNames>
    <definedName name="_xlchart.v1.0" hidden="1">'Dados Limpos e Organizados'!$M$2:$M$279</definedName>
    <definedName name="SegmentaçãodeDados_Ano_Inicio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7" l="1"/>
  <c r="AK21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5" i="7"/>
  <c r="H65" i="5"/>
  <c r="H66" i="5"/>
  <c r="H67" i="5"/>
  <c r="H68" i="5"/>
  <c r="H64" i="5"/>
  <c r="H57" i="5"/>
  <c r="H58" i="5"/>
  <c r="H59" i="5"/>
  <c r="H60" i="5"/>
  <c r="H61" i="5"/>
  <c r="H56" i="5"/>
  <c r="H49" i="5"/>
  <c r="H50" i="5"/>
  <c r="H51" i="5"/>
  <c r="H52" i="5"/>
  <c r="H53" i="5"/>
  <c r="H48" i="5"/>
  <c r="F53" i="5"/>
  <c r="F68" i="5"/>
  <c r="F65" i="5"/>
  <c r="F66" i="5"/>
  <c r="F67" i="5"/>
  <c r="F64" i="5"/>
  <c r="G64" i="5" s="1"/>
  <c r="F57" i="5"/>
  <c r="F58" i="5"/>
  <c r="F59" i="5"/>
  <c r="F60" i="5"/>
  <c r="F61" i="5"/>
  <c r="F56" i="5"/>
  <c r="G56" i="5" s="1"/>
  <c r="F48" i="5"/>
  <c r="G48" i="5" s="1"/>
  <c r="F49" i="5"/>
  <c r="F50" i="5"/>
  <c r="F51" i="5"/>
  <c r="F52" i="5"/>
  <c r="D10" i="5"/>
  <c r="D11" i="5"/>
  <c r="D12" i="5"/>
  <c r="D13" i="5"/>
  <c r="D14" i="5"/>
  <c r="D15" i="5"/>
  <c r="D16" i="5"/>
  <c r="D17" i="5"/>
  <c r="D9" i="5"/>
  <c r="D10" i="3"/>
  <c r="E68" i="5"/>
  <c r="E67" i="5"/>
  <c r="E66" i="5"/>
  <c r="E65" i="5"/>
  <c r="E64" i="5"/>
  <c r="E61" i="5"/>
  <c r="E60" i="5"/>
  <c r="E59" i="5"/>
  <c r="E58" i="5"/>
  <c r="E57" i="5"/>
  <c r="E56" i="5"/>
  <c r="E49" i="5"/>
  <c r="E50" i="5"/>
  <c r="E51" i="5"/>
  <c r="E52" i="5"/>
  <c r="E53" i="5"/>
  <c r="E48" i="5"/>
  <c r="U50" i="5"/>
  <c r="H83" i="7"/>
  <c r="H82" i="7"/>
  <c r="G82" i="7"/>
  <c r="F82" i="7"/>
  <c r="H81" i="7"/>
  <c r="G81" i="7"/>
  <c r="I81" i="7" s="1"/>
  <c r="F81" i="7"/>
  <c r="H80" i="7"/>
  <c r="G80" i="7"/>
  <c r="I80" i="7" s="1"/>
  <c r="F80" i="7"/>
  <c r="H79" i="7"/>
  <c r="G79" i="7"/>
  <c r="F79" i="7"/>
  <c r="H74" i="7"/>
  <c r="H73" i="7"/>
  <c r="G73" i="7"/>
  <c r="F73" i="7"/>
  <c r="H72" i="7"/>
  <c r="G72" i="7"/>
  <c r="F72" i="7"/>
  <c r="H71" i="7"/>
  <c r="G71" i="7"/>
  <c r="F71" i="7"/>
  <c r="I71" i="7" s="1"/>
  <c r="H70" i="7"/>
  <c r="G70" i="7"/>
  <c r="F70" i="7"/>
  <c r="H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5" i="7"/>
  <c r="I54" i="7"/>
  <c r="H54" i="7"/>
  <c r="G54" i="7"/>
  <c r="F54" i="7"/>
  <c r="H53" i="7"/>
  <c r="G53" i="7"/>
  <c r="F53" i="7"/>
  <c r="I53" i="7" s="1"/>
  <c r="H52" i="7"/>
  <c r="G52" i="7"/>
  <c r="F52" i="7"/>
  <c r="H51" i="7"/>
  <c r="G51" i="7"/>
  <c r="F51" i="7"/>
  <c r="H46" i="7"/>
  <c r="H45" i="7"/>
  <c r="G45" i="7"/>
  <c r="F45" i="7"/>
  <c r="H44" i="7"/>
  <c r="G44" i="7"/>
  <c r="F44" i="7"/>
  <c r="H43" i="7"/>
  <c r="G43" i="7"/>
  <c r="F43" i="7"/>
  <c r="H42" i="7"/>
  <c r="G42" i="7"/>
  <c r="F42" i="7"/>
  <c r="H37" i="7"/>
  <c r="H36" i="7"/>
  <c r="G36" i="7"/>
  <c r="F36" i="7"/>
  <c r="H35" i="7"/>
  <c r="G35" i="7"/>
  <c r="F35" i="7"/>
  <c r="H34" i="7"/>
  <c r="G34" i="7"/>
  <c r="F34" i="7"/>
  <c r="H33" i="7"/>
  <c r="G33" i="7"/>
  <c r="F33" i="7"/>
  <c r="I33" i="7" s="1"/>
  <c r="H32" i="7"/>
  <c r="G32" i="7"/>
  <c r="F32" i="7"/>
  <c r="H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17" i="7"/>
  <c r="H16" i="7"/>
  <c r="G16" i="7"/>
  <c r="F16" i="7"/>
  <c r="H15" i="7"/>
  <c r="G15" i="7"/>
  <c r="F15" i="7"/>
  <c r="H14" i="7"/>
  <c r="G14" i="7"/>
  <c r="F14" i="7"/>
  <c r="H13" i="7"/>
  <c r="G13" i="7"/>
  <c r="F13" i="7"/>
  <c r="I13" i="7" s="1"/>
  <c r="H8" i="7"/>
  <c r="H7" i="7"/>
  <c r="G7" i="7"/>
  <c r="F7" i="7"/>
  <c r="H6" i="7"/>
  <c r="G6" i="7"/>
  <c r="F6" i="7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I6" i="7" l="1"/>
  <c r="I52" i="7"/>
  <c r="I35" i="7"/>
  <c r="I72" i="7"/>
  <c r="I82" i="7"/>
  <c r="I70" i="7"/>
  <c r="G65" i="5"/>
  <c r="G66" i="5" s="1"/>
  <c r="G67" i="5" s="1"/>
  <c r="G57" i="5"/>
  <c r="G58" i="5" s="1"/>
  <c r="G59" i="5" s="1"/>
  <c r="G60" i="5" s="1"/>
  <c r="I14" i="7"/>
  <c r="I34" i="7"/>
  <c r="I51" i="7"/>
  <c r="I44" i="7"/>
  <c r="I15" i="7"/>
  <c r="I62" i="7"/>
  <c r="I16" i="7"/>
  <c r="I26" i="7"/>
  <c r="I7" i="7"/>
  <c r="I8" i="7" s="1"/>
  <c r="I24" i="7"/>
  <c r="I22" i="7"/>
  <c r="I61" i="7"/>
  <c r="I25" i="7"/>
  <c r="I42" i="7"/>
  <c r="I64" i="7"/>
  <c r="I36" i="7"/>
  <c r="I43" i="7"/>
  <c r="I79" i="7"/>
  <c r="I55" i="7"/>
  <c r="I60" i="7"/>
  <c r="I32" i="7"/>
  <c r="I63" i="7"/>
  <c r="I73" i="7"/>
  <c r="I23" i="7"/>
  <c r="I27" i="7" s="1"/>
  <c r="I45" i="7"/>
  <c r="G49" i="5"/>
  <c r="G50" i="5" s="1"/>
  <c r="G51" i="5" s="1"/>
  <c r="G52" i="5" s="1"/>
  <c r="I74" i="7" l="1"/>
  <c r="I83" i="7"/>
  <c r="I17" i="7"/>
  <c r="I65" i="7"/>
  <c r="I46" i="7"/>
  <c r="I37" i="7"/>
  <c r="D14" i="3"/>
  <c r="D13" i="3"/>
  <c r="D12" i="3"/>
  <c r="D11" i="3"/>
  <c r="E10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M150" i="2"/>
  <c r="P150" i="2" s="1"/>
  <c r="N150" i="2"/>
  <c r="M205" i="2"/>
  <c r="P205" i="2" s="1"/>
  <c r="N205" i="2"/>
  <c r="M219" i="2"/>
  <c r="P219" i="2" s="1"/>
  <c r="N219" i="2"/>
  <c r="M264" i="2"/>
  <c r="P264" i="2" s="1"/>
  <c r="N264" i="2"/>
  <c r="N301" i="6"/>
  <c r="M301" i="6"/>
  <c r="L301" i="6"/>
  <c r="N300" i="6"/>
  <c r="M300" i="6"/>
  <c r="L300" i="6"/>
  <c r="N299" i="6"/>
  <c r="M299" i="6"/>
  <c r="L299" i="6"/>
  <c r="N298" i="6"/>
  <c r="M298" i="6"/>
  <c r="L298" i="6"/>
  <c r="N297" i="6"/>
  <c r="M297" i="6"/>
  <c r="L297" i="6"/>
  <c r="N296" i="6"/>
  <c r="M296" i="6"/>
  <c r="L296" i="6"/>
  <c r="N295" i="6"/>
  <c r="M295" i="6"/>
  <c r="L295" i="6"/>
  <c r="N294" i="6"/>
  <c r="M294" i="6"/>
  <c r="L294" i="6"/>
  <c r="N293" i="6"/>
  <c r="M293" i="6"/>
  <c r="L293" i="6"/>
  <c r="N292" i="6"/>
  <c r="M292" i="6"/>
  <c r="L292" i="6"/>
  <c r="N291" i="6"/>
  <c r="M291" i="6"/>
  <c r="L291" i="6"/>
  <c r="N290" i="6"/>
  <c r="M290" i="6"/>
  <c r="L290" i="6"/>
  <c r="N289" i="6"/>
  <c r="M289" i="6"/>
  <c r="L289" i="6"/>
  <c r="N288" i="6"/>
  <c r="M288" i="6"/>
  <c r="L288" i="6"/>
  <c r="N287" i="6"/>
  <c r="M287" i="6"/>
  <c r="L287" i="6"/>
  <c r="N286" i="6"/>
  <c r="M286" i="6"/>
  <c r="L286" i="6"/>
  <c r="N285" i="6"/>
  <c r="M285" i="6"/>
  <c r="L285" i="6"/>
  <c r="N284" i="6"/>
  <c r="M284" i="6"/>
  <c r="L284" i="6"/>
  <c r="N283" i="6"/>
  <c r="M283" i="6"/>
  <c r="L283" i="6"/>
  <c r="N282" i="6"/>
  <c r="M282" i="6"/>
  <c r="L282" i="6"/>
  <c r="N281" i="6"/>
  <c r="M281" i="6"/>
  <c r="L281" i="6"/>
  <c r="N280" i="6"/>
  <c r="M280" i="6"/>
  <c r="L280" i="6"/>
  <c r="N279" i="6"/>
  <c r="M279" i="6"/>
  <c r="L279" i="6"/>
  <c r="N278" i="6"/>
  <c r="M278" i="6"/>
  <c r="L278" i="6"/>
  <c r="N277" i="6"/>
  <c r="M277" i="6"/>
  <c r="L277" i="6"/>
  <c r="N276" i="6"/>
  <c r="M276" i="6"/>
  <c r="L276" i="6"/>
  <c r="N275" i="6"/>
  <c r="M275" i="6"/>
  <c r="L275" i="6"/>
  <c r="N274" i="6"/>
  <c r="M274" i="6"/>
  <c r="L274" i="6"/>
  <c r="N273" i="6"/>
  <c r="M273" i="6"/>
  <c r="L273" i="6"/>
  <c r="N272" i="6"/>
  <c r="M272" i="6"/>
  <c r="L272" i="6"/>
  <c r="N271" i="6"/>
  <c r="M271" i="6"/>
  <c r="L271" i="6"/>
  <c r="N270" i="6"/>
  <c r="M270" i="6"/>
  <c r="L270" i="6"/>
  <c r="N269" i="6"/>
  <c r="M269" i="6"/>
  <c r="L269" i="6"/>
  <c r="N268" i="6"/>
  <c r="M268" i="6"/>
  <c r="L268" i="6"/>
  <c r="N267" i="6"/>
  <c r="M267" i="6"/>
  <c r="L267" i="6"/>
  <c r="N266" i="6"/>
  <c r="M266" i="6"/>
  <c r="L266" i="6"/>
  <c r="N265" i="6"/>
  <c r="M265" i="6"/>
  <c r="L265" i="6"/>
  <c r="N264" i="6"/>
  <c r="M264" i="6"/>
  <c r="L264" i="6"/>
  <c r="N263" i="6"/>
  <c r="M263" i="6"/>
  <c r="L263" i="6"/>
  <c r="N262" i="6"/>
  <c r="M262" i="6"/>
  <c r="L262" i="6"/>
  <c r="N261" i="6"/>
  <c r="M261" i="6"/>
  <c r="L261" i="6"/>
  <c r="N260" i="6"/>
  <c r="M260" i="6"/>
  <c r="L260" i="6"/>
  <c r="N259" i="6"/>
  <c r="M259" i="6"/>
  <c r="L259" i="6"/>
  <c r="N258" i="6"/>
  <c r="M258" i="6"/>
  <c r="L258" i="6"/>
  <c r="N257" i="6"/>
  <c r="M257" i="6"/>
  <c r="L257" i="6"/>
  <c r="N256" i="6"/>
  <c r="M256" i="6"/>
  <c r="L256" i="6"/>
  <c r="N255" i="6"/>
  <c r="M255" i="6"/>
  <c r="L255" i="6"/>
  <c r="N254" i="6"/>
  <c r="M254" i="6"/>
  <c r="L254" i="6"/>
  <c r="N253" i="6"/>
  <c r="M253" i="6"/>
  <c r="L253" i="6"/>
  <c r="N252" i="6"/>
  <c r="M252" i="6"/>
  <c r="L252" i="6"/>
  <c r="N251" i="6"/>
  <c r="M251" i="6"/>
  <c r="L251" i="6"/>
  <c r="N250" i="6"/>
  <c r="M250" i="6"/>
  <c r="L250" i="6"/>
  <c r="N249" i="6"/>
  <c r="M249" i="6"/>
  <c r="L249" i="6"/>
  <c r="N248" i="6"/>
  <c r="M248" i="6"/>
  <c r="L248" i="6"/>
  <c r="N247" i="6"/>
  <c r="M247" i="6"/>
  <c r="L247" i="6"/>
  <c r="N246" i="6"/>
  <c r="M246" i="6"/>
  <c r="L246" i="6"/>
  <c r="N245" i="6"/>
  <c r="M245" i="6"/>
  <c r="L245" i="6"/>
  <c r="N244" i="6"/>
  <c r="M244" i="6"/>
  <c r="L244" i="6"/>
  <c r="N243" i="6"/>
  <c r="M243" i="6"/>
  <c r="L243" i="6"/>
  <c r="N242" i="6"/>
  <c r="M242" i="6"/>
  <c r="L242" i="6"/>
  <c r="N241" i="6"/>
  <c r="M241" i="6"/>
  <c r="L241" i="6"/>
  <c r="N240" i="6"/>
  <c r="M240" i="6"/>
  <c r="L240" i="6"/>
  <c r="N239" i="6"/>
  <c r="M239" i="6"/>
  <c r="L239" i="6"/>
  <c r="N238" i="6"/>
  <c r="M238" i="6"/>
  <c r="L238" i="6"/>
  <c r="N237" i="6"/>
  <c r="M237" i="6"/>
  <c r="L237" i="6"/>
  <c r="N236" i="6"/>
  <c r="M236" i="6"/>
  <c r="L236" i="6"/>
  <c r="N235" i="6"/>
  <c r="M235" i="6"/>
  <c r="L235" i="6"/>
  <c r="N234" i="6"/>
  <c r="M234" i="6"/>
  <c r="L234" i="6"/>
  <c r="N233" i="6"/>
  <c r="M233" i="6"/>
  <c r="L233" i="6"/>
  <c r="N232" i="6"/>
  <c r="M232" i="6"/>
  <c r="L232" i="6"/>
  <c r="N231" i="6"/>
  <c r="M231" i="6"/>
  <c r="L231" i="6"/>
  <c r="N230" i="6"/>
  <c r="M230" i="6"/>
  <c r="L230" i="6"/>
  <c r="N229" i="6"/>
  <c r="M229" i="6"/>
  <c r="L229" i="6"/>
  <c r="N228" i="6"/>
  <c r="M228" i="6"/>
  <c r="L228" i="6"/>
  <c r="N227" i="6"/>
  <c r="M227" i="6"/>
  <c r="L227" i="6"/>
  <c r="N226" i="6"/>
  <c r="M226" i="6"/>
  <c r="L226" i="6"/>
  <c r="N225" i="6"/>
  <c r="M225" i="6"/>
  <c r="L225" i="6"/>
  <c r="N224" i="6"/>
  <c r="M224" i="6"/>
  <c r="L224" i="6"/>
  <c r="N223" i="6"/>
  <c r="M223" i="6"/>
  <c r="L223" i="6"/>
  <c r="N222" i="6"/>
  <c r="M222" i="6"/>
  <c r="L222" i="6"/>
  <c r="N221" i="6"/>
  <c r="M221" i="6"/>
  <c r="L221" i="6"/>
  <c r="N220" i="6"/>
  <c r="M220" i="6"/>
  <c r="L220" i="6"/>
  <c r="N219" i="6"/>
  <c r="M219" i="6"/>
  <c r="L219" i="6"/>
  <c r="N218" i="6"/>
  <c r="M218" i="6"/>
  <c r="L218" i="6"/>
  <c r="N217" i="6"/>
  <c r="M217" i="6"/>
  <c r="L217" i="6"/>
  <c r="N216" i="6"/>
  <c r="M216" i="6"/>
  <c r="L216" i="6"/>
  <c r="N215" i="6"/>
  <c r="M215" i="6"/>
  <c r="L215" i="6"/>
  <c r="N214" i="6"/>
  <c r="M214" i="6"/>
  <c r="L214" i="6"/>
  <c r="N213" i="6"/>
  <c r="M213" i="6"/>
  <c r="L213" i="6"/>
  <c r="N212" i="6"/>
  <c r="M212" i="6"/>
  <c r="L212" i="6"/>
  <c r="N211" i="6"/>
  <c r="M211" i="6"/>
  <c r="L211" i="6"/>
  <c r="N210" i="6"/>
  <c r="M210" i="6"/>
  <c r="L210" i="6"/>
  <c r="N209" i="6"/>
  <c r="M209" i="6"/>
  <c r="L209" i="6"/>
  <c r="N208" i="6"/>
  <c r="M208" i="6"/>
  <c r="L208" i="6"/>
  <c r="N207" i="6"/>
  <c r="M207" i="6"/>
  <c r="L207" i="6"/>
  <c r="N206" i="6"/>
  <c r="M206" i="6"/>
  <c r="L206" i="6"/>
  <c r="N205" i="6"/>
  <c r="M205" i="6"/>
  <c r="L205" i="6"/>
  <c r="N204" i="6"/>
  <c r="M204" i="6"/>
  <c r="L204" i="6"/>
  <c r="N203" i="6"/>
  <c r="M203" i="6"/>
  <c r="L203" i="6"/>
  <c r="N202" i="6"/>
  <c r="M202" i="6"/>
  <c r="L202" i="6"/>
  <c r="N201" i="6"/>
  <c r="M201" i="6"/>
  <c r="L201" i="6"/>
  <c r="N200" i="6"/>
  <c r="M200" i="6"/>
  <c r="L200" i="6"/>
  <c r="N199" i="6"/>
  <c r="M199" i="6"/>
  <c r="L199" i="6"/>
  <c r="N198" i="6"/>
  <c r="M198" i="6"/>
  <c r="L198" i="6"/>
  <c r="N197" i="6"/>
  <c r="M197" i="6"/>
  <c r="L197" i="6"/>
  <c r="N196" i="6"/>
  <c r="M196" i="6"/>
  <c r="L196" i="6"/>
  <c r="N195" i="6"/>
  <c r="M195" i="6"/>
  <c r="L195" i="6"/>
  <c r="N194" i="6"/>
  <c r="M194" i="6"/>
  <c r="L194" i="6"/>
  <c r="N193" i="6"/>
  <c r="M193" i="6"/>
  <c r="L193" i="6"/>
  <c r="N192" i="6"/>
  <c r="M192" i="6"/>
  <c r="L192" i="6"/>
  <c r="N191" i="6"/>
  <c r="M191" i="6"/>
  <c r="L191" i="6"/>
  <c r="N190" i="6"/>
  <c r="M190" i="6"/>
  <c r="L190" i="6"/>
  <c r="N189" i="6"/>
  <c r="M189" i="6"/>
  <c r="L189" i="6"/>
  <c r="N188" i="6"/>
  <c r="M188" i="6"/>
  <c r="L188" i="6"/>
  <c r="N187" i="6"/>
  <c r="M187" i="6"/>
  <c r="L187" i="6"/>
  <c r="N186" i="6"/>
  <c r="M186" i="6"/>
  <c r="L186" i="6"/>
  <c r="N185" i="6"/>
  <c r="M185" i="6"/>
  <c r="L185" i="6"/>
  <c r="N184" i="6"/>
  <c r="M184" i="6"/>
  <c r="L184" i="6"/>
  <c r="N183" i="6"/>
  <c r="M183" i="6"/>
  <c r="L183" i="6"/>
  <c r="N182" i="6"/>
  <c r="M182" i="6"/>
  <c r="L182" i="6"/>
  <c r="N181" i="6"/>
  <c r="M181" i="6"/>
  <c r="L181" i="6"/>
  <c r="N180" i="6"/>
  <c r="M180" i="6"/>
  <c r="L180" i="6"/>
  <c r="N179" i="6"/>
  <c r="M179" i="6"/>
  <c r="L179" i="6"/>
  <c r="N178" i="6"/>
  <c r="M178" i="6"/>
  <c r="L178" i="6"/>
  <c r="N177" i="6"/>
  <c r="M177" i="6"/>
  <c r="L177" i="6"/>
  <c r="N176" i="6"/>
  <c r="M176" i="6"/>
  <c r="L176" i="6"/>
  <c r="N175" i="6"/>
  <c r="M175" i="6"/>
  <c r="L175" i="6"/>
  <c r="N174" i="6"/>
  <c r="M174" i="6"/>
  <c r="L174" i="6"/>
  <c r="N173" i="6"/>
  <c r="M173" i="6"/>
  <c r="L173" i="6"/>
  <c r="N172" i="6"/>
  <c r="M172" i="6"/>
  <c r="L172" i="6"/>
  <c r="N171" i="6"/>
  <c r="M171" i="6"/>
  <c r="L171" i="6"/>
  <c r="N170" i="6"/>
  <c r="M170" i="6"/>
  <c r="L170" i="6"/>
  <c r="N169" i="6"/>
  <c r="M169" i="6"/>
  <c r="L169" i="6"/>
  <c r="N168" i="6"/>
  <c r="M168" i="6"/>
  <c r="L168" i="6"/>
  <c r="N167" i="6"/>
  <c r="M167" i="6"/>
  <c r="L167" i="6"/>
  <c r="N166" i="6"/>
  <c r="M166" i="6"/>
  <c r="L166" i="6"/>
  <c r="N165" i="6"/>
  <c r="M165" i="6"/>
  <c r="L165" i="6"/>
  <c r="N164" i="6"/>
  <c r="M164" i="6"/>
  <c r="L164" i="6"/>
  <c r="N163" i="6"/>
  <c r="M163" i="6"/>
  <c r="L163" i="6"/>
  <c r="N162" i="6"/>
  <c r="M162" i="6"/>
  <c r="L162" i="6"/>
  <c r="N161" i="6"/>
  <c r="M161" i="6"/>
  <c r="L161" i="6"/>
  <c r="N160" i="6"/>
  <c r="M160" i="6"/>
  <c r="L160" i="6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" i="6"/>
  <c r="M2" i="6"/>
  <c r="L2" i="6"/>
  <c r="D15" i="3"/>
  <c r="N279" i="2"/>
  <c r="M279" i="2"/>
  <c r="P279" i="2" s="1"/>
  <c r="N278" i="2"/>
  <c r="M278" i="2"/>
  <c r="P278" i="2" s="1"/>
  <c r="N277" i="2"/>
  <c r="M277" i="2"/>
  <c r="P277" i="2" s="1"/>
  <c r="N276" i="2"/>
  <c r="M276" i="2"/>
  <c r="P276" i="2" s="1"/>
  <c r="N275" i="2"/>
  <c r="M275" i="2"/>
  <c r="P275" i="2" s="1"/>
  <c r="N274" i="2"/>
  <c r="M274" i="2"/>
  <c r="P274" i="2" s="1"/>
  <c r="N273" i="2"/>
  <c r="M273" i="2"/>
  <c r="P273" i="2" s="1"/>
  <c r="N272" i="2"/>
  <c r="M272" i="2"/>
  <c r="P272" i="2" s="1"/>
  <c r="N271" i="2"/>
  <c r="M271" i="2"/>
  <c r="P271" i="2" s="1"/>
  <c r="N270" i="2"/>
  <c r="M270" i="2"/>
  <c r="P270" i="2" s="1"/>
  <c r="N269" i="2"/>
  <c r="M269" i="2"/>
  <c r="P269" i="2" s="1"/>
  <c r="N268" i="2"/>
  <c r="M268" i="2"/>
  <c r="P268" i="2" s="1"/>
  <c r="N267" i="2"/>
  <c r="M267" i="2"/>
  <c r="P267" i="2" s="1"/>
  <c r="N266" i="2"/>
  <c r="M266" i="2"/>
  <c r="P266" i="2" s="1"/>
  <c r="N265" i="2"/>
  <c r="M265" i="2"/>
  <c r="P265" i="2" s="1"/>
  <c r="N263" i="2"/>
  <c r="M263" i="2"/>
  <c r="P263" i="2" s="1"/>
  <c r="N262" i="2"/>
  <c r="M262" i="2"/>
  <c r="P262" i="2" s="1"/>
  <c r="N261" i="2"/>
  <c r="M261" i="2"/>
  <c r="P261" i="2" s="1"/>
  <c r="N260" i="2"/>
  <c r="M260" i="2"/>
  <c r="P260" i="2" s="1"/>
  <c r="N259" i="2"/>
  <c r="M259" i="2"/>
  <c r="P259" i="2" s="1"/>
  <c r="N258" i="2"/>
  <c r="M258" i="2"/>
  <c r="P258" i="2" s="1"/>
  <c r="N257" i="2"/>
  <c r="M257" i="2"/>
  <c r="P257" i="2" s="1"/>
  <c r="N256" i="2"/>
  <c r="M256" i="2"/>
  <c r="P256" i="2" s="1"/>
  <c r="N255" i="2"/>
  <c r="M255" i="2"/>
  <c r="P255" i="2" s="1"/>
  <c r="N254" i="2"/>
  <c r="M254" i="2"/>
  <c r="P254" i="2" s="1"/>
  <c r="N253" i="2"/>
  <c r="M253" i="2"/>
  <c r="P253" i="2" s="1"/>
  <c r="N252" i="2"/>
  <c r="M252" i="2"/>
  <c r="P252" i="2" s="1"/>
  <c r="N251" i="2"/>
  <c r="M251" i="2"/>
  <c r="P251" i="2" s="1"/>
  <c r="N250" i="2"/>
  <c r="M250" i="2"/>
  <c r="P250" i="2" s="1"/>
  <c r="N249" i="2"/>
  <c r="M249" i="2"/>
  <c r="P249" i="2" s="1"/>
  <c r="N248" i="2"/>
  <c r="M248" i="2"/>
  <c r="P248" i="2" s="1"/>
  <c r="N247" i="2"/>
  <c r="M247" i="2"/>
  <c r="P247" i="2" s="1"/>
  <c r="N246" i="2"/>
  <c r="M246" i="2"/>
  <c r="P246" i="2" s="1"/>
  <c r="N245" i="2"/>
  <c r="M245" i="2"/>
  <c r="P245" i="2" s="1"/>
  <c r="N244" i="2"/>
  <c r="M244" i="2"/>
  <c r="P244" i="2" s="1"/>
  <c r="N243" i="2"/>
  <c r="M243" i="2"/>
  <c r="P243" i="2" s="1"/>
  <c r="N242" i="2"/>
  <c r="M242" i="2"/>
  <c r="P242" i="2" s="1"/>
  <c r="N241" i="2"/>
  <c r="M241" i="2"/>
  <c r="P241" i="2" s="1"/>
  <c r="N240" i="2"/>
  <c r="M240" i="2"/>
  <c r="P240" i="2" s="1"/>
  <c r="N239" i="2"/>
  <c r="M239" i="2"/>
  <c r="P239" i="2" s="1"/>
  <c r="N238" i="2"/>
  <c r="M238" i="2"/>
  <c r="P238" i="2" s="1"/>
  <c r="N237" i="2"/>
  <c r="M237" i="2"/>
  <c r="P237" i="2" s="1"/>
  <c r="N236" i="2"/>
  <c r="M236" i="2"/>
  <c r="P236" i="2" s="1"/>
  <c r="N235" i="2"/>
  <c r="M235" i="2"/>
  <c r="P235" i="2" s="1"/>
  <c r="N234" i="2"/>
  <c r="M234" i="2"/>
  <c r="P234" i="2" s="1"/>
  <c r="N233" i="2"/>
  <c r="M233" i="2"/>
  <c r="P233" i="2" s="1"/>
  <c r="N232" i="2"/>
  <c r="M232" i="2"/>
  <c r="P232" i="2" s="1"/>
  <c r="N231" i="2"/>
  <c r="M231" i="2"/>
  <c r="P231" i="2" s="1"/>
  <c r="N230" i="2"/>
  <c r="M230" i="2"/>
  <c r="P230" i="2" s="1"/>
  <c r="N229" i="2"/>
  <c r="M229" i="2"/>
  <c r="P229" i="2" s="1"/>
  <c r="N228" i="2"/>
  <c r="M228" i="2"/>
  <c r="P228" i="2" s="1"/>
  <c r="N227" i="2"/>
  <c r="M227" i="2"/>
  <c r="P227" i="2" s="1"/>
  <c r="N226" i="2"/>
  <c r="M226" i="2"/>
  <c r="P226" i="2" s="1"/>
  <c r="N225" i="2"/>
  <c r="M225" i="2"/>
  <c r="P225" i="2" s="1"/>
  <c r="N224" i="2"/>
  <c r="M224" i="2"/>
  <c r="P224" i="2" s="1"/>
  <c r="N223" i="2"/>
  <c r="M223" i="2"/>
  <c r="P223" i="2" s="1"/>
  <c r="N222" i="2"/>
  <c r="M222" i="2"/>
  <c r="P222" i="2" s="1"/>
  <c r="N221" i="2"/>
  <c r="M221" i="2"/>
  <c r="P221" i="2" s="1"/>
  <c r="N220" i="2"/>
  <c r="M220" i="2"/>
  <c r="P220" i="2" s="1"/>
  <c r="N218" i="2"/>
  <c r="M218" i="2"/>
  <c r="P218" i="2" s="1"/>
  <c r="N217" i="2"/>
  <c r="M217" i="2"/>
  <c r="P217" i="2" s="1"/>
  <c r="N216" i="2"/>
  <c r="M216" i="2"/>
  <c r="P216" i="2" s="1"/>
  <c r="N215" i="2"/>
  <c r="M215" i="2"/>
  <c r="P215" i="2" s="1"/>
  <c r="N214" i="2"/>
  <c r="M214" i="2"/>
  <c r="P214" i="2" s="1"/>
  <c r="N213" i="2"/>
  <c r="M213" i="2"/>
  <c r="P213" i="2" s="1"/>
  <c r="N212" i="2"/>
  <c r="M212" i="2"/>
  <c r="P212" i="2" s="1"/>
  <c r="N211" i="2"/>
  <c r="M211" i="2"/>
  <c r="P211" i="2" s="1"/>
  <c r="N210" i="2"/>
  <c r="M210" i="2"/>
  <c r="P210" i="2" s="1"/>
  <c r="N209" i="2"/>
  <c r="M209" i="2"/>
  <c r="P209" i="2" s="1"/>
  <c r="N208" i="2"/>
  <c r="M208" i="2"/>
  <c r="P208" i="2" s="1"/>
  <c r="N207" i="2"/>
  <c r="M207" i="2"/>
  <c r="P207" i="2" s="1"/>
  <c r="N206" i="2"/>
  <c r="M206" i="2"/>
  <c r="P206" i="2" s="1"/>
  <c r="N204" i="2"/>
  <c r="M204" i="2"/>
  <c r="P204" i="2" s="1"/>
  <c r="N203" i="2"/>
  <c r="M203" i="2"/>
  <c r="P203" i="2" s="1"/>
  <c r="N202" i="2"/>
  <c r="M202" i="2"/>
  <c r="P202" i="2" s="1"/>
  <c r="N201" i="2"/>
  <c r="M201" i="2"/>
  <c r="P201" i="2" s="1"/>
  <c r="N200" i="2"/>
  <c r="M200" i="2"/>
  <c r="P200" i="2" s="1"/>
  <c r="N199" i="2"/>
  <c r="M199" i="2"/>
  <c r="P199" i="2" s="1"/>
  <c r="N198" i="2"/>
  <c r="M198" i="2"/>
  <c r="P198" i="2" s="1"/>
  <c r="N197" i="2"/>
  <c r="M197" i="2"/>
  <c r="P197" i="2" s="1"/>
  <c r="N196" i="2"/>
  <c r="M196" i="2"/>
  <c r="P196" i="2" s="1"/>
  <c r="N195" i="2"/>
  <c r="M195" i="2"/>
  <c r="P195" i="2" s="1"/>
  <c r="N194" i="2"/>
  <c r="M194" i="2"/>
  <c r="P194" i="2" s="1"/>
  <c r="N193" i="2"/>
  <c r="M193" i="2"/>
  <c r="P193" i="2" s="1"/>
  <c r="N192" i="2"/>
  <c r="M192" i="2"/>
  <c r="P192" i="2" s="1"/>
  <c r="N191" i="2"/>
  <c r="M191" i="2"/>
  <c r="P191" i="2" s="1"/>
  <c r="N190" i="2"/>
  <c r="M190" i="2"/>
  <c r="P190" i="2" s="1"/>
  <c r="N189" i="2"/>
  <c r="M189" i="2"/>
  <c r="P189" i="2" s="1"/>
  <c r="N188" i="2"/>
  <c r="M188" i="2"/>
  <c r="P188" i="2" s="1"/>
  <c r="N187" i="2"/>
  <c r="M187" i="2"/>
  <c r="P187" i="2" s="1"/>
  <c r="N186" i="2"/>
  <c r="M186" i="2"/>
  <c r="P186" i="2" s="1"/>
  <c r="N185" i="2"/>
  <c r="M185" i="2"/>
  <c r="P185" i="2" s="1"/>
  <c r="N184" i="2"/>
  <c r="M184" i="2"/>
  <c r="P184" i="2" s="1"/>
  <c r="N183" i="2"/>
  <c r="M183" i="2"/>
  <c r="P183" i="2" s="1"/>
  <c r="N182" i="2"/>
  <c r="M182" i="2"/>
  <c r="P182" i="2" s="1"/>
  <c r="N181" i="2"/>
  <c r="M181" i="2"/>
  <c r="P181" i="2" s="1"/>
  <c r="N180" i="2"/>
  <c r="M180" i="2"/>
  <c r="P180" i="2" s="1"/>
  <c r="N179" i="2"/>
  <c r="M179" i="2"/>
  <c r="P179" i="2" s="1"/>
  <c r="N178" i="2"/>
  <c r="M178" i="2"/>
  <c r="P178" i="2" s="1"/>
  <c r="N177" i="2"/>
  <c r="M177" i="2"/>
  <c r="P177" i="2" s="1"/>
  <c r="N176" i="2"/>
  <c r="M176" i="2"/>
  <c r="P176" i="2" s="1"/>
  <c r="N175" i="2"/>
  <c r="M175" i="2"/>
  <c r="P175" i="2" s="1"/>
  <c r="N174" i="2"/>
  <c r="M174" i="2"/>
  <c r="P174" i="2" s="1"/>
  <c r="N173" i="2"/>
  <c r="M173" i="2"/>
  <c r="P173" i="2" s="1"/>
  <c r="N172" i="2"/>
  <c r="M172" i="2"/>
  <c r="P172" i="2" s="1"/>
  <c r="N171" i="2"/>
  <c r="M171" i="2"/>
  <c r="P171" i="2" s="1"/>
  <c r="N170" i="2"/>
  <c r="M170" i="2"/>
  <c r="P170" i="2" s="1"/>
  <c r="N169" i="2"/>
  <c r="M169" i="2"/>
  <c r="P169" i="2" s="1"/>
  <c r="N168" i="2"/>
  <c r="M168" i="2"/>
  <c r="P168" i="2" s="1"/>
  <c r="N167" i="2"/>
  <c r="M167" i="2"/>
  <c r="P167" i="2" s="1"/>
  <c r="N166" i="2"/>
  <c r="M166" i="2"/>
  <c r="P166" i="2" s="1"/>
  <c r="N165" i="2"/>
  <c r="M165" i="2"/>
  <c r="P165" i="2" s="1"/>
  <c r="N164" i="2"/>
  <c r="M164" i="2"/>
  <c r="P164" i="2" s="1"/>
  <c r="N163" i="2"/>
  <c r="M163" i="2"/>
  <c r="P163" i="2" s="1"/>
  <c r="N162" i="2"/>
  <c r="M162" i="2"/>
  <c r="P162" i="2" s="1"/>
  <c r="N161" i="2"/>
  <c r="M161" i="2"/>
  <c r="P161" i="2" s="1"/>
  <c r="N160" i="2"/>
  <c r="M160" i="2"/>
  <c r="P160" i="2" s="1"/>
  <c r="N159" i="2"/>
  <c r="M159" i="2"/>
  <c r="P159" i="2" s="1"/>
  <c r="N158" i="2"/>
  <c r="M158" i="2"/>
  <c r="P158" i="2" s="1"/>
  <c r="N157" i="2"/>
  <c r="M157" i="2"/>
  <c r="P157" i="2" s="1"/>
  <c r="N156" i="2"/>
  <c r="M156" i="2"/>
  <c r="P156" i="2" s="1"/>
  <c r="N155" i="2"/>
  <c r="M155" i="2"/>
  <c r="P155" i="2" s="1"/>
  <c r="N154" i="2"/>
  <c r="M154" i="2"/>
  <c r="P154" i="2" s="1"/>
  <c r="N153" i="2"/>
  <c r="M153" i="2"/>
  <c r="P153" i="2" s="1"/>
  <c r="N152" i="2"/>
  <c r="M152" i="2"/>
  <c r="P152" i="2" s="1"/>
  <c r="N151" i="2"/>
  <c r="M151" i="2"/>
  <c r="P151" i="2" s="1"/>
  <c r="N149" i="2"/>
  <c r="M149" i="2"/>
  <c r="P149" i="2" s="1"/>
  <c r="N148" i="2"/>
  <c r="M148" i="2"/>
  <c r="P148" i="2" s="1"/>
  <c r="N147" i="2"/>
  <c r="M147" i="2"/>
  <c r="P147" i="2" s="1"/>
  <c r="N146" i="2"/>
  <c r="M146" i="2"/>
  <c r="P146" i="2" s="1"/>
  <c r="N145" i="2"/>
  <c r="M145" i="2"/>
  <c r="P145" i="2" s="1"/>
  <c r="N144" i="2"/>
  <c r="M144" i="2"/>
  <c r="P144" i="2" s="1"/>
  <c r="N143" i="2"/>
  <c r="M143" i="2"/>
  <c r="P143" i="2" s="1"/>
  <c r="N142" i="2"/>
  <c r="M142" i="2"/>
  <c r="P142" i="2" s="1"/>
  <c r="N141" i="2"/>
  <c r="M141" i="2"/>
  <c r="P141" i="2" s="1"/>
  <c r="N140" i="2"/>
  <c r="M140" i="2"/>
  <c r="P140" i="2" s="1"/>
  <c r="N139" i="2"/>
  <c r="M139" i="2"/>
  <c r="P139" i="2" s="1"/>
  <c r="N138" i="2"/>
  <c r="M138" i="2"/>
  <c r="P138" i="2" s="1"/>
  <c r="N137" i="2"/>
  <c r="M137" i="2"/>
  <c r="P137" i="2" s="1"/>
  <c r="N136" i="2"/>
  <c r="M136" i="2"/>
  <c r="P136" i="2" s="1"/>
  <c r="N135" i="2"/>
  <c r="M135" i="2"/>
  <c r="P135" i="2" s="1"/>
  <c r="N134" i="2"/>
  <c r="M134" i="2"/>
  <c r="P134" i="2" s="1"/>
  <c r="N133" i="2"/>
  <c r="M133" i="2"/>
  <c r="P133" i="2" s="1"/>
  <c r="N132" i="2"/>
  <c r="M132" i="2"/>
  <c r="P132" i="2" s="1"/>
  <c r="N131" i="2"/>
  <c r="M131" i="2"/>
  <c r="P131" i="2" s="1"/>
  <c r="N130" i="2"/>
  <c r="M130" i="2"/>
  <c r="P130" i="2" s="1"/>
  <c r="N129" i="2"/>
  <c r="M129" i="2"/>
  <c r="P129" i="2" s="1"/>
  <c r="N128" i="2"/>
  <c r="M128" i="2"/>
  <c r="P128" i="2" s="1"/>
  <c r="N127" i="2"/>
  <c r="M127" i="2"/>
  <c r="P127" i="2" s="1"/>
  <c r="N126" i="2"/>
  <c r="M126" i="2"/>
  <c r="P126" i="2" s="1"/>
  <c r="N125" i="2"/>
  <c r="M125" i="2"/>
  <c r="P125" i="2" s="1"/>
  <c r="N124" i="2"/>
  <c r="M124" i="2"/>
  <c r="P124" i="2" s="1"/>
  <c r="N123" i="2"/>
  <c r="M123" i="2"/>
  <c r="P123" i="2" s="1"/>
  <c r="N122" i="2"/>
  <c r="M122" i="2"/>
  <c r="P122" i="2" s="1"/>
  <c r="N121" i="2"/>
  <c r="M121" i="2"/>
  <c r="P121" i="2" s="1"/>
  <c r="N120" i="2"/>
  <c r="M120" i="2"/>
  <c r="P120" i="2" s="1"/>
  <c r="N119" i="2"/>
  <c r="M119" i="2"/>
  <c r="P119" i="2" s="1"/>
  <c r="N118" i="2"/>
  <c r="M118" i="2"/>
  <c r="P118" i="2" s="1"/>
  <c r="N117" i="2"/>
  <c r="M117" i="2"/>
  <c r="P117" i="2" s="1"/>
  <c r="N116" i="2"/>
  <c r="M116" i="2"/>
  <c r="P116" i="2" s="1"/>
  <c r="N115" i="2"/>
  <c r="M115" i="2"/>
  <c r="P115" i="2" s="1"/>
  <c r="N114" i="2"/>
  <c r="M114" i="2"/>
  <c r="P114" i="2" s="1"/>
  <c r="N113" i="2"/>
  <c r="M113" i="2"/>
  <c r="P113" i="2" s="1"/>
  <c r="N112" i="2"/>
  <c r="M112" i="2"/>
  <c r="P112" i="2" s="1"/>
  <c r="N111" i="2"/>
  <c r="M111" i="2"/>
  <c r="P111" i="2" s="1"/>
  <c r="N110" i="2"/>
  <c r="M110" i="2"/>
  <c r="P110" i="2" s="1"/>
  <c r="N109" i="2"/>
  <c r="M109" i="2"/>
  <c r="P109" i="2" s="1"/>
  <c r="N108" i="2"/>
  <c r="M108" i="2"/>
  <c r="P108" i="2" s="1"/>
  <c r="N107" i="2"/>
  <c r="M107" i="2"/>
  <c r="P107" i="2" s="1"/>
  <c r="N106" i="2"/>
  <c r="M106" i="2"/>
  <c r="P106" i="2" s="1"/>
  <c r="N105" i="2"/>
  <c r="M105" i="2"/>
  <c r="P105" i="2" s="1"/>
  <c r="N104" i="2"/>
  <c r="M104" i="2"/>
  <c r="P104" i="2" s="1"/>
  <c r="N103" i="2"/>
  <c r="M103" i="2"/>
  <c r="P103" i="2" s="1"/>
  <c r="N102" i="2"/>
  <c r="M102" i="2"/>
  <c r="P102" i="2" s="1"/>
  <c r="N101" i="2"/>
  <c r="M101" i="2"/>
  <c r="P101" i="2" s="1"/>
  <c r="N100" i="2"/>
  <c r="M100" i="2"/>
  <c r="P100" i="2" s="1"/>
  <c r="N99" i="2"/>
  <c r="M99" i="2"/>
  <c r="P99" i="2" s="1"/>
  <c r="N98" i="2"/>
  <c r="M98" i="2"/>
  <c r="P98" i="2" s="1"/>
  <c r="N97" i="2"/>
  <c r="M97" i="2"/>
  <c r="P97" i="2" s="1"/>
  <c r="N96" i="2"/>
  <c r="M96" i="2"/>
  <c r="P96" i="2" s="1"/>
  <c r="N95" i="2"/>
  <c r="M95" i="2"/>
  <c r="P95" i="2" s="1"/>
  <c r="N94" i="2"/>
  <c r="M94" i="2"/>
  <c r="P94" i="2" s="1"/>
  <c r="N93" i="2"/>
  <c r="M93" i="2"/>
  <c r="P93" i="2" s="1"/>
  <c r="N92" i="2"/>
  <c r="M92" i="2"/>
  <c r="P92" i="2" s="1"/>
  <c r="N91" i="2"/>
  <c r="M91" i="2"/>
  <c r="P91" i="2" s="1"/>
  <c r="N90" i="2"/>
  <c r="M90" i="2"/>
  <c r="P90" i="2" s="1"/>
  <c r="N89" i="2"/>
  <c r="M89" i="2"/>
  <c r="P89" i="2" s="1"/>
  <c r="N88" i="2"/>
  <c r="M88" i="2"/>
  <c r="P88" i="2" s="1"/>
  <c r="N87" i="2"/>
  <c r="M87" i="2"/>
  <c r="P87" i="2" s="1"/>
  <c r="N86" i="2"/>
  <c r="M86" i="2"/>
  <c r="P86" i="2" s="1"/>
  <c r="N85" i="2"/>
  <c r="M85" i="2"/>
  <c r="P85" i="2" s="1"/>
  <c r="N84" i="2"/>
  <c r="M84" i="2"/>
  <c r="P84" i="2" s="1"/>
  <c r="N83" i="2"/>
  <c r="M83" i="2"/>
  <c r="P83" i="2" s="1"/>
  <c r="N82" i="2"/>
  <c r="M82" i="2"/>
  <c r="P82" i="2" s="1"/>
  <c r="N81" i="2"/>
  <c r="M81" i="2"/>
  <c r="P81" i="2" s="1"/>
  <c r="N80" i="2"/>
  <c r="M80" i="2"/>
  <c r="P80" i="2" s="1"/>
  <c r="N79" i="2"/>
  <c r="M79" i="2"/>
  <c r="P79" i="2" s="1"/>
  <c r="N78" i="2"/>
  <c r="M78" i="2"/>
  <c r="P78" i="2" s="1"/>
  <c r="N77" i="2"/>
  <c r="M77" i="2"/>
  <c r="P77" i="2" s="1"/>
  <c r="N76" i="2"/>
  <c r="M76" i="2"/>
  <c r="P76" i="2" s="1"/>
  <c r="N75" i="2"/>
  <c r="M75" i="2"/>
  <c r="P75" i="2" s="1"/>
  <c r="N74" i="2"/>
  <c r="M74" i="2"/>
  <c r="P74" i="2" s="1"/>
  <c r="N73" i="2"/>
  <c r="M73" i="2"/>
  <c r="P73" i="2" s="1"/>
  <c r="N72" i="2"/>
  <c r="M72" i="2"/>
  <c r="P72" i="2" s="1"/>
  <c r="N71" i="2"/>
  <c r="M71" i="2"/>
  <c r="P71" i="2" s="1"/>
  <c r="N70" i="2"/>
  <c r="M70" i="2"/>
  <c r="P70" i="2" s="1"/>
  <c r="N69" i="2"/>
  <c r="M69" i="2"/>
  <c r="P69" i="2" s="1"/>
  <c r="N68" i="2"/>
  <c r="M68" i="2"/>
  <c r="P68" i="2" s="1"/>
  <c r="N67" i="2"/>
  <c r="M67" i="2"/>
  <c r="P67" i="2" s="1"/>
  <c r="N66" i="2"/>
  <c r="M66" i="2"/>
  <c r="P66" i="2" s="1"/>
  <c r="N65" i="2"/>
  <c r="M65" i="2"/>
  <c r="P65" i="2" s="1"/>
  <c r="N64" i="2"/>
  <c r="M64" i="2"/>
  <c r="P64" i="2" s="1"/>
  <c r="N63" i="2"/>
  <c r="M63" i="2"/>
  <c r="P63" i="2" s="1"/>
  <c r="N62" i="2"/>
  <c r="M62" i="2"/>
  <c r="P62" i="2" s="1"/>
  <c r="N61" i="2"/>
  <c r="M61" i="2"/>
  <c r="P61" i="2" s="1"/>
  <c r="N60" i="2"/>
  <c r="M60" i="2"/>
  <c r="P60" i="2" s="1"/>
  <c r="N59" i="2"/>
  <c r="M59" i="2"/>
  <c r="P59" i="2" s="1"/>
  <c r="N58" i="2"/>
  <c r="M58" i="2"/>
  <c r="P58" i="2" s="1"/>
  <c r="N57" i="2"/>
  <c r="M57" i="2"/>
  <c r="P57" i="2" s="1"/>
  <c r="N56" i="2"/>
  <c r="M56" i="2"/>
  <c r="P56" i="2" s="1"/>
  <c r="N55" i="2"/>
  <c r="M55" i="2"/>
  <c r="P55" i="2" s="1"/>
  <c r="N54" i="2"/>
  <c r="M54" i="2"/>
  <c r="P54" i="2" s="1"/>
  <c r="N53" i="2"/>
  <c r="M53" i="2"/>
  <c r="P53" i="2" s="1"/>
  <c r="N52" i="2"/>
  <c r="M52" i="2"/>
  <c r="P52" i="2" s="1"/>
  <c r="N51" i="2"/>
  <c r="M51" i="2"/>
  <c r="P51" i="2" s="1"/>
  <c r="N50" i="2"/>
  <c r="M50" i="2"/>
  <c r="P50" i="2" s="1"/>
  <c r="N49" i="2"/>
  <c r="M49" i="2"/>
  <c r="P49" i="2" s="1"/>
  <c r="N48" i="2"/>
  <c r="M48" i="2"/>
  <c r="P48" i="2" s="1"/>
  <c r="N47" i="2"/>
  <c r="M47" i="2"/>
  <c r="P47" i="2" s="1"/>
  <c r="N46" i="2"/>
  <c r="M46" i="2"/>
  <c r="P46" i="2" s="1"/>
  <c r="N45" i="2"/>
  <c r="M45" i="2"/>
  <c r="P45" i="2" s="1"/>
  <c r="N44" i="2"/>
  <c r="M44" i="2"/>
  <c r="P44" i="2" s="1"/>
  <c r="N43" i="2"/>
  <c r="M43" i="2"/>
  <c r="P43" i="2" s="1"/>
  <c r="N42" i="2"/>
  <c r="M42" i="2"/>
  <c r="P42" i="2" s="1"/>
  <c r="N41" i="2"/>
  <c r="M41" i="2"/>
  <c r="P41" i="2" s="1"/>
  <c r="N40" i="2"/>
  <c r="M40" i="2"/>
  <c r="P40" i="2" s="1"/>
  <c r="N39" i="2"/>
  <c r="M39" i="2"/>
  <c r="P39" i="2" s="1"/>
  <c r="N38" i="2"/>
  <c r="M38" i="2"/>
  <c r="P38" i="2" s="1"/>
  <c r="N37" i="2"/>
  <c r="M37" i="2"/>
  <c r="P37" i="2" s="1"/>
  <c r="N36" i="2"/>
  <c r="M36" i="2"/>
  <c r="P36" i="2" s="1"/>
  <c r="N35" i="2"/>
  <c r="M35" i="2"/>
  <c r="P35" i="2" s="1"/>
  <c r="N34" i="2"/>
  <c r="M34" i="2"/>
  <c r="P34" i="2" s="1"/>
  <c r="N33" i="2"/>
  <c r="M33" i="2"/>
  <c r="P33" i="2" s="1"/>
  <c r="N32" i="2"/>
  <c r="M32" i="2"/>
  <c r="P32" i="2" s="1"/>
  <c r="N31" i="2"/>
  <c r="M31" i="2"/>
  <c r="P31" i="2" s="1"/>
  <c r="N30" i="2"/>
  <c r="M30" i="2"/>
  <c r="P30" i="2" s="1"/>
  <c r="N29" i="2"/>
  <c r="M29" i="2"/>
  <c r="P29" i="2" s="1"/>
  <c r="N28" i="2"/>
  <c r="M28" i="2"/>
  <c r="P28" i="2" s="1"/>
  <c r="N27" i="2"/>
  <c r="M27" i="2"/>
  <c r="P27" i="2" s="1"/>
  <c r="N26" i="2"/>
  <c r="M26" i="2"/>
  <c r="P26" i="2" s="1"/>
  <c r="N25" i="2"/>
  <c r="M25" i="2"/>
  <c r="P25" i="2" s="1"/>
  <c r="N24" i="2"/>
  <c r="M24" i="2"/>
  <c r="P24" i="2" s="1"/>
  <c r="N23" i="2"/>
  <c r="M23" i="2"/>
  <c r="P23" i="2" s="1"/>
  <c r="N22" i="2"/>
  <c r="M22" i="2"/>
  <c r="P22" i="2" s="1"/>
  <c r="N21" i="2"/>
  <c r="M21" i="2"/>
  <c r="P21" i="2" s="1"/>
  <c r="N20" i="2"/>
  <c r="M20" i="2"/>
  <c r="P20" i="2" s="1"/>
  <c r="N19" i="2"/>
  <c r="M19" i="2"/>
  <c r="P19" i="2" s="1"/>
  <c r="N18" i="2"/>
  <c r="M18" i="2"/>
  <c r="P18" i="2" s="1"/>
  <c r="N17" i="2"/>
  <c r="M17" i="2"/>
  <c r="P17" i="2" s="1"/>
  <c r="N16" i="2"/>
  <c r="M16" i="2"/>
  <c r="P16" i="2" s="1"/>
  <c r="N15" i="2"/>
  <c r="M15" i="2"/>
  <c r="P15" i="2" s="1"/>
  <c r="N14" i="2"/>
  <c r="M14" i="2"/>
  <c r="P14" i="2" s="1"/>
  <c r="N13" i="2"/>
  <c r="M13" i="2"/>
  <c r="P13" i="2" s="1"/>
  <c r="N12" i="2"/>
  <c r="M12" i="2"/>
  <c r="P12" i="2" s="1"/>
  <c r="N11" i="2"/>
  <c r="M11" i="2"/>
  <c r="P11" i="2" s="1"/>
  <c r="N10" i="2"/>
  <c r="M10" i="2"/>
  <c r="P10" i="2" s="1"/>
  <c r="N9" i="2"/>
  <c r="M9" i="2"/>
  <c r="P9" i="2" s="1"/>
  <c r="N8" i="2"/>
  <c r="M8" i="2"/>
  <c r="P8" i="2" s="1"/>
  <c r="N7" i="2"/>
  <c r="M7" i="2"/>
  <c r="P7" i="2" s="1"/>
  <c r="N6" i="2"/>
  <c r="M6" i="2"/>
  <c r="P6" i="2" s="1"/>
  <c r="N5" i="2"/>
  <c r="M5" i="2"/>
  <c r="P5" i="2" s="1"/>
  <c r="N4" i="2"/>
  <c r="M4" i="2"/>
  <c r="P4" i="2" s="1"/>
  <c r="N3" i="2"/>
  <c r="M3" i="2"/>
  <c r="P3" i="2" s="1"/>
  <c r="N2" i="2"/>
  <c r="M2" i="2"/>
  <c r="P2" i="2" s="1"/>
  <c r="E11" i="3" l="1"/>
  <c r="E12" i="3" s="1"/>
  <c r="E13" i="3" s="1"/>
  <c r="E14" i="3" s="1"/>
  <c r="C5" i="3"/>
  <c r="D5" i="3" s="1"/>
  <c r="C4" i="3"/>
  <c r="C3" i="3"/>
</calcChain>
</file>

<file path=xl/sharedStrings.xml><?xml version="1.0" encoding="utf-8"?>
<sst xmlns="http://schemas.openxmlformats.org/spreadsheetml/2006/main" count="4321" uniqueCount="436">
  <si>
    <t>Prescritor 1</t>
  </si>
  <si>
    <t>Nutricionista Funcional</t>
  </si>
  <si>
    <t>Sudeste</t>
  </si>
  <si>
    <t>Sim</t>
  </si>
  <si>
    <t>Indicação</t>
  </si>
  <si>
    <t>Prescritor 2</t>
  </si>
  <si>
    <t>Nutricionista Clínica</t>
  </si>
  <si>
    <t>Centro-Oeste</t>
  </si>
  <si>
    <t>Instagram</t>
  </si>
  <si>
    <t>Prescritor 3</t>
  </si>
  <si>
    <t>Não</t>
  </si>
  <si>
    <t>Outro</t>
  </si>
  <si>
    <t>Prescritor 4</t>
  </si>
  <si>
    <t>Nutricionista Esportiva</t>
  </si>
  <si>
    <t>Nordeste</t>
  </si>
  <si>
    <t>Evento</t>
  </si>
  <si>
    <t>Prescritor 5</t>
  </si>
  <si>
    <t>Prescritor 6</t>
  </si>
  <si>
    <t>Prescritor 7</t>
  </si>
  <si>
    <t>Médico Nutrólogo</t>
  </si>
  <si>
    <t>Prescritor 8</t>
  </si>
  <si>
    <t>Sul</t>
  </si>
  <si>
    <t>Prescritor 9</t>
  </si>
  <si>
    <t>Prescritor 10</t>
  </si>
  <si>
    <t>Prescritor 11</t>
  </si>
  <si>
    <t>Prescritor 12</t>
  </si>
  <si>
    <t>Prescritor 13</t>
  </si>
  <si>
    <t>Prescritor 14</t>
  </si>
  <si>
    <t>Prescritor 15</t>
  </si>
  <si>
    <t>Prescritor 16</t>
  </si>
  <si>
    <t>Prescritor 17</t>
  </si>
  <si>
    <t>Prescritor 18</t>
  </si>
  <si>
    <t>Prescritor 19</t>
  </si>
  <si>
    <t>Médico Gastroenterologista</t>
  </si>
  <si>
    <t>Prescritor 20</t>
  </si>
  <si>
    <t>Norte</t>
  </si>
  <si>
    <t>Prescritor 21</t>
  </si>
  <si>
    <t>Prescritor 22</t>
  </si>
  <si>
    <t>Prescritor 23</t>
  </si>
  <si>
    <t>Prescritor 24</t>
  </si>
  <si>
    <t>Prescritor 25</t>
  </si>
  <si>
    <t>Prescritor 26</t>
  </si>
  <si>
    <t>Prescritor 27</t>
  </si>
  <si>
    <t>Prescritor 28</t>
  </si>
  <si>
    <t>Prescritor 29</t>
  </si>
  <si>
    <t>Prescritor 30</t>
  </si>
  <si>
    <t>Prescritor 31</t>
  </si>
  <si>
    <t>Prescritor 32</t>
  </si>
  <si>
    <t>Prescritor 33</t>
  </si>
  <si>
    <t>Prescritor 34</t>
  </si>
  <si>
    <t>Prescritor 35</t>
  </si>
  <si>
    <t>Prescritor 36</t>
  </si>
  <si>
    <t>Prescritor 37</t>
  </si>
  <si>
    <t>Prescritor 38</t>
  </si>
  <si>
    <t>Prescritor 39</t>
  </si>
  <si>
    <t>Prescritor 40</t>
  </si>
  <si>
    <t>Prescritor 41</t>
  </si>
  <si>
    <t>Prescritor 42</t>
  </si>
  <si>
    <t>Prescritor 43</t>
  </si>
  <si>
    <t>Prescritor 44</t>
  </si>
  <si>
    <t>Prescritor 45</t>
  </si>
  <si>
    <t>Prescritor 46</t>
  </si>
  <si>
    <t>Prescritor 47</t>
  </si>
  <si>
    <t>Prescritor 48</t>
  </si>
  <si>
    <t>Prescritor 49</t>
  </si>
  <si>
    <t>Prescritor 50</t>
  </si>
  <si>
    <t>Prescritor 51</t>
  </si>
  <si>
    <t>Prescritor 52</t>
  </si>
  <si>
    <t>Prescritor 53</t>
  </si>
  <si>
    <t>Prescritor 54</t>
  </si>
  <si>
    <t>Prescritor 55</t>
  </si>
  <si>
    <t>Prescritor 56</t>
  </si>
  <si>
    <t>Prescritor 57</t>
  </si>
  <si>
    <t>Prescritor 58</t>
  </si>
  <si>
    <t>Prescritor 59</t>
  </si>
  <si>
    <t>Prescritor 60</t>
  </si>
  <si>
    <t>Prescritor 61</t>
  </si>
  <si>
    <t>Prescritor 62</t>
  </si>
  <si>
    <t>Prescritor 63</t>
  </si>
  <si>
    <t>Prescritor 64</t>
  </si>
  <si>
    <t>Prescritor 65</t>
  </si>
  <si>
    <t>Prescritor 66</t>
  </si>
  <si>
    <t>Prescritor 67</t>
  </si>
  <si>
    <t>Prescritor 68</t>
  </si>
  <si>
    <t>Prescritor 69</t>
  </si>
  <si>
    <t>Prescritor 70</t>
  </si>
  <si>
    <t>Prescritor 71</t>
  </si>
  <si>
    <t>Prescritor 72</t>
  </si>
  <si>
    <t>Prescritor 73</t>
  </si>
  <si>
    <t>Prescritor 74</t>
  </si>
  <si>
    <t>Prescritor 75</t>
  </si>
  <si>
    <t>Prescritor 76</t>
  </si>
  <si>
    <t>Prescritor 77</t>
  </si>
  <si>
    <t>Prescritor 78</t>
  </si>
  <si>
    <t>Prescritor 79</t>
  </si>
  <si>
    <t>Prescritor 80</t>
  </si>
  <si>
    <t>Prescritor 81</t>
  </si>
  <si>
    <t>Prescritor 82</t>
  </si>
  <si>
    <t>Prescritor 83</t>
  </si>
  <si>
    <t>Prescritor 84</t>
  </si>
  <si>
    <t>Prescritor 85</t>
  </si>
  <si>
    <t>Prescritor 86</t>
  </si>
  <si>
    <t>Prescritor 87</t>
  </si>
  <si>
    <t>Prescritor 88</t>
  </si>
  <si>
    <t>Prescritor 89</t>
  </si>
  <si>
    <t>Prescritor 90</t>
  </si>
  <si>
    <t>Prescritor 91</t>
  </si>
  <si>
    <t>Prescritor 92</t>
  </si>
  <si>
    <t>Prescritor 93</t>
  </si>
  <si>
    <t>Prescritor 94</t>
  </si>
  <si>
    <t>Prescritor 95</t>
  </si>
  <si>
    <t>Prescritor 96</t>
  </si>
  <si>
    <t>Prescritor 97</t>
  </si>
  <si>
    <t>Prescritor 98</t>
  </si>
  <si>
    <t>Prescritor 99</t>
  </si>
  <si>
    <t>Prescritor 100</t>
  </si>
  <si>
    <t>Prescritor 101</t>
  </si>
  <si>
    <t>Prescritor 102</t>
  </si>
  <si>
    <t>Prescritor 103</t>
  </si>
  <si>
    <t>Prescritor 104</t>
  </si>
  <si>
    <t>Prescritor 105</t>
  </si>
  <si>
    <t>Prescritor 106</t>
  </si>
  <si>
    <t>Prescritor 107</t>
  </si>
  <si>
    <t>Prescritor 108</t>
  </si>
  <si>
    <t>Prescritor 109</t>
  </si>
  <si>
    <t>Prescritor 110</t>
  </si>
  <si>
    <t>Prescritor 111</t>
  </si>
  <si>
    <t>Prescritor 112</t>
  </si>
  <si>
    <t>Prescritor 113</t>
  </si>
  <si>
    <t>Prescritor 114</t>
  </si>
  <si>
    <t>Prescritor 115</t>
  </si>
  <si>
    <t>Prescritor 116</t>
  </si>
  <si>
    <t>Prescritor 117</t>
  </si>
  <si>
    <t>Prescritor 118</t>
  </si>
  <si>
    <t>Prescritor 119</t>
  </si>
  <si>
    <t>Prescritor 120</t>
  </si>
  <si>
    <t>Prescritor 121</t>
  </si>
  <si>
    <t>Prescritor 122</t>
  </si>
  <si>
    <t>Prescritor 123</t>
  </si>
  <si>
    <t>Prescritor 124</t>
  </si>
  <si>
    <t>Prescritor 125</t>
  </si>
  <si>
    <t>Prescritor 126</t>
  </si>
  <si>
    <t>Prescritor 127</t>
  </si>
  <si>
    <t>Prescritor 128</t>
  </si>
  <si>
    <t>Prescritor 129</t>
  </si>
  <si>
    <t>Prescritor 130</t>
  </si>
  <si>
    <t>Prescritor 131</t>
  </si>
  <si>
    <t>Prescritor 132</t>
  </si>
  <si>
    <t>Prescritor 133</t>
  </si>
  <si>
    <t>Prescritor 134</t>
  </si>
  <si>
    <t>Prescritor 135</t>
  </si>
  <si>
    <t>Prescritor 136</t>
  </si>
  <si>
    <t>Prescritor 137</t>
  </si>
  <si>
    <t>Prescritor 138</t>
  </si>
  <si>
    <t>Prescritor 139</t>
  </si>
  <si>
    <t>Prescritor 140</t>
  </si>
  <si>
    <t>Prescritor 141</t>
  </si>
  <si>
    <t>Prescritor 142</t>
  </si>
  <si>
    <t>Prescritor 143</t>
  </si>
  <si>
    <t>Prescritor 144</t>
  </si>
  <si>
    <t>Prescritor 145</t>
  </si>
  <si>
    <t>Prescritor 146</t>
  </si>
  <si>
    <t>Prescritor 147</t>
  </si>
  <si>
    <t>Prescritor 148</t>
  </si>
  <si>
    <t>Prescritor 149</t>
  </si>
  <si>
    <t>Prescritor 150</t>
  </si>
  <si>
    <t>Prescritor 151</t>
  </si>
  <si>
    <t>Prescritor 152</t>
  </si>
  <si>
    <t>Prescritor 153</t>
  </si>
  <si>
    <t>Prescritor 154</t>
  </si>
  <si>
    <t>Prescritor 155</t>
  </si>
  <si>
    <t>Prescritor 156</t>
  </si>
  <si>
    <t>Prescritor 157</t>
  </si>
  <si>
    <t>Prescritor 158</t>
  </si>
  <si>
    <t>Prescritor 159</t>
  </si>
  <si>
    <t>Prescritor 160</t>
  </si>
  <si>
    <t>Prescritor 161</t>
  </si>
  <si>
    <t>Prescritor 162</t>
  </si>
  <si>
    <t>Prescritor 163</t>
  </si>
  <si>
    <t>Prescritor 164</t>
  </si>
  <si>
    <t>Prescritor 165</t>
  </si>
  <si>
    <t>Prescritor 166</t>
  </si>
  <si>
    <t>Prescritor 167</t>
  </si>
  <si>
    <t>Prescritor 168</t>
  </si>
  <si>
    <t>Prescritor 169</t>
  </si>
  <si>
    <t>Prescritor 170</t>
  </si>
  <si>
    <t>Prescritor 171</t>
  </si>
  <si>
    <t>Prescritor 172</t>
  </si>
  <si>
    <t>Prescritor 173</t>
  </si>
  <si>
    <t>Prescritor 174</t>
  </si>
  <si>
    <t>Prescritor 175</t>
  </si>
  <si>
    <t>Prescritor 176</t>
  </si>
  <si>
    <t>Prescritor 177</t>
  </si>
  <si>
    <t>Prescritor 178</t>
  </si>
  <si>
    <t>Prescritor 179</t>
  </si>
  <si>
    <t>Prescritor 180</t>
  </si>
  <si>
    <t>Prescritor 181</t>
  </si>
  <si>
    <t>Prescritor 182</t>
  </si>
  <si>
    <t>Prescritor 183</t>
  </si>
  <si>
    <t>Prescritor 184</t>
  </si>
  <si>
    <t>Prescritor 185</t>
  </si>
  <si>
    <t>Prescritor 186</t>
  </si>
  <si>
    <t>Prescritor 187</t>
  </si>
  <si>
    <t>Prescritor 188</t>
  </si>
  <si>
    <t>Prescritor 189</t>
  </si>
  <si>
    <t>Prescritor 190</t>
  </si>
  <si>
    <t>Prescritor 191</t>
  </si>
  <si>
    <t>Prescritor 192</t>
  </si>
  <si>
    <t>Prescritor 193</t>
  </si>
  <si>
    <t>Prescritor 194</t>
  </si>
  <si>
    <t>Prescritor 195</t>
  </si>
  <si>
    <t>Prescritor 196</t>
  </si>
  <si>
    <t>Prescritor 197</t>
  </si>
  <si>
    <t>Prescritor 198</t>
  </si>
  <si>
    <t>Prescritor 199</t>
  </si>
  <si>
    <t>Prescritor 200</t>
  </si>
  <si>
    <t>Prescritor 201</t>
  </si>
  <si>
    <t>Prescritor 202</t>
  </si>
  <si>
    <t>Prescritor 203</t>
  </si>
  <si>
    <t>Prescritor 204</t>
  </si>
  <si>
    <t>Prescritor 205</t>
  </si>
  <si>
    <t>Prescritor 206</t>
  </si>
  <si>
    <t>Prescritor 207</t>
  </si>
  <si>
    <t>Prescritor 208</t>
  </si>
  <si>
    <t>Prescritor 209</t>
  </si>
  <si>
    <t>Prescritor 210</t>
  </si>
  <si>
    <t>Prescritor 211</t>
  </si>
  <si>
    <t>Prescritor 212</t>
  </si>
  <si>
    <t>Prescritor 213</t>
  </si>
  <si>
    <t>Prescritor 214</t>
  </si>
  <si>
    <t>Prescritor 215</t>
  </si>
  <si>
    <t>Prescritor 216</t>
  </si>
  <si>
    <t>Prescritor 217</t>
  </si>
  <si>
    <t>Prescritor 218</t>
  </si>
  <si>
    <t>Prescritor 219</t>
  </si>
  <si>
    <t>Prescritor 220</t>
  </si>
  <si>
    <t>Prescritor 221</t>
  </si>
  <si>
    <t>Prescritor 222</t>
  </si>
  <si>
    <t>Prescritor 223</t>
  </si>
  <si>
    <t>Prescritor 224</t>
  </si>
  <si>
    <t>Prescritor 225</t>
  </si>
  <si>
    <t>Prescritor 226</t>
  </si>
  <si>
    <t>Prescritor 227</t>
  </si>
  <si>
    <t>Prescritor 228</t>
  </si>
  <si>
    <t>Prescritor 229</t>
  </si>
  <si>
    <t>Prescritor 230</t>
  </si>
  <si>
    <t>Prescritor 231</t>
  </si>
  <si>
    <t>Prescritor 232</t>
  </si>
  <si>
    <t>Prescritor 233</t>
  </si>
  <si>
    <t>Prescritor 234</t>
  </si>
  <si>
    <t>Prescritor 235</t>
  </si>
  <si>
    <t>Prescritor 236</t>
  </si>
  <si>
    <t>Prescritor 237</t>
  </si>
  <si>
    <t>Prescritor 238</t>
  </si>
  <si>
    <t>Prescritor 239</t>
  </si>
  <si>
    <t>Prescritor 240</t>
  </si>
  <si>
    <t>Prescritor 241</t>
  </si>
  <si>
    <t>Prescritor 242</t>
  </si>
  <si>
    <t>Prescritor 243</t>
  </si>
  <si>
    <t>Prescritor 244</t>
  </si>
  <si>
    <t>Prescritor 245</t>
  </si>
  <si>
    <t>Prescritor 246</t>
  </si>
  <si>
    <t>Prescritor 247</t>
  </si>
  <si>
    <t>Prescritor 248</t>
  </si>
  <si>
    <t>Prescritor 249</t>
  </si>
  <si>
    <t>Prescritor 250</t>
  </si>
  <si>
    <t>Prescritor 251</t>
  </si>
  <si>
    <t>Prescritor 252</t>
  </si>
  <si>
    <t>Prescritor 253</t>
  </si>
  <si>
    <t>Prescritor 254</t>
  </si>
  <si>
    <t>Prescritor 255</t>
  </si>
  <si>
    <t>Prescritor 256</t>
  </si>
  <si>
    <t>Prescritor 257</t>
  </si>
  <si>
    <t>Prescritor 258</t>
  </si>
  <si>
    <t>Prescritor 259</t>
  </si>
  <si>
    <t>Prescritor 260</t>
  </si>
  <si>
    <t>Prescritor 261</t>
  </si>
  <si>
    <t>Prescritor 262</t>
  </si>
  <si>
    <t>Prescritor 263</t>
  </si>
  <si>
    <t>Prescritor 264</t>
  </si>
  <si>
    <t>Prescritor 265</t>
  </si>
  <si>
    <t>Prescritor 266</t>
  </si>
  <si>
    <t>Prescritor 267</t>
  </si>
  <si>
    <t>Prescritor 268</t>
  </si>
  <si>
    <t>Prescritor 269</t>
  </si>
  <si>
    <t>Prescritor 270</t>
  </si>
  <si>
    <t>Prescritor 271</t>
  </si>
  <si>
    <t>Prescritor 272</t>
  </si>
  <si>
    <t>Prescritor 273</t>
  </si>
  <si>
    <t>Prescritor 274</t>
  </si>
  <si>
    <t>Prescritor 275</t>
  </si>
  <si>
    <t>Prescritor 276</t>
  </si>
  <si>
    <t>Prescritor 277</t>
  </si>
  <si>
    <t>Prescritor 278</t>
  </si>
  <si>
    <t>Prescritor 279</t>
  </si>
  <si>
    <t>Prescritor 280</t>
  </si>
  <si>
    <t>Prescritor 281</t>
  </si>
  <si>
    <t>Prescritor 282</t>
  </si>
  <si>
    <t>Prescritor 283</t>
  </si>
  <si>
    <t>Prescritor 284</t>
  </si>
  <si>
    <t>Prescritor 285</t>
  </si>
  <si>
    <t>Prescritor 286</t>
  </si>
  <si>
    <t>Prescritor 287</t>
  </si>
  <si>
    <t>Prescritor 288</t>
  </si>
  <si>
    <t>Prescritor 289</t>
  </si>
  <si>
    <t>Prescritor 290</t>
  </si>
  <si>
    <t>Prescritor 291</t>
  </si>
  <si>
    <t>Prescritor 292</t>
  </si>
  <si>
    <t>Prescritor 293</t>
  </si>
  <si>
    <t>Prescritor 294</t>
  </si>
  <si>
    <t>Prescritor 295</t>
  </si>
  <si>
    <t>Prescritor 296</t>
  </si>
  <si>
    <t>Prescritor 297</t>
  </si>
  <si>
    <t>Prescritor 298</t>
  </si>
  <si>
    <t>Prescritor 299</t>
  </si>
  <si>
    <t>Prescritor 300</t>
  </si>
  <si>
    <t>Nome do Prescritor</t>
  </si>
  <si>
    <t>Especialidade</t>
  </si>
  <si>
    <t>Região</t>
  </si>
  <si>
    <t>Data de Início</t>
  </si>
  <si>
    <t>Data da Última Prescrição</t>
  </si>
  <si>
    <t>Receita Total (R$)</t>
  </si>
  <si>
    <t>Total de Prescrições</t>
  </si>
  <si>
    <t>Participou de Eventos</t>
  </si>
  <si>
    <t>Taxa Média de Abertura (%)</t>
  </si>
  <si>
    <t>Satisfação (1-5)</t>
  </si>
  <si>
    <t>Fonte de Aquisição</t>
  </si>
  <si>
    <t>Tempo de Relacionamento</t>
  </si>
  <si>
    <t>Ticket médio</t>
  </si>
  <si>
    <t>Status</t>
  </si>
  <si>
    <t>Total Prescritores</t>
  </si>
  <si>
    <t>Total Prescritores Ativos</t>
  </si>
  <si>
    <t>Ativo</t>
  </si>
  <si>
    <t>Inativo</t>
  </si>
  <si>
    <t>Total Geral</t>
  </si>
  <si>
    <t xml:space="preserve"> Receita Total (R$)</t>
  </si>
  <si>
    <t>Representatividade</t>
  </si>
  <si>
    <t>Frequência Relativa Acumulada</t>
  </si>
  <si>
    <t>Média de Prescrições</t>
  </si>
  <si>
    <t>Receita Por Aquisição (R$)</t>
  </si>
  <si>
    <t>Média de Receita (R$)</t>
  </si>
  <si>
    <t>Taxa de Retenção</t>
  </si>
  <si>
    <t>Participou de Eventos1</t>
  </si>
  <si>
    <t>Descrição</t>
  </si>
  <si>
    <t>Status Prescritor</t>
  </si>
  <si>
    <t>Fonte de Aquisição1</t>
  </si>
  <si>
    <t>Grau de Satisfação</t>
  </si>
  <si>
    <t>Especialidade1</t>
  </si>
  <si>
    <t>% Ativo</t>
  </si>
  <si>
    <t>% Inativo</t>
  </si>
  <si>
    <t>Faixa Taxa de Abertura %</t>
  </si>
  <si>
    <t>Range do IV(Information Value)</t>
  </si>
  <si>
    <t>1Faixa Taxa de Abertura %</t>
  </si>
  <si>
    <t>Faixa Ticket Médio</t>
  </si>
  <si>
    <t>1Faixa Ticket Médio</t>
  </si>
  <si>
    <t>Região1</t>
  </si>
  <si>
    <t>Frequência Inativo</t>
  </si>
  <si>
    <t>Variável</t>
  </si>
  <si>
    <t>IV</t>
  </si>
  <si>
    <t>0-274</t>
  </si>
  <si>
    <t>350.01-420</t>
  </si>
  <si>
    <t>274.01-350</t>
  </si>
  <si>
    <t>420.01-550</t>
  </si>
  <si>
    <t>0-16</t>
  </si>
  <si>
    <t>17-33</t>
  </si>
  <si>
    <t>34-50</t>
  </si>
  <si>
    <t>51-67</t>
  </si>
  <si>
    <t>Total Prescrições1</t>
  </si>
  <si>
    <t>10.01-27</t>
  </si>
  <si>
    <t>62.01-100</t>
  </si>
  <si>
    <t>27.01-45</t>
  </si>
  <si>
    <t>45.01-62</t>
  </si>
  <si>
    <t>Tempo Relacionamento1</t>
  </si>
  <si>
    <t>0-11</t>
  </si>
  <si>
    <t>12-23</t>
  </si>
  <si>
    <t>24-35</t>
  </si>
  <si>
    <t>36-47</t>
  </si>
  <si>
    <t>Nota IV_Eventos</t>
  </si>
  <si>
    <t>Nota IV_Fonte</t>
  </si>
  <si>
    <t>Nota IV_Satisfação</t>
  </si>
  <si>
    <t>Nota IV_Especialidade</t>
  </si>
  <si>
    <t>Nota IV_TxAbertura</t>
  </si>
  <si>
    <t>Nota IV_TicketMedio</t>
  </si>
  <si>
    <t>Nota IV_Região</t>
  </si>
  <si>
    <t>Nota IV_Prescrição</t>
  </si>
  <si>
    <t>Nota IV_Tp_Relacionamento</t>
  </si>
  <si>
    <t>Range IV para Influência Inativos</t>
  </si>
  <si>
    <t>TÉCNICA DE INFORMATION VALUE</t>
  </si>
  <si>
    <t>Receita Média</t>
  </si>
  <si>
    <t>1-Receita Total (R$)</t>
  </si>
  <si>
    <t>F. Aquisição</t>
  </si>
  <si>
    <t>INFORMATION VALUE - CÁLCULOS</t>
  </si>
  <si>
    <r>
      <t xml:space="preserve">- </t>
    </r>
    <r>
      <rPr>
        <b/>
        <i/>
        <sz val="11"/>
        <color theme="5"/>
        <rFont val="Lato"/>
        <family val="2"/>
      </rPr>
      <t>Recuperação de clientes:</t>
    </r>
    <r>
      <rPr>
        <b/>
        <sz val="11"/>
        <color theme="5"/>
        <rFont val="Lato"/>
        <family val="2"/>
      </rPr>
      <t xml:space="preserve"> quais prescritores você priorizaria para um processo de reativação e por quê?</t>
    </r>
  </si>
  <si>
    <r>
      <t xml:space="preserve">- </t>
    </r>
    <r>
      <rPr>
        <b/>
        <i/>
        <sz val="11"/>
        <color theme="5"/>
        <rFont val="Lato"/>
        <family val="2"/>
      </rPr>
      <t>Pesquisa de produto e satisfação:</t>
    </r>
    <r>
      <rPr>
        <b/>
        <sz val="11"/>
        <color theme="5"/>
        <rFont val="Lato"/>
        <family val="2"/>
      </rPr>
      <t xml:space="preserve"> quais critérios você utilizaria para selecionar prescritores para entrevistas e pesquisas?</t>
    </r>
  </si>
  <si>
    <r>
      <t xml:space="preserve">- </t>
    </r>
    <r>
      <rPr>
        <b/>
        <i/>
        <sz val="11"/>
        <color theme="5"/>
        <rFont val="Lato"/>
        <family val="2"/>
      </rPr>
      <t xml:space="preserve">Oportunidades de mercado: </t>
    </r>
    <r>
      <rPr>
        <b/>
        <sz val="11"/>
        <color theme="5"/>
        <rFont val="Lato"/>
        <family val="2"/>
      </rPr>
      <t>identificar regiões, especialidades ou segmentos com alto potencial de crescimento (ex.: alta receita média, mas baixa participação na base).</t>
    </r>
  </si>
  <si>
    <t>Qtd de Prescritores</t>
  </si>
  <si>
    <t>Qtd de  Prescritores</t>
  </si>
  <si>
    <t>Representatividade R$</t>
  </si>
  <si>
    <t>Representatividade Prescr</t>
  </si>
  <si>
    <t xml:space="preserve">Representatividade R$ </t>
  </si>
  <si>
    <t>Média de Total de Prescrições</t>
  </si>
  <si>
    <t>1Receita Total (R$)</t>
  </si>
  <si>
    <t>1Total de Prescrições</t>
  </si>
  <si>
    <t>1Ticket médio</t>
  </si>
  <si>
    <t>Ano</t>
  </si>
  <si>
    <t>Mês</t>
  </si>
  <si>
    <t>Ano Inicio</t>
  </si>
  <si>
    <t>Mês Inicio</t>
  </si>
  <si>
    <t>AnoFim</t>
  </si>
  <si>
    <t>Mês Fim</t>
  </si>
  <si>
    <t>set</t>
  </si>
  <si>
    <t>mai</t>
  </si>
  <si>
    <t>out</t>
  </si>
  <si>
    <t>jul</t>
  </si>
  <si>
    <t>jun</t>
  </si>
  <si>
    <t>ago</t>
  </si>
  <si>
    <t>abr</t>
  </si>
  <si>
    <t>dez</t>
  </si>
  <si>
    <t>mar</t>
  </si>
  <si>
    <t>nov</t>
  </si>
  <si>
    <t>jan</t>
  </si>
  <si>
    <t>fev</t>
  </si>
  <si>
    <t>Qtd  Prescritor</t>
  </si>
  <si>
    <t>Ticket Médio</t>
  </si>
  <si>
    <t>Qtd Prescritor</t>
  </si>
  <si>
    <t>Satisfação</t>
  </si>
  <si>
    <t>31/09/2025</t>
  </si>
  <si>
    <t>- Tabela dinâmica com a receita gerada por região e sua representatividade.</t>
  </si>
  <si>
    <t>- Gráfico comparativo mostrando a receita média por especialidade.</t>
  </si>
  <si>
    <t>-Heatmap (formatação condicional) para evidenciar as fontes de aquisição com maior e menor receita (cores verde/amarelo/vermelho).</t>
  </si>
  <si>
    <t>- Gráfico de distribuição dos prescritores por faixa de ticket médio.</t>
  </si>
  <si>
    <r>
      <t xml:space="preserve">Médio </t>
    </r>
    <r>
      <rPr>
        <sz val="14"/>
        <color theme="1"/>
        <rFont val="Aptos Narrow"/>
        <family val="2"/>
        <scheme val="minor"/>
      </rPr>
      <t>→</t>
    </r>
    <r>
      <rPr>
        <sz val="11"/>
        <color theme="1"/>
        <rFont val="Aptos Narrow"/>
        <family val="2"/>
        <scheme val="minor"/>
      </rPr>
      <t xml:space="preserve"> &gt; 0,1 a &lt; 0,3</t>
    </r>
  </si>
  <si>
    <r>
      <t xml:space="preserve">Forte </t>
    </r>
    <r>
      <rPr>
        <sz val="14"/>
        <color theme="1"/>
        <rFont val="Aptos Narrow"/>
        <family val="2"/>
        <scheme val="minor"/>
      </rPr>
      <t>→</t>
    </r>
    <r>
      <rPr>
        <sz val="11"/>
        <color theme="1"/>
        <rFont val="Aptos Narrow"/>
        <family val="2"/>
        <scheme val="minor"/>
      </rPr>
      <t xml:space="preserve"> &gt; 0,3 a &lt; 0,5</t>
    </r>
  </si>
  <si>
    <r>
      <t xml:space="preserve">Fraco </t>
    </r>
    <r>
      <rPr>
        <sz val="14"/>
        <color theme="1"/>
        <rFont val="Aptos Narrow"/>
        <family val="2"/>
        <scheme val="minor"/>
      </rPr>
      <t>→</t>
    </r>
    <r>
      <rPr>
        <sz val="11"/>
        <color theme="1"/>
        <rFont val="Aptos Narrow"/>
        <family val="2"/>
        <scheme val="minor"/>
      </rPr>
      <t xml:space="preserve">  &gt; 0,02 a &lt; 0,1</t>
    </r>
  </si>
  <si>
    <r>
      <t>Muito Forte</t>
    </r>
    <r>
      <rPr>
        <sz val="14"/>
        <color theme="1"/>
        <rFont val="Aptos Narrow"/>
        <family val="2"/>
        <scheme val="minor"/>
      </rPr>
      <t>→</t>
    </r>
    <r>
      <rPr>
        <sz val="11"/>
        <color theme="1"/>
        <rFont val="Aptos Narrow"/>
        <family val="2"/>
        <scheme val="minor"/>
      </rPr>
      <t xml:space="preserve"> &gt; 0,5</t>
    </r>
  </si>
  <si>
    <t>- Taxa de retenção (ativos / total | ativos abaixo de 90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</si>
</sst>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"/>
    <numFmt numFmtId="165" formatCode="_-[$R$-416]\ * #,##0.00_-;\-[$R$-416]\ * #,##0.00_-;_-[$R$-416]\ * &quot;-&quot;??_-;_-@_-"/>
    <numFmt numFmtId="166" formatCode="_-* #,##0_-;\-* #,##0_-;_-* &quot;-&quot;??_-;_-@_-"/>
    <numFmt numFmtId="167" formatCode="&quot;R$&quot;\ #,##0.00"/>
    <numFmt numFmtId="168" formatCode="[$-F800]dddd\,\ mmmm\ dd\,\ yyyy"/>
    <numFmt numFmtId="169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5"/>
      <name val="Lato"/>
      <family val="2"/>
    </font>
    <font>
      <b/>
      <i/>
      <sz val="11"/>
      <color theme="5"/>
      <name val="Lato"/>
      <family val="2"/>
    </font>
    <font>
      <b/>
      <sz val="11"/>
      <color theme="5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0070C0"/>
        <bgColor rgb="FF660000"/>
      </patternFill>
    </fill>
    <fill>
      <patternFill patternType="solid">
        <fgColor theme="1"/>
        <bgColor indexed="64"/>
      </patternFill>
    </fill>
    <fill>
      <patternFill patternType="solid">
        <fgColor rgb="FFE751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E6F5"/>
        <bgColor theme="4" tint="0.79998168889431442"/>
      </patternFill>
    </fill>
    <fill>
      <patternFill patternType="solid">
        <fgColor rgb="FFC0E6F5"/>
        <bgColor indexed="64"/>
      </patternFill>
    </fill>
    <fill>
      <patternFill patternType="solid">
        <fgColor rgb="FFFFFF57"/>
        <bgColor indexed="64"/>
      </patternFill>
    </fill>
    <fill>
      <patternFill patternType="solid">
        <fgColor theme="3" tint="0.89999084444715716"/>
        <bgColor rgb="FFF3F3F3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4" fillId="5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3" fillId="0" borderId="0" xfId="0" applyFont="1"/>
    <xf numFmtId="164" fontId="3" fillId="0" borderId="0" xfId="0" applyNumberFormat="1" applyFont="1"/>
    <xf numFmtId="0" fontId="3" fillId="3" borderId="0" xfId="0" applyFont="1" applyFill="1"/>
    <xf numFmtId="2" fontId="3" fillId="3" borderId="0" xfId="0" applyNumberFormat="1" applyFont="1" applyFill="1"/>
    <xf numFmtId="164" fontId="3" fillId="4" borderId="0" xfId="0" applyNumberFormat="1" applyFont="1" applyFill="1"/>
    <xf numFmtId="0" fontId="2" fillId="4" borderId="0" xfId="0" applyFont="1" applyFill="1"/>
    <xf numFmtId="10" fontId="2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44" fontId="0" fillId="0" borderId="0" xfId="0" applyNumberFormat="1"/>
    <xf numFmtId="166" fontId="0" fillId="0" borderId="0" xfId="0" applyNumberFormat="1"/>
    <xf numFmtId="14" fontId="3" fillId="0" borderId="0" xfId="0" applyNumberFormat="1" applyFont="1"/>
    <xf numFmtId="167" fontId="3" fillId="0" borderId="0" xfId="0" applyNumberFormat="1" applyFont="1"/>
    <xf numFmtId="2" fontId="4" fillId="5" borderId="1" xfId="0" applyNumberFormat="1" applyFont="1" applyFill="1" applyBorder="1" applyAlignment="1">
      <alignment horizontal="center" vertical="top"/>
    </xf>
    <xf numFmtId="168" fontId="4" fillId="5" borderId="1" xfId="0" applyNumberFormat="1" applyFont="1" applyFill="1" applyBorder="1" applyAlignment="1">
      <alignment horizontal="center" vertical="top"/>
    </xf>
    <xf numFmtId="169" fontId="4" fillId="5" borderId="1" xfId="0" applyNumberFormat="1" applyFont="1" applyFill="1" applyBorder="1" applyAlignment="1">
      <alignment horizontal="center" vertical="top"/>
    </xf>
    <xf numFmtId="169" fontId="3" fillId="0" borderId="0" xfId="0" applyNumberFormat="1" applyFont="1"/>
    <xf numFmtId="1" fontId="4" fillId="5" borderId="1" xfId="0" applyNumberFormat="1" applyFont="1" applyFill="1" applyBorder="1" applyAlignment="1">
      <alignment horizontal="center" vertical="top"/>
    </xf>
    <xf numFmtId="1" fontId="3" fillId="0" borderId="0" xfId="0" applyNumberFormat="1" applyFont="1"/>
    <xf numFmtId="167" fontId="4" fillId="6" borderId="1" xfId="0" applyNumberFormat="1" applyFont="1" applyFill="1" applyBorder="1" applyAlignment="1">
      <alignment horizontal="center" vertical="top"/>
    </xf>
    <xf numFmtId="167" fontId="3" fillId="3" borderId="0" xfId="0" applyNumberFormat="1" applyFont="1" applyFill="1"/>
    <xf numFmtId="0" fontId="3" fillId="3" borderId="0" xfId="0" applyFont="1" applyFill="1" applyAlignment="1">
      <alignment horizontal="right"/>
    </xf>
    <xf numFmtId="165" fontId="5" fillId="0" borderId="0" xfId="0" applyNumberFormat="1" applyFont="1"/>
    <xf numFmtId="10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0" fontId="4" fillId="7" borderId="1" xfId="0" applyFont="1" applyFill="1" applyBorder="1" applyAlignment="1">
      <alignment horizontal="center" vertical="top"/>
    </xf>
    <xf numFmtId="10" fontId="0" fillId="0" borderId="0" xfId="1" applyNumberFormat="1" applyFont="1"/>
    <xf numFmtId="0" fontId="2" fillId="0" borderId="8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6" fillId="8" borderId="8" xfId="0" applyFont="1" applyFill="1" applyBorder="1" applyAlignment="1">
      <alignment horizontal="center"/>
    </xf>
    <xf numFmtId="0" fontId="2" fillId="0" borderId="8" xfId="0" applyFont="1" applyBorder="1"/>
    <xf numFmtId="2" fontId="2" fillId="0" borderId="8" xfId="0" applyNumberFormat="1" applyFont="1" applyBorder="1"/>
    <xf numFmtId="0" fontId="0" fillId="0" borderId="0" xfId="0" applyAlignment="1">
      <alignment horizontal="center"/>
    </xf>
    <xf numFmtId="0" fontId="7" fillId="0" borderId="0" xfId="0" applyFont="1"/>
    <xf numFmtId="167" fontId="0" fillId="0" borderId="0" xfId="0" applyNumberFormat="1"/>
    <xf numFmtId="0" fontId="2" fillId="4" borderId="0" xfId="0" applyFont="1" applyFill="1" applyAlignment="1">
      <alignment horizontal="left"/>
    </xf>
    <xf numFmtId="167" fontId="2" fillId="4" borderId="0" xfId="0" applyNumberFormat="1" applyFont="1" applyFill="1"/>
    <xf numFmtId="0" fontId="5" fillId="9" borderId="0" xfId="0" applyFont="1" applyFill="1" applyAlignment="1">
      <alignment horizontal="left"/>
    </xf>
    <xf numFmtId="167" fontId="5" fillId="9" borderId="0" xfId="0" applyNumberFormat="1" applyFont="1" applyFill="1"/>
    <xf numFmtId="0" fontId="5" fillId="9" borderId="0" xfId="0" applyFont="1" applyFill="1"/>
    <xf numFmtId="44" fontId="2" fillId="2" borderId="3" xfId="3" applyFont="1" applyFill="1" applyBorder="1"/>
    <xf numFmtId="167" fontId="2" fillId="2" borderId="3" xfId="0" applyNumberFormat="1" applyFont="1" applyFill="1" applyBorder="1"/>
    <xf numFmtId="0" fontId="0" fillId="0" borderId="0" xfId="0" pivotButton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" fillId="2" borderId="3" xfId="1" applyFont="1" applyFill="1" applyBorder="1"/>
    <xf numFmtId="167" fontId="0" fillId="10" borderId="0" xfId="0" applyNumberFormat="1" applyFill="1"/>
    <xf numFmtId="9" fontId="0" fillId="10" borderId="0" xfId="1" applyFont="1" applyFill="1"/>
    <xf numFmtId="9" fontId="0" fillId="10" borderId="0" xfId="0" applyNumberFormat="1" applyFill="1"/>
    <xf numFmtId="0" fontId="7" fillId="0" borderId="0" xfId="0" applyFont="1" applyAlignment="1">
      <alignment horizontal="center"/>
    </xf>
    <xf numFmtId="0" fontId="2" fillId="11" borderId="0" xfId="0" applyFont="1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8" fillId="0" borderId="0" xfId="0" applyFont="1"/>
    <xf numFmtId="0" fontId="2" fillId="13" borderId="0" xfId="0" applyFont="1" applyFill="1" applyAlignment="1">
      <alignment horizontal="left"/>
    </xf>
    <xf numFmtId="167" fontId="2" fillId="13" borderId="0" xfId="0" applyNumberFormat="1" applyFont="1" applyFill="1"/>
    <xf numFmtId="0" fontId="2" fillId="13" borderId="0" xfId="0" applyFont="1" applyFill="1"/>
    <xf numFmtId="9" fontId="2" fillId="12" borderId="0" xfId="1" applyFont="1" applyFill="1"/>
    <xf numFmtId="0" fontId="2" fillId="12" borderId="0" xfId="0" applyFont="1" applyFill="1"/>
    <xf numFmtId="166" fontId="10" fillId="0" borderId="0" xfId="0" applyNumberFormat="1" applyFont="1"/>
    <xf numFmtId="0" fontId="3" fillId="14" borderId="0" xfId="0" applyFont="1" applyFill="1" applyAlignment="1">
      <alignment horizontal="right"/>
    </xf>
    <xf numFmtId="0" fontId="4" fillId="5" borderId="5" xfId="0" applyFont="1" applyFill="1" applyBorder="1" applyAlignment="1">
      <alignment horizontal="center" vertical="top"/>
    </xf>
    <xf numFmtId="168" fontId="4" fillId="5" borderId="5" xfId="0" applyNumberFormat="1" applyFont="1" applyFill="1" applyBorder="1" applyAlignment="1">
      <alignment horizontal="center" vertical="top"/>
    </xf>
    <xf numFmtId="0" fontId="3" fillId="2" borderId="6" xfId="0" applyFont="1" applyFill="1" applyBorder="1"/>
    <xf numFmtId="0" fontId="3" fillId="2" borderId="7" xfId="0" applyFont="1" applyFill="1" applyBorder="1"/>
    <xf numFmtId="14" fontId="3" fillId="2" borderId="7" xfId="0" applyNumberFormat="1" applyFont="1" applyFill="1" applyBorder="1"/>
    <xf numFmtId="0" fontId="3" fillId="0" borderId="6" xfId="0" applyFont="1" applyBorder="1"/>
    <xf numFmtId="0" fontId="3" fillId="0" borderId="7" xfId="0" applyFont="1" applyBorder="1"/>
    <xf numFmtId="14" fontId="3" fillId="0" borderId="7" xfId="0" applyNumberFormat="1" applyFont="1" applyBorder="1"/>
    <xf numFmtId="0" fontId="4" fillId="5" borderId="2" xfId="0" applyFont="1" applyFill="1" applyBorder="1" applyAlignment="1">
      <alignment horizontal="center" vertical="top"/>
    </xf>
    <xf numFmtId="167" fontId="0" fillId="0" borderId="0" xfId="3" applyNumberFormat="1" applyFont="1"/>
    <xf numFmtId="0" fontId="0" fillId="15" borderId="0" xfId="0" applyFill="1"/>
    <xf numFmtId="10" fontId="5" fillId="0" borderId="0" xfId="0" applyNumberFormat="1" applyFont="1"/>
    <xf numFmtId="166" fontId="0" fillId="0" borderId="0" xfId="2" applyNumberFormat="1" applyFont="1"/>
    <xf numFmtId="0" fontId="8" fillId="0" borderId="0" xfId="0" quotePrefix="1" applyFont="1"/>
    <xf numFmtId="0" fontId="7" fillId="0" borderId="0" xfId="0" applyFont="1" applyAlignment="1">
      <alignment horizontal="center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78">
    <dxf>
      <numFmt numFmtId="0" formatCode="General"/>
    </dxf>
    <dxf>
      <numFmt numFmtId="0" formatCode="General"/>
    </dxf>
    <dxf>
      <numFmt numFmtId="165" formatCode="_-[$R$-416]\ * #,##0.00_-;\-[$R$-416]\ * #,##0.00_-;_-[$R$-416]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font>
        <b/>
      </font>
    </dxf>
    <dxf>
      <fill>
        <patternFill>
          <bgColor rgb="FFFFFF57"/>
        </patternFill>
      </fill>
    </dxf>
    <dxf>
      <fill>
        <patternFill>
          <bgColor rgb="FFFFFF5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E75157"/>
        </patternFill>
      </fill>
    </dxf>
    <dxf>
      <fill>
        <patternFill patternType="solid">
          <bgColor rgb="FFE75157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numFmt numFmtId="165" formatCode="_-[$R$-416]\ * #,##0.00_-;\-[$R$-416]\ * #,##0.00_-;_-[$R$-416]\ * &quot;-&quot;??_-;_-@_-"/>
    </dxf>
    <dxf>
      <font>
        <b/>
      </font>
    </dxf>
    <dxf>
      <font>
        <color theme="5"/>
      </font>
    </dxf>
    <dxf>
      <alignment horizontal="center"/>
    </dxf>
    <dxf>
      <numFmt numFmtId="166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alignment horizontal="right"/>
    </dxf>
    <dxf>
      <numFmt numFmtId="0" formatCode="General"/>
      <fill>
        <patternFill patternType="solid">
          <fgColor rgb="FFF3F3F3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3F3F3"/>
          <bgColor theme="3" tint="0.8999908444471571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3F3F3"/>
          <bgColor rgb="FFF3F3F3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&quot;R$&quot;\ #,##0.00"/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0000"/>
          <bgColor rgb="FF660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0000"/>
          <bgColor rgb="FF660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E6E6E6"/>
        </patternFill>
      </fill>
      <border diagonalUp="1">
        <left/>
        <right/>
        <top/>
        <bottom/>
        <diagonal style="thin">
          <color auto="1"/>
        </diagonal>
      </border>
    </dxf>
  </dxfs>
  <tableStyles count="1" defaultTableStyle="TableStyleMedium2" defaultPivotStyle="PivotStyleLight16">
    <tableStyle name="Estilo de Segmentação de Dados 1" pivot="0" table="0" count="3" xr9:uid="{84445843-F2EC-4B58-ACBC-35B397FF606D}">
      <tableStyleElement type="wholeTable" dxfId="77"/>
    </tableStyle>
  </tableStyles>
  <colors>
    <mruColors>
      <color rgb="FF7ECCF8"/>
      <color rgb="FF0080B5"/>
      <color rgb="FF23315B"/>
      <color rgb="FFE75157"/>
      <color rgb="FFE6E6E6"/>
      <color rgb="FFE94C54"/>
      <color rgb="FFFFFF57"/>
      <color rgb="FFC0E6F5"/>
      <color rgb="FFEE8287"/>
      <color rgb="FF007DB2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2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ill>
            <patternFill>
              <bgColor rgb="FF0080B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% Inativos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E6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B-4AFE-A505-66D0E68792B7}"/>
              </c:ext>
            </c:extLst>
          </c:dPt>
          <c:dPt>
            <c:idx val="1"/>
            <c:bubble3D val="0"/>
            <c:spPr>
              <a:solidFill>
                <a:srgbClr val="E94C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B-4AFE-A505-66D0E68792B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B-4AFE-A505-66D0E68792B7}"/>
                </c:ext>
              </c:extLst>
            </c:dLbl>
            <c:dLbl>
              <c:idx val="1"/>
              <c:layout>
                <c:manualLayout>
                  <c:x val="0.32292848868751745"/>
                  <c:y val="-4.93563702626344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CB-4AFE-A505-66D0E6879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Segmentação!$C$5:$D$5</c:f>
              <c:numCache>
                <c:formatCode>0.00%</c:formatCode>
                <c:ptCount val="2"/>
                <c:pt idx="0">
                  <c:v>0.32374100719424459</c:v>
                </c:pt>
                <c:pt idx="1">
                  <c:v>0.67625899280575541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B-4AFE-A505-66D0E6879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[Estudo-de-Caso-Inteligencia-de-Mercado.xlsx]Segmentação!Receita Media Por Especialidade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Valor </a:t>
            </a:r>
            <a:r>
              <a:rPr lang="en-US" b="1" u="sng" baseline="0"/>
              <a:t>Médio de Receita e Média de Prescrições Por Especialidade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gradFill>
              <a:gsLst>
                <a:gs pos="19000">
                  <a:srgbClr val="E75157"/>
                </a:gs>
                <a:gs pos="51000">
                  <a:srgbClr val="EE8287"/>
                </a:gs>
                <a:gs pos="82000">
                  <a:srgbClr val="E75157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Segmentação!$C$20</c:f>
              <c:strCache>
                <c:ptCount val="1"/>
                <c:pt idx="0">
                  <c:v>Média de Receita (R$)</c:v>
                </c:pt>
              </c:strCache>
            </c:strRef>
          </c:tx>
          <c:spPr>
            <a:solidFill>
              <a:srgbClr val="233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Segmentação!$B$21:$B$26</c:f>
              <c:strCache>
                <c:ptCount val="5"/>
                <c:pt idx="0">
                  <c:v>Nutricionista Funcional</c:v>
                </c:pt>
                <c:pt idx="1">
                  <c:v>Médico Gastroenterologista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Médico Nutrólogo</c:v>
                </c:pt>
              </c:strCache>
            </c:strRef>
          </c:cat>
          <c:val>
            <c:numRef>
              <c:f>Segmentação!$C$21:$C$26</c:f>
              <c:numCache>
                <c:formatCode>_("R$"* #,##0.00_);_("R$"* \(#,##0.00\);_("R$"* "-"??_);_(@_)</c:formatCode>
                <c:ptCount val="5"/>
                <c:pt idx="0">
                  <c:v>12128.195813953485</c:v>
                </c:pt>
                <c:pt idx="1">
                  <c:v>11122.836376811596</c:v>
                </c:pt>
                <c:pt idx="2">
                  <c:v>10635.517457627117</c:v>
                </c:pt>
                <c:pt idx="3">
                  <c:v>10057.206724137926</c:v>
                </c:pt>
                <c:pt idx="4">
                  <c:v>9373.6802040816328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2-4248-A81C-A0A82B005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0"/>
        <c:axId val="253257663"/>
        <c:axId val="253256703"/>
      </c:barChart>
      <c:lineChart>
        <c:grouping val="standard"/>
        <c:varyColors val="0"/>
        <c:ser>
          <c:idx val="1"/>
          <c:order val="1"/>
          <c:tx>
            <c:strRef>
              <c:f>Segmentação!$D$20</c:f>
              <c:strCache>
                <c:ptCount val="1"/>
                <c:pt idx="0">
                  <c:v>Média de Prescrições</c:v>
                </c:pt>
              </c:strCache>
            </c:strRef>
          </c:tx>
          <c:spPr>
            <a:ln w="28575" cap="rnd">
              <a:gradFill>
                <a:gsLst>
                  <a:gs pos="19000">
                    <a:srgbClr val="E75157"/>
                  </a:gs>
                  <a:gs pos="51000">
                    <a:srgbClr val="EE8287"/>
                  </a:gs>
                  <a:gs pos="82000">
                    <a:srgbClr val="E75157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Segmentação!$B$21:$B$26</c:f>
              <c:strCache>
                <c:ptCount val="5"/>
                <c:pt idx="0">
                  <c:v>Nutricionista Funcional</c:v>
                </c:pt>
                <c:pt idx="1">
                  <c:v>Médico Gastroenterologista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Médico Nutrólogo</c:v>
                </c:pt>
              </c:strCache>
            </c:strRef>
          </c:cat>
          <c:val>
            <c:numRef>
              <c:f>Segmentação!$D$21:$D$26</c:f>
              <c:numCache>
                <c:formatCode>_-* #,##0_-;\-* #,##0_-;_-* "-"??_-;_-@_-</c:formatCode>
                <c:ptCount val="5"/>
                <c:pt idx="0">
                  <c:v>35.720930232558139</c:v>
                </c:pt>
                <c:pt idx="1">
                  <c:v>32.10144927536232</c:v>
                </c:pt>
                <c:pt idx="2">
                  <c:v>30.372881355932204</c:v>
                </c:pt>
                <c:pt idx="3">
                  <c:v>28.086206896551722</c:v>
                </c:pt>
                <c:pt idx="4">
                  <c:v>25.367346938775512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C-474B-B6BF-900C0180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6559"/>
        <c:axId val="385476079"/>
      </c:lineChart>
      <c:catAx>
        <c:axId val="25325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256703"/>
        <c:crosses val="autoZero"/>
        <c:auto val="1"/>
        <c:lblAlgn val="ctr"/>
        <c:lblOffset val="100"/>
        <c:noMultiLvlLbl val="0"/>
      </c:catAx>
      <c:valAx>
        <c:axId val="25325670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257663"/>
        <c:crosses val="autoZero"/>
        <c:crossBetween val="between"/>
      </c:valAx>
      <c:valAx>
        <c:axId val="385476079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76559"/>
        <c:crosses val="max"/>
        <c:crossBetween val="between"/>
      </c:valAx>
      <c:catAx>
        <c:axId val="38547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76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Receita Por</a:t>
            </a:r>
            <a:r>
              <a:rPr lang="pt-BR" b="1" u="sng" baseline="0"/>
              <a:t> Região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15B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'IV-Cálculo'!$AL$25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3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'IV-Cálculo'!$AK$26:$AK$31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'IV-Cálculo'!$AL$26:$AL$31</c:f>
              <c:numCache>
                <c:formatCode>_-[$R$-416]\ * #,##0.00_-;\-[$R$-416]\ * #,##0.00_-;_-[$R$-416]\ * "-"??_-;_-@_-</c:formatCode>
                <c:ptCount val="5"/>
                <c:pt idx="0">
                  <c:v>467382.46000000008</c:v>
                </c:pt>
                <c:pt idx="1">
                  <c:v>567290.04999999981</c:v>
                </c:pt>
                <c:pt idx="2">
                  <c:v>572416.11999999988</c:v>
                </c:pt>
                <c:pt idx="3">
                  <c:v>651498.5299999998</c:v>
                </c:pt>
                <c:pt idx="4">
                  <c:v>700524.81999999983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9CA-92A1-AC68F964D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540502896"/>
        <c:axId val="1540491856"/>
      </c:barChart>
      <c:catAx>
        <c:axId val="154050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91856"/>
        <c:crosses val="autoZero"/>
        <c:auto val="1"/>
        <c:lblAlgn val="ctr"/>
        <c:lblOffset val="100"/>
        <c:noMultiLvlLbl val="0"/>
      </c:catAx>
      <c:valAx>
        <c:axId val="1540491856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405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[Estudo-de-Caso-Inteligencia-de-Mercado.xlsx]Segmentação!Receita Media Por Especialidade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>
              <a:gsLst>
                <a:gs pos="19000">
                  <a:srgbClr val="E75157"/>
                </a:gs>
                <a:gs pos="51000">
                  <a:srgbClr val="EE8287"/>
                </a:gs>
                <a:gs pos="82000">
                  <a:srgbClr val="E75157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gradFill>
              <a:gsLst>
                <a:gs pos="19000">
                  <a:srgbClr val="E75157"/>
                </a:gs>
                <a:gs pos="51000">
                  <a:srgbClr val="EE8287"/>
                </a:gs>
                <a:gs pos="82000">
                  <a:srgbClr val="E75157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gradFill>
              <a:gsLst>
                <a:gs pos="19000">
                  <a:srgbClr val="E75157"/>
                </a:gs>
                <a:gs pos="51000">
                  <a:srgbClr val="EE8287"/>
                </a:gs>
                <a:gs pos="82000">
                  <a:srgbClr val="E75157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Segmentação!$C$20</c:f>
              <c:strCache>
                <c:ptCount val="1"/>
                <c:pt idx="0">
                  <c:v>Média de Receita (R$)</c:v>
                </c:pt>
              </c:strCache>
            </c:strRef>
          </c:tx>
          <c:spPr>
            <a:solidFill>
              <a:srgbClr val="233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Segmentação!$B$21:$B$26</c:f>
              <c:strCache>
                <c:ptCount val="5"/>
                <c:pt idx="0">
                  <c:v>Nutricionista Funcional</c:v>
                </c:pt>
                <c:pt idx="1">
                  <c:v>Médico Gastroenterologista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Médico Nutrólogo</c:v>
                </c:pt>
              </c:strCache>
            </c:strRef>
          </c:cat>
          <c:val>
            <c:numRef>
              <c:f>Segmentação!$C$21:$C$26</c:f>
              <c:numCache>
                <c:formatCode>_("R$"* #,##0.00_);_("R$"* \(#,##0.00\);_("R$"* "-"??_);_(@_)</c:formatCode>
                <c:ptCount val="5"/>
                <c:pt idx="0">
                  <c:v>12128.195813953485</c:v>
                </c:pt>
                <c:pt idx="1">
                  <c:v>11122.836376811596</c:v>
                </c:pt>
                <c:pt idx="2">
                  <c:v>10635.517457627117</c:v>
                </c:pt>
                <c:pt idx="3">
                  <c:v>10057.206724137926</c:v>
                </c:pt>
                <c:pt idx="4">
                  <c:v>9373.6802040816328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8A9-BBFB-036B293B9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0"/>
        <c:axId val="253257663"/>
        <c:axId val="253256703"/>
      </c:barChart>
      <c:lineChart>
        <c:grouping val="standard"/>
        <c:varyColors val="0"/>
        <c:ser>
          <c:idx val="1"/>
          <c:order val="1"/>
          <c:tx>
            <c:strRef>
              <c:f>Segmentação!$D$20</c:f>
              <c:strCache>
                <c:ptCount val="1"/>
                <c:pt idx="0">
                  <c:v>Média de Prescrições</c:v>
                </c:pt>
              </c:strCache>
            </c:strRef>
          </c:tx>
          <c:spPr>
            <a:ln w="28575" cap="rnd">
              <a:gradFill>
                <a:gsLst>
                  <a:gs pos="19000">
                    <a:srgbClr val="E75157"/>
                  </a:gs>
                  <a:gs pos="51000">
                    <a:srgbClr val="EE8287"/>
                  </a:gs>
                  <a:gs pos="82000">
                    <a:srgbClr val="E75157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Segmentação!$B$21:$B$26</c:f>
              <c:strCache>
                <c:ptCount val="5"/>
                <c:pt idx="0">
                  <c:v>Nutricionista Funcional</c:v>
                </c:pt>
                <c:pt idx="1">
                  <c:v>Médico Gastroenterologista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Médico Nutrólogo</c:v>
                </c:pt>
              </c:strCache>
            </c:strRef>
          </c:cat>
          <c:val>
            <c:numRef>
              <c:f>Segmentação!$D$21:$D$26</c:f>
              <c:numCache>
                <c:formatCode>_-* #,##0_-;\-* #,##0_-;_-* "-"??_-;_-@_-</c:formatCode>
                <c:ptCount val="5"/>
                <c:pt idx="0">
                  <c:v>35.720930232558139</c:v>
                </c:pt>
                <c:pt idx="1">
                  <c:v>32.10144927536232</c:v>
                </c:pt>
                <c:pt idx="2">
                  <c:v>30.372881355932204</c:v>
                </c:pt>
                <c:pt idx="3">
                  <c:v>28.086206896551722</c:v>
                </c:pt>
                <c:pt idx="4">
                  <c:v>25.367346938775512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E-48A9-BBFB-036B293B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6559"/>
        <c:axId val="385476079"/>
      </c:lineChart>
      <c:catAx>
        <c:axId val="25325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256703"/>
        <c:crosses val="autoZero"/>
        <c:auto val="1"/>
        <c:lblAlgn val="ctr"/>
        <c:lblOffset val="100"/>
        <c:noMultiLvlLbl val="0"/>
      </c:catAx>
      <c:valAx>
        <c:axId val="25325670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257663"/>
        <c:crosses val="autoZero"/>
        <c:crossBetween val="between"/>
      </c:valAx>
      <c:valAx>
        <c:axId val="385476079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76559"/>
        <c:crosses val="max"/>
        <c:crossBetween val="between"/>
      </c:valAx>
      <c:catAx>
        <c:axId val="38547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76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Captação de Prescritores </a:t>
            </a:r>
          </a:p>
        </c:rich>
      </c:tx>
      <c:layout>
        <c:manualLayout>
          <c:xMode val="edge"/>
          <c:yMode val="edge"/>
          <c:x val="0.35138240821749134"/>
          <c:y val="2.7777704009595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E94C5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'IV-Cálculo'!$AL$5:$AL$6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E94C5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'IV-Cálculo'!$AK$7:$AK$19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'IV-Cálculo'!$AL$7:$AL$19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5D3-AF4A-091D9BE75B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0475056"/>
        <c:axId val="1540456336"/>
      </c:lineChart>
      <c:catAx>
        <c:axId val="15404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56336"/>
        <c:crosses val="autoZero"/>
        <c:auto val="1"/>
        <c:lblAlgn val="ctr"/>
        <c:lblOffset val="100"/>
        <c:noMultiLvlLbl val="0"/>
      </c:catAx>
      <c:valAx>
        <c:axId val="1540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[Estudo-de-Caso-Inteligencia-de-Mercado.xlsx]Insights e Prior.!Tabela dinâmica8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Fonte de Aquisição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e Prior.'!$C$63</c:f>
              <c:strCache>
                <c:ptCount val="1"/>
                <c:pt idx="0">
                  <c:v>1-Receita Total (R$)</c:v>
                </c:pt>
              </c:strCache>
            </c:strRef>
          </c:tx>
          <c:spPr>
            <a:solidFill>
              <a:srgbClr val="0080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e Prior.'!$B$64:$B$68</c:f>
              <c:strCache>
                <c:ptCount val="4"/>
                <c:pt idx="0">
                  <c:v>Outro</c:v>
                </c:pt>
                <c:pt idx="1">
                  <c:v>Indicação</c:v>
                </c:pt>
                <c:pt idx="2">
                  <c:v>Instagram</c:v>
                </c:pt>
                <c:pt idx="3">
                  <c:v>Evento</c:v>
                </c:pt>
              </c:strCache>
            </c:strRef>
          </c:cat>
          <c:val>
            <c:numRef>
              <c:f>'Insights e Prior.'!$C$64:$C$68</c:f>
              <c:numCache>
                <c:formatCode>"R$"\ #,##0.00</c:formatCode>
                <c:ptCount val="4"/>
                <c:pt idx="0">
                  <c:v>839811.47999999986</c:v>
                </c:pt>
                <c:pt idx="1">
                  <c:v>805151.11000000022</c:v>
                </c:pt>
                <c:pt idx="2">
                  <c:v>661776.00999999989</c:v>
                </c:pt>
                <c:pt idx="3">
                  <c:v>652373.37999999989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B-40D8-876F-0DC5FE52A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0497136"/>
        <c:axId val="1540491856"/>
      </c:barChart>
      <c:lineChart>
        <c:grouping val="standard"/>
        <c:varyColors val="0"/>
        <c:ser>
          <c:idx val="1"/>
          <c:order val="1"/>
          <c:tx>
            <c:strRef>
              <c:f>'Insights e Prior.'!$D$63</c:f>
              <c:strCache>
                <c:ptCount val="1"/>
                <c:pt idx="0">
                  <c:v>Qtd de Prescritores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e Prior.'!$B$64:$B$68</c:f>
              <c:strCache>
                <c:ptCount val="4"/>
                <c:pt idx="0">
                  <c:v>Outro</c:v>
                </c:pt>
                <c:pt idx="1">
                  <c:v>Indicação</c:v>
                </c:pt>
                <c:pt idx="2">
                  <c:v>Instagram</c:v>
                </c:pt>
                <c:pt idx="3">
                  <c:v>Evento</c:v>
                </c:pt>
              </c:strCache>
            </c:strRef>
          </c:cat>
          <c:val>
            <c:numRef>
              <c:f>'Insights e Prior.'!$D$64:$D$68</c:f>
              <c:numCache>
                <c:formatCode>General</c:formatCode>
                <c:ptCount val="4"/>
                <c:pt idx="0">
                  <c:v>76</c:v>
                </c:pt>
                <c:pt idx="1">
                  <c:v>70</c:v>
                </c:pt>
                <c:pt idx="2">
                  <c:v>64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B-40D8-876F-0DC5FE52A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0488976"/>
        <c:axId val="1540485616"/>
      </c:lineChart>
      <c:catAx>
        <c:axId val="154049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91856"/>
        <c:crosses val="autoZero"/>
        <c:auto val="1"/>
        <c:lblAlgn val="ctr"/>
        <c:lblOffset val="100"/>
        <c:noMultiLvlLbl val="0"/>
      </c:catAx>
      <c:valAx>
        <c:axId val="1540491856"/>
        <c:scaling>
          <c:orientation val="minMax"/>
        </c:scaling>
        <c:delete val="0"/>
        <c:axPos val="l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97136"/>
        <c:crosses val="autoZero"/>
        <c:crossBetween val="between"/>
      </c:valAx>
      <c:valAx>
        <c:axId val="1540485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488976"/>
        <c:crosses val="max"/>
        <c:crossBetween val="between"/>
      </c:valAx>
      <c:catAx>
        <c:axId val="1540488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4856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Participou de Eventos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7515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15B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'IV-Cálculo'!$AL$34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515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331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3-422A-AD31-CA151A120A0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'IV-Cálculo'!$AK$35:$AK$37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'IV-Cálculo'!$AL$35:$AL$37</c:f>
              <c:numCache>
                <c:formatCode>General</c:formatCode>
                <c:ptCount val="2"/>
                <c:pt idx="0">
                  <c:v>161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22A-AD31-CA151A120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540516336"/>
        <c:axId val="1540515856"/>
      </c:barChart>
      <c:catAx>
        <c:axId val="15405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515856"/>
        <c:crosses val="autoZero"/>
        <c:auto val="1"/>
        <c:lblAlgn val="ctr"/>
        <c:lblOffset val="100"/>
        <c:noMultiLvlLbl val="0"/>
      </c:catAx>
      <c:valAx>
        <c:axId val="154051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05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Prescritor Por Nível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80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'IV-Cálculo'!$AL$40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'IV-Cálculo'!$AK$41:$AK$46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'IV-Cálculo'!$AL$41:$AL$46</c:f>
              <c:numCache>
                <c:formatCode>General</c:formatCode>
                <c:ptCount val="5"/>
                <c:pt idx="0">
                  <c:v>52</c:v>
                </c:pt>
                <c:pt idx="1">
                  <c:v>50</c:v>
                </c:pt>
                <c:pt idx="2">
                  <c:v>58</c:v>
                </c:pt>
                <c:pt idx="3">
                  <c:v>53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D9C-BEA9-8BAC11451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516149184"/>
        <c:axId val="1516165024"/>
      </c:barChart>
      <c:catAx>
        <c:axId val="1516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65024"/>
        <c:crosses val="autoZero"/>
        <c:auto val="1"/>
        <c:lblAlgn val="ctr"/>
        <c:lblOffset val="100"/>
        <c:noMultiLvlLbl val="0"/>
      </c:catAx>
      <c:valAx>
        <c:axId val="151616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Prescritor Por Fonte de Aquisição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'IV-Cálculo'!$AL$49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3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'IV-Cálculo'!$AK$50:$AK$54</c:f>
              <c:strCache>
                <c:ptCount val="4"/>
                <c:pt idx="0">
                  <c:v>Evento</c:v>
                </c:pt>
                <c:pt idx="1">
                  <c:v>Indicação</c:v>
                </c:pt>
                <c:pt idx="2">
                  <c:v>Instagram</c:v>
                </c:pt>
                <c:pt idx="3">
                  <c:v>Outro</c:v>
                </c:pt>
              </c:strCache>
            </c:strRef>
          </c:cat>
          <c:val>
            <c:numRef>
              <c:f>'IV-Cálculo'!$AL$50:$AL$54</c:f>
              <c:numCache>
                <c:formatCode>General</c:formatCode>
                <c:ptCount val="4"/>
                <c:pt idx="0">
                  <c:v>68</c:v>
                </c:pt>
                <c:pt idx="1">
                  <c:v>70</c:v>
                </c:pt>
                <c:pt idx="2">
                  <c:v>64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C-48A5-8F82-E63298588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516203904"/>
        <c:axId val="1516207264"/>
      </c:barChart>
      <c:catAx>
        <c:axId val="15162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207264"/>
        <c:crosses val="autoZero"/>
        <c:auto val="1"/>
        <c:lblAlgn val="ctr"/>
        <c:lblOffset val="100"/>
        <c:noMultiLvlLbl val="0"/>
      </c:catAx>
      <c:valAx>
        <c:axId val="15162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2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[Estudo-de-Caso-Inteligencia-de-Mercado.xlsx]IV-Cálculo!Tabela dinâmica19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Prescritor Por Especialidade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'IV-Cálculo'!$AL$57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3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'IV-Cálculo'!$AK$58:$AK$63</c:f>
              <c:strCache>
                <c:ptCount val="5"/>
                <c:pt idx="0">
                  <c:v>Médico Gastroenterologista</c:v>
                </c:pt>
                <c:pt idx="1">
                  <c:v>Médico Nutrólogo</c:v>
                </c:pt>
                <c:pt idx="2">
                  <c:v>Nutricionista Clínica</c:v>
                </c:pt>
                <c:pt idx="3">
                  <c:v>Nutricionista Esportiva</c:v>
                </c:pt>
                <c:pt idx="4">
                  <c:v>Nutricionista Funcional</c:v>
                </c:pt>
              </c:strCache>
            </c:strRef>
          </c:cat>
          <c:val>
            <c:numRef>
              <c:f>'IV-Cálculo'!$AL$58:$AL$63</c:f>
              <c:numCache>
                <c:formatCode>General</c:formatCode>
                <c:ptCount val="5"/>
                <c:pt idx="0">
                  <c:v>69</c:v>
                </c:pt>
                <c:pt idx="1">
                  <c:v>49</c:v>
                </c:pt>
                <c:pt idx="2">
                  <c:v>59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0-4BE2-9571-B68CE93F4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16148224"/>
        <c:axId val="1516163104"/>
      </c:barChart>
      <c:catAx>
        <c:axId val="15161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63104"/>
        <c:crosses val="autoZero"/>
        <c:auto val="1"/>
        <c:lblAlgn val="ctr"/>
        <c:lblOffset val="100"/>
        <c:noMultiLvlLbl val="0"/>
      </c:catAx>
      <c:valAx>
        <c:axId val="151616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Quantidade de Prescritores Por Faixa de Ticket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Quantidade de Prescritores Por Faixa de Ticket Médio</a:t>
          </a:r>
        </a:p>
      </cx:txPr>
    </cx:title>
    <cx:plotArea>
      <cx:plotAreaRegion>
        <cx:series layoutId="clusteredColumn" uniqueId="{3A46978C-F7C9-4FEE-B9D4-7502A64991B1}" formatIdx="0">
          <cx:spPr>
            <a:solidFill>
              <a:srgbClr val="007DB2"/>
            </a:solidFill>
          </cx:spPr>
          <cx:dataPt idx="2">
            <cx:spPr>
              <a:solidFill>
                <a:srgbClr val="EE8287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 overflow="auto">
              <cx:binSize val="150"/>
            </cx:binning>
          </cx:layoutPr>
        </cx:series>
      </cx:plotAreaRegion>
      <cx:axis id="0">
        <cx:catScaling gapWidth="0"/>
        <cx:tickLabels/>
        <cx:numFmt formatCode="R$ #.##0,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pt-BR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hyperlink" Target="#Segmenta&#231;&#227;o!A1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hyperlink" Target="#'Dados Limpos e Organizados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image" Target="../media/image1.png"/><Relationship Id="rId15" Type="http://schemas.openxmlformats.org/officeDocument/2006/relationships/hyperlink" Target="https://www.linkedin.com/in/millene-mota/" TargetMode="External"/><Relationship Id="rId10" Type="http://schemas.openxmlformats.org/officeDocument/2006/relationships/chart" Target="../charts/chart8.xml"/><Relationship Id="rId4" Type="http://schemas.openxmlformats.org/officeDocument/2006/relationships/hyperlink" Target="https://abre.ai/mmotapowerbi" TargetMode="External"/><Relationship Id="rId9" Type="http://schemas.openxmlformats.org/officeDocument/2006/relationships/chart" Target="../charts/chart7.xml"/><Relationship Id="rId14" Type="http://schemas.openxmlformats.org/officeDocument/2006/relationships/hyperlink" Target="#'Insights e Prior.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presenta&#231;&#227;o!A1"/><Relationship Id="rId2" Type="http://schemas.microsoft.com/office/2014/relationships/chartEx" Target="../charts/chartEx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Apresenta&#231;&#227;o!A1"/><Relationship Id="rId1" Type="http://schemas.openxmlformats.org/officeDocument/2006/relationships/hyperlink" Target="#'IV-C&#225;lculo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Resp. Item 3. Insights e Prior.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25</xdr:row>
      <xdr:rowOff>0</xdr:rowOff>
    </xdr:from>
    <xdr:to>
      <xdr:col>12</xdr:col>
      <xdr:colOff>502920</xdr:colOff>
      <xdr:row>37</xdr:row>
      <xdr:rowOff>66240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Ano Inicio">
              <a:extLst>
                <a:ext uri="{FF2B5EF4-FFF2-40B4-BE49-F238E27FC236}">
                  <a16:creationId xmlns:a16="http://schemas.microsoft.com/office/drawing/2014/main" id="{8FC3FFAC-4E96-4B91-A7C5-65A9122DF9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Ini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0820" y="4572000"/>
              <a:ext cx="1432560" cy="226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564566</xdr:colOff>
      <xdr:row>1</xdr:row>
      <xdr:rowOff>44904</xdr:rowOff>
    </xdr:from>
    <xdr:to>
      <xdr:col>7</xdr:col>
      <xdr:colOff>163156</xdr:colOff>
      <xdr:row>6</xdr:row>
      <xdr:rowOff>7076</xdr:rowOff>
    </xdr:to>
    <xdr:sp macro="" textlink="Segmentação!C9">
      <xdr:nvSpPr>
        <xdr:cNvPr id="3" name="CaixaDeTexto 2">
          <a:extLst>
            <a:ext uri="{FF2B5EF4-FFF2-40B4-BE49-F238E27FC236}">
              <a16:creationId xmlns:a16="http://schemas.microsoft.com/office/drawing/2014/main" id="{6C62879E-6D4E-4ADC-AC20-4B00243D34C7}"/>
            </a:ext>
          </a:extLst>
        </xdr:cNvPr>
        <xdr:cNvSpPr txBox="1"/>
      </xdr:nvSpPr>
      <xdr:spPr>
        <a:xfrm>
          <a:off x="2141906" y="227784"/>
          <a:ext cx="2036990" cy="876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B37A47-E5B6-4B81-9708-993385361064}" type="TxLink">
            <a:rPr lang="en-US" sz="1400" b="0" i="0" u="none" strike="noStrike">
              <a:solidFill>
                <a:srgbClr val="23315B"/>
              </a:solidFill>
              <a:latin typeface="Aptos Narrow"/>
              <a:ea typeface="+mn-ea"/>
              <a:cs typeface="+mn-cs"/>
            </a:rPr>
            <a:pPr marL="0" indent="0" algn="l"/>
            <a:t> Receita Total (R$)</a:t>
          </a:fld>
          <a:endParaRPr lang="pt-BR" sz="1800" b="0">
            <a:solidFill>
              <a:srgbClr val="23315B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135396</xdr:colOff>
      <xdr:row>1</xdr:row>
      <xdr:rowOff>45720</xdr:rowOff>
    </xdr:from>
    <xdr:to>
      <xdr:col>10</xdr:col>
      <xdr:colOff>586740</xdr:colOff>
      <xdr:row>6</xdr:row>
      <xdr:rowOff>7892</xdr:rowOff>
    </xdr:to>
    <xdr:sp macro="" textlink="'Insights e Prior.'!D47">
      <xdr:nvSpPr>
        <xdr:cNvPr id="4" name="CaixaDeTexto 3">
          <a:extLst>
            <a:ext uri="{FF2B5EF4-FFF2-40B4-BE49-F238E27FC236}">
              <a16:creationId xmlns:a16="http://schemas.microsoft.com/office/drawing/2014/main" id="{7C3374A0-920D-454A-B08B-C4EBEA3033EE}"/>
            </a:ext>
          </a:extLst>
        </xdr:cNvPr>
        <xdr:cNvSpPr txBox="1"/>
      </xdr:nvSpPr>
      <xdr:spPr>
        <a:xfrm>
          <a:off x="4760736" y="228600"/>
          <a:ext cx="1670544" cy="876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D7F1C28-C28D-481C-AB5A-EA854BB34954}" type="TxLink">
            <a:rPr lang="en-US" sz="1400" b="0" i="0" u="none" strike="noStrike">
              <a:solidFill>
                <a:srgbClr val="23315B"/>
              </a:solidFill>
              <a:latin typeface="Aptos Narrow"/>
              <a:ea typeface="+mn-ea"/>
              <a:cs typeface="+mn-cs"/>
            </a:rPr>
            <a:pPr marL="0" indent="0" algn="l"/>
            <a:t>Qtd de Prescritores</a:t>
          </a:fld>
          <a:endParaRPr lang="en-US" sz="1800" b="0" baseline="0">
            <a:solidFill>
              <a:srgbClr val="23315B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578717</xdr:colOff>
      <xdr:row>1</xdr:row>
      <xdr:rowOff>38100</xdr:rowOff>
    </xdr:from>
    <xdr:to>
      <xdr:col>14</xdr:col>
      <xdr:colOff>53340</xdr:colOff>
      <xdr:row>6</xdr:row>
      <xdr:rowOff>272</xdr:rowOff>
    </xdr:to>
    <xdr:sp macro="" textlink="'IV-Cálculo'!AK20">
      <xdr:nvSpPr>
        <xdr:cNvPr id="5" name="CaixaDeTexto 4">
          <a:extLst>
            <a:ext uri="{FF2B5EF4-FFF2-40B4-BE49-F238E27FC236}">
              <a16:creationId xmlns:a16="http://schemas.microsoft.com/office/drawing/2014/main" id="{764A12FF-1CF0-46C8-AE51-3086B83D3AB3}"/>
            </a:ext>
          </a:extLst>
        </xdr:cNvPr>
        <xdr:cNvSpPr txBox="1"/>
      </xdr:nvSpPr>
      <xdr:spPr>
        <a:xfrm>
          <a:off x="7032857" y="220980"/>
          <a:ext cx="1303423" cy="876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13995F7-F042-455D-B4D7-79B7BF2264C6}" type="TxLink">
            <a:rPr lang="en-US" sz="1400" b="0" i="0" u="none" strike="noStrike">
              <a:solidFill>
                <a:srgbClr val="23315B"/>
              </a:solidFill>
              <a:latin typeface="Aptos Narrow"/>
              <a:ea typeface="+mn-ea"/>
              <a:cs typeface="+mn-cs"/>
            </a:rPr>
            <a:pPr marL="0" indent="0" algn="l"/>
            <a:t>Ticket Médio</a:t>
          </a:fld>
          <a:endParaRPr lang="en-US" sz="1800" b="0" baseline="0">
            <a:solidFill>
              <a:srgbClr val="23315B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393659</xdr:colOff>
      <xdr:row>1</xdr:row>
      <xdr:rowOff>15240</xdr:rowOff>
    </xdr:from>
    <xdr:to>
      <xdr:col>18</xdr:col>
      <xdr:colOff>289561</xdr:colOff>
      <xdr:row>5</xdr:row>
      <xdr:rowOff>160292</xdr:rowOff>
    </xdr:to>
    <xdr:sp macro="" textlink="'IV-Cálculo'!AK22">
      <xdr:nvSpPr>
        <xdr:cNvPr id="6" name="CaixaDeTexto 5">
          <a:extLst>
            <a:ext uri="{FF2B5EF4-FFF2-40B4-BE49-F238E27FC236}">
              <a16:creationId xmlns:a16="http://schemas.microsoft.com/office/drawing/2014/main" id="{1AB888FB-6662-41F9-B35B-5CC526AB2952}"/>
            </a:ext>
          </a:extLst>
        </xdr:cNvPr>
        <xdr:cNvSpPr txBox="1"/>
      </xdr:nvSpPr>
      <xdr:spPr>
        <a:xfrm>
          <a:off x="9286199" y="198120"/>
          <a:ext cx="1724702" cy="876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8E52B3A-1752-4AB9-8D4E-5A2546A90415}" type="TxLink">
            <a:rPr lang="en-US" sz="1400" b="0" i="0" u="none" strike="noStrike">
              <a:solidFill>
                <a:srgbClr val="23315B"/>
              </a:solidFill>
              <a:latin typeface="Aptos Narrow"/>
              <a:ea typeface="+mn-ea"/>
              <a:cs typeface="+mn-cs"/>
            </a:rPr>
            <a:pPr marL="0" indent="0" algn="l"/>
            <a:t>Total de Prescrições</a:t>
          </a:fld>
          <a:endParaRPr lang="pt-BR" sz="1400" b="0" i="0" u="none" strike="noStrike">
            <a:solidFill>
              <a:srgbClr val="23315B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528912</xdr:colOff>
      <xdr:row>4</xdr:row>
      <xdr:rowOff>75166</xdr:rowOff>
    </xdr:from>
    <xdr:to>
      <xdr:col>7</xdr:col>
      <xdr:colOff>68580</xdr:colOff>
      <xdr:row>7</xdr:row>
      <xdr:rowOff>129539</xdr:rowOff>
    </xdr:to>
    <xdr:sp macro="" textlink="Segmentação!C15">
      <xdr:nvSpPr>
        <xdr:cNvPr id="11" name="CaixaDeTexto 10">
          <a:extLst>
            <a:ext uri="{FF2B5EF4-FFF2-40B4-BE49-F238E27FC236}">
              <a16:creationId xmlns:a16="http://schemas.microsoft.com/office/drawing/2014/main" id="{F5B3D84E-B61D-4309-B2A6-88666A8BA9BF}"/>
            </a:ext>
          </a:extLst>
        </xdr:cNvPr>
        <xdr:cNvSpPr txBox="1"/>
      </xdr:nvSpPr>
      <xdr:spPr>
        <a:xfrm>
          <a:off x="2106252" y="806686"/>
          <a:ext cx="1978068" cy="603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9BEF46-E74F-4617-A419-262D06CA82D2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 R$ 2.959.111,98 </a:t>
          </a:fld>
          <a:endParaRPr lang="pt-BR" sz="4000" b="1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178664</xdr:colOff>
      <xdr:row>4</xdr:row>
      <xdr:rowOff>175459</xdr:rowOff>
    </xdr:from>
    <xdr:to>
      <xdr:col>10</xdr:col>
      <xdr:colOff>225878</xdr:colOff>
      <xdr:row>7</xdr:row>
      <xdr:rowOff>128923</xdr:rowOff>
    </xdr:to>
    <xdr:sp macro="" textlink="'Insights e Prior.'!D53">
      <xdr:nvSpPr>
        <xdr:cNvPr id="12" name="CaixaDeTexto 11">
          <a:extLst>
            <a:ext uri="{FF2B5EF4-FFF2-40B4-BE49-F238E27FC236}">
              <a16:creationId xmlns:a16="http://schemas.microsoft.com/office/drawing/2014/main" id="{C7B553C9-04F8-4ACD-BEF6-5C9C7810D363}"/>
            </a:ext>
          </a:extLst>
        </xdr:cNvPr>
        <xdr:cNvSpPr txBox="1"/>
      </xdr:nvSpPr>
      <xdr:spPr>
        <a:xfrm>
          <a:off x="4804004" y="906979"/>
          <a:ext cx="1266414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D90AD6-65FD-4D5F-8A59-413B32EE60ED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278</a:t>
          </a:fld>
          <a:endParaRPr lang="pt-BR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564562</xdr:colOff>
      <xdr:row>4</xdr:row>
      <xdr:rowOff>159603</xdr:rowOff>
    </xdr:from>
    <xdr:to>
      <xdr:col>14</xdr:col>
      <xdr:colOff>173899</xdr:colOff>
      <xdr:row>7</xdr:row>
      <xdr:rowOff>113067</xdr:rowOff>
    </xdr:to>
    <xdr:sp macro="" textlink="'IV-Cálculo'!AK21">
      <xdr:nvSpPr>
        <xdr:cNvPr id="13" name="CaixaDeTexto 12">
          <a:extLst>
            <a:ext uri="{FF2B5EF4-FFF2-40B4-BE49-F238E27FC236}">
              <a16:creationId xmlns:a16="http://schemas.microsoft.com/office/drawing/2014/main" id="{44591AEE-BEBD-43CD-8417-0909C95A1833}"/>
            </a:ext>
          </a:extLst>
        </xdr:cNvPr>
        <xdr:cNvSpPr txBox="1"/>
      </xdr:nvSpPr>
      <xdr:spPr>
        <a:xfrm>
          <a:off x="7018702" y="891123"/>
          <a:ext cx="1438137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AF0D33-D6CE-436D-A604-835EBFC76D39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R$ 351,65</a:t>
          </a:fld>
          <a:endParaRPr lang="en-US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398283</xdr:colOff>
      <xdr:row>4</xdr:row>
      <xdr:rowOff>151367</xdr:rowOff>
    </xdr:from>
    <xdr:to>
      <xdr:col>17</xdr:col>
      <xdr:colOff>464820</xdr:colOff>
      <xdr:row>7</xdr:row>
      <xdr:rowOff>104831</xdr:rowOff>
    </xdr:to>
    <xdr:sp macro="" textlink="'IV-Cálculo'!AK23">
      <xdr:nvSpPr>
        <xdr:cNvPr id="14" name="CaixaDeTexto 13">
          <a:extLst>
            <a:ext uri="{FF2B5EF4-FFF2-40B4-BE49-F238E27FC236}">
              <a16:creationId xmlns:a16="http://schemas.microsoft.com/office/drawing/2014/main" id="{1E81F231-6E16-49FF-A65B-ABD5377AD6CC}"/>
            </a:ext>
          </a:extLst>
        </xdr:cNvPr>
        <xdr:cNvSpPr txBox="1"/>
      </xdr:nvSpPr>
      <xdr:spPr>
        <a:xfrm>
          <a:off x="9290823" y="882887"/>
          <a:ext cx="1285737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1674EE-FFFC-42C6-80CD-9BBAB46B878E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 8.415 </a:t>
          </a:fld>
          <a:endParaRPr lang="en-US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396240</xdr:colOff>
      <xdr:row>1</xdr:row>
      <xdr:rowOff>95250</xdr:rowOff>
    </xdr:from>
    <xdr:to>
      <xdr:col>7</xdr:col>
      <xdr:colOff>396240</xdr:colOff>
      <xdr:row>8</xdr:row>
      <xdr:rowOff>147090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8995BAF2-D2E2-4E58-9F20-4BF2B5144D29}"/>
            </a:ext>
          </a:extLst>
        </xdr:cNvPr>
        <xdr:cNvCxnSpPr/>
      </xdr:nvCxnSpPr>
      <xdr:spPr>
        <a:xfrm>
          <a:off x="4411980" y="278130"/>
          <a:ext cx="0" cy="1332000"/>
        </a:xfrm>
        <a:prstGeom prst="line">
          <a:avLst/>
        </a:prstGeom>
        <a:ln>
          <a:solidFill>
            <a:srgbClr val="0080B5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1</xdr:row>
      <xdr:rowOff>76200</xdr:rowOff>
    </xdr:from>
    <xdr:to>
      <xdr:col>11</xdr:col>
      <xdr:colOff>182880</xdr:colOff>
      <xdr:row>8</xdr:row>
      <xdr:rowOff>128040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621B234C-EF7C-4F5D-ABF0-0D78BDD4867D}"/>
            </a:ext>
          </a:extLst>
        </xdr:cNvPr>
        <xdr:cNvCxnSpPr/>
      </xdr:nvCxnSpPr>
      <xdr:spPr>
        <a:xfrm>
          <a:off x="6637020" y="259080"/>
          <a:ext cx="0" cy="1332000"/>
        </a:xfrm>
        <a:prstGeom prst="line">
          <a:avLst/>
        </a:prstGeom>
        <a:ln>
          <a:solidFill>
            <a:srgbClr val="0080B5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579120</xdr:colOff>
      <xdr:row>1</xdr:row>
      <xdr:rowOff>114300</xdr:rowOff>
    </xdr:from>
    <xdr:to>
      <xdr:col>14</xdr:col>
      <xdr:colOff>579120</xdr:colOff>
      <xdr:row>8</xdr:row>
      <xdr:rowOff>166140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77493929-ACA8-419C-9841-3A81AC01A8A3}"/>
            </a:ext>
          </a:extLst>
        </xdr:cNvPr>
        <xdr:cNvCxnSpPr/>
      </xdr:nvCxnSpPr>
      <xdr:spPr>
        <a:xfrm>
          <a:off x="8862060" y="297180"/>
          <a:ext cx="0" cy="1332000"/>
        </a:xfrm>
        <a:prstGeom prst="line">
          <a:avLst/>
        </a:prstGeom>
        <a:ln>
          <a:solidFill>
            <a:srgbClr val="0080B5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11</xdr:row>
      <xdr:rowOff>7620</xdr:rowOff>
    </xdr:from>
    <xdr:to>
      <xdr:col>6</xdr:col>
      <xdr:colOff>99060</xdr:colOff>
      <xdr:row>24</xdr:row>
      <xdr:rowOff>22860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67FE2E4-011A-433E-8271-6E880C98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11</xdr:row>
      <xdr:rowOff>0</xdr:rowOff>
    </xdr:from>
    <xdr:to>
      <xdr:col>12</xdr:col>
      <xdr:colOff>502920</xdr:colOff>
      <xdr:row>24</xdr:row>
      <xdr:rowOff>15240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FB3E69E-F68E-434E-ADDC-31B9A40D2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11</xdr:row>
      <xdr:rowOff>0</xdr:rowOff>
    </xdr:from>
    <xdr:to>
      <xdr:col>22</xdr:col>
      <xdr:colOff>434340</xdr:colOff>
      <xdr:row>24</xdr:row>
      <xdr:rowOff>15240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CE52DAE-5E4C-444B-AED6-830E25C4A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72978</xdr:colOff>
      <xdr:row>2</xdr:row>
      <xdr:rowOff>15240</xdr:rowOff>
    </xdr:from>
    <xdr:to>
      <xdr:col>2</xdr:col>
      <xdr:colOff>446358</xdr:colOff>
      <xdr:row>8</xdr:row>
      <xdr:rowOff>60960</xdr:rowOff>
    </xdr:to>
    <xdr:pic>
      <xdr:nvPicPr>
        <xdr:cNvPr id="27" name="Imagem 26">
          <a:hlinkClick xmlns:r="http://schemas.openxmlformats.org/officeDocument/2006/relationships" r:id="rId4" tooltip="MMota Business Intelligence | Portfólio"/>
          <a:extLst>
            <a:ext uri="{FF2B5EF4-FFF2-40B4-BE49-F238E27FC236}">
              <a16:creationId xmlns:a16="http://schemas.microsoft.com/office/drawing/2014/main" id="{B953B7F3-6B4B-5C38-125D-833635C3F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118" y="381000"/>
          <a:ext cx="1143000" cy="1143000"/>
        </a:xfrm>
        <a:prstGeom prst="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144780</xdr:colOff>
      <xdr:row>24</xdr:row>
      <xdr:rowOff>179070</xdr:rowOff>
    </xdr:from>
    <xdr:to>
      <xdr:col>10</xdr:col>
      <xdr:colOff>271080</xdr:colOff>
      <xdr:row>37</xdr:row>
      <xdr:rowOff>60960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E834F64-C612-4789-B26D-0870518D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586740</xdr:colOff>
      <xdr:row>24</xdr:row>
      <xdr:rowOff>160020</xdr:rowOff>
    </xdr:from>
    <xdr:to>
      <xdr:col>22</xdr:col>
      <xdr:colOff>441960</xdr:colOff>
      <xdr:row>37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8982D78-F43B-4D47-94F6-83F6A12F5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129540</xdr:colOff>
      <xdr:row>38</xdr:row>
      <xdr:rowOff>38100</xdr:rowOff>
    </xdr:from>
    <xdr:to>
      <xdr:col>5</xdr:col>
      <xdr:colOff>266700</xdr:colOff>
      <xdr:row>48</xdr:row>
      <xdr:rowOff>129540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739BEE4-9859-479A-835C-3815A68E3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383540</xdr:colOff>
      <xdr:row>38</xdr:row>
      <xdr:rowOff>55880</xdr:rowOff>
    </xdr:from>
    <xdr:to>
      <xdr:col>10</xdr:col>
      <xdr:colOff>474980</xdr:colOff>
      <xdr:row>48</xdr:row>
      <xdr:rowOff>147320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5C51A3A-9AA0-4C67-80E0-90D72DBC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591820</xdr:colOff>
      <xdr:row>38</xdr:row>
      <xdr:rowOff>73660</xdr:rowOff>
    </xdr:from>
    <xdr:to>
      <xdr:col>16</xdr:col>
      <xdr:colOff>127000</xdr:colOff>
      <xdr:row>48</xdr:row>
      <xdr:rowOff>149860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1B2E89C-7F95-4B30-8355-4EF5CC4E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243840</xdr:colOff>
      <xdr:row>38</xdr:row>
      <xdr:rowOff>76200</xdr:rowOff>
    </xdr:from>
    <xdr:to>
      <xdr:col>22</xdr:col>
      <xdr:colOff>441960</xdr:colOff>
      <xdr:row>48</xdr:row>
      <xdr:rowOff>152400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61442B9-5A9F-4529-86F2-BE5DA7301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274320</xdr:colOff>
      <xdr:row>0</xdr:row>
      <xdr:rowOff>38100</xdr:rowOff>
    </xdr:from>
    <xdr:to>
      <xdr:col>21</xdr:col>
      <xdr:colOff>541020</xdr:colOff>
      <xdr:row>3</xdr:row>
      <xdr:rowOff>61860</xdr:rowOff>
    </xdr:to>
    <xdr:sp macro="" textlink="">
      <xdr:nvSpPr>
        <xdr:cNvPr id="36" name="Retângulo: Cantos Arredondados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6FC905B-7719-420B-998C-4A19C32F830C}"/>
            </a:ext>
          </a:extLst>
        </xdr:cNvPr>
        <xdr:cNvSpPr/>
      </xdr:nvSpPr>
      <xdr:spPr>
        <a:xfrm>
          <a:off x="11605260" y="38100"/>
          <a:ext cx="1485900" cy="57240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Métricas</a:t>
          </a:r>
        </a:p>
      </xdr:txBody>
    </xdr:sp>
    <xdr:clientData/>
  </xdr:twoCellAnchor>
  <xdr:twoCellAnchor>
    <xdr:from>
      <xdr:col>19</xdr:col>
      <xdr:colOff>262890</xdr:colOff>
      <xdr:row>3</xdr:row>
      <xdr:rowOff>125730</xdr:rowOff>
    </xdr:from>
    <xdr:to>
      <xdr:col>21</xdr:col>
      <xdr:colOff>529590</xdr:colOff>
      <xdr:row>6</xdr:row>
      <xdr:rowOff>148590</xdr:rowOff>
    </xdr:to>
    <xdr:sp macro="" textlink="">
      <xdr:nvSpPr>
        <xdr:cNvPr id="38" name="Retângulo: Cantos Arredondados 3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21F270B-601F-4159-8221-8F5508E1F694}"/>
            </a:ext>
          </a:extLst>
        </xdr:cNvPr>
        <xdr:cNvSpPr/>
      </xdr:nvSpPr>
      <xdr:spPr>
        <a:xfrm>
          <a:off x="11593830" y="674370"/>
          <a:ext cx="1485900" cy="57150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Segmentação</a:t>
          </a:r>
        </a:p>
      </xdr:txBody>
    </xdr:sp>
    <xdr:clientData/>
  </xdr:twoCellAnchor>
  <xdr:twoCellAnchor>
    <xdr:from>
      <xdr:col>19</xdr:col>
      <xdr:colOff>281940</xdr:colOff>
      <xdr:row>7</xdr:row>
      <xdr:rowOff>30480</xdr:rowOff>
    </xdr:from>
    <xdr:to>
      <xdr:col>21</xdr:col>
      <xdr:colOff>548640</xdr:colOff>
      <xdr:row>10</xdr:row>
      <xdr:rowOff>53340</xdr:rowOff>
    </xdr:to>
    <xdr:sp macro="" textlink="">
      <xdr:nvSpPr>
        <xdr:cNvPr id="39" name="Retângulo: Cantos Arredondados 3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1B6E9C9-8F57-49CF-BE2E-47AFD74ED70A}"/>
            </a:ext>
          </a:extLst>
        </xdr:cNvPr>
        <xdr:cNvSpPr/>
      </xdr:nvSpPr>
      <xdr:spPr>
        <a:xfrm>
          <a:off x="11612880" y="1310640"/>
          <a:ext cx="1485900" cy="57150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Insights</a:t>
          </a:r>
        </a:p>
      </xdr:txBody>
    </xdr:sp>
    <xdr:clientData/>
  </xdr:twoCellAnchor>
  <xdr:twoCellAnchor>
    <xdr:from>
      <xdr:col>1</xdr:col>
      <xdr:colOff>121920</xdr:colOff>
      <xdr:row>49</xdr:row>
      <xdr:rowOff>91440</xdr:rowOff>
    </xdr:from>
    <xdr:to>
      <xdr:col>4</xdr:col>
      <xdr:colOff>358140</xdr:colOff>
      <xdr:row>51</xdr:row>
      <xdr:rowOff>22860</xdr:rowOff>
    </xdr:to>
    <xdr:sp macro="" textlink="">
      <xdr:nvSpPr>
        <xdr:cNvPr id="2" name="CaixaDeTexto 1">
          <a:hlinkClick xmlns:r="http://schemas.openxmlformats.org/officeDocument/2006/relationships" r:id="rId15" tooltip="Linkedin | millene-mota"/>
          <a:extLst>
            <a:ext uri="{FF2B5EF4-FFF2-40B4-BE49-F238E27FC236}">
              <a16:creationId xmlns:a16="http://schemas.microsoft.com/office/drawing/2014/main" id="{4D5F57DE-8315-D869-71EB-34E0F05EC4D1}"/>
            </a:ext>
          </a:extLst>
        </xdr:cNvPr>
        <xdr:cNvSpPr txBox="1"/>
      </xdr:nvSpPr>
      <xdr:spPr>
        <a:xfrm>
          <a:off x="746760" y="9052560"/>
          <a:ext cx="2225040" cy="29718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7ECCF8"/>
              </a:solidFill>
            </a:rPr>
            <a:t>Desenvolvido por MMota</a:t>
          </a:r>
          <a:r>
            <a:rPr lang="pt-BR" sz="1100" baseline="0">
              <a:solidFill>
                <a:srgbClr val="7ECCF8"/>
              </a:solidFill>
            </a:rPr>
            <a:t> - BI</a:t>
          </a:r>
          <a:endParaRPr lang="pt-BR" sz="1100">
            <a:solidFill>
              <a:srgbClr val="7ECCF8"/>
            </a:solidFill>
          </a:endParaRPr>
        </a:p>
      </xdr:txBody>
    </xdr:sp>
    <xdr:clientData/>
  </xdr:twoCellAnchor>
  <xdr:twoCellAnchor>
    <xdr:from>
      <xdr:col>1</xdr:col>
      <xdr:colOff>145665</xdr:colOff>
      <xdr:row>11</xdr:row>
      <xdr:rowOff>25388</xdr:rowOff>
    </xdr:from>
    <xdr:to>
      <xdr:col>6</xdr:col>
      <xdr:colOff>116287</xdr:colOff>
      <xdr:row>12</xdr:row>
      <xdr:rowOff>168989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808F722-6FE3-55FA-1FC2-32EEF9898ADB}"/>
            </a:ext>
          </a:extLst>
        </xdr:cNvPr>
        <xdr:cNvSpPr/>
      </xdr:nvSpPr>
      <xdr:spPr>
        <a:xfrm>
          <a:off x="770505" y="2037068"/>
          <a:ext cx="3178642" cy="326481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415637</xdr:colOff>
      <xdr:row>12</xdr:row>
      <xdr:rowOff>69273</xdr:rowOff>
    </xdr:from>
    <xdr:ext cx="184731" cy="264560"/>
    <xdr:sp macro="" textlink="">
      <xdr:nvSpPr>
        <xdr:cNvPr id="23" name="CaixaDeTexto 22" hidden="1">
          <a:extLst>
            <a:ext uri="{FF2B5EF4-FFF2-40B4-BE49-F238E27FC236}">
              <a16:creationId xmlns:a16="http://schemas.microsoft.com/office/drawing/2014/main" id="{2F468F50-481F-F1C2-D97B-DE2CDF5EE4B5}"/>
            </a:ext>
          </a:extLst>
        </xdr:cNvPr>
        <xdr:cNvSpPr txBox="1"/>
      </xdr:nvSpPr>
      <xdr:spPr>
        <a:xfrm>
          <a:off x="1385455" y="22305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173182</xdr:colOff>
      <xdr:row>11</xdr:row>
      <xdr:rowOff>29094</xdr:rowOff>
    </xdr:from>
    <xdr:to>
      <xdr:col>5</xdr:col>
      <xdr:colOff>21475</xdr:colOff>
      <xdr:row>12</xdr:row>
      <xdr:rowOff>94211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AD42FA92-2576-6FEF-F0E4-97E4956C1599}"/>
            </a:ext>
          </a:extLst>
        </xdr:cNvPr>
        <xdr:cNvSpPr txBox="1"/>
      </xdr:nvSpPr>
      <xdr:spPr>
        <a:xfrm>
          <a:off x="1567642" y="2040774"/>
          <a:ext cx="1677093" cy="24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Inativos</a:t>
          </a:r>
          <a:endParaRPr lang="pt-BR" sz="1400" b="1">
            <a:effectLst/>
          </a:endParaRPr>
        </a:p>
        <a:p>
          <a:endParaRPr lang="pt-BR" sz="1400"/>
        </a:p>
      </xdr:txBody>
    </xdr:sp>
    <xdr:clientData/>
  </xdr:twoCellAnchor>
  <xdr:twoCellAnchor>
    <xdr:from>
      <xdr:col>6</xdr:col>
      <xdr:colOff>195540</xdr:colOff>
      <xdr:row>11</xdr:row>
      <xdr:rowOff>11534</xdr:rowOff>
    </xdr:from>
    <xdr:to>
      <xdr:col>12</xdr:col>
      <xdr:colOff>515940</xdr:colOff>
      <xdr:row>12</xdr:row>
      <xdr:rowOff>155135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DC469287-4235-4CE3-8D51-8B435831A1FE}"/>
            </a:ext>
          </a:extLst>
        </xdr:cNvPr>
        <xdr:cNvSpPr/>
      </xdr:nvSpPr>
      <xdr:spPr>
        <a:xfrm>
          <a:off x="4028400" y="2023214"/>
          <a:ext cx="3978000" cy="326481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492529</xdr:colOff>
      <xdr:row>11</xdr:row>
      <xdr:rowOff>22167</xdr:rowOff>
    </xdr:from>
    <xdr:to>
      <xdr:col>11</xdr:col>
      <xdr:colOff>244007</xdr:colOff>
      <xdr:row>12</xdr:row>
      <xdr:rowOff>87284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5FA70B0-98FF-4CB7-B098-2231755C78CA}"/>
            </a:ext>
          </a:extLst>
        </xdr:cNvPr>
        <xdr:cNvSpPr txBox="1"/>
      </xdr:nvSpPr>
      <xdr:spPr>
        <a:xfrm>
          <a:off x="4934989" y="2033847"/>
          <a:ext cx="2189878" cy="24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b="1" u="sng"/>
            <a:t>Receita Por</a:t>
          </a:r>
          <a:r>
            <a:rPr lang="pt-BR" b="1" u="sng" baseline="0"/>
            <a:t> Região</a:t>
          </a:r>
          <a:endParaRPr lang="pt-BR"/>
        </a:p>
        <a:p>
          <a:endParaRPr lang="pt-BR" sz="1400"/>
        </a:p>
      </xdr:txBody>
    </xdr:sp>
    <xdr:clientData/>
  </xdr:twoCellAnchor>
  <xdr:twoCellAnchor>
    <xdr:from>
      <xdr:col>13</xdr:col>
      <xdr:colOff>1577</xdr:colOff>
      <xdr:row>11</xdr:row>
      <xdr:rowOff>11534</xdr:rowOff>
    </xdr:from>
    <xdr:to>
      <xdr:col>22</xdr:col>
      <xdr:colOff>440777</xdr:colOff>
      <xdr:row>12</xdr:row>
      <xdr:rowOff>155135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ED9EB04F-DEFA-455C-9C78-A0A0A37ACD78}"/>
            </a:ext>
          </a:extLst>
        </xdr:cNvPr>
        <xdr:cNvSpPr/>
      </xdr:nvSpPr>
      <xdr:spPr>
        <a:xfrm>
          <a:off x="8101637" y="2023214"/>
          <a:ext cx="5925600" cy="326481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430184</xdr:colOff>
      <xdr:row>11</xdr:row>
      <xdr:rowOff>22167</xdr:rowOff>
    </xdr:from>
    <xdr:to>
      <xdr:col>22</xdr:col>
      <xdr:colOff>153092</xdr:colOff>
      <xdr:row>12</xdr:row>
      <xdr:rowOff>87284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DE4A6C3-A94D-4BDC-86E6-1C4EF8292DBF}"/>
            </a:ext>
          </a:extLst>
        </xdr:cNvPr>
        <xdr:cNvSpPr txBox="1"/>
      </xdr:nvSpPr>
      <xdr:spPr>
        <a:xfrm>
          <a:off x="8530244" y="2033847"/>
          <a:ext cx="5209308" cy="24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b="1" u="sng"/>
            <a:t>Valor </a:t>
          </a:r>
          <a:r>
            <a:rPr lang="en-US" b="1" u="sng" baseline="0"/>
            <a:t>Médio de Receita e Média de Prescrições Por Especialidade Especialidade</a:t>
          </a:r>
          <a:endParaRPr lang="en-US" b="1" u="sng"/>
        </a:p>
        <a:p>
          <a:endParaRPr lang="pt-BR" sz="1400"/>
        </a:p>
      </xdr:txBody>
    </xdr:sp>
    <xdr:clientData/>
  </xdr:twoCellAnchor>
  <xdr:twoCellAnchor>
    <xdr:from>
      <xdr:col>1</xdr:col>
      <xdr:colOff>131808</xdr:colOff>
      <xdr:row>24</xdr:row>
      <xdr:rowOff>180559</xdr:rowOff>
    </xdr:from>
    <xdr:to>
      <xdr:col>10</xdr:col>
      <xdr:colOff>291637</xdr:colOff>
      <xdr:row>26</xdr:row>
      <xdr:rowOff>141280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CE97AD58-54C0-46BB-B416-073D3EEBD137}"/>
            </a:ext>
          </a:extLst>
        </xdr:cNvPr>
        <xdr:cNvSpPr/>
      </xdr:nvSpPr>
      <xdr:spPr>
        <a:xfrm>
          <a:off x="756648" y="4569679"/>
          <a:ext cx="5806249" cy="326481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402475</xdr:colOff>
      <xdr:row>25</xdr:row>
      <xdr:rowOff>8312</xdr:rowOff>
    </xdr:from>
    <xdr:to>
      <xdr:col>8</xdr:col>
      <xdr:colOff>317035</xdr:colOff>
      <xdr:row>26</xdr:row>
      <xdr:rowOff>73429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1D46F4A6-5ABD-4327-8DD0-E0552C04491E}"/>
            </a:ext>
          </a:extLst>
        </xdr:cNvPr>
        <xdr:cNvSpPr txBox="1"/>
      </xdr:nvSpPr>
      <xdr:spPr>
        <a:xfrm>
          <a:off x="2406535" y="4580312"/>
          <a:ext cx="2962560" cy="24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b="1" u="sng"/>
            <a:t>Captação de Prescritores </a:t>
          </a:r>
        </a:p>
        <a:p>
          <a:endParaRPr lang="pt-BR" sz="1400"/>
        </a:p>
      </xdr:txBody>
    </xdr:sp>
    <xdr:clientData/>
  </xdr:twoCellAnchor>
  <xdr:twoCellAnchor>
    <xdr:from>
      <xdr:col>12</xdr:col>
      <xdr:colOff>590393</xdr:colOff>
      <xdr:row>24</xdr:row>
      <xdr:rowOff>166705</xdr:rowOff>
    </xdr:from>
    <xdr:to>
      <xdr:col>22</xdr:col>
      <xdr:colOff>464820</xdr:colOff>
      <xdr:row>26</xdr:row>
      <xdr:rowOff>127426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2ADF7AA9-245A-4322-8729-A3A0E83BA213}"/>
            </a:ext>
          </a:extLst>
        </xdr:cNvPr>
        <xdr:cNvSpPr/>
      </xdr:nvSpPr>
      <xdr:spPr>
        <a:xfrm>
          <a:off x="8080853" y="4555825"/>
          <a:ext cx="5970427" cy="326481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76892</xdr:colOff>
      <xdr:row>25</xdr:row>
      <xdr:rowOff>1386</xdr:rowOff>
    </xdr:from>
    <xdr:to>
      <xdr:col>20</xdr:col>
      <xdr:colOff>315596</xdr:colOff>
      <xdr:row>26</xdr:row>
      <xdr:rowOff>66503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646227D8-0CDC-4C98-94A7-62EFFB73985B}"/>
            </a:ext>
          </a:extLst>
        </xdr:cNvPr>
        <xdr:cNvSpPr txBox="1"/>
      </xdr:nvSpPr>
      <xdr:spPr>
        <a:xfrm>
          <a:off x="9396152" y="4573386"/>
          <a:ext cx="3286704" cy="24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b="1" u="sng"/>
            <a:t>Fonte de Aquisição</a:t>
          </a:r>
        </a:p>
        <a:p>
          <a:endParaRPr lang="pt-BR" sz="1400"/>
        </a:p>
      </xdr:txBody>
    </xdr:sp>
    <xdr:clientData/>
  </xdr:twoCellAnchor>
  <xdr:twoCellAnchor>
    <xdr:from>
      <xdr:col>1</xdr:col>
      <xdr:colOff>124883</xdr:colOff>
      <xdr:row>38</xdr:row>
      <xdr:rowOff>39243</xdr:rowOff>
    </xdr:from>
    <xdr:to>
      <xdr:col>5</xdr:col>
      <xdr:colOff>269505</xdr:colOff>
      <xdr:row>39</xdr:row>
      <xdr:rowOff>182843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1101246-B8A6-4D01-A766-615A63FAFFDE}"/>
            </a:ext>
          </a:extLst>
        </xdr:cNvPr>
        <xdr:cNvSpPr/>
      </xdr:nvSpPr>
      <xdr:spPr>
        <a:xfrm>
          <a:off x="749723" y="6988683"/>
          <a:ext cx="2743042" cy="326480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464820</xdr:colOff>
      <xdr:row>38</xdr:row>
      <xdr:rowOff>45720</xdr:rowOff>
    </xdr:from>
    <xdr:to>
      <xdr:col>5</xdr:col>
      <xdr:colOff>153093</xdr:colOff>
      <xdr:row>39</xdr:row>
      <xdr:rowOff>108065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D0EED364-FCF2-4F1A-A901-E61F68F9F1D7}"/>
            </a:ext>
          </a:extLst>
        </xdr:cNvPr>
        <xdr:cNvSpPr txBox="1"/>
      </xdr:nvSpPr>
      <xdr:spPr>
        <a:xfrm>
          <a:off x="1089660" y="6995160"/>
          <a:ext cx="2286693" cy="245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b="1" u="sng"/>
            <a:t>Participou de Eventos</a:t>
          </a:r>
        </a:p>
        <a:p>
          <a:endParaRPr lang="pt-BR" sz="1400"/>
        </a:p>
      </xdr:txBody>
    </xdr:sp>
    <xdr:clientData/>
  </xdr:twoCellAnchor>
  <xdr:twoCellAnchor>
    <xdr:from>
      <xdr:col>5</xdr:col>
      <xdr:colOff>382577</xdr:colOff>
      <xdr:row>38</xdr:row>
      <xdr:rowOff>48942</xdr:rowOff>
    </xdr:from>
    <xdr:to>
      <xdr:col>10</xdr:col>
      <xdr:colOff>492528</xdr:colOff>
      <xdr:row>40</xdr:row>
      <xdr:rowOff>6891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1014863B-AEE6-4C98-BE1C-EB20880A966A}"/>
            </a:ext>
          </a:extLst>
        </xdr:cNvPr>
        <xdr:cNvSpPr/>
      </xdr:nvSpPr>
      <xdr:spPr>
        <a:xfrm>
          <a:off x="3605837" y="6998382"/>
          <a:ext cx="3157951" cy="323709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457893</xdr:colOff>
      <xdr:row>38</xdr:row>
      <xdr:rowOff>52648</xdr:rowOff>
    </xdr:from>
    <xdr:to>
      <xdr:col>10</xdr:col>
      <xdr:colOff>437111</xdr:colOff>
      <xdr:row>39</xdr:row>
      <xdr:rowOff>114993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5DFA75D7-3F50-4507-98B1-F4972801B96A}"/>
            </a:ext>
          </a:extLst>
        </xdr:cNvPr>
        <xdr:cNvSpPr txBox="1"/>
      </xdr:nvSpPr>
      <xdr:spPr>
        <a:xfrm>
          <a:off x="3681153" y="7002088"/>
          <a:ext cx="3027218" cy="245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b="1" u="sng"/>
            <a:t>Prescritor Por Nível de Satisfação</a:t>
          </a:r>
        </a:p>
        <a:p>
          <a:endParaRPr lang="pt-BR" sz="1400"/>
        </a:p>
      </xdr:txBody>
    </xdr:sp>
    <xdr:clientData/>
  </xdr:twoCellAnchor>
  <xdr:twoCellAnchor>
    <xdr:from>
      <xdr:col>10</xdr:col>
      <xdr:colOff>583467</xdr:colOff>
      <xdr:row>38</xdr:row>
      <xdr:rowOff>48942</xdr:rowOff>
    </xdr:from>
    <xdr:to>
      <xdr:col>16</xdr:col>
      <xdr:colOff>140667</xdr:colOff>
      <xdr:row>40</xdr:row>
      <xdr:rowOff>6891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2942CD9C-35C6-45B5-9D4A-83D33257C334}"/>
            </a:ext>
          </a:extLst>
        </xdr:cNvPr>
        <xdr:cNvSpPr/>
      </xdr:nvSpPr>
      <xdr:spPr>
        <a:xfrm>
          <a:off x="6854727" y="6998382"/>
          <a:ext cx="3214800" cy="323709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49183</xdr:colOff>
      <xdr:row>38</xdr:row>
      <xdr:rowOff>52648</xdr:rowOff>
    </xdr:from>
    <xdr:to>
      <xdr:col>16</xdr:col>
      <xdr:colOff>76892</xdr:colOff>
      <xdr:row>39</xdr:row>
      <xdr:rowOff>114993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DF1A289-8D9D-48D1-A14A-3974E1E09F39}"/>
            </a:ext>
          </a:extLst>
        </xdr:cNvPr>
        <xdr:cNvSpPr txBox="1"/>
      </xdr:nvSpPr>
      <xdr:spPr>
        <a:xfrm>
          <a:off x="6930043" y="7002088"/>
          <a:ext cx="3075709" cy="245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b="1" u="sng"/>
            <a:t>Prescritor Por Fonte de Aquisição</a:t>
          </a:r>
          <a:endParaRPr lang="pt-BR"/>
        </a:p>
      </xdr:txBody>
    </xdr:sp>
    <xdr:clientData/>
  </xdr:twoCellAnchor>
  <xdr:twoCellAnchor>
    <xdr:from>
      <xdr:col>16</xdr:col>
      <xdr:colOff>237104</xdr:colOff>
      <xdr:row>38</xdr:row>
      <xdr:rowOff>55869</xdr:rowOff>
    </xdr:from>
    <xdr:to>
      <xdr:col>22</xdr:col>
      <xdr:colOff>474704</xdr:colOff>
      <xdr:row>40</xdr:row>
      <xdr:rowOff>13818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C6D4818F-80BE-4F92-80AB-9AF55B4FAA4E}"/>
            </a:ext>
          </a:extLst>
        </xdr:cNvPr>
        <xdr:cNvSpPr/>
      </xdr:nvSpPr>
      <xdr:spPr>
        <a:xfrm>
          <a:off x="10165964" y="7005309"/>
          <a:ext cx="3895200" cy="323709"/>
        </a:xfrm>
        <a:prstGeom prst="rect">
          <a:avLst/>
        </a:prstGeom>
        <a:solidFill>
          <a:srgbClr val="7ECCF8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312420</xdr:colOff>
      <xdr:row>38</xdr:row>
      <xdr:rowOff>59575</xdr:rowOff>
    </xdr:from>
    <xdr:to>
      <xdr:col>22</xdr:col>
      <xdr:colOff>416329</xdr:colOff>
      <xdr:row>39</xdr:row>
      <xdr:rowOff>121920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CF5147D8-1189-453B-9068-CEE6E35C3F86}"/>
            </a:ext>
          </a:extLst>
        </xdr:cNvPr>
        <xdr:cNvSpPr txBox="1"/>
      </xdr:nvSpPr>
      <xdr:spPr>
        <a:xfrm>
          <a:off x="10241280" y="7009015"/>
          <a:ext cx="3761509" cy="245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b="1" u="sng"/>
            <a:t>Prescritor Por Especialidade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198120</xdr:colOff>
      <xdr:row>1</xdr:row>
      <xdr:rowOff>152400</xdr:rowOff>
    </xdr:from>
    <xdr:to>
      <xdr:col>17</xdr:col>
      <xdr:colOff>403860</xdr:colOff>
      <xdr:row>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473FC-C5AE-48C5-AF40-7E29D207878A}"/>
            </a:ext>
          </a:extLst>
        </xdr:cNvPr>
        <xdr:cNvSpPr/>
      </xdr:nvSpPr>
      <xdr:spPr>
        <a:xfrm>
          <a:off x="23157180" y="335280"/>
          <a:ext cx="1341120" cy="33528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480061</xdr:colOff>
      <xdr:row>16</xdr:row>
      <xdr:rowOff>41910</xdr:rowOff>
    </xdr:from>
    <xdr:to>
      <xdr:col>13</xdr:col>
      <xdr:colOff>68580</xdr:colOff>
      <xdr:row>28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BEB6A-2200-15C1-41EE-9C72F522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4</xdr:col>
      <xdr:colOff>632460</xdr:colOff>
      <xdr:row>50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0B09A46-24B9-46DB-9866-919304820B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284720"/>
              <a:ext cx="485394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335280</xdr:colOff>
      <xdr:row>0</xdr:row>
      <xdr:rowOff>99060</xdr:rowOff>
    </xdr:from>
    <xdr:to>
      <xdr:col>7</xdr:col>
      <xdr:colOff>457200</xdr:colOff>
      <xdr:row>2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CE7FE6-6308-45E1-B4CC-617D75207A0E}"/>
            </a:ext>
          </a:extLst>
        </xdr:cNvPr>
        <xdr:cNvSpPr/>
      </xdr:nvSpPr>
      <xdr:spPr>
        <a:xfrm>
          <a:off x="6995160" y="99060"/>
          <a:ext cx="1341120" cy="33528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Dashboard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19</xdr:row>
      <xdr:rowOff>144780</xdr:rowOff>
    </xdr:from>
    <xdr:to>
      <xdr:col>5</xdr:col>
      <xdr:colOff>259080</xdr:colOff>
      <xdr:row>28</xdr:row>
      <xdr:rowOff>76200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2757CA-CB3E-1AFD-0FE4-362568F66395}"/>
            </a:ext>
          </a:extLst>
        </xdr:cNvPr>
        <xdr:cNvSpPr txBox="1"/>
      </xdr:nvSpPr>
      <xdr:spPr>
        <a:xfrm>
          <a:off x="243840" y="3695700"/>
          <a:ext cx="6423660" cy="1577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Utilizando a técnica de IV foi identificado fraca influência das variáveis com o alvo "Inativo", talvez por conta da base de dados ser pequena.</a:t>
          </a:r>
        </a:p>
        <a:p>
          <a:r>
            <a:rPr lang="pt-BR" sz="1100" b="1"/>
            <a:t>Entretanto com base na análise dos dados encontrados eu priorizaria uma reativação para:</a:t>
          </a:r>
        </a:p>
        <a:p>
          <a:endParaRPr lang="pt-BR" sz="1100" b="1"/>
        </a:p>
        <a:p>
          <a:r>
            <a:rPr lang="pt-BR" sz="1100" b="1"/>
            <a:t>Prescritores Inativos com tempo de relacionamento longo (acima de 24 meses), ticket médio de</a:t>
          </a:r>
          <a:r>
            <a:rPr lang="pt-BR" sz="1100" b="1" baseline="0"/>
            <a:t> médio </a:t>
          </a:r>
          <a:r>
            <a:rPr lang="pt-BR" sz="1100" b="1"/>
            <a:t>a alto (274,01- 350 e 420,01-550) e bom grau de satisfação (4-5), estarão mais propensos a reativação e são valiosos financeiramente.</a:t>
          </a:r>
        </a:p>
      </xdr:txBody>
    </xdr:sp>
    <xdr:clientData/>
  </xdr:twoCellAnchor>
  <xdr:twoCellAnchor>
    <xdr:from>
      <xdr:col>1</xdr:col>
      <xdr:colOff>76200</xdr:colOff>
      <xdr:row>31</xdr:row>
      <xdr:rowOff>137160</xdr:rowOff>
    </xdr:from>
    <xdr:to>
      <xdr:col>5</xdr:col>
      <xdr:colOff>274320</xdr:colOff>
      <xdr:row>43</xdr:row>
      <xdr:rowOff>22860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A670EFF-C55E-D261-309A-B25E64441FDB}"/>
            </a:ext>
          </a:extLst>
        </xdr:cNvPr>
        <xdr:cNvSpPr txBox="1"/>
      </xdr:nvSpPr>
      <xdr:spPr>
        <a:xfrm>
          <a:off x="243840" y="5547360"/>
          <a:ext cx="5783580" cy="2080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Para entrevistas e pesquisas buscaria uma amostra de representatividade do total:</a:t>
          </a:r>
        </a:p>
        <a:p>
          <a:r>
            <a:rPr lang="pt-BR" sz="1100" b="1"/>
            <a:t>- Ticket baixo, médio e alto para capturar percepções de diferentes níveis de receita;</a:t>
          </a:r>
        </a:p>
        <a:p>
          <a:r>
            <a:rPr lang="pt-BR" sz="1100" b="1"/>
            <a:t>- Tempo de Relacionamento mais longo e mais recente para ter uma idéia sobre evolução do produto/atendimento e também das primeiras impressões e dificuldades na adoção do produto;</a:t>
          </a:r>
        </a:p>
        <a:p>
          <a:r>
            <a:rPr lang="pt-BR" sz="1100" b="1"/>
            <a:t>- Grau de Satisfação nível 5 e 1, conhecer os extremos (pontos fortes do produto/atendimento e pontos críticos ou oportunidade de melhorias);</a:t>
          </a:r>
        </a:p>
        <a:p>
          <a:r>
            <a:rPr lang="pt-BR" sz="1100" b="1"/>
            <a:t>- Taxa Média de Abertura, selecionaria com maior taxa de engajamento, estariam mais propensos a participar;</a:t>
          </a:r>
        </a:p>
        <a:p>
          <a:r>
            <a:rPr lang="pt-BR" sz="1100" b="1"/>
            <a:t>- Região e Especialidade, selecionaria um percentual de cada variável para maior representatividade;</a:t>
          </a:r>
        </a:p>
        <a:p>
          <a:r>
            <a:rPr lang="pt-BR" sz="1100" b="1"/>
            <a:t>- Participação em eventos para avaliar a percepção das campanhas nos prescritores.</a:t>
          </a:r>
        </a:p>
      </xdr:txBody>
    </xdr:sp>
    <xdr:clientData/>
  </xdr:twoCellAnchor>
  <xdr:twoCellAnchor>
    <xdr:from>
      <xdr:col>3</xdr:col>
      <xdr:colOff>624840</xdr:colOff>
      <xdr:row>2</xdr:row>
      <xdr:rowOff>106680</xdr:rowOff>
    </xdr:from>
    <xdr:to>
      <xdr:col>4</xdr:col>
      <xdr:colOff>0</xdr:colOff>
      <xdr:row>4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44162-3AD9-43EC-A22D-AEC684DFF1C1}"/>
            </a:ext>
          </a:extLst>
        </xdr:cNvPr>
        <xdr:cNvSpPr/>
      </xdr:nvSpPr>
      <xdr:spPr>
        <a:xfrm>
          <a:off x="3985260" y="883920"/>
          <a:ext cx="1249680" cy="335280"/>
        </a:xfrm>
        <a:prstGeom prst="roundRect">
          <a:avLst/>
        </a:prstGeom>
        <a:solidFill>
          <a:srgbClr val="0080B5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Cálculo</a:t>
          </a:r>
          <a:r>
            <a:rPr lang="pt-BR" sz="1400" baseline="0"/>
            <a:t> IV</a:t>
          </a:r>
          <a:endParaRPr lang="pt-BR" sz="1400"/>
        </a:p>
      </xdr:txBody>
    </xdr:sp>
    <xdr:clientData/>
  </xdr:twoCellAnchor>
  <xdr:twoCellAnchor>
    <xdr:from>
      <xdr:col>0</xdr:col>
      <xdr:colOff>251460</xdr:colOff>
      <xdr:row>69</xdr:row>
      <xdr:rowOff>99060</xdr:rowOff>
    </xdr:from>
    <xdr:to>
      <xdr:col>4</xdr:col>
      <xdr:colOff>1325880</xdr:colOff>
      <xdr:row>76</xdr:row>
      <xdr:rowOff>152400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1B4B6A3-CD53-7654-8A3B-74A61B26D0DD}"/>
            </a:ext>
          </a:extLst>
        </xdr:cNvPr>
        <xdr:cNvSpPr txBox="1"/>
      </xdr:nvSpPr>
      <xdr:spPr>
        <a:xfrm>
          <a:off x="251460" y="12565380"/>
          <a:ext cx="621792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Região Sul, possível potencial de crescimento.</a:t>
          </a:r>
        </a:p>
        <a:p>
          <a:r>
            <a:rPr lang="pt-BR" sz="1100" b="1"/>
            <a:t>Especialidade "Nutricionista Funcional" tem alta receita média e baixa participação na base, ideal para crescimento, porém, tem elevado % para se tornar inativo.</a:t>
          </a:r>
        </a:p>
        <a:p>
          <a:r>
            <a:rPr lang="pt-BR" sz="1100" b="1"/>
            <a:t>Interessante também focar na fonte de aquisição "Indicação" e suspender temporariamente "Evento" para entender</a:t>
          </a:r>
          <a:r>
            <a:rPr lang="pt-BR" sz="1100" b="1" baseline="0"/>
            <a:t> a baixa aquisição</a:t>
          </a:r>
          <a:r>
            <a:rPr lang="pt-BR" sz="1100" b="1"/>
            <a:t>.</a:t>
          </a:r>
        </a:p>
      </xdr:txBody>
    </xdr:sp>
    <xdr:clientData/>
  </xdr:twoCellAnchor>
  <xdr:twoCellAnchor>
    <xdr:from>
      <xdr:col>5</xdr:col>
      <xdr:colOff>411480</xdr:colOff>
      <xdr:row>0</xdr:row>
      <xdr:rowOff>121920</xdr:rowOff>
    </xdr:from>
    <xdr:to>
      <xdr:col>6</xdr:col>
      <xdr:colOff>335280</xdr:colOff>
      <xdr:row>2</xdr:row>
      <xdr:rowOff>45720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BB33FF-8C02-4CBE-9558-15DC3A4B8B3D}"/>
            </a:ext>
          </a:extLst>
        </xdr:cNvPr>
        <xdr:cNvSpPr/>
      </xdr:nvSpPr>
      <xdr:spPr>
        <a:xfrm>
          <a:off x="6812280" y="121920"/>
          <a:ext cx="1341120" cy="33528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Dashboard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152400</xdr:rowOff>
    </xdr:from>
    <xdr:to>
      <xdr:col>1</xdr:col>
      <xdr:colOff>1150620</xdr:colOff>
      <xdr:row>2</xdr:row>
      <xdr:rowOff>30480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4C2BD-1080-9E3E-7AD1-C29A324E6A13}"/>
            </a:ext>
          </a:extLst>
        </xdr:cNvPr>
        <xdr:cNvSpPr/>
      </xdr:nvSpPr>
      <xdr:spPr>
        <a:xfrm>
          <a:off x="571500" y="152400"/>
          <a:ext cx="1021080" cy="335280"/>
        </a:xfrm>
        <a:prstGeom prst="roundRect">
          <a:avLst/>
        </a:prstGeom>
        <a:solidFill>
          <a:srgbClr val="23315B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Retornar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" refreshedDate="45885.572214467589" createdVersion="8" refreshedVersion="8" minRefreshableVersion="3" recordCount="278" xr:uid="{7B7CB16C-D801-43D3-9739-D5C1E4CD7E97}">
  <cacheSource type="worksheet">
    <worksheetSource name="Tabela2"/>
  </cacheSource>
  <cacheFields count="16">
    <cacheField name="Nome do Prescritor" numFmtId="0">
      <sharedItems count="278">
        <s v="Prescritor 1"/>
        <s v="Prescritor 2"/>
        <s v="Prescritor 3"/>
        <s v="Prescritor 4"/>
        <s v="Prescritor 6"/>
        <s v="Prescritor 7"/>
        <s v="Prescritor 8"/>
        <s v="Prescritor 9"/>
        <s v="Prescritor 10"/>
        <s v="Prescritor 11"/>
        <s v="Prescritor 12"/>
        <s v="Prescritor 13"/>
        <s v="Prescritor 14"/>
        <s v="Prescritor 15"/>
        <s v="Prescritor 16"/>
        <s v="Prescritor 17"/>
        <s v="Prescritor 18"/>
        <s v="Prescritor 19"/>
        <s v="Prescritor 20"/>
        <s v="Prescritor 21"/>
        <s v="Prescritor 22"/>
        <s v="Prescritor 24"/>
        <s v="Prescritor 26"/>
        <s v="Prescritor 27"/>
        <s v="Prescritor 29"/>
        <s v="Prescritor 30"/>
        <s v="Prescritor 31"/>
        <s v="Prescritor 32"/>
        <s v="Prescritor 33"/>
        <s v="Prescritor 34"/>
        <s v="Prescritor 35"/>
        <s v="Prescritor 36"/>
        <s v="Prescritor 37"/>
        <s v="Prescritor 38"/>
        <s v="Prescritor 39"/>
        <s v="Prescritor 41"/>
        <s v="Prescritor 42"/>
        <s v="Prescritor 43"/>
        <s v="Prescritor 45"/>
        <s v="Prescritor 47"/>
        <s v="Prescritor 48"/>
        <s v="Prescritor 49"/>
        <s v="Prescritor 50"/>
        <s v="Prescritor 51"/>
        <s v="Prescritor 52"/>
        <s v="Prescritor 53"/>
        <s v="Prescritor 54"/>
        <s v="Prescritor 55"/>
        <s v="Prescritor 56"/>
        <s v="Prescritor 57"/>
        <s v="Prescritor 58"/>
        <s v="Prescritor 59"/>
        <s v="Prescritor 60"/>
        <s v="Prescritor 61"/>
        <s v="Prescritor 62"/>
        <s v="Prescritor 63"/>
        <s v="Prescritor 65"/>
        <s v="Prescritor 66"/>
        <s v="Prescritor 67"/>
        <s v="Prescritor 68"/>
        <s v="Prescritor 69"/>
        <s v="Prescritor 70"/>
        <s v="Prescritor 71"/>
        <s v="Prescritor 72"/>
        <s v="Prescritor 74"/>
        <s v="Prescritor 75"/>
        <s v="Prescritor 76"/>
        <s v="Prescritor 77"/>
        <s v="Prescritor 78"/>
        <s v="Prescritor 79"/>
        <s v="Prescritor 80"/>
        <s v="Prescritor 81"/>
        <s v="Prescritor 82"/>
        <s v="Prescritor 83"/>
        <s v="Prescritor 84"/>
        <s v="Prescritor 85"/>
        <s v="Prescritor 86"/>
        <s v="Prescritor 87"/>
        <s v="Prescritor 88"/>
        <s v="Prescritor 89"/>
        <s v="Prescritor 90"/>
        <s v="Prescritor 91"/>
        <s v="Prescritor 92"/>
        <s v="Prescritor 93"/>
        <s v="Prescritor 94"/>
        <s v="Prescritor 95"/>
        <s v="Prescritor 96"/>
        <s v="Prescritor 97"/>
        <s v="Prescritor 98"/>
        <s v="Prescritor 99"/>
        <s v="Prescritor 102"/>
        <s v="Prescritor 103"/>
        <s v="Prescritor 104"/>
        <s v="Prescritor 105"/>
        <s v="Prescritor 106"/>
        <s v="Prescritor 107"/>
        <s v="Prescritor 108"/>
        <s v="Prescritor 109"/>
        <s v="Prescritor 111"/>
        <s v="Prescritor 112"/>
        <s v="Prescritor 113"/>
        <s v="Prescritor 114"/>
        <s v="Prescritor 115"/>
        <s v="Prescritor 116"/>
        <s v="Prescritor 117"/>
        <s v="Prescritor 119"/>
        <s v="Prescritor 120"/>
        <s v="Prescritor 121"/>
        <s v="Prescritor 122"/>
        <s v="Prescritor 123"/>
        <s v="Prescritor 124"/>
        <s v="Prescritor 125"/>
        <s v="Prescritor 126"/>
        <s v="Prescritor 127"/>
        <s v="Prescritor 128"/>
        <s v="Prescritor 129"/>
        <s v="Prescritor 130"/>
        <s v="Prescritor 131"/>
        <s v="Prescritor 132"/>
        <s v="Prescritor 133"/>
        <s v="Prescritor 134"/>
        <s v="Prescritor 137"/>
        <s v="Prescritor 138"/>
        <s v="Prescritor 139"/>
        <s v="Prescritor 141"/>
        <s v="Prescritor 142"/>
        <s v="Prescritor 143"/>
        <s v="Prescritor 144"/>
        <s v="Prescritor 145"/>
        <s v="Prescritor 147"/>
        <s v="Prescritor 148"/>
        <s v="Prescritor 149"/>
        <s v="Prescritor 150"/>
        <s v="Prescritor 151"/>
        <s v="Prescritor 152"/>
        <s v="Prescritor 154"/>
        <s v="Prescritor 155"/>
        <s v="Prescritor 156"/>
        <s v="Prescritor 157"/>
        <s v="Prescritor 158"/>
        <s v="Prescritor 159"/>
        <s v="Prescritor 160"/>
        <s v="Prescritor 161"/>
        <s v="Prescritor 162"/>
        <s v="Prescritor 163"/>
        <s v="Prescritor 164"/>
        <s v="Prescritor 165"/>
        <s v="Prescritor 166"/>
        <s v="Prescritor 167"/>
        <s v="Prescritor 168"/>
        <s v="Prescritor 169"/>
        <s v="Prescritor 170"/>
        <s v="Prescritor 171"/>
        <s v="Prescritor 172"/>
        <s v="Prescritor 173"/>
        <s v="Prescritor 174"/>
        <s v="Prescritor 175"/>
        <s v="Prescritor 176"/>
        <s v="Prescritor 177"/>
        <s v="Prescritor 178"/>
        <s v="Prescritor 179"/>
        <s v="Prescritor 180"/>
        <s v="Prescritor 182"/>
        <s v="Prescritor 183"/>
        <s v="Prescritor 184"/>
        <s v="Prescritor 185"/>
        <s v="Prescritor 186"/>
        <s v="Prescritor 187"/>
        <s v="Prescritor 188"/>
        <s v="Prescritor 189"/>
        <s v="Prescritor 190"/>
        <s v="Prescritor 191"/>
        <s v="Prescritor 192"/>
        <s v="Prescritor 193"/>
        <s v="Prescritor 194"/>
        <s v="Prescritor 195"/>
        <s v="Prescritor 196"/>
        <s v="Prescritor 197"/>
        <s v="Prescritor 198"/>
        <s v="Prescritor 199"/>
        <s v="Prescritor 200"/>
        <s v="Prescritor 201"/>
        <s v="Prescritor 202"/>
        <s v="Prescritor 203"/>
        <s v="Prescritor 204"/>
        <s v="Prescritor 205"/>
        <s v="Prescritor 206"/>
        <s v="Prescritor 207"/>
        <s v="Prescritor 208"/>
        <s v="Prescritor 209"/>
        <s v="Prescritor 211"/>
        <s v="Prescritor 212"/>
        <s v="Prescritor 213"/>
        <s v="Prescritor 214"/>
        <s v="Prescritor 215"/>
        <s v="Prescritor 216"/>
        <s v="Prescritor 217"/>
        <s v="Prescritor 218"/>
        <s v="Prescritor 219"/>
        <s v="Prescritor 220"/>
        <s v="Prescritor 221"/>
        <s v="Prescritor 223"/>
        <s v="Prescritor 224"/>
        <s v="Prescritor 225"/>
        <s v="Prescritor 226"/>
        <s v="Prescritor 227"/>
        <s v="Prescritor 228"/>
        <s v="Prescritor 229"/>
        <s v="Prescritor 230"/>
        <s v="Prescritor 231"/>
        <s v="Prescritor 232"/>
        <s v="Prescritor 233"/>
        <s v="Prescritor 234"/>
        <s v="Prescritor 235"/>
        <s v="Prescritor 236"/>
        <s v="Prescritor 237"/>
        <s v="Prescritor 238"/>
        <s v="Prescritor 239"/>
        <s v="Prescritor 240"/>
        <s v="Prescritor 241"/>
        <s v="Prescritor 242"/>
        <s v="Prescritor 243"/>
        <s v="Prescritor 244"/>
        <s v="Prescritor 245"/>
        <s v="Prescritor 246"/>
        <s v="Prescritor 247"/>
        <s v="Prescritor 248"/>
        <s v="Prescritor 249"/>
        <s v="Prescritor 250"/>
        <s v="Prescritor 251"/>
        <s v="Prescritor 252"/>
        <s v="Prescritor 253"/>
        <s v="Prescritor 254"/>
        <s v="Prescritor 255"/>
        <s v="Prescritor 256"/>
        <s v="Prescritor 257"/>
        <s v="Prescritor 258"/>
        <s v="Prescritor 259"/>
        <s v="Prescritor 260"/>
        <s v="Prescritor 261"/>
        <s v="Prescritor 262"/>
        <s v="Prescritor 263"/>
        <s v="Prescritor 264"/>
        <s v="Prescritor 265"/>
        <s v="Prescritor 266"/>
        <s v="Prescritor 267"/>
        <s v="Prescritor 268"/>
        <s v="Prescritor 269"/>
        <s v="Prescritor 270"/>
        <s v="Prescritor 271"/>
        <s v="Prescritor 272"/>
        <s v="Prescritor 273"/>
        <s v="Prescritor 274"/>
        <s v="Prescritor 275"/>
        <s v="Prescritor 276"/>
        <s v="Prescritor 277"/>
        <s v="Prescritor 278"/>
        <s v="Prescritor 279"/>
        <s v="Prescritor 280"/>
        <s v="Prescritor 281"/>
        <s v="Prescritor 283"/>
        <s v="Prescritor 284"/>
        <s v="Prescritor 285"/>
        <s v="Prescritor 286"/>
        <s v="Prescritor 287"/>
        <s v="Prescritor 288"/>
        <s v="Prescritor 289"/>
        <s v="Prescritor 290"/>
        <s v="Prescritor 291"/>
        <s v="Prescritor 292"/>
        <s v="Prescritor 293"/>
        <s v="Prescritor 294"/>
        <s v="Prescritor 295"/>
        <s v="Prescritor 296"/>
        <s v="Prescritor 297"/>
        <s v="Prescritor 298"/>
        <s v="Prescritor 299"/>
        <s v="Prescritor 300"/>
      </sharedItems>
    </cacheField>
    <cacheField name="Especialidade" numFmtId="0">
      <sharedItems count="5">
        <s v="Nutricionista Funcional"/>
        <s v="Nutricionista Clínica"/>
        <s v="Nutricionista Esportiva"/>
        <s v="Médico Nutrólogo"/>
        <s v="Médico Gastroenterologista"/>
      </sharedItems>
    </cacheField>
    <cacheField name="Região" numFmtId="0">
      <sharedItems count="5">
        <s v="Sudeste"/>
        <s v="Centro-Oeste"/>
        <s v="Nordeste"/>
        <s v="Sul"/>
        <s v="Norte"/>
      </sharedItems>
    </cacheField>
    <cacheField name="Data de Início" numFmtId="14">
      <sharedItems containsSemiMixedTypes="0" containsNonDate="0" containsDate="1" containsString="0" minDate="2021-09-03T00:00:00" maxDate="2025-06-15T00:00:00"/>
    </cacheField>
    <cacheField name="Data da Última Prescrição" numFmtId="14">
      <sharedItems containsSemiMixedTypes="0" containsNonDate="0" containsDate="1" containsString="0" minDate="2025-01-25T00:00:00" maxDate="2025-08-14T00:00:00"/>
    </cacheField>
    <cacheField name="Receita Total (R$)" numFmtId="167">
      <sharedItems containsSemiMixedTypes="0" containsString="0" containsNumber="1" minValue="0" maxValue="28826.54"/>
    </cacheField>
    <cacheField name="Total de Prescrições" numFmtId="1">
      <sharedItems containsSemiMixedTypes="0" containsString="0" containsNumber="1" containsInteger="1" minValue="0" maxValue="60" count="61">
        <n v="17"/>
        <n v="1"/>
        <n v="28"/>
        <n v="13"/>
        <n v="12"/>
        <n v="46"/>
        <n v="52"/>
        <n v="56"/>
        <n v="25"/>
        <n v="40"/>
        <n v="55"/>
        <n v="10"/>
        <n v="19"/>
        <n v="60"/>
        <n v="57"/>
        <n v="37"/>
        <n v="32"/>
        <n v="27"/>
        <n v="44"/>
        <n v="42"/>
        <n v="6"/>
        <n v="45"/>
        <n v="9"/>
        <n v="43"/>
        <n v="16"/>
        <n v="26"/>
        <n v="36"/>
        <n v="41"/>
        <n v="51"/>
        <n v="33"/>
        <n v="47"/>
        <n v="4"/>
        <n v="24"/>
        <n v="3"/>
        <n v="34"/>
        <n v="53"/>
        <n v="23"/>
        <n v="29"/>
        <n v="18"/>
        <n v="22"/>
        <n v="0"/>
        <n v="5"/>
        <n v="58"/>
        <n v="50"/>
        <n v="31"/>
        <n v="21"/>
        <n v="8"/>
        <n v="59"/>
        <n v="30"/>
        <n v="2"/>
        <n v="48"/>
        <n v="39"/>
        <n v="15"/>
        <n v="20"/>
        <n v="49"/>
        <n v="35"/>
        <n v="7"/>
        <n v="38"/>
        <n v="14"/>
        <n v="54"/>
        <n v="11"/>
      </sharedItems>
      <fieldGroup base="6">
        <rangePr startNum="0" endNum="60" groupInterval="17"/>
        <groupItems count="6">
          <s v="&lt;0"/>
          <s v="0-16"/>
          <s v="17-33"/>
          <s v="34-50"/>
          <s v="51-67"/>
          <s v="&gt;68"/>
        </groupItems>
      </fieldGroup>
    </cacheField>
    <cacheField name="Participou de Eventos" numFmtId="0">
      <sharedItems count="2">
        <s v="Sim"/>
        <s v="Não"/>
      </sharedItems>
    </cacheField>
    <cacheField name="Taxa Média de Abertura (%)" numFmtId="169">
      <sharedItems containsSemiMixedTypes="0" containsString="0" containsNumber="1" minValue="10.1" maxValue="80"/>
    </cacheField>
    <cacheField name="Satisfação (1-5)" numFmtId="1">
      <sharedItems containsSemiMixedTypes="0" containsString="0" containsNumber="1" containsInteger="1" minValue="1" maxValue="5" count="5">
        <n v="5"/>
        <n v="2"/>
        <n v="3"/>
        <n v="4"/>
        <n v="1"/>
      </sharedItems>
    </cacheField>
    <cacheField name="Fonte de Aquisição" numFmtId="0">
      <sharedItems count="4">
        <s v="Indicação"/>
        <s v="Instagram"/>
        <s v="Outro"/>
        <s v="Evento"/>
      </sharedItems>
    </cacheField>
    <cacheField name="Tempo de Relacionamento" numFmtId="0">
      <sharedItems containsSemiMixedTypes="0" containsString="0" containsNumber="1" containsInteger="1" minValue="0" maxValue="47" count="46">
        <n v="45"/>
        <n v="2"/>
        <n v="10"/>
        <n v="3"/>
        <n v="31"/>
        <n v="21"/>
        <n v="32"/>
        <n v="14"/>
        <n v="20"/>
        <n v="34"/>
        <n v="8"/>
        <n v="35"/>
        <n v="24"/>
        <n v="36"/>
        <n v="33"/>
        <n v="13"/>
        <n v="26"/>
        <n v="7"/>
        <n v="27"/>
        <n v="42"/>
        <n v="22"/>
        <n v="15"/>
        <n v="41"/>
        <n v="40"/>
        <n v="9"/>
        <n v="12"/>
        <n v="37"/>
        <n v="6"/>
        <n v="38"/>
        <n v="25"/>
        <n v="16"/>
        <n v="39"/>
        <n v="19"/>
        <n v="4"/>
        <n v="30"/>
        <n v="44"/>
        <n v="17"/>
        <n v="11"/>
        <n v="1"/>
        <n v="29"/>
        <n v="18"/>
        <n v="5"/>
        <n v="23"/>
        <n v="0"/>
        <n v="28"/>
        <n v="47"/>
      </sharedItems>
      <fieldGroup base="11">
        <rangePr startNum="0" endNum="47" groupInterval="12"/>
        <groupItems count="6">
          <s v="&lt;0"/>
          <s v="0-11"/>
          <s v="12-23"/>
          <s v="24-35"/>
          <s v="36-47"/>
          <s v="&gt;48"/>
        </groupItems>
      </fieldGroup>
    </cacheField>
    <cacheField name="Ticket médio" numFmtId="167">
      <sharedItems containsSemiMixedTypes="0" containsString="0" containsNumber="1" minValue="0" maxValue="499.88" count="277">
        <n v="230.75"/>
        <n v="380.61"/>
        <n v="201.95"/>
        <n v="313.98"/>
        <n v="268.37"/>
        <n v="306.58"/>
        <n v="280.98"/>
        <n v="219.86"/>
        <n v="241.89"/>
        <n v="241.5"/>
        <n v="315.43"/>
        <n v="361.09"/>
        <n v="462.76"/>
        <n v="428.75"/>
        <n v="449.5"/>
        <n v="444.81"/>
        <n v="478.67"/>
        <n v="267.41000000000003"/>
        <n v="389.33"/>
        <n v="264.27"/>
        <n v="306.29000000000002"/>
        <n v="462.35"/>
        <n v="200.65"/>
        <n v="289.01"/>
        <n v="467.09"/>
        <n v="261.27999999999997"/>
        <n v="478.71"/>
        <n v="239.74"/>
        <n v="496.17"/>
        <n v="232.11"/>
        <n v="390.27"/>
        <n v="300.07"/>
        <n v="483.52"/>
        <n v="309.39999999999998"/>
        <n v="424.84"/>
        <n v="444.98"/>
        <n v="283.58"/>
        <n v="234.6"/>
        <n v="477.67"/>
        <n v="366.32"/>
        <n v="200.12"/>
        <n v="402.69"/>
        <n v="485.6"/>
        <n v="383.38"/>
        <n v="273.2"/>
        <n v="274.76"/>
        <n v="467.43"/>
        <n v="274.17"/>
        <n v="300.76"/>
        <n v="219.27"/>
        <n v="430.94"/>
        <n v="486.03"/>
        <n v="400.66"/>
        <n v="398.9"/>
        <n v="336.41"/>
        <n v="361.83"/>
        <n v="430.07"/>
        <n v="472.41"/>
        <n v="431.74"/>
        <n v="394.26"/>
        <n v="330.65"/>
        <n v="273.64999999999998"/>
        <n v="348.29"/>
        <n v="378.85"/>
        <n v="291.86"/>
        <n v="336.12"/>
        <n v="485.26"/>
        <n v="449.79"/>
        <n v="0"/>
        <n v="332.14"/>
        <n v="373.11"/>
        <n v="324.85000000000002"/>
        <n v="497.01"/>
        <n v="247.12"/>
        <n v="269.44"/>
        <n v="363.37"/>
        <n v="340.61"/>
        <n v="466.83"/>
        <n v="401.68"/>
        <n v="375.6"/>
        <n v="298.94"/>
        <n v="234.78"/>
        <n v="349.55"/>
        <n v="345.41"/>
        <n v="282.02999999999997"/>
        <n v="352.47"/>
        <n v="284.85000000000002"/>
        <n v="363.03"/>
        <n v="423.41"/>
        <n v="455.7"/>
        <n v="405.32"/>
        <n v="408.2"/>
        <n v="359.35"/>
        <n v="374.95"/>
        <n v="403.28"/>
        <n v="337.05"/>
        <n v="497.81"/>
        <n v="416.28"/>
        <n v="227.04"/>
        <n v="474.05"/>
        <n v="222.59"/>
        <n v="237.08"/>
        <n v="341.44"/>
        <n v="290.66000000000003"/>
        <n v="417.98"/>
        <n v="265.18"/>
        <n v="282.76"/>
        <n v="300.05"/>
        <n v="244.27"/>
        <n v="459.93"/>
        <n v="238.03"/>
        <n v="266.45999999999998"/>
        <n v="454.19"/>
        <n v="219.7"/>
        <n v="410.53"/>
        <n v="418.88"/>
        <n v="449.53"/>
        <n v="323.24"/>
        <n v="344.66"/>
        <n v="453.55"/>
        <n v="370.28"/>
        <n v="398.58"/>
        <n v="233.27"/>
        <n v="252.71"/>
        <n v="422.61"/>
        <n v="325.31"/>
        <n v="475.93"/>
        <n v="293.08"/>
        <n v="245.86"/>
        <n v="464.61"/>
        <n v="438.9"/>
        <n v="310.62"/>
        <n v="486.27"/>
        <n v="335.16"/>
        <n v="215.71"/>
        <n v="455.47"/>
        <n v="396.82"/>
        <n v="401.03"/>
        <n v="264.26"/>
        <n v="361.93"/>
        <n v="449.4"/>
        <n v="383.18"/>
        <n v="258.2"/>
        <n v="445.07"/>
        <n v="354.77"/>
        <n v="227.51"/>
        <n v="498.36"/>
        <n v="241.28"/>
        <n v="264.7"/>
        <n v="391.69"/>
        <n v="372.51"/>
        <n v="400.46"/>
        <n v="341.04"/>
        <n v="397.13"/>
        <n v="405.4"/>
        <n v="213.14"/>
        <n v="425.99"/>
        <n v="331.09"/>
        <n v="439.19"/>
        <n v="224.02"/>
        <n v="212.71"/>
        <n v="270.8"/>
        <n v="311.60000000000002"/>
        <n v="234.03"/>
        <n v="264.37"/>
        <n v="414.01"/>
        <n v="413.54"/>
        <n v="207.89"/>
        <n v="499.88"/>
        <n v="404.03"/>
        <n v="460.46"/>
        <n v="482.27"/>
        <n v="384.33"/>
        <n v="369.09"/>
        <n v="209.09"/>
        <n v="221.89"/>
        <n v="293.77"/>
        <n v="339.94"/>
        <n v="325.44"/>
        <n v="340.04"/>
        <n v="305.87"/>
        <n v="454.15"/>
        <n v="368.55"/>
        <n v="386.97"/>
        <n v="259.72000000000003"/>
        <n v="355.8"/>
        <n v="352.19"/>
        <n v="232.88"/>
        <n v="375.06"/>
        <n v="420.75"/>
        <n v="294.13"/>
        <n v="257.68"/>
        <n v="407.07"/>
        <n v="372.04"/>
        <n v="223.71"/>
        <n v="408.85"/>
        <n v="215.75"/>
        <n v="493.37"/>
        <n v="393.77"/>
        <n v="319.10000000000002"/>
        <n v="419.34"/>
        <n v="456.84"/>
        <n v="242.18"/>
        <n v="290.58"/>
        <n v="247.92"/>
        <n v="343.45"/>
        <n v="404.1"/>
        <n v="233.66"/>
        <n v="261.62"/>
        <n v="324.63"/>
        <n v="444.94"/>
        <n v="220.71"/>
        <n v="467.4"/>
        <n v="304.33"/>
        <n v="338.9"/>
        <n v="256.54000000000002"/>
        <n v="210.07"/>
        <n v="432.82"/>
        <n v="462.88"/>
        <n v="328.16"/>
        <n v="289.97000000000003"/>
        <n v="474.42"/>
        <n v="299.08"/>
        <n v="402.1"/>
        <n v="460.84"/>
        <n v="408.69"/>
        <n v="394.62"/>
        <n v="296.07"/>
        <n v="365.99"/>
        <n v="273.72000000000003"/>
        <n v="419.83"/>
        <n v="451.72"/>
        <n v="245.31"/>
        <n v="204.72"/>
        <n v="443.95"/>
        <n v="275.73"/>
        <n v="267.76"/>
        <n v="202.84"/>
        <n v="475.75"/>
        <n v="369.06"/>
        <n v="289.77999999999997"/>
        <n v="421.92"/>
        <n v="384.16"/>
        <n v="306.74"/>
        <n v="413.93"/>
        <n v="295"/>
        <n v="226.19"/>
        <n v="366.27"/>
        <n v="367.86"/>
        <n v="218.98"/>
        <n v="273.98"/>
        <n v="386.06"/>
        <n v="484.18"/>
        <n v="434.59"/>
        <n v="363.69"/>
        <n v="438.7"/>
        <n v="436.72"/>
        <n v="437.22"/>
        <n v="213.29"/>
        <n v="207.37"/>
        <n v="302.92"/>
        <n v="290.08"/>
        <n v="365.57"/>
        <n v="329.64"/>
        <n v="425.7"/>
        <n v="401.21"/>
        <n v="453.66"/>
        <n v="271.57"/>
        <n v="326.91000000000003"/>
        <n v="335.3"/>
        <n v="347.52"/>
        <n v="282.45999999999998"/>
        <n v="233.96"/>
        <n v="332.41"/>
        <n v="458.66"/>
        <n v="383.08"/>
        <n v="359.68"/>
      </sharedItems>
      <fieldGroup base="12">
        <rangePr startNum="0" endNum="499.88" groupInterval="50"/>
        <groupItems count="12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&gt;500"/>
        </groupItems>
      </fieldGroup>
    </cacheField>
    <cacheField name="Status" numFmtId="0">
      <sharedItems count="2">
        <s v="Ativo"/>
        <s v="Inativo"/>
      </sharedItems>
    </cacheField>
    <cacheField name="Faixa Taxa de Abertura %" numFmtId="0">
      <sharedItems count="12">
        <s v="10.01-27"/>
        <s v="62.01-100"/>
        <s v="27.01-45"/>
        <s v="45.01-62"/>
        <s v="10.01-25" u="1"/>
        <s v="25.01-50" u="1"/>
        <s v="50.01-75" u="1"/>
        <s v="75.01-100" u="1"/>
        <s v="Baixa" u="1"/>
        <s v="Média" u="1"/>
        <s v="Alta" u="1"/>
        <s v="Muito alta" u="1"/>
      </sharedItems>
    </cacheField>
    <cacheField name="Faixa Ticket Médio" numFmtId="0">
      <sharedItems count="15">
        <s v="0-274"/>
        <s v="350.01-420"/>
        <s v="274.01-350"/>
        <s v="420.01-550"/>
        <s v="150.01-300" u="1"/>
        <s v="300.01-450" u="1"/>
        <s v="450.01-600" u="1"/>
        <s v="0-150" u="1"/>
        <s v="150-300" u="1"/>
        <s v="300-450" u="1"/>
        <s v="450-600" u="1"/>
        <s v="Baixa" u="1"/>
        <s v="Média" u="1"/>
        <s v="Alta" u="1"/>
        <s v="Muito baix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" refreshedDate="45885.795967708335" createdVersion="8" refreshedVersion="8" minRefreshableVersion="3" recordCount="278" xr:uid="{242F61B0-212F-43AA-88C4-E18C1424DA69}">
  <cacheSource type="worksheet">
    <worksheetSource ref="AA4:AI282" sheet="IV-Cálculo"/>
  </cacheSource>
  <cacheFields count="9">
    <cacheField name="Nome do Prescritor" numFmtId="0">
      <sharedItems/>
    </cacheField>
    <cacheField name="Especialidade" numFmtId="0">
      <sharedItems/>
    </cacheField>
    <cacheField name="Região" numFmtId="0">
      <sharedItems/>
    </cacheField>
    <cacheField name="Data de Início" numFmtId="14">
      <sharedItems containsSemiMixedTypes="0" containsNonDate="0" containsDate="1" containsString="0" minDate="2021-09-03T00:00:00" maxDate="2025-06-15T00:00:00"/>
    </cacheField>
    <cacheField name="Data da Última Prescrição" numFmtId="14">
      <sharedItems containsSemiMixedTypes="0" containsNonDate="0" containsDate="1" containsString="0" minDate="2025-01-25T00:00:00" maxDate="2025-08-14T00:00:00"/>
    </cacheField>
    <cacheField name="Ano Inicio" numFmtId="0">
      <sharedItems containsSemiMixedTypes="0" containsString="0" containsNumber="1" containsInteger="1" minValue="2021" maxValue="2025" count="5">
        <n v="2021"/>
        <n v="2025"/>
        <n v="2024"/>
        <n v="2022"/>
        <n v="2023"/>
      </sharedItems>
    </cacheField>
    <cacheField name="Mês Inicio" numFmtId="0">
      <sharedItems count="12">
        <s v="set"/>
        <s v="mai"/>
        <s v="out"/>
        <s v="jul"/>
        <s v="jun"/>
        <s v="ago"/>
        <s v="abr"/>
        <s v="dez"/>
        <s v="mar"/>
        <s v="nov"/>
        <s v="jan"/>
        <s v="fev"/>
      </sharedItems>
    </cacheField>
    <cacheField name="AnoFim" numFmtId="0">
      <sharedItems containsSemiMixedTypes="0" containsString="0" containsNumber="1" containsInteger="1" minValue="2025" maxValue="2025"/>
    </cacheField>
    <cacheField name="Mês Fim" numFmtId="0">
      <sharedItems/>
    </cacheField>
  </cacheFields>
  <extLst>
    <ext xmlns:x14="http://schemas.microsoft.com/office/spreadsheetml/2009/9/main" uri="{725AE2AE-9491-48be-B2B4-4EB974FC3084}">
      <x14:pivotCacheDefinition pivotCacheId="36402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x v="0"/>
    <x v="0"/>
    <d v="2021-09-03T00:00:00"/>
    <d v="2025-06-12T00:00:00"/>
    <n v="3922.73"/>
    <x v="0"/>
    <x v="0"/>
    <n v="19.8"/>
    <x v="0"/>
    <x v="0"/>
    <x v="0"/>
    <x v="0"/>
    <x v="0"/>
    <x v="0"/>
    <x v="0"/>
  </r>
  <r>
    <x v="1"/>
    <x v="1"/>
    <x v="1"/>
    <d v="2025-05-15T00:00:00"/>
    <d v="2025-07-21T00:00:00"/>
    <n v="380.61"/>
    <x v="1"/>
    <x v="0"/>
    <n v="26.3"/>
    <x v="0"/>
    <x v="1"/>
    <x v="1"/>
    <x v="1"/>
    <x v="0"/>
    <x v="0"/>
    <x v="1"/>
  </r>
  <r>
    <x v="2"/>
    <x v="1"/>
    <x v="1"/>
    <d v="2024-05-20T00:00:00"/>
    <d v="2025-03-16T00:00:00"/>
    <n v="5654.59"/>
    <x v="2"/>
    <x v="1"/>
    <n v="66.7"/>
    <x v="1"/>
    <x v="2"/>
    <x v="2"/>
    <x v="2"/>
    <x v="1"/>
    <x v="1"/>
    <x v="0"/>
  </r>
  <r>
    <x v="3"/>
    <x v="2"/>
    <x v="2"/>
    <d v="2024-10-17T00:00:00"/>
    <d v="2025-01-30T00:00:00"/>
    <n v="4081.72"/>
    <x v="3"/>
    <x v="1"/>
    <n v="17.2"/>
    <x v="2"/>
    <x v="3"/>
    <x v="3"/>
    <x v="3"/>
    <x v="1"/>
    <x v="0"/>
    <x v="2"/>
  </r>
  <r>
    <x v="4"/>
    <x v="1"/>
    <x v="2"/>
    <d v="2022-07-30T00:00:00"/>
    <d v="2025-02-14T00:00:00"/>
    <n v="3220.43"/>
    <x v="4"/>
    <x v="0"/>
    <n v="13.2"/>
    <x v="2"/>
    <x v="0"/>
    <x v="4"/>
    <x v="4"/>
    <x v="1"/>
    <x v="0"/>
    <x v="0"/>
  </r>
  <r>
    <x v="5"/>
    <x v="3"/>
    <x v="0"/>
    <d v="2023-07-25T00:00:00"/>
    <d v="2025-04-19T00:00:00"/>
    <n v="5211.88"/>
    <x v="0"/>
    <x v="1"/>
    <n v="21.4"/>
    <x v="2"/>
    <x v="0"/>
    <x v="5"/>
    <x v="5"/>
    <x v="1"/>
    <x v="0"/>
    <x v="2"/>
  </r>
  <r>
    <x v="6"/>
    <x v="1"/>
    <x v="3"/>
    <d v="2022-09-28T00:00:00"/>
    <d v="2025-06-12T00:00:00"/>
    <n v="12925.28"/>
    <x v="5"/>
    <x v="0"/>
    <n v="42.4"/>
    <x v="0"/>
    <x v="1"/>
    <x v="6"/>
    <x v="6"/>
    <x v="0"/>
    <x v="2"/>
    <x v="2"/>
  </r>
  <r>
    <x v="7"/>
    <x v="2"/>
    <x v="0"/>
    <d v="2024-05-20T00:00:00"/>
    <d v="2025-08-05T00:00:00"/>
    <n v="11432.54"/>
    <x v="6"/>
    <x v="1"/>
    <n v="38.1"/>
    <x v="0"/>
    <x v="3"/>
    <x v="7"/>
    <x v="7"/>
    <x v="0"/>
    <x v="2"/>
    <x v="0"/>
  </r>
  <r>
    <x v="8"/>
    <x v="3"/>
    <x v="1"/>
    <d v="2023-06-25T00:00:00"/>
    <d v="2025-03-02T00:00:00"/>
    <n v="13545.79"/>
    <x v="7"/>
    <x v="1"/>
    <n v="20"/>
    <x v="0"/>
    <x v="3"/>
    <x v="8"/>
    <x v="8"/>
    <x v="1"/>
    <x v="0"/>
    <x v="0"/>
  </r>
  <r>
    <x v="9"/>
    <x v="1"/>
    <x v="1"/>
    <d v="2022-06-30T00:00:00"/>
    <d v="2025-05-13T00:00:00"/>
    <n v="6037.49"/>
    <x v="8"/>
    <x v="0"/>
    <n v="79.8"/>
    <x v="3"/>
    <x v="0"/>
    <x v="9"/>
    <x v="9"/>
    <x v="1"/>
    <x v="1"/>
    <x v="0"/>
  </r>
  <r>
    <x v="10"/>
    <x v="0"/>
    <x v="0"/>
    <d v="2024-10-17T00:00:00"/>
    <d v="2025-07-04T00:00:00"/>
    <n v="12617.21"/>
    <x v="9"/>
    <x v="1"/>
    <n v="51.7"/>
    <x v="0"/>
    <x v="2"/>
    <x v="10"/>
    <x v="10"/>
    <x v="0"/>
    <x v="3"/>
    <x v="2"/>
  </r>
  <r>
    <x v="11"/>
    <x v="1"/>
    <x v="2"/>
    <d v="2022-08-29T00:00:00"/>
    <d v="2025-08-11T00:00:00"/>
    <n v="19860.009999999998"/>
    <x v="10"/>
    <x v="0"/>
    <n v="57.7"/>
    <x v="2"/>
    <x v="3"/>
    <x v="11"/>
    <x v="11"/>
    <x v="0"/>
    <x v="3"/>
    <x v="1"/>
  </r>
  <r>
    <x v="12"/>
    <x v="0"/>
    <x v="2"/>
    <d v="2023-04-26T00:00:00"/>
    <d v="2025-04-19T00:00:00"/>
    <n v="4627.5600000000004"/>
    <x v="11"/>
    <x v="0"/>
    <n v="76.8"/>
    <x v="2"/>
    <x v="1"/>
    <x v="12"/>
    <x v="12"/>
    <x v="1"/>
    <x v="1"/>
    <x v="3"/>
  </r>
  <r>
    <x v="13"/>
    <x v="1"/>
    <x v="0"/>
    <d v="2022-04-01T00:00:00"/>
    <d v="2025-03-03T00:00:00"/>
    <n v="8146.31"/>
    <x v="12"/>
    <x v="0"/>
    <n v="20.7"/>
    <x v="0"/>
    <x v="0"/>
    <x v="11"/>
    <x v="13"/>
    <x v="1"/>
    <x v="0"/>
    <x v="3"/>
  </r>
  <r>
    <x v="14"/>
    <x v="1"/>
    <x v="2"/>
    <d v="2022-12-27T00:00:00"/>
    <d v="2025-07-16T00:00:00"/>
    <n v="449.5"/>
    <x v="1"/>
    <x v="1"/>
    <n v="71.5"/>
    <x v="2"/>
    <x v="1"/>
    <x v="4"/>
    <x v="14"/>
    <x v="0"/>
    <x v="1"/>
    <x v="3"/>
  </r>
  <r>
    <x v="15"/>
    <x v="0"/>
    <x v="3"/>
    <d v="2022-07-30T00:00:00"/>
    <d v="2025-07-24T00:00:00"/>
    <n v="26688.42"/>
    <x v="13"/>
    <x v="0"/>
    <n v="61.2"/>
    <x v="0"/>
    <x v="1"/>
    <x v="13"/>
    <x v="15"/>
    <x v="0"/>
    <x v="3"/>
    <x v="3"/>
  </r>
  <r>
    <x v="16"/>
    <x v="3"/>
    <x v="1"/>
    <d v="2022-08-29T00:00:00"/>
    <d v="2025-06-07T00:00:00"/>
    <n v="4786.74"/>
    <x v="11"/>
    <x v="1"/>
    <n v="77.5"/>
    <x v="1"/>
    <x v="3"/>
    <x v="14"/>
    <x v="16"/>
    <x v="0"/>
    <x v="1"/>
    <x v="3"/>
  </r>
  <r>
    <x v="17"/>
    <x v="4"/>
    <x v="2"/>
    <d v="2023-03-27T00:00:00"/>
    <d v="2025-04-03T00:00:00"/>
    <n v="15242.32"/>
    <x v="14"/>
    <x v="1"/>
    <n v="18.5"/>
    <x v="2"/>
    <x v="0"/>
    <x v="12"/>
    <x v="17"/>
    <x v="1"/>
    <x v="0"/>
    <x v="0"/>
  </r>
  <r>
    <x v="18"/>
    <x v="1"/>
    <x v="4"/>
    <d v="2024-05-20T00:00:00"/>
    <d v="2025-06-18T00:00:00"/>
    <n v="14405.24"/>
    <x v="15"/>
    <x v="0"/>
    <n v="15"/>
    <x v="1"/>
    <x v="0"/>
    <x v="15"/>
    <x v="18"/>
    <x v="0"/>
    <x v="0"/>
    <x v="1"/>
  </r>
  <r>
    <x v="19"/>
    <x v="0"/>
    <x v="2"/>
    <d v="2025-03-16T00:00:00"/>
    <d v="2025-06-14T00:00:00"/>
    <n v="8456.67"/>
    <x v="16"/>
    <x v="1"/>
    <n v="56.8"/>
    <x v="1"/>
    <x v="2"/>
    <x v="3"/>
    <x v="19"/>
    <x v="0"/>
    <x v="3"/>
    <x v="0"/>
  </r>
  <r>
    <x v="20"/>
    <x v="3"/>
    <x v="1"/>
    <d v="2023-05-26T00:00:00"/>
    <d v="2025-07-20T00:00:00"/>
    <n v="3675.47"/>
    <x v="4"/>
    <x v="0"/>
    <n v="56.1"/>
    <x v="3"/>
    <x v="2"/>
    <x v="16"/>
    <x v="20"/>
    <x v="0"/>
    <x v="3"/>
    <x v="2"/>
  </r>
  <r>
    <x v="21"/>
    <x v="1"/>
    <x v="1"/>
    <d v="2024-11-16T00:00:00"/>
    <d v="2025-06-28T00:00:00"/>
    <n v="12483.34"/>
    <x v="17"/>
    <x v="1"/>
    <n v="42.4"/>
    <x v="4"/>
    <x v="2"/>
    <x v="17"/>
    <x v="21"/>
    <x v="0"/>
    <x v="2"/>
    <x v="3"/>
  </r>
  <r>
    <x v="22"/>
    <x v="4"/>
    <x v="1"/>
    <d v="2023-01-26T00:00:00"/>
    <d v="2025-05-03T00:00:00"/>
    <n v="2608.41"/>
    <x v="3"/>
    <x v="0"/>
    <n v="21.5"/>
    <x v="3"/>
    <x v="3"/>
    <x v="18"/>
    <x v="22"/>
    <x v="1"/>
    <x v="0"/>
    <x v="0"/>
  </r>
  <r>
    <x v="23"/>
    <x v="4"/>
    <x v="2"/>
    <d v="2023-04-26T00:00:00"/>
    <d v="2025-02-07T00:00:00"/>
    <n v="12716.54"/>
    <x v="18"/>
    <x v="1"/>
    <n v="20.8"/>
    <x v="4"/>
    <x v="0"/>
    <x v="5"/>
    <x v="23"/>
    <x v="1"/>
    <x v="0"/>
    <x v="2"/>
  </r>
  <r>
    <x v="24"/>
    <x v="1"/>
    <x v="0"/>
    <d v="2022-01-01T00:00:00"/>
    <d v="2025-06-14T00:00:00"/>
    <n v="25689.74"/>
    <x v="10"/>
    <x v="1"/>
    <n v="18.399999999999999"/>
    <x v="1"/>
    <x v="0"/>
    <x v="19"/>
    <x v="24"/>
    <x v="0"/>
    <x v="0"/>
    <x v="3"/>
  </r>
  <r>
    <x v="25"/>
    <x v="1"/>
    <x v="0"/>
    <d v="2023-05-26T00:00:00"/>
    <d v="2025-03-17T00:00:00"/>
    <n v="10973.67"/>
    <x v="19"/>
    <x v="1"/>
    <n v="75.400000000000006"/>
    <x v="2"/>
    <x v="1"/>
    <x v="20"/>
    <x v="25"/>
    <x v="1"/>
    <x v="1"/>
    <x v="0"/>
  </r>
  <r>
    <x v="26"/>
    <x v="2"/>
    <x v="1"/>
    <d v="2024-11-16T00:00:00"/>
    <d v="2025-03-01T00:00:00"/>
    <n v="20105.63"/>
    <x v="19"/>
    <x v="1"/>
    <n v="42"/>
    <x v="4"/>
    <x v="0"/>
    <x v="3"/>
    <x v="26"/>
    <x v="1"/>
    <x v="2"/>
    <x v="3"/>
  </r>
  <r>
    <x v="27"/>
    <x v="4"/>
    <x v="4"/>
    <d v="2022-07-30T00:00:00"/>
    <d v="2025-07-26T00:00:00"/>
    <n v="1438.42"/>
    <x v="20"/>
    <x v="0"/>
    <n v="45.4"/>
    <x v="2"/>
    <x v="0"/>
    <x v="13"/>
    <x v="27"/>
    <x v="0"/>
    <x v="3"/>
    <x v="0"/>
  </r>
  <r>
    <x v="28"/>
    <x v="3"/>
    <x v="2"/>
    <d v="2024-01-21T00:00:00"/>
    <d v="2025-04-23T00:00:00"/>
    <n v="4961.7"/>
    <x v="11"/>
    <x v="1"/>
    <n v="52.8"/>
    <x v="0"/>
    <x v="0"/>
    <x v="21"/>
    <x v="28"/>
    <x v="1"/>
    <x v="3"/>
    <x v="3"/>
  </r>
  <r>
    <x v="29"/>
    <x v="1"/>
    <x v="2"/>
    <d v="2022-01-31T00:00:00"/>
    <d v="2025-07-10T00:00:00"/>
    <n v="1392.66"/>
    <x v="20"/>
    <x v="1"/>
    <n v="18.100000000000001"/>
    <x v="0"/>
    <x v="1"/>
    <x v="22"/>
    <x v="29"/>
    <x v="0"/>
    <x v="0"/>
    <x v="0"/>
  </r>
  <r>
    <x v="30"/>
    <x v="2"/>
    <x v="2"/>
    <d v="2022-05-31T00:00:00"/>
    <d v="2025-02-11T00:00:00"/>
    <n v="5073.53"/>
    <x v="3"/>
    <x v="1"/>
    <n v="24.3"/>
    <x v="2"/>
    <x v="2"/>
    <x v="6"/>
    <x v="30"/>
    <x v="1"/>
    <x v="0"/>
    <x v="1"/>
  </r>
  <r>
    <x v="31"/>
    <x v="2"/>
    <x v="0"/>
    <d v="2025-02-14T00:00:00"/>
    <d v="2025-04-27T00:00:00"/>
    <n v="12002.68"/>
    <x v="9"/>
    <x v="1"/>
    <n v="13.1"/>
    <x v="1"/>
    <x v="3"/>
    <x v="1"/>
    <x v="31"/>
    <x v="1"/>
    <x v="0"/>
    <x v="2"/>
  </r>
  <r>
    <x v="32"/>
    <x v="3"/>
    <x v="1"/>
    <d v="2022-08-29T00:00:00"/>
    <d v="2025-04-26T00:00:00"/>
    <n v="21758.19"/>
    <x v="21"/>
    <x v="0"/>
    <n v="17.8"/>
    <x v="1"/>
    <x v="0"/>
    <x v="6"/>
    <x v="32"/>
    <x v="1"/>
    <x v="0"/>
    <x v="3"/>
  </r>
  <r>
    <x v="33"/>
    <x v="2"/>
    <x v="4"/>
    <d v="2022-08-29T00:00:00"/>
    <d v="2025-04-25T00:00:00"/>
    <n v="2784.56"/>
    <x v="22"/>
    <x v="0"/>
    <n v="12.9"/>
    <x v="4"/>
    <x v="3"/>
    <x v="6"/>
    <x v="33"/>
    <x v="1"/>
    <x v="0"/>
    <x v="2"/>
  </r>
  <r>
    <x v="34"/>
    <x v="3"/>
    <x v="3"/>
    <d v="2022-01-31T00:00:00"/>
    <d v="2025-05-15T00:00:00"/>
    <n v="2549.06"/>
    <x v="20"/>
    <x v="1"/>
    <n v="78.2"/>
    <x v="1"/>
    <x v="1"/>
    <x v="23"/>
    <x v="34"/>
    <x v="1"/>
    <x v="1"/>
    <x v="3"/>
  </r>
  <r>
    <x v="35"/>
    <x v="3"/>
    <x v="0"/>
    <d v="2023-07-25T00:00:00"/>
    <d v="2025-08-04T00:00:00"/>
    <n v="24473.68"/>
    <x v="10"/>
    <x v="1"/>
    <n v="25.6"/>
    <x v="3"/>
    <x v="3"/>
    <x v="12"/>
    <x v="35"/>
    <x v="0"/>
    <x v="0"/>
    <x v="3"/>
  </r>
  <r>
    <x v="36"/>
    <x v="2"/>
    <x v="3"/>
    <d v="2024-05-20T00:00:00"/>
    <d v="2025-02-26T00:00:00"/>
    <n v="283.58"/>
    <x v="1"/>
    <x v="0"/>
    <n v="37.9"/>
    <x v="4"/>
    <x v="3"/>
    <x v="24"/>
    <x v="36"/>
    <x v="1"/>
    <x v="2"/>
    <x v="2"/>
  </r>
  <r>
    <x v="37"/>
    <x v="2"/>
    <x v="4"/>
    <d v="2023-06-25T00:00:00"/>
    <d v="2025-03-29T00:00:00"/>
    <n v="10087.91"/>
    <x v="23"/>
    <x v="1"/>
    <n v="75.7"/>
    <x v="2"/>
    <x v="1"/>
    <x v="5"/>
    <x v="37"/>
    <x v="1"/>
    <x v="1"/>
    <x v="0"/>
  </r>
  <r>
    <x v="38"/>
    <x v="4"/>
    <x v="4"/>
    <d v="2024-07-19T00:00:00"/>
    <d v="2025-08-02T00:00:00"/>
    <n v="7642.76"/>
    <x v="24"/>
    <x v="1"/>
    <n v="10.1"/>
    <x v="0"/>
    <x v="1"/>
    <x v="25"/>
    <x v="38"/>
    <x v="0"/>
    <x v="0"/>
    <x v="3"/>
  </r>
  <r>
    <x v="39"/>
    <x v="1"/>
    <x v="2"/>
    <d v="2022-01-31T00:00:00"/>
    <d v="2025-05-22T00:00:00"/>
    <n v="9524.42"/>
    <x v="25"/>
    <x v="1"/>
    <n v="58.8"/>
    <x v="1"/>
    <x v="2"/>
    <x v="23"/>
    <x v="39"/>
    <x v="0"/>
    <x v="3"/>
    <x v="1"/>
  </r>
  <r>
    <x v="40"/>
    <x v="4"/>
    <x v="3"/>
    <d v="2022-05-01T00:00:00"/>
    <d v="2025-05-28T00:00:00"/>
    <n v="7204.38"/>
    <x v="26"/>
    <x v="1"/>
    <n v="48.4"/>
    <x v="2"/>
    <x v="1"/>
    <x v="26"/>
    <x v="40"/>
    <x v="0"/>
    <x v="3"/>
    <x v="0"/>
  </r>
  <r>
    <x v="41"/>
    <x v="4"/>
    <x v="4"/>
    <d v="2022-05-31T00:00:00"/>
    <d v="2025-05-23T00:00:00"/>
    <n v="16510.21"/>
    <x v="27"/>
    <x v="1"/>
    <n v="40.9"/>
    <x v="0"/>
    <x v="2"/>
    <x v="13"/>
    <x v="41"/>
    <x v="0"/>
    <x v="2"/>
    <x v="1"/>
  </r>
  <r>
    <x v="42"/>
    <x v="3"/>
    <x v="0"/>
    <d v="2024-01-21T00:00:00"/>
    <d v="2025-02-25T00:00:00"/>
    <n v="15539.2"/>
    <x v="16"/>
    <x v="1"/>
    <n v="16.5"/>
    <x v="1"/>
    <x v="3"/>
    <x v="15"/>
    <x v="42"/>
    <x v="1"/>
    <x v="0"/>
    <x v="3"/>
  </r>
  <r>
    <x v="43"/>
    <x v="3"/>
    <x v="3"/>
    <d v="2024-10-17T00:00:00"/>
    <d v="2025-08-02T00:00:00"/>
    <n v="383.38"/>
    <x v="1"/>
    <x v="0"/>
    <n v="78.900000000000006"/>
    <x v="4"/>
    <x v="2"/>
    <x v="24"/>
    <x v="43"/>
    <x v="0"/>
    <x v="1"/>
    <x v="1"/>
  </r>
  <r>
    <x v="44"/>
    <x v="4"/>
    <x v="4"/>
    <d v="2024-07-19T00:00:00"/>
    <d v="2025-02-16T00:00:00"/>
    <n v="12293.79"/>
    <x v="21"/>
    <x v="1"/>
    <n v="44.6"/>
    <x v="4"/>
    <x v="0"/>
    <x v="17"/>
    <x v="44"/>
    <x v="1"/>
    <x v="2"/>
    <x v="0"/>
  </r>
  <r>
    <x v="45"/>
    <x v="4"/>
    <x v="3"/>
    <d v="2024-08-18T00:00:00"/>
    <d v="2025-02-16T00:00:00"/>
    <n v="14012.73"/>
    <x v="28"/>
    <x v="1"/>
    <n v="13.5"/>
    <x v="4"/>
    <x v="2"/>
    <x v="27"/>
    <x v="45"/>
    <x v="1"/>
    <x v="0"/>
    <x v="2"/>
  </r>
  <r>
    <x v="46"/>
    <x v="3"/>
    <x v="1"/>
    <d v="2022-01-31T00:00:00"/>
    <d v="2025-03-23T00:00:00"/>
    <n v="15425.12"/>
    <x v="29"/>
    <x v="1"/>
    <n v="76.5"/>
    <x v="0"/>
    <x v="2"/>
    <x v="28"/>
    <x v="46"/>
    <x v="1"/>
    <x v="1"/>
    <x v="3"/>
  </r>
  <r>
    <x v="47"/>
    <x v="1"/>
    <x v="1"/>
    <d v="2024-09-17T00:00:00"/>
    <d v="2025-04-14T00:00:00"/>
    <n v="12886.08"/>
    <x v="30"/>
    <x v="1"/>
    <n v="28.1"/>
    <x v="2"/>
    <x v="2"/>
    <x v="27"/>
    <x v="47"/>
    <x v="1"/>
    <x v="2"/>
    <x v="2"/>
  </r>
  <r>
    <x v="48"/>
    <x v="3"/>
    <x v="2"/>
    <d v="2023-03-27T00:00:00"/>
    <d v="2025-02-12T00:00:00"/>
    <n v="1203.02"/>
    <x v="31"/>
    <x v="1"/>
    <n v="26.4"/>
    <x v="0"/>
    <x v="0"/>
    <x v="20"/>
    <x v="48"/>
    <x v="1"/>
    <x v="0"/>
    <x v="2"/>
  </r>
  <r>
    <x v="49"/>
    <x v="3"/>
    <x v="3"/>
    <d v="2024-05-20T00:00:00"/>
    <d v="2025-02-17T00:00:00"/>
    <n v="5262.45"/>
    <x v="32"/>
    <x v="0"/>
    <n v="59.4"/>
    <x v="3"/>
    <x v="3"/>
    <x v="24"/>
    <x v="49"/>
    <x v="1"/>
    <x v="3"/>
    <x v="0"/>
  </r>
  <r>
    <x v="50"/>
    <x v="1"/>
    <x v="1"/>
    <d v="2023-05-26T00:00:00"/>
    <d v="2025-06-22T00:00:00"/>
    <n v="1292.82"/>
    <x v="33"/>
    <x v="1"/>
    <n v="37.299999999999997"/>
    <x v="4"/>
    <x v="2"/>
    <x v="29"/>
    <x v="50"/>
    <x v="0"/>
    <x v="2"/>
    <x v="3"/>
  </r>
  <r>
    <x v="51"/>
    <x v="4"/>
    <x v="0"/>
    <d v="2023-09-23T00:00:00"/>
    <d v="2025-02-02T00:00:00"/>
    <n v="9234.5499999999993"/>
    <x v="12"/>
    <x v="1"/>
    <n v="69.7"/>
    <x v="3"/>
    <x v="1"/>
    <x v="30"/>
    <x v="51"/>
    <x v="1"/>
    <x v="1"/>
    <x v="3"/>
  </r>
  <r>
    <x v="52"/>
    <x v="4"/>
    <x v="3"/>
    <d v="2024-02-20T00:00:00"/>
    <d v="2025-04-11T00:00:00"/>
    <n v="10817.88"/>
    <x v="17"/>
    <x v="0"/>
    <n v="37.200000000000003"/>
    <x v="3"/>
    <x v="1"/>
    <x v="15"/>
    <x v="52"/>
    <x v="1"/>
    <x v="2"/>
    <x v="1"/>
  </r>
  <r>
    <x v="53"/>
    <x v="4"/>
    <x v="3"/>
    <d v="2022-05-01T00:00:00"/>
    <d v="2025-08-07T00:00:00"/>
    <n v="13562.6"/>
    <x v="34"/>
    <x v="1"/>
    <n v="51.4"/>
    <x v="4"/>
    <x v="2"/>
    <x v="31"/>
    <x v="53"/>
    <x v="0"/>
    <x v="3"/>
    <x v="1"/>
  </r>
  <r>
    <x v="54"/>
    <x v="3"/>
    <x v="1"/>
    <d v="2024-08-18T00:00:00"/>
    <d v="2025-06-08T00:00:00"/>
    <n v="1009.23"/>
    <x v="33"/>
    <x v="1"/>
    <n v="32.9"/>
    <x v="2"/>
    <x v="2"/>
    <x v="24"/>
    <x v="54"/>
    <x v="0"/>
    <x v="2"/>
    <x v="2"/>
  </r>
  <r>
    <x v="55"/>
    <x v="2"/>
    <x v="1"/>
    <d v="2024-03-21T00:00:00"/>
    <d v="2025-07-24T00:00:00"/>
    <n v="19176.759999999998"/>
    <x v="35"/>
    <x v="1"/>
    <n v="11.4"/>
    <x v="2"/>
    <x v="1"/>
    <x v="30"/>
    <x v="55"/>
    <x v="0"/>
    <x v="0"/>
    <x v="1"/>
  </r>
  <r>
    <x v="56"/>
    <x v="4"/>
    <x v="0"/>
    <d v="2022-07-30T00:00:00"/>
    <d v="2025-06-19T00:00:00"/>
    <n v="25804.17"/>
    <x v="13"/>
    <x v="1"/>
    <n v="59"/>
    <x v="1"/>
    <x v="0"/>
    <x v="11"/>
    <x v="56"/>
    <x v="0"/>
    <x v="3"/>
    <x v="3"/>
  </r>
  <r>
    <x v="57"/>
    <x v="3"/>
    <x v="2"/>
    <d v="2025-01-15T00:00:00"/>
    <d v="2025-08-07T00:00:00"/>
    <n v="17479.09"/>
    <x v="15"/>
    <x v="1"/>
    <n v="50.3"/>
    <x v="3"/>
    <x v="2"/>
    <x v="27"/>
    <x v="57"/>
    <x v="0"/>
    <x v="3"/>
    <x v="3"/>
  </r>
  <r>
    <x v="58"/>
    <x v="3"/>
    <x v="0"/>
    <d v="2022-06-30T00:00:00"/>
    <d v="2025-03-06T00:00:00"/>
    <n v="18996.75"/>
    <x v="18"/>
    <x v="0"/>
    <n v="17.100000000000001"/>
    <x v="0"/>
    <x v="0"/>
    <x v="6"/>
    <x v="58"/>
    <x v="1"/>
    <x v="0"/>
    <x v="3"/>
  </r>
  <r>
    <x v="59"/>
    <x v="1"/>
    <x v="0"/>
    <d v="2023-09-23T00:00:00"/>
    <d v="2025-04-26T00:00:00"/>
    <n v="13404.94"/>
    <x v="34"/>
    <x v="1"/>
    <n v="14.8"/>
    <x v="4"/>
    <x v="2"/>
    <x v="32"/>
    <x v="59"/>
    <x v="1"/>
    <x v="0"/>
    <x v="1"/>
  </r>
  <r>
    <x v="60"/>
    <x v="4"/>
    <x v="0"/>
    <d v="2023-04-26T00:00:00"/>
    <d v="2025-03-04T00:00:00"/>
    <n v="7604.86"/>
    <x v="36"/>
    <x v="1"/>
    <n v="59.5"/>
    <x v="0"/>
    <x v="3"/>
    <x v="20"/>
    <x v="60"/>
    <x v="1"/>
    <x v="3"/>
    <x v="2"/>
  </r>
  <r>
    <x v="61"/>
    <x v="1"/>
    <x v="4"/>
    <d v="2023-01-26T00:00:00"/>
    <d v="2025-04-24T00:00:00"/>
    <n v="7935.81"/>
    <x v="37"/>
    <x v="1"/>
    <n v="32.6"/>
    <x v="4"/>
    <x v="3"/>
    <x v="18"/>
    <x v="61"/>
    <x v="1"/>
    <x v="2"/>
    <x v="0"/>
  </r>
  <r>
    <x v="62"/>
    <x v="4"/>
    <x v="3"/>
    <d v="2023-02-25T00:00:00"/>
    <d v="2025-03-10T00:00:00"/>
    <n v="12538.51"/>
    <x v="26"/>
    <x v="1"/>
    <n v="33.5"/>
    <x v="2"/>
    <x v="1"/>
    <x v="12"/>
    <x v="62"/>
    <x v="1"/>
    <x v="2"/>
    <x v="2"/>
  </r>
  <r>
    <x v="63"/>
    <x v="4"/>
    <x v="3"/>
    <d v="2023-09-23T00:00:00"/>
    <d v="2025-06-08T00:00:00"/>
    <n v="19321.169999999998"/>
    <x v="28"/>
    <x v="1"/>
    <n v="29.6"/>
    <x v="2"/>
    <x v="0"/>
    <x v="8"/>
    <x v="63"/>
    <x v="0"/>
    <x v="2"/>
    <x v="1"/>
  </r>
  <r>
    <x v="64"/>
    <x v="4"/>
    <x v="0"/>
    <d v="2025-02-14T00:00:00"/>
    <d v="2025-06-18T00:00:00"/>
    <n v="5253.51"/>
    <x v="38"/>
    <x v="1"/>
    <n v="58.4"/>
    <x v="0"/>
    <x v="3"/>
    <x v="33"/>
    <x v="64"/>
    <x v="0"/>
    <x v="3"/>
    <x v="2"/>
  </r>
  <r>
    <x v="65"/>
    <x v="4"/>
    <x v="4"/>
    <d v="2022-10-28T00:00:00"/>
    <d v="2025-04-27T00:00:00"/>
    <n v="7394.72"/>
    <x v="39"/>
    <x v="1"/>
    <n v="34.6"/>
    <x v="2"/>
    <x v="3"/>
    <x v="34"/>
    <x v="65"/>
    <x v="1"/>
    <x v="2"/>
    <x v="2"/>
  </r>
  <r>
    <x v="66"/>
    <x v="3"/>
    <x v="0"/>
    <d v="2021-10-03T00:00:00"/>
    <d v="2025-05-25T00:00:00"/>
    <n v="5823.16"/>
    <x v="4"/>
    <x v="0"/>
    <n v="62"/>
    <x v="1"/>
    <x v="1"/>
    <x v="35"/>
    <x v="66"/>
    <x v="0"/>
    <x v="3"/>
    <x v="3"/>
  </r>
  <r>
    <x v="67"/>
    <x v="3"/>
    <x v="1"/>
    <d v="2024-02-20T00:00:00"/>
    <d v="2025-03-16T00:00:00"/>
    <n v="20690.27"/>
    <x v="5"/>
    <x v="1"/>
    <n v="78.599999999999994"/>
    <x v="2"/>
    <x v="1"/>
    <x v="15"/>
    <x v="67"/>
    <x v="1"/>
    <x v="1"/>
    <x v="3"/>
  </r>
  <r>
    <x v="68"/>
    <x v="2"/>
    <x v="3"/>
    <d v="2023-12-22T00:00:00"/>
    <d v="2025-02-13T00:00:00"/>
    <n v="0"/>
    <x v="40"/>
    <x v="0"/>
    <n v="29.2"/>
    <x v="0"/>
    <x v="3"/>
    <x v="15"/>
    <x v="68"/>
    <x v="1"/>
    <x v="2"/>
    <x v="0"/>
  </r>
  <r>
    <x v="69"/>
    <x v="3"/>
    <x v="1"/>
    <d v="2025-01-15T00:00:00"/>
    <d v="2025-08-10T00:00:00"/>
    <n v="18267.740000000002"/>
    <x v="10"/>
    <x v="1"/>
    <n v="42.9"/>
    <x v="1"/>
    <x v="0"/>
    <x v="27"/>
    <x v="69"/>
    <x v="0"/>
    <x v="2"/>
    <x v="2"/>
  </r>
  <r>
    <x v="70"/>
    <x v="2"/>
    <x v="1"/>
    <d v="2024-12-16T00:00:00"/>
    <d v="2025-07-28T00:00:00"/>
    <n v="19401.53"/>
    <x v="6"/>
    <x v="1"/>
    <n v="44.4"/>
    <x v="4"/>
    <x v="1"/>
    <x v="17"/>
    <x v="70"/>
    <x v="0"/>
    <x v="2"/>
    <x v="1"/>
  </r>
  <r>
    <x v="71"/>
    <x v="3"/>
    <x v="4"/>
    <d v="2023-12-22T00:00:00"/>
    <d v="2025-06-11T00:00:00"/>
    <n v="1624.26"/>
    <x v="41"/>
    <x v="0"/>
    <n v="49.1"/>
    <x v="0"/>
    <x v="1"/>
    <x v="36"/>
    <x v="71"/>
    <x v="0"/>
    <x v="3"/>
    <x v="2"/>
  </r>
  <r>
    <x v="72"/>
    <x v="1"/>
    <x v="1"/>
    <d v="2023-03-27T00:00:00"/>
    <d v="2025-04-22T00:00:00"/>
    <n v="28826.54"/>
    <x v="42"/>
    <x v="1"/>
    <n v="70.2"/>
    <x v="2"/>
    <x v="0"/>
    <x v="29"/>
    <x v="72"/>
    <x v="1"/>
    <x v="1"/>
    <x v="3"/>
  </r>
  <r>
    <x v="73"/>
    <x v="1"/>
    <x v="0"/>
    <d v="2024-06-19T00:00:00"/>
    <d v="2025-06-20T00:00:00"/>
    <n v="9884.69"/>
    <x v="9"/>
    <x v="1"/>
    <n v="56.2"/>
    <x v="1"/>
    <x v="0"/>
    <x v="25"/>
    <x v="73"/>
    <x v="0"/>
    <x v="3"/>
    <x v="0"/>
  </r>
  <r>
    <x v="74"/>
    <x v="3"/>
    <x v="0"/>
    <d v="2023-05-26T00:00:00"/>
    <d v="2025-02-18T00:00:00"/>
    <n v="7544.4"/>
    <x v="2"/>
    <x v="1"/>
    <n v="30.4"/>
    <x v="2"/>
    <x v="2"/>
    <x v="5"/>
    <x v="74"/>
    <x v="1"/>
    <x v="2"/>
    <x v="0"/>
  </r>
  <r>
    <x v="75"/>
    <x v="0"/>
    <x v="3"/>
    <d v="2024-03-21T00:00:00"/>
    <d v="2025-03-06T00:00:00"/>
    <n v="18168.439999999999"/>
    <x v="43"/>
    <x v="0"/>
    <n v="39.799999999999997"/>
    <x v="1"/>
    <x v="3"/>
    <x v="37"/>
    <x v="75"/>
    <x v="1"/>
    <x v="2"/>
    <x v="1"/>
  </r>
  <r>
    <x v="76"/>
    <x v="3"/>
    <x v="0"/>
    <d v="2025-04-15T00:00:00"/>
    <d v="2025-05-27T00:00:00"/>
    <n v="3406.09"/>
    <x v="11"/>
    <x v="1"/>
    <n v="40.700000000000003"/>
    <x v="2"/>
    <x v="2"/>
    <x v="38"/>
    <x v="76"/>
    <x v="0"/>
    <x v="2"/>
    <x v="2"/>
  </r>
  <r>
    <x v="77"/>
    <x v="2"/>
    <x v="4"/>
    <d v="2022-09-28T00:00:00"/>
    <d v="2025-04-23T00:00:00"/>
    <n v="14471.63"/>
    <x v="44"/>
    <x v="0"/>
    <n v="51.9"/>
    <x v="2"/>
    <x v="3"/>
    <x v="4"/>
    <x v="77"/>
    <x v="1"/>
    <x v="3"/>
    <x v="3"/>
  </r>
  <r>
    <x v="78"/>
    <x v="0"/>
    <x v="0"/>
    <d v="2024-05-20T00:00:00"/>
    <d v="2025-03-19T00:00:00"/>
    <n v="17272.43"/>
    <x v="23"/>
    <x v="0"/>
    <n v="80"/>
    <x v="2"/>
    <x v="0"/>
    <x v="2"/>
    <x v="78"/>
    <x v="1"/>
    <x v="1"/>
    <x v="1"/>
  </r>
  <r>
    <x v="79"/>
    <x v="3"/>
    <x v="1"/>
    <d v="2022-10-28T00:00:00"/>
    <d v="2025-04-22T00:00:00"/>
    <n v="15399.55"/>
    <x v="27"/>
    <x v="1"/>
    <n v="22.7"/>
    <x v="3"/>
    <x v="0"/>
    <x v="34"/>
    <x v="79"/>
    <x v="1"/>
    <x v="0"/>
    <x v="1"/>
  </r>
  <r>
    <x v="80"/>
    <x v="4"/>
    <x v="2"/>
    <d v="2023-05-26T00:00:00"/>
    <d v="2025-05-23T00:00:00"/>
    <n v="6277.76"/>
    <x v="45"/>
    <x v="0"/>
    <n v="70"/>
    <x v="3"/>
    <x v="3"/>
    <x v="12"/>
    <x v="80"/>
    <x v="0"/>
    <x v="1"/>
    <x v="2"/>
  </r>
  <r>
    <x v="81"/>
    <x v="4"/>
    <x v="4"/>
    <d v="2025-05-15T00:00:00"/>
    <d v="2025-07-22T00:00:00"/>
    <n v="6808.52"/>
    <x v="37"/>
    <x v="1"/>
    <n v="27.7"/>
    <x v="3"/>
    <x v="0"/>
    <x v="1"/>
    <x v="81"/>
    <x v="0"/>
    <x v="2"/>
    <x v="0"/>
  </r>
  <r>
    <x v="82"/>
    <x v="1"/>
    <x v="1"/>
    <d v="2023-05-26T00:00:00"/>
    <d v="2025-06-26T00:00:00"/>
    <n v="1048.6400000000001"/>
    <x v="33"/>
    <x v="1"/>
    <n v="53.6"/>
    <x v="3"/>
    <x v="0"/>
    <x v="29"/>
    <x v="82"/>
    <x v="0"/>
    <x v="3"/>
    <x v="2"/>
  </r>
  <r>
    <x v="83"/>
    <x v="3"/>
    <x v="2"/>
    <d v="2022-08-29T00:00:00"/>
    <d v="2025-06-01T00:00:00"/>
    <n v="2763.31"/>
    <x v="46"/>
    <x v="1"/>
    <n v="71.7"/>
    <x v="4"/>
    <x v="1"/>
    <x v="14"/>
    <x v="83"/>
    <x v="0"/>
    <x v="1"/>
    <x v="2"/>
  </r>
  <r>
    <x v="84"/>
    <x v="3"/>
    <x v="2"/>
    <d v="2022-08-29T00:00:00"/>
    <d v="2025-03-25T00:00:00"/>
    <n v="0"/>
    <x v="40"/>
    <x v="1"/>
    <n v="16.5"/>
    <x v="4"/>
    <x v="2"/>
    <x v="4"/>
    <x v="68"/>
    <x v="1"/>
    <x v="0"/>
    <x v="0"/>
  </r>
  <r>
    <x v="85"/>
    <x v="0"/>
    <x v="3"/>
    <d v="2022-12-27T00:00:00"/>
    <d v="2025-02-11T00:00:00"/>
    <n v="16639.62"/>
    <x v="47"/>
    <x v="1"/>
    <n v="45.6"/>
    <x v="3"/>
    <x v="2"/>
    <x v="29"/>
    <x v="84"/>
    <x v="1"/>
    <x v="3"/>
    <x v="2"/>
  </r>
  <r>
    <x v="86"/>
    <x v="3"/>
    <x v="1"/>
    <d v="2022-08-29T00:00:00"/>
    <d v="2025-05-07T00:00:00"/>
    <n v="3172.25"/>
    <x v="22"/>
    <x v="0"/>
    <n v="74.5"/>
    <x v="1"/>
    <x v="0"/>
    <x v="6"/>
    <x v="85"/>
    <x v="1"/>
    <x v="1"/>
    <x v="1"/>
  </r>
  <r>
    <x v="87"/>
    <x v="2"/>
    <x v="1"/>
    <d v="2023-10-23T00:00:00"/>
    <d v="2025-04-06T00:00:00"/>
    <n v="16806.25"/>
    <x v="47"/>
    <x v="1"/>
    <n v="67.400000000000006"/>
    <x v="2"/>
    <x v="2"/>
    <x v="36"/>
    <x v="86"/>
    <x v="1"/>
    <x v="1"/>
    <x v="2"/>
  </r>
  <r>
    <x v="88"/>
    <x v="3"/>
    <x v="1"/>
    <d v="2022-09-28T00:00:00"/>
    <d v="2025-05-17T00:00:00"/>
    <n v="10890.87"/>
    <x v="48"/>
    <x v="1"/>
    <n v="48.6"/>
    <x v="3"/>
    <x v="3"/>
    <x v="6"/>
    <x v="87"/>
    <x v="0"/>
    <x v="3"/>
    <x v="1"/>
  </r>
  <r>
    <x v="89"/>
    <x v="3"/>
    <x v="3"/>
    <d v="2022-07-30T00:00:00"/>
    <d v="2025-06-15T00:00:00"/>
    <n v="10161.879999999999"/>
    <x v="32"/>
    <x v="1"/>
    <n v="13.1"/>
    <x v="3"/>
    <x v="2"/>
    <x v="11"/>
    <x v="88"/>
    <x v="0"/>
    <x v="0"/>
    <x v="3"/>
  </r>
  <r>
    <x v="90"/>
    <x v="2"/>
    <x v="2"/>
    <d v="2022-05-01T00:00:00"/>
    <d v="2025-05-04T00:00:00"/>
    <n v="20050.91"/>
    <x v="18"/>
    <x v="0"/>
    <n v="69.599999999999994"/>
    <x v="0"/>
    <x v="2"/>
    <x v="13"/>
    <x v="89"/>
    <x v="1"/>
    <x v="1"/>
    <x v="3"/>
  </r>
  <r>
    <x v="91"/>
    <x v="2"/>
    <x v="1"/>
    <d v="2022-09-28T00:00:00"/>
    <d v="2025-03-08T00:00:00"/>
    <n v="810.64"/>
    <x v="49"/>
    <x v="0"/>
    <n v="26.4"/>
    <x v="2"/>
    <x v="1"/>
    <x v="39"/>
    <x v="90"/>
    <x v="1"/>
    <x v="0"/>
    <x v="1"/>
  </r>
  <r>
    <x v="92"/>
    <x v="0"/>
    <x v="1"/>
    <d v="2025-01-15T00:00:00"/>
    <d v="2025-03-04T00:00:00"/>
    <n v="19593.62"/>
    <x v="50"/>
    <x v="0"/>
    <n v="41.1"/>
    <x v="4"/>
    <x v="0"/>
    <x v="38"/>
    <x v="91"/>
    <x v="1"/>
    <x v="2"/>
    <x v="1"/>
  </r>
  <r>
    <x v="93"/>
    <x v="2"/>
    <x v="0"/>
    <d v="2024-01-21T00:00:00"/>
    <d v="2025-05-10T00:00:00"/>
    <n v="7905.7"/>
    <x v="39"/>
    <x v="1"/>
    <n v="20.2"/>
    <x v="0"/>
    <x v="1"/>
    <x v="21"/>
    <x v="92"/>
    <x v="1"/>
    <x v="0"/>
    <x v="1"/>
  </r>
  <r>
    <x v="94"/>
    <x v="3"/>
    <x v="3"/>
    <d v="2025-02-14T00:00:00"/>
    <d v="2025-05-08T00:00:00"/>
    <n v="14622.94"/>
    <x v="51"/>
    <x v="0"/>
    <n v="44.8"/>
    <x v="1"/>
    <x v="2"/>
    <x v="1"/>
    <x v="93"/>
    <x v="1"/>
    <x v="2"/>
    <x v="1"/>
  </r>
  <r>
    <x v="95"/>
    <x v="2"/>
    <x v="1"/>
    <d v="2024-03-21T00:00:00"/>
    <d v="2025-08-11T00:00:00"/>
    <n v="16937.900000000001"/>
    <x v="19"/>
    <x v="1"/>
    <n v="73.099999999999994"/>
    <x v="1"/>
    <x v="0"/>
    <x v="30"/>
    <x v="94"/>
    <x v="0"/>
    <x v="1"/>
    <x v="1"/>
  </r>
  <r>
    <x v="96"/>
    <x v="4"/>
    <x v="2"/>
    <d v="2022-06-30T00:00:00"/>
    <d v="2025-03-03T00:00:00"/>
    <n v="6403.96"/>
    <x v="12"/>
    <x v="1"/>
    <n v="58.3"/>
    <x v="2"/>
    <x v="1"/>
    <x v="6"/>
    <x v="95"/>
    <x v="1"/>
    <x v="3"/>
    <x v="2"/>
  </r>
  <r>
    <x v="97"/>
    <x v="4"/>
    <x v="1"/>
    <d v="2025-01-15T00:00:00"/>
    <d v="2025-05-08T00:00:00"/>
    <n v="7467.11"/>
    <x v="52"/>
    <x v="1"/>
    <n v="50.2"/>
    <x v="2"/>
    <x v="0"/>
    <x v="3"/>
    <x v="96"/>
    <x v="1"/>
    <x v="3"/>
    <x v="3"/>
  </r>
  <r>
    <x v="98"/>
    <x v="1"/>
    <x v="2"/>
    <d v="2024-05-20T00:00:00"/>
    <d v="2025-06-26T00:00:00"/>
    <n v="16651.14"/>
    <x v="9"/>
    <x v="1"/>
    <n v="57.4"/>
    <x v="1"/>
    <x v="0"/>
    <x v="15"/>
    <x v="97"/>
    <x v="0"/>
    <x v="3"/>
    <x v="1"/>
  </r>
  <r>
    <x v="99"/>
    <x v="0"/>
    <x v="2"/>
    <d v="2023-03-27T00:00:00"/>
    <d v="2025-03-18T00:00:00"/>
    <n v="454.08"/>
    <x v="49"/>
    <x v="1"/>
    <n v="61.3"/>
    <x v="2"/>
    <x v="3"/>
    <x v="12"/>
    <x v="98"/>
    <x v="1"/>
    <x v="3"/>
    <x v="0"/>
  </r>
  <r>
    <x v="100"/>
    <x v="4"/>
    <x v="3"/>
    <d v="2024-07-19T00:00:00"/>
    <d v="2025-03-28T00:00:00"/>
    <n v="3792.37"/>
    <x v="46"/>
    <x v="1"/>
    <n v="47.2"/>
    <x v="1"/>
    <x v="3"/>
    <x v="10"/>
    <x v="99"/>
    <x v="1"/>
    <x v="3"/>
    <x v="3"/>
  </r>
  <r>
    <x v="101"/>
    <x v="4"/>
    <x v="2"/>
    <d v="2021-09-03T00:00:00"/>
    <d v="2025-05-19T00:00:00"/>
    <n v="12242.44"/>
    <x v="10"/>
    <x v="0"/>
    <n v="42.8"/>
    <x v="1"/>
    <x v="2"/>
    <x v="0"/>
    <x v="100"/>
    <x v="0"/>
    <x v="2"/>
    <x v="0"/>
  </r>
  <r>
    <x v="102"/>
    <x v="1"/>
    <x v="2"/>
    <d v="2025-02-14T00:00:00"/>
    <d v="2025-05-04T00:00:00"/>
    <n v="11853.83"/>
    <x v="43"/>
    <x v="0"/>
    <n v="28.5"/>
    <x v="2"/>
    <x v="3"/>
    <x v="1"/>
    <x v="101"/>
    <x v="1"/>
    <x v="2"/>
    <x v="0"/>
  </r>
  <r>
    <x v="103"/>
    <x v="1"/>
    <x v="1"/>
    <d v="2022-04-01T00:00:00"/>
    <d v="2025-05-10T00:00:00"/>
    <n v="20486.580000000002"/>
    <x v="13"/>
    <x v="0"/>
    <n v="57.2"/>
    <x v="0"/>
    <x v="3"/>
    <x v="26"/>
    <x v="102"/>
    <x v="1"/>
    <x v="3"/>
    <x v="2"/>
  </r>
  <r>
    <x v="104"/>
    <x v="1"/>
    <x v="3"/>
    <d v="2022-03-02T00:00:00"/>
    <d v="2025-03-04T00:00:00"/>
    <n v="1162.6300000000001"/>
    <x v="31"/>
    <x v="1"/>
    <n v="73.7"/>
    <x v="3"/>
    <x v="0"/>
    <x v="13"/>
    <x v="103"/>
    <x v="1"/>
    <x v="1"/>
    <x v="2"/>
  </r>
  <r>
    <x v="105"/>
    <x v="4"/>
    <x v="2"/>
    <d v="2022-01-31T00:00:00"/>
    <d v="2025-02-04T00:00:00"/>
    <n v="25078.78"/>
    <x v="13"/>
    <x v="1"/>
    <n v="51.1"/>
    <x v="3"/>
    <x v="0"/>
    <x v="13"/>
    <x v="104"/>
    <x v="1"/>
    <x v="3"/>
    <x v="1"/>
  </r>
  <r>
    <x v="106"/>
    <x v="4"/>
    <x v="4"/>
    <d v="2023-05-26T00:00:00"/>
    <d v="2025-06-03T00:00:00"/>
    <n v="15910.85"/>
    <x v="13"/>
    <x v="0"/>
    <n v="58.3"/>
    <x v="3"/>
    <x v="1"/>
    <x v="12"/>
    <x v="105"/>
    <x v="0"/>
    <x v="3"/>
    <x v="0"/>
  </r>
  <r>
    <x v="107"/>
    <x v="2"/>
    <x v="0"/>
    <d v="2022-01-01T00:00:00"/>
    <d v="2025-03-27T00:00:00"/>
    <n v="6503.58"/>
    <x v="36"/>
    <x v="1"/>
    <n v="14.2"/>
    <x v="4"/>
    <x v="2"/>
    <x v="31"/>
    <x v="106"/>
    <x v="1"/>
    <x v="0"/>
    <x v="2"/>
  </r>
  <r>
    <x v="108"/>
    <x v="0"/>
    <x v="3"/>
    <d v="2022-03-02T00:00:00"/>
    <d v="2025-03-14T00:00:00"/>
    <n v="12002.11"/>
    <x v="9"/>
    <x v="0"/>
    <n v="13.5"/>
    <x v="1"/>
    <x v="1"/>
    <x v="13"/>
    <x v="107"/>
    <x v="1"/>
    <x v="0"/>
    <x v="2"/>
  </r>
  <r>
    <x v="109"/>
    <x v="0"/>
    <x v="4"/>
    <d v="2024-06-19T00:00:00"/>
    <d v="2025-06-19T00:00:00"/>
    <n v="9037.85"/>
    <x v="15"/>
    <x v="0"/>
    <n v="33"/>
    <x v="0"/>
    <x v="0"/>
    <x v="25"/>
    <x v="108"/>
    <x v="0"/>
    <x v="2"/>
    <x v="0"/>
  </r>
  <r>
    <x v="110"/>
    <x v="2"/>
    <x v="3"/>
    <d v="2024-11-16T00:00:00"/>
    <d v="2025-06-10T00:00:00"/>
    <n v="15637.77"/>
    <x v="34"/>
    <x v="0"/>
    <n v="17.7"/>
    <x v="1"/>
    <x v="0"/>
    <x v="27"/>
    <x v="109"/>
    <x v="0"/>
    <x v="0"/>
    <x v="3"/>
  </r>
  <r>
    <x v="111"/>
    <x v="2"/>
    <x v="3"/>
    <d v="2022-06-30T00:00:00"/>
    <d v="2025-08-09T00:00:00"/>
    <n v="4760.55"/>
    <x v="53"/>
    <x v="0"/>
    <n v="28.6"/>
    <x v="3"/>
    <x v="0"/>
    <x v="26"/>
    <x v="110"/>
    <x v="0"/>
    <x v="2"/>
    <x v="0"/>
  </r>
  <r>
    <x v="112"/>
    <x v="0"/>
    <x v="1"/>
    <d v="2023-03-27T00:00:00"/>
    <d v="2025-05-13T00:00:00"/>
    <n v="13056.78"/>
    <x v="54"/>
    <x v="0"/>
    <n v="41.6"/>
    <x v="0"/>
    <x v="0"/>
    <x v="29"/>
    <x v="111"/>
    <x v="1"/>
    <x v="2"/>
    <x v="0"/>
  </r>
  <r>
    <x v="113"/>
    <x v="1"/>
    <x v="2"/>
    <d v="2023-02-25T00:00:00"/>
    <d v="2025-08-06T00:00:00"/>
    <n v="18621.77"/>
    <x v="27"/>
    <x v="0"/>
    <n v="79.900000000000006"/>
    <x v="3"/>
    <x v="0"/>
    <x v="39"/>
    <x v="112"/>
    <x v="0"/>
    <x v="1"/>
    <x v="3"/>
  </r>
  <r>
    <x v="114"/>
    <x v="4"/>
    <x v="1"/>
    <d v="2025-03-16T00:00:00"/>
    <d v="2025-07-24T00:00:00"/>
    <n v="12523.17"/>
    <x v="14"/>
    <x v="1"/>
    <n v="52.6"/>
    <x v="2"/>
    <x v="3"/>
    <x v="33"/>
    <x v="113"/>
    <x v="0"/>
    <x v="3"/>
    <x v="0"/>
  </r>
  <r>
    <x v="115"/>
    <x v="4"/>
    <x v="4"/>
    <d v="2022-10-28T00:00:00"/>
    <d v="2025-04-19T00:00:00"/>
    <n v="7389.61"/>
    <x v="38"/>
    <x v="1"/>
    <n v="16.899999999999999"/>
    <x v="0"/>
    <x v="1"/>
    <x v="34"/>
    <x v="114"/>
    <x v="1"/>
    <x v="0"/>
    <x v="1"/>
  </r>
  <r>
    <x v="116"/>
    <x v="4"/>
    <x v="1"/>
    <d v="2024-05-20T00:00:00"/>
    <d v="2025-05-19T00:00:00"/>
    <n v="10890.98"/>
    <x v="25"/>
    <x v="1"/>
    <n v="37.9"/>
    <x v="2"/>
    <x v="2"/>
    <x v="25"/>
    <x v="115"/>
    <x v="0"/>
    <x v="2"/>
    <x v="1"/>
  </r>
  <r>
    <x v="117"/>
    <x v="2"/>
    <x v="2"/>
    <d v="2023-08-24T00:00:00"/>
    <d v="2025-02-19T00:00:00"/>
    <n v="4045.78"/>
    <x v="22"/>
    <x v="1"/>
    <n v="14.7"/>
    <x v="4"/>
    <x v="2"/>
    <x v="40"/>
    <x v="116"/>
    <x v="1"/>
    <x v="0"/>
    <x v="3"/>
  </r>
  <r>
    <x v="118"/>
    <x v="0"/>
    <x v="2"/>
    <d v="2024-11-16T00:00:00"/>
    <d v="2025-07-29T00:00:00"/>
    <n v="11313.49"/>
    <x v="55"/>
    <x v="1"/>
    <n v="56.9"/>
    <x v="3"/>
    <x v="0"/>
    <x v="10"/>
    <x v="117"/>
    <x v="0"/>
    <x v="3"/>
    <x v="2"/>
  </r>
  <r>
    <x v="119"/>
    <x v="2"/>
    <x v="4"/>
    <d v="2023-12-22T00:00:00"/>
    <d v="2025-07-18T00:00:00"/>
    <n v="7582.45"/>
    <x v="39"/>
    <x v="0"/>
    <n v="20.8"/>
    <x v="4"/>
    <x v="3"/>
    <x v="32"/>
    <x v="118"/>
    <x v="0"/>
    <x v="0"/>
    <x v="2"/>
  </r>
  <r>
    <x v="120"/>
    <x v="1"/>
    <x v="2"/>
    <d v="2024-12-16T00:00:00"/>
    <d v="2025-06-03T00:00:00"/>
    <n v="21770.23"/>
    <x v="50"/>
    <x v="0"/>
    <n v="66.5"/>
    <x v="0"/>
    <x v="0"/>
    <x v="41"/>
    <x v="119"/>
    <x v="0"/>
    <x v="1"/>
    <x v="3"/>
  </r>
  <r>
    <x v="121"/>
    <x v="4"/>
    <x v="2"/>
    <d v="2024-09-17T00:00:00"/>
    <d v="2025-05-26T00:00:00"/>
    <n v="8516.4"/>
    <x v="36"/>
    <x v="1"/>
    <n v="64.400000000000006"/>
    <x v="4"/>
    <x v="0"/>
    <x v="10"/>
    <x v="120"/>
    <x v="0"/>
    <x v="1"/>
    <x v="1"/>
  </r>
  <r>
    <x v="122"/>
    <x v="3"/>
    <x v="3"/>
    <d v="2022-05-01T00:00:00"/>
    <d v="2025-02-22T00:00:00"/>
    <n v="1195.74"/>
    <x v="33"/>
    <x v="0"/>
    <n v="29"/>
    <x v="3"/>
    <x v="2"/>
    <x v="9"/>
    <x v="121"/>
    <x v="1"/>
    <x v="2"/>
    <x v="1"/>
  </r>
  <r>
    <x v="123"/>
    <x v="4"/>
    <x v="2"/>
    <d v="2024-06-19T00:00:00"/>
    <d v="2025-04-04T00:00:00"/>
    <n v="11196.81"/>
    <x v="50"/>
    <x v="0"/>
    <n v="34.200000000000003"/>
    <x v="0"/>
    <x v="2"/>
    <x v="24"/>
    <x v="122"/>
    <x v="1"/>
    <x v="2"/>
    <x v="0"/>
  </r>
  <r>
    <x v="124"/>
    <x v="2"/>
    <x v="2"/>
    <d v="2023-11-22T00:00:00"/>
    <d v="2025-08-12T00:00:00"/>
    <n v="1768.96"/>
    <x v="56"/>
    <x v="1"/>
    <n v="62.3"/>
    <x v="3"/>
    <x v="1"/>
    <x v="8"/>
    <x v="123"/>
    <x v="0"/>
    <x v="1"/>
    <x v="0"/>
  </r>
  <r>
    <x v="125"/>
    <x v="1"/>
    <x v="4"/>
    <d v="2022-01-31T00:00:00"/>
    <d v="2025-05-15T00:00:00"/>
    <n v="21553.23"/>
    <x v="28"/>
    <x v="0"/>
    <n v="37.799999999999997"/>
    <x v="3"/>
    <x v="0"/>
    <x v="23"/>
    <x v="124"/>
    <x v="1"/>
    <x v="2"/>
    <x v="3"/>
  </r>
  <r>
    <x v="126"/>
    <x v="4"/>
    <x v="0"/>
    <d v="2023-11-22T00:00:00"/>
    <d v="2025-04-26T00:00:00"/>
    <n v="11711.09"/>
    <x v="26"/>
    <x v="1"/>
    <n v="59.7"/>
    <x v="4"/>
    <x v="2"/>
    <x v="36"/>
    <x v="125"/>
    <x v="1"/>
    <x v="3"/>
    <x v="2"/>
  </r>
  <r>
    <x v="127"/>
    <x v="0"/>
    <x v="2"/>
    <d v="2024-09-17T00:00:00"/>
    <d v="2025-03-08T00:00:00"/>
    <n v="24272.48"/>
    <x v="28"/>
    <x v="1"/>
    <n v="68.2"/>
    <x v="4"/>
    <x v="2"/>
    <x v="41"/>
    <x v="126"/>
    <x v="1"/>
    <x v="1"/>
    <x v="3"/>
  </r>
  <r>
    <x v="128"/>
    <x v="0"/>
    <x v="3"/>
    <d v="2023-04-26T00:00:00"/>
    <d v="2025-05-03T00:00:00"/>
    <n v="10844.05"/>
    <x v="15"/>
    <x v="0"/>
    <n v="37.700000000000003"/>
    <x v="2"/>
    <x v="1"/>
    <x v="12"/>
    <x v="127"/>
    <x v="1"/>
    <x v="2"/>
    <x v="2"/>
  </r>
  <r>
    <x v="129"/>
    <x v="3"/>
    <x v="3"/>
    <d v="2025-01-15T00:00:00"/>
    <d v="2025-06-09T00:00:00"/>
    <n v="2212.75"/>
    <x v="22"/>
    <x v="0"/>
    <n v="22.1"/>
    <x v="4"/>
    <x v="1"/>
    <x v="33"/>
    <x v="128"/>
    <x v="0"/>
    <x v="0"/>
    <x v="0"/>
  </r>
  <r>
    <x v="130"/>
    <x v="4"/>
    <x v="1"/>
    <d v="2022-07-30T00:00:00"/>
    <d v="2025-03-18T00:00:00"/>
    <n v="22301.49"/>
    <x v="50"/>
    <x v="1"/>
    <n v="57.7"/>
    <x v="0"/>
    <x v="3"/>
    <x v="6"/>
    <x v="129"/>
    <x v="1"/>
    <x v="3"/>
    <x v="3"/>
  </r>
  <r>
    <x v="131"/>
    <x v="2"/>
    <x v="3"/>
    <d v="2023-03-27T00:00:00"/>
    <d v="2025-04-15T00:00:00"/>
    <n v="1755.6"/>
    <x v="31"/>
    <x v="1"/>
    <n v="54.2"/>
    <x v="0"/>
    <x v="0"/>
    <x v="29"/>
    <x v="130"/>
    <x v="1"/>
    <x v="3"/>
    <x v="3"/>
  </r>
  <r>
    <x v="132"/>
    <x v="2"/>
    <x v="4"/>
    <d v="2025-03-16T00:00:00"/>
    <d v="2025-04-17T00:00:00"/>
    <n v="5901.8"/>
    <x v="12"/>
    <x v="1"/>
    <n v="12.6"/>
    <x v="2"/>
    <x v="0"/>
    <x v="38"/>
    <x v="131"/>
    <x v="1"/>
    <x v="0"/>
    <x v="2"/>
  </r>
  <r>
    <x v="133"/>
    <x v="0"/>
    <x v="4"/>
    <d v="2022-05-31T00:00:00"/>
    <d v="2025-05-07T00:00:00"/>
    <n v="15560.62"/>
    <x v="16"/>
    <x v="1"/>
    <n v="50.6"/>
    <x v="4"/>
    <x v="2"/>
    <x v="11"/>
    <x v="132"/>
    <x v="1"/>
    <x v="3"/>
    <x v="3"/>
  </r>
  <r>
    <x v="134"/>
    <x v="1"/>
    <x v="3"/>
    <d v="2023-11-22T00:00:00"/>
    <d v="2025-04-14T00:00:00"/>
    <n v="12735.96"/>
    <x v="57"/>
    <x v="0"/>
    <n v="77"/>
    <x v="2"/>
    <x v="0"/>
    <x v="30"/>
    <x v="133"/>
    <x v="1"/>
    <x v="1"/>
    <x v="2"/>
  </r>
  <r>
    <x v="135"/>
    <x v="2"/>
    <x v="2"/>
    <d v="2024-01-21T00:00:00"/>
    <d v="2025-05-01T00:00:00"/>
    <n v="5177.03"/>
    <x v="32"/>
    <x v="1"/>
    <n v="57.5"/>
    <x v="2"/>
    <x v="0"/>
    <x v="21"/>
    <x v="134"/>
    <x v="1"/>
    <x v="3"/>
    <x v="0"/>
  </r>
  <r>
    <x v="136"/>
    <x v="2"/>
    <x v="0"/>
    <d v="2022-08-29T00:00:00"/>
    <d v="2025-05-07T00:00:00"/>
    <n v="19585.2"/>
    <x v="23"/>
    <x v="1"/>
    <n v="27.6"/>
    <x v="0"/>
    <x v="1"/>
    <x v="6"/>
    <x v="135"/>
    <x v="1"/>
    <x v="2"/>
    <x v="3"/>
  </r>
  <r>
    <x v="137"/>
    <x v="2"/>
    <x v="0"/>
    <d v="2022-06-30T00:00:00"/>
    <d v="2025-07-08T00:00:00"/>
    <n v="16666.29"/>
    <x v="19"/>
    <x v="1"/>
    <n v="31.7"/>
    <x v="3"/>
    <x v="1"/>
    <x v="13"/>
    <x v="136"/>
    <x v="0"/>
    <x v="2"/>
    <x v="1"/>
  </r>
  <r>
    <x v="138"/>
    <x v="1"/>
    <x v="0"/>
    <d v="2023-12-22T00:00:00"/>
    <d v="2025-05-09T00:00:00"/>
    <n v="14036.22"/>
    <x v="55"/>
    <x v="1"/>
    <n v="66.900000000000006"/>
    <x v="0"/>
    <x v="0"/>
    <x v="30"/>
    <x v="137"/>
    <x v="1"/>
    <x v="1"/>
    <x v="1"/>
  </r>
  <r>
    <x v="139"/>
    <x v="4"/>
    <x v="4"/>
    <d v="2023-08-24T00:00:00"/>
    <d v="2025-05-13T00:00:00"/>
    <n v="264.26"/>
    <x v="1"/>
    <x v="1"/>
    <n v="22.6"/>
    <x v="3"/>
    <x v="1"/>
    <x v="8"/>
    <x v="138"/>
    <x v="1"/>
    <x v="0"/>
    <x v="0"/>
  </r>
  <r>
    <x v="140"/>
    <x v="3"/>
    <x v="3"/>
    <d v="2024-10-17T00:00:00"/>
    <d v="2025-05-30T00:00:00"/>
    <n v="1447.72"/>
    <x v="31"/>
    <x v="0"/>
    <n v="45.5"/>
    <x v="0"/>
    <x v="0"/>
    <x v="17"/>
    <x v="139"/>
    <x v="0"/>
    <x v="3"/>
    <x v="1"/>
  </r>
  <r>
    <x v="141"/>
    <x v="2"/>
    <x v="4"/>
    <d v="2024-11-16T00:00:00"/>
    <d v="2025-05-09T00:00:00"/>
    <n v="17077.330000000002"/>
    <x v="57"/>
    <x v="0"/>
    <n v="21.4"/>
    <x v="0"/>
    <x v="1"/>
    <x v="41"/>
    <x v="140"/>
    <x v="1"/>
    <x v="0"/>
    <x v="3"/>
  </r>
  <r>
    <x v="142"/>
    <x v="4"/>
    <x v="0"/>
    <d v="2023-05-26T00:00:00"/>
    <d v="2025-02-21T00:00:00"/>
    <n v="8813.11"/>
    <x v="36"/>
    <x v="0"/>
    <n v="77.900000000000006"/>
    <x v="3"/>
    <x v="1"/>
    <x v="5"/>
    <x v="141"/>
    <x v="1"/>
    <x v="1"/>
    <x v="1"/>
  </r>
  <r>
    <x v="143"/>
    <x v="1"/>
    <x v="3"/>
    <d v="2023-12-22T00:00:00"/>
    <d v="2025-01-25T00:00:00"/>
    <n v="13168.45"/>
    <x v="28"/>
    <x v="1"/>
    <n v="73.3"/>
    <x v="0"/>
    <x v="2"/>
    <x v="15"/>
    <x v="142"/>
    <x v="1"/>
    <x v="1"/>
    <x v="0"/>
  </r>
  <r>
    <x v="144"/>
    <x v="4"/>
    <x v="2"/>
    <d v="2023-07-25T00:00:00"/>
    <d v="2025-03-31T00:00:00"/>
    <n v="14242.16"/>
    <x v="16"/>
    <x v="1"/>
    <n v="77.599999999999994"/>
    <x v="0"/>
    <x v="1"/>
    <x v="8"/>
    <x v="143"/>
    <x v="1"/>
    <x v="1"/>
    <x v="3"/>
  </r>
  <r>
    <x v="145"/>
    <x v="2"/>
    <x v="0"/>
    <d v="2022-03-02T00:00:00"/>
    <d v="2025-05-10T00:00:00"/>
    <n v="10643.18"/>
    <x v="48"/>
    <x v="0"/>
    <n v="59.8"/>
    <x v="4"/>
    <x v="3"/>
    <x v="28"/>
    <x v="144"/>
    <x v="1"/>
    <x v="3"/>
    <x v="1"/>
  </r>
  <r>
    <x v="146"/>
    <x v="0"/>
    <x v="3"/>
    <d v="2024-02-20T00:00:00"/>
    <d v="2025-04-04T00:00:00"/>
    <n v="6370.39"/>
    <x v="2"/>
    <x v="0"/>
    <n v="68.2"/>
    <x v="1"/>
    <x v="2"/>
    <x v="15"/>
    <x v="145"/>
    <x v="1"/>
    <x v="1"/>
    <x v="0"/>
  </r>
  <r>
    <x v="147"/>
    <x v="2"/>
    <x v="0"/>
    <d v="2023-05-26T00:00:00"/>
    <d v="2025-05-04T00:00:00"/>
    <n v="1495.07"/>
    <x v="33"/>
    <x v="1"/>
    <n v="26.5"/>
    <x v="2"/>
    <x v="1"/>
    <x v="42"/>
    <x v="146"/>
    <x v="1"/>
    <x v="0"/>
    <x v="3"/>
  </r>
  <r>
    <x v="148"/>
    <x v="0"/>
    <x v="2"/>
    <d v="2025-01-15T00:00:00"/>
    <d v="2025-02-12T00:00:00"/>
    <n v="12787.83"/>
    <x v="35"/>
    <x v="1"/>
    <n v="65.400000000000006"/>
    <x v="2"/>
    <x v="2"/>
    <x v="43"/>
    <x v="147"/>
    <x v="1"/>
    <x v="1"/>
    <x v="0"/>
  </r>
  <r>
    <x v="149"/>
    <x v="3"/>
    <x v="1"/>
    <d v="2023-03-27T00:00:00"/>
    <d v="2025-08-12T00:00:00"/>
    <n v="10323.16"/>
    <x v="51"/>
    <x v="0"/>
    <n v="11.3"/>
    <x v="1"/>
    <x v="2"/>
    <x v="44"/>
    <x v="148"/>
    <x v="0"/>
    <x v="0"/>
    <x v="0"/>
  </r>
  <r>
    <x v="150"/>
    <x v="0"/>
    <x v="2"/>
    <d v="2024-04-20T00:00:00"/>
    <d v="2025-07-13T00:00:00"/>
    <n v="7442.02"/>
    <x v="12"/>
    <x v="0"/>
    <n v="26.7"/>
    <x v="0"/>
    <x v="2"/>
    <x v="7"/>
    <x v="149"/>
    <x v="0"/>
    <x v="0"/>
    <x v="1"/>
  </r>
  <r>
    <x v="151"/>
    <x v="0"/>
    <x v="0"/>
    <d v="2022-12-27T00:00:00"/>
    <d v="2025-03-29T00:00:00"/>
    <n v="14155.54"/>
    <x v="57"/>
    <x v="0"/>
    <n v="54.2"/>
    <x v="1"/>
    <x v="3"/>
    <x v="18"/>
    <x v="150"/>
    <x v="1"/>
    <x v="3"/>
    <x v="1"/>
  </r>
  <r>
    <x v="152"/>
    <x v="4"/>
    <x v="0"/>
    <d v="2022-05-01T00:00:00"/>
    <d v="2025-06-13T00:00:00"/>
    <n v="8810.2199999999993"/>
    <x v="39"/>
    <x v="1"/>
    <n v="23.1"/>
    <x v="0"/>
    <x v="3"/>
    <x v="26"/>
    <x v="151"/>
    <x v="0"/>
    <x v="0"/>
    <x v="1"/>
  </r>
  <r>
    <x v="153"/>
    <x v="0"/>
    <x v="4"/>
    <d v="2022-09-28T00:00:00"/>
    <d v="2025-04-06T00:00:00"/>
    <n v="10913.3"/>
    <x v="16"/>
    <x v="0"/>
    <n v="37.299999999999997"/>
    <x v="3"/>
    <x v="3"/>
    <x v="34"/>
    <x v="152"/>
    <x v="1"/>
    <x v="2"/>
    <x v="2"/>
  </r>
  <r>
    <x v="154"/>
    <x v="2"/>
    <x v="0"/>
    <d v="2023-09-23T00:00:00"/>
    <d v="2025-07-27T00:00:00"/>
    <n v="19856.57"/>
    <x v="43"/>
    <x v="1"/>
    <n v="26.9"/>
    <x v="4"/>
    <x v="3"/>
    <x v="20"/>
    <x v="153"/>
    <x v="0"/>
    <x v="0"/>
    <x v="1"/>
  </r>
  <r>
    <x v="155"/>
    <x v="3"/>
    <x v="0"/>
    <d v="2023-09-23T00:00:00"/>
    <d v="2025-05-19T00:00:00"/>
    <n v="13783.76"/>
    <x v="34"/>
    <x v="0"/>
    <n v="68.099999999999994"/>
    <x v="3"/>
    <x v="1"/>
    <x v="8"/>
    <x v="154"/>
    <x v="0"/>
    <x v="1"/>
    <x v="1"/>
  </r>
  <r>
    <x v="156"/>
    <x v="3"/>
    <x v="0"/>
    <d v="2021-11-02T00:00:00"/>
    <d v="2025-04-18T00:00:00"/>
    <n v="10443.950000000001"/>
    <x v="54"/>
    <x v="0"/>
    <n v="30.5"/>
    <x v="1"/>
    <x v="0"/>
    <x v="19"/>
    <x v="155"/>
    <x v="1"/>
    <x v="2"/>
    <x v="0"/>
  </r>
  <r>
    <x v="157"/>
    <x v="2"/>
    <x v="2"/>
    <d v="2022-11-27T00:00:00"/>
    <d v="2025-03-27T00:00:00"/>
    <n v="10649.68"/>
    <x v="8"/>
    <x v="1"/>
    <n v="27.7"/>
    <x v="1"/>
    <x v="3"/>
    <x v="44"/>
    <x v="156"/>
    <x v="1"/>
    <x v="2"/>
    <x v="3"/>
  </r>
  <r>
    <x v="158"/>
    <x v="2"/>
    <x v="0"/>
    <d v="2022-03-02T00:00:00"/>
    <d v="2025-06-05T00:00:00"/>
    <n v="6952.79"/>
    <x v="45"/>
    <x v="0"/>
    <n v="66"/>
    <x v="3"/>
    <x v="2"/>
    <x v="31"/>
    <x v="157"/>
    <x v="0"/>
    <x v="1"/>
    <x v="2"/>
  </r>
  <r>
    <x v="159"/>
    <x v="4"/>
    <x v="2"/>
    <d v="2024-08-18T00:00:00"/>
    <d v="2025-02-17T00:00:00"/>
    <n v="13614.81"/>
    <x v="44"/>
    <x v="1"/>
    <n v="35.700000000000003"/>
    <x v="2"/>
    <x v="0"/>
    <x v="27"/>
    <x v="158"/>
    <x v="1"/>
    <x v="2"/>
    <x v="3"/>
  </r>
  <r>
    <x v="160"/>
    <x v="4"/>
    <x v="0"/>
    <d v="2023-04-26T00:00:00"/>
    <d v="2025-06-28T00:00:00"/>
    <n v="8512.7900000000009"/>
    <x v="57"/>
    <x v="1"/>
    <n v="32.5"/>
    <x v="2"/>
    <x v="3"/>
    <x v="16"/>
    <x v="159"/>
    <x v="0"/>
    <x v="2"/>
    <x v="0"/>
  </r>
  <r>
    <x v="161"/>
    <x v="4"/>
    <x v="4"/>
    <d v="2021-11-02T00:00:00"/>
    <d v="2025-07-02T00:00:00"/>
    <n v="5743.08"/>
    <x v="17"/>
    <x v="1"/>
    <n v="34.6"/>
    <x v="2"/>
    <x v="2"/>
    <x v="35"/>
    <x v="160"/>
    <x v="0"/>
    <x v="2"/>
    <x v="0"/>
  </r>
  <r>
    <x v="162"/>
    <x v="3"/>
    <x v="4"/>
    <d v="2022-01-01T00:00:00"/>
    <d v="2025-04-23T00:00:00"/>
    <n v="13539.93"/>
    <x v="43"/>
    <x v="0"/>
    <n v="18.8"/>
    <x v="2"/>
    <x v="3"/>
    <x v="23"/>
    <x v="161"/>
    <x v="1"/>
    <x v="0"/>
    <x v="0"/>
  </r>
  <r>
    <x v="163"/>
    <x v="4"/>
    <x v="4"/>
    <d v="2025-05-15T00:00:00"/>
    <d v="2025-07-05T00:00:00"/>
    <n v="11840.95"/>
    <x v="57"/>
    <x v="1"/>
    <n v="76.400000000000006"/>
    <x v="4"/>
    <x v="1"/>
    <x v="38"/>
    <x v="162"/>
    <x v="0"/>
    <x v="1"/>
    <x v="2"/>
  </r>
  <r>
    <x v="164"/>
    <x v="1"/>
    <x v="2"/>
    <d v="2023-06-25T00:00:00"/>
    <d v="2025-02-28T00:00:00"/>
    <n v="4680.6899999999996"/>
    <x v="53"/>
    <x v="1"/>
    <n v="27.5"/>
    <x v="1"/>
    <x v="2"/>
    <x v="8"/>
    <x v="163"/>
    <x v="1"/>
    <x v="2"/>
    <x v="0"/>
  </r>
  <r>
    <x v="165"/>
    <x v="1"/>
    <x v="1"/>
    <d v="2022-08-29T00:00:00"/>
    <d v="2025-06-07T00:00:00"/>
    <n v="1850.6"/>
    <x v="56"/>
    <x v="1"/>
    <n v="59.3"/>
    <x v="0"/>
    <x v="3"/>
    <x v="14"/>
    <x v="164"/>
    <x v="0"/>
    <x v="3"/>
    <x v="0"/>
  </r>
  <r>
    <x v="166"/>
    <x v="4"/>
    <x v="3"/>
    <d v="2024-12-16T00:00:00"/>
    <d v="2025-07-26T00:00:00"/>
    <n v="3312.09"/>
    <x v="46"/>
    <x v="1"/>
    <n v="22.1"/>
    <x v="4"/>
    <x v="3"/>
    <x v="17"/>
    <x v="165"/>
    <x v="0"/>
    <x v="0"/>
    <x v="1"/>
  </r>
  <r>
    <x v="167"/>
    <x v="2"/>
    <x v="0"/>
    <d v="2022-08-29T00:00:00"/>
    <d v="2025-05-31T00:00:00"/>
    <n v="14060.45"/>
    <x v="34"/>
    <x v="1"/>
    <n v="69.599999999999994"/>
    <x v="1"/>
    <x v="3"/>
    <x v="14"/>
    <x v="166"/>
    <x v="0"/>
    <x v="1"/>
    <x v="1"/>
  </r>
  <r>
    <x v="168"/>
    <x v="1"/>
    <x v="3"/>
    <d v="2024-12-16T00:00:00"/>
    <d v="2025-07-09T00:00:00"/>
    <n v="2494.62"/>
    <x v="4"/>
    <x v="0"/>
    <n v="65.3"/>
    <x v="0"/>
    <x v="3"/>
    <x v="27"/>
    <x v="167"/>
    <x v="0"/>
    <x v="1"/>
    <x v="0"/>
  </r>
  <r>
    <x v="169"/>
    <x v="4"/>
    <x v="4"/>
    <d v="2024-11-16T00:00:00"/>
    <d v="2025-07-22T00:00:00"/>
    <n v="19495.259999999998"/>
    <x v="51"/>
    <x v="0"/>
    <n v="31.7"/>
    <x v="3"/>
    <x v="2"/>
    <x v="10"/>
    <x v="168"/>
    <x v="0"/>
    <x v="2"/>
    <x v="3"/>
  </r>
  <r>
    <x v="170"/>
    <x v="4"/>
    <x v="4"/>
    <d v="2025-03-16T00:00:00"/>
    <d v="2025-05-24T00:00:00"/>
    <n v="3232.26"/>
    <x v="46"/>
    <x v="0"/>
    <n v="41.5"/>
    <x v="2"/>
    <x v="1"/>
    <x v="1"/>
    <x v="169"/>
    <x v="0"/>
    <x v="2"/>
    <x v="1"/>
  </r>
  <r>
    <x v="171"/>
    <x v="1"/>
    <x v="4"/>
    <d v="2024-08-18T00:00:00"/>
    <d v="2025-07-11T00:00:00"/>
    <n v="22562.71"/>
    <x v="54"/>
    <x v="1"/>
    <n v="45.2"/>
    <x v="4"/>
    <x v="1"/>
    <x v="2"/>
    <x v="170"/>
    <x v="0"/>
    <x v="3"/>
    <x v="3"/>
  </r>
  <r>
    <x v="172"/>
    <x v="2"/>
    <x v="3"/>
    <d v="2024-09-17T00:00:00"/>
    <d v="2025-02-13T00:00:00"/>
    <n v="9645.42"/>
    <x v="53"/>
    <x v="0"/>
    <n v="34.200000000000003"/>
    <x v="2"/>
    <x v="0"/>
    <x v="33"/>
    <x v="171"/>
    <x v="1"/>
    <x v="2"/>
    <x v="3"/>
  </r>
  <r>
    <x v="173"/>
    <x v="2"/>
    <x v="3"/>
    <d v="2022-04-01T00:00:00"/>
    <d v="2025-06-04T00:00:00"/>
    <n v="13451.5"/>
    <x v="55"/>
    <x v="0"/>
    <n v="53.8"/>
    <x v="4"/>
    <x v="1"/>
    <x v="28"/>
    <x v="172"/>
    <x v="0"/>
    <x v="3"/>
    <x v="1"/>
  </r>
  <r>
    <x v="174"/>
    <x v="1"/>
    <x v="4"/>
    <d v="2024-10-17T00:00:00"/>
    <d v="2025-02-26T00:00:00"/>
    <n v="3690.85"/>
    <x v="11"/>
    <x v="1"/>
    <n v="69"/>
    <x v="4"/>
    <x v="0"/>
    <x v="33"/>
    <x v="173"/>
    <x v="1"/>
    <x v="1"/>
    <x v="1"/>
  </r>
  <r>
    <x v="175"/>
    <x v="0"/>
    <x v="4"/>
    <d v="2024-03-21T00:00:00"/>
    <d v="2025-06-21T00:00:00"/>
    <n v="8572.52"/>
    <x v="27"/>
    <x v="1"/>
    <n v="53.3"/>
    <x v="0"/>
    <x v="3"/>
    <x v="21"/>
    <x v="174"/>
    <x v="0"/>
    <x v="3"/>
    <x v="0"/>
  </r>
  <r>
    <x v="176"/>
    <x v="2"/>
    <x v="1"/>
    <d v="2024-04-20T00:00:00"/>
    <d v="2025-02-19T00:00:00"/>
    <n v="11316.49"/>
    <x v="28"/>
    <x v="1"/>
    <n v="30.8"/>
    <x v="4"/>
    <x v="1"/>
    <x v="2"/>
    <x v="175"/>
    <x v="1"/>
    <x v="2"/>
    <x v="0"/>
  </r>
  <r>
    <x v="177"/>
    <x v="4"/>
    <x v="1"/>
    <d v="2023-01-26T00:00:00"/>
    <d v="2025-06-22T00:00:00"/>
    <n v="8519.4699999999993"/>
    <x v="37"/>
    <x v="1"/>
    <n v="52.5"/>
    <x v="2"/>
    <x v="3"/>
    <x v="39"/>
    <x v="176"/>
    <x v="0"/>
    <x v="3"/>
    <x v="2"/>
  </r>
  <r>
    <x v="178"/>
    <x v="4"/>
    <x v="3"/>
    <d v="2023-08-24T00:00:00"/>
    <d v="2025-03-23T00:00:00"/>
    <n v="10878.14"/>
    <x v="16"/>
    <x v="0"/>
    <n v="32.299999999999997"/>
    <x v="2"/>
    <x v="2"/>
    <x v="32"/>
    <x v="177"/>
    <x v="1"/>
    <x v="2"/>
    <x v="2"/>
  </r>
  <r>
    <x v="179"/>
    <x v="3"/>
    <x v="3"/>
    <d v="2025-01-15T00:00:00"/>
    <d v="2025-05-31T00:00:00"/>
    <n v="976.32"/>
    <x v="33"/>
    <x v="1"/>
    <n v="70.5"/>
    <x v="1"/>
    <x v="3"/>
    <x v="33"/>
    <x v="178"/>
    <x v="0"/>
    <x v="1"/>
    <x v="2"/>
  </r>
  <r>
    <x v="180"/>
    <x v="1"/>
    <x v="2"/>
    <d v="2024-07-19T00:00:00"/>
    <d v="2025-07-04T00:00:00"/>
    <n v="16322.14"/>
    <x v="50"/>
    <x v="1"/>
    <n v="79.7"/>
    <x v="2"/>
    <x v="2"/>
    <x v="37"/>
    <x v="179"/>
    <x v="0"/>
    <x v="1"/>
    <x v="2"/>
  </r>
  <r>
    <x v="181"/>
    <x v="0"/>
    <x v="0"/>
    <d v="2023-06-25T00:00:00"/>
    <d v="2025-04-18T00:00:00"/>
    <n v="9787.7900000000009"/>
    <x v="16"/>
    <x v="0"/>
    <n v="25.1"/>
    <x v="4"/>
    <x v="3"/>
    <x v="20"/>
    <x v="180"/>
    <x v="1"/>
    <x v="0"/>
    <x v="2"/>
  </r>
  <r>
    <x v="182"/>
    <x v="4"/>
    <x v="4"/>
    <d v="2022-03-02T00:00:00"/>
    <d v="2025-04-15T00:00:00"/>
    <n v="19528.52"/>
    <x v="23"/>
    <x v="1"/>
    <n v="47.6"/>
    <x v="3"/>
    <x v="1"/>
    <x v="28"/>
    <x v="181"/>
    <x v="1"/>
    <x v="3"/>
    <x v="3"/>
  </r>
  <r>
    <x v="183"/>
    <x v="2"/>
    <x v="2"/>
    <d v="2023-06-25T00:00:00"/>
    <d v="2025-08-02T00:00:00"/>
    <n v="8476.5400000000009"/>
    <x v="36"/>
    <x v="1"/>
    <n v="13.6"/>
    <x v="2"/>
    <x v="3"/>
    <x v="29"/>
    <x v="182"/>
    <x v="0"/>
    <x v="0"/>
    <x v="1"/>
  </r>
  <r>
    <x v="184"/>
    <x v="0"/>
    <x v="1"/>
    <d v="2022-11-27T00:00:00"/>
    <d v="2025-01-30T00:00:00"/>
    <n v="10835.23"/>
    <x v="2"/>
    <x v="1"/>
    <n v="67.8"/>
    <x v="0"/>
    <x v="0"/>
    <x v="16"/>
    <x v="183"/>
    <x v="1"/>
    <x v="1"/>
    <x v="1"/>
  </r>
  <r>
    <x v="185"/>
    <x v="3"/>
    <x v="0"/>
    <d v="2023-06-25T00:00:00"/>
    <d v="2025-05-19T00:00:00"/>
    <n v="5973.5"/>
    <x v="36"/>
    <x v="1"/>
    <n v="62.8"/>
    <x v="0"/>
    <x v="2"/>
    <x v="42"/>
    <x v="184"/>
    <x v="0"/>
    <x v="1"/>
    <x v="0"/>
  </r>
  <r>
    <x v="186"/>
    <x v="1"/>
    <x v="0"/>
    <d v="2025-05-15T00:00:00"/>
    <d v="2025-07-09T00:00:00"/>
    <n v="711.6"/>
    <x v="49"/>
    <x v="1"/>
    <n v="66.3"/>
    <x v="1"/>
    <x v="1"/>
    <x v="38"/>
    <x v="185"/>
    <x v="0"/>
    <x v="1"/>
    <x v="1"/>
  </r>
  <r>
    <x v="187"/>
    <x v="2"/>
    <x v="4"/>
    <d v="2023-11-22T00:00:00"/>
    <d v="2025-05-05T00:00:00"/>
    <n v="3521.94"/>
    <x v="11"/>
    <x v="1"/>
    <n v="51.6"/>
    <x v="0"/>
    <x v="2"/>
    <x v="36"/>
    <x v="186"/>
    <x v="1"/>
    <x v="3"/>
    <x v="1"/>
  </r>
  <r>
    <x v="188"/>
    <x v="1"/>
    <x v="2"/>
    <d v="2023-01-26T00:00:00"/>
    <d v="2025-08-09T00:00:00"/>
    <n v="12109.83"/>
    <x v="6"/>
    <x v="1"/>
    <n v="33.200000000000003"/>
    <x v="3"/>
    <x v="3"/>
    <x v="34"/>
    <x v="187"/>
    <x v="0"/>
    <x v="2"/>
    <x v="0"/>
  </r>
  <r>
    <x v="189"/>
    <x v="0"/>
    <x v="4"/>
    <d v="2023-01-26T00:00:00"/>
    <d v="2025-02-27T00:00:00"/>
    <n v="6000.91"/>
    <x v="24"/>
    <x v="0"/>
    <n v="60.5"/>
    <x v="1"/>
    <x v="2"/>
    <x v="29"/>
    <x v="188"/>
    <x v="1"/>
    <x v="3"/>
    <x v="1"/>
  </r>
  <r>
    <x v="190"/>
    <x v="4"/>
    <x v="3"/>
    <d v="2023-05-26T00:00:00"/>
    <d v="2025-01-27T00:00:00"/>
    <n v="13464.04"/>
    <x v="16"/>
    <x v="1"/>
    <n v="71.099999999999994"/>
    <x v="4"/>
    <x v="1"/>
    <x v="8"/>
    <x v="189"/>
    <x v="1"/>
    <x v="1"/>
    <x v="3"/>
  </r>
  <r>
    <x v="191"/>
    <x v="1"/>
    <x v="3"/>
    <d v="2022-08-29T00:00:00"/>
    <d v="2025-02-25T00:00:00"/>
    <n v="5882.52"/>
    <x v="53"/>
    <x v="1"/>
    <n v="46.8"/>
    <x v="1"/>
    <x v="2"/>
    <x v="34"/>
    <x v="190"/>
    <x v="1"/>
    <x v="3"/>
    <x v="2"/>
  </r>
  <r>
    <x v="192"/>
    <x v="1"/>
    <x v="2"/>
    <d v="2022-09-28T00:00:00"/>
    <d v="2025-02-21T00:00:00"/>
    <n v="5668.94"/>
    <x v="39"/>
    <x v="1"/>
    <n v="52.7"/>
    <x v="1"/>
    <x v="3"/>
    <x v="39"/>
    <x v="191"/>
    <x v="1"/>
    <x v="3"/>
    <x v="0"/>
  </r>
  <r>
    <x v="193"/>
    <x v="1"/>
    <x v="2"/>
    <d v="2024-05-20T00:00:00"/>
    <d v="2025-05-29T00:00:00"/>
    <n v="24424.32"/>
    <x v="13"/>
    <x v="1"/>
    <n v="59.3"/>
    <x v="3"/>
    <x v="3"/>
    <x v="25"/>
    <x v="192"/>
    <x v="0"/>
    <x v="3"/>
    <x v="1"/>
  </r>
  <r>
    <x v="194"/>
    <x v="4"/>
    <x v="2"/>
    <d v="2022-08-29T00:00:00"/>
    <d v="2025-02-10T00:00:00"/>
    <n v="21950.54"/>
    <x v="47"/>
    <x v="1"/>
    <n v="30.1"/>
    <x v="0"/>
    <x v="2"/>
    <x v="39"/>
    <x v="193"/>
    <x v="1"/>
    <x v="2"/>
    <x v="1"/>
  </r>
  <r>
    <x v="195"/>
    <x v="4"/>
    <x v="2"/>
    <d v="2024-10-17T00:00:00"/>
    <d v="2025-08-03T00:00:00"/>
    <n v="4026.76"/>
    <x v="38"/>
    <x v="1"/>
    <n v="76.900000000000006"/>
    <x v="3"/>
    <x v="3"/>
    <x v="24"/>
    <x v="194"/>
    <x v="0"/>
    <x v="1"/>
    <x v="0"/>
  </r>
  <r>
    <x v="196"/>
    <x v="4"/>
    <x v="3"/>
    <d v="2024-07-19T00:00:00"/>
    <d v="2025-03-29T00:00:00"/>
    <n v="21260.27"/>
    <x v="6"/>
    <x v="1"/>
    <n v="75.3"/>
    <x v="1"/>
    <x v="0"/>
    <x v="10"/>
    <x v="195"/>
    <x v="1"/>
    <x v="1"/>
    <x v="1"/>
  </r>
  <r>
    <x v="197"/>
    <x v="1"/>
    <x v="4"/>
    <d v="2024-04-20T00:00:00"/>
    <d v="2025-08-01T00:00:00"/>
    <n v="3236.21"/>
    <x v="52"/>
    <x v="0"/>
    <n v="54.7"/>
    <x v="3"/>
    <x v="3"/>
    <x v="21"/>
    <x v="196"/>
    <x v="0"/>
    <x v="3"/>
    <x v="0"/>
  </r>
  <r>
    <x v="198"/>
    <x v="4"/>
    <x v="0"/>
    <d v="2022-01-01T00:00:00"/>
    <d v="2025-07-09T00:00:00"/>
    <n v="24175.29"/>
    <x v="54"/>
    <x v="0"/>
    <n v="77.5"/>
    <x v="1"/>
    <x v="2"/>
    <x v="19"/>
    <x v="197"/>
    <x v="0"/>
    <x v="1"/>
    <x v="3"/>
  </r>
  <r>
    <x v="199"/>
    <x v="4"/>
    <x v="1"/>
    <d v="2022-03-02T00:00:00"/>
    <d v="2025-02-01T00:00:00"/>
    <n v="4725.2299999999996"/>
    <x v="4"/>
    <x v="1"/>
    <n v="32.5"/>
    <x v="4"/>
    <x v="1"/>
    <x v="11"/>
    <x v="198"/>
    <x v="1"/>
    <x v="2"/>
    <x v="1"/>
  </r>
  <r>
    <x v="200"/>
    <x v="1"/>
    <x v="0"/>
    <d v="2024-08-18T00:00:00"/>
    <d v="2025-06-29T00:00:00"/>
    <n v="8296.56"/>
    <x v="25"/>
    <x v="0"/>
    <n v="79.8"/>
    <x v="3"/>
    <x v="1"/>
    <x v="2"/>
    <x v="199"/>
    <x v="0"/>
    <x v="1"/>
    <x v="2"/>
  </r>
  <r>
    <x v="201"/>
    <x v="3"/>
    <x v="4"/>
    <d v="2023-02-25T00:00:00"/>
    <d v="2025-06-25T00:00:00"/>
    <n v="7128.71"/>
    <x v="0"/>
    <x v="0"/>
    <n v="33.1"/>
    <x v="2"/>
    <x v="1"/>
    <x v="44"/>
    <x v="200"/>
    <x v="0"/>
    <x v="2"/>
    <x v="1"/>
  </r>
  <r>
    <x v="202"/>
    <x v="0"/>
    <x v="2"/>
    <d v="2024-01-21T00:00:00"/>
    <d v="2025-02-22T00:00:00"/>
    <n v="16446.38"/>
    <x v="26"/>
    <x v="0"/>
    <n v="22.3"/>
    <x v="3"/>
    <x v="2"/>
    <x v="15"/>
    <x v="201"/>
    <x v="1"/>
    <x v="0"/>
    <x v="3"/>
  </r>
  <r>
    <x v="203"/>
    <x v="1"/>
    <x v="2"/>
    <d v="2025-02-14T00:00:00"/>
    <d v="2025-02-23T00:00:00"/>
    <n v="6054.59"/>
    <x v="8"/>
    <x v="0"/>
    <n v="22.9"/>
    <x v="2"/>
    <x v="1"/>
    <x v="43"/>
    <x v="202"/>
    <x v="1"/>
    <x v="0"/>
    <x v="0"/>
  </r>
  <r>
    <x v="204"/>
    <x v="0"/>
    <x v="2"/>
    <d v="2023-07-25T00:00:00"/>
    <d v="2025-04-21T00:00:00"/>
    <n v="4358.76"/>
    <x v="52"/>
    <x v="1"/>
    <n v="76.8"/>
    <x v="0"/>
    <x v="0"/>
    <x v="5"/>
    <x v="203"/>
    <x v="1"/>
    <x v="1"/>
    <x v="2"/>
  </r>
  <r>
    <x v="205"/>
    <x v="2"/>
    <x v="2"/>
    <d v="2021-12-02T00:00:00"/>
    <d v="2025-07-29T00:00:00"/>
    <n v="3718.73"/>
    <x v="52"/>
    <x v="0"/>
    <n v="42.6"/>
    <x v="0"/>
    <x v="3"/>
    <x v="35"/>
    <x v="204"/>
    <x v="0"/>
    <x v="2"/>
    <x v="0"/>
  </r>
  <r>
    <x v="206"/>
    <x v="0"/>
    <x v="2"/>
    <d v="2023-08-24T00:00:00"/>
    <d v="2025-06-18T00:00:00"/>
    <n v="13394.73"/>
    <x v="51"/>
    <x v="0"/>
    <n v="77"/>
    <x v="3"/>
    <x v="3"/>
    <x v="20"/>
    <x v="205"/>
    <x v="0"/>
    <x v="1"/>
    <x v="2"/>
  </r>
  <r>
    <x v="207"/>
    <x v="4"/>
    <x v="4"/>
    <d v="2023-01-26T00:00:00"/>
    <d v="2025-03-29T00:00:00"/>
    <n v="19396.919999999998"/>
    <x v="50"/>
    <x v="0"/>
    <n v="63.3"/>
    <x v="0"/>
    <x v="0"/>
    <x v="16"/>
    <x v="206"/>
    <x v="1"/>
    <x v="1"/>
    <x v="1"/>
  </r>
  <r>
    <x v="208"/>
    <x v="1"/>
    <x v="1"/>
    <d v="2022-10-28T00:00:00"/>
    <d v="2025-05-13T00:00:00"/>
    <n v="10514.82"/>
    <x v="21"/>
    <x v="0"/>
    <n v="74.2"/>
    <x v="0"/>
    <x v="1"/>
    <x v="34"/>
    <x v="207"/>
    <x v="1"/>
    <x v="1"/>
    <x v="0"/>
  </r>
  <r>
    <x v="209"/>
    <x v="1"/>
    <x v="4"/>
    <d v="2024-10-17T00:00:00"/>
    <d v="2025-05-22T00:00:00"/>
    <n v="2616.1999999999998"/>
    <x v="11"/>
    <x v="1"/>
    <n v="18.100000000000001"/>
    <x v="0"/>
    <x v="2"/>
    <x v="17"/>
    <x v="208"/>
    <x v="0"/>
    <x v="0"/>
    <x v="0"/>
  </r>
  <r>
    <x v="210"/>
    <x v="0"/>
    <x v="4"/>
    <d v="2023-03-27T00:00:00"/>
    <d v="2025-07-30T00:00:00"/>
    <n v="16556"/>
    <x v="28"/>
    <x v="1"/>
    <n v="19.2"/>
    <x v="0"/>
    <x v="0"/>
    <x v="44"/>
    <x v="209"/>
    <x v="0"/>
    <x v="0"/>
    <x v="2"/>
  </r>
  <r>
    <x v="211"/>
    <x v="1"/>
    <x v="1"/>
    <d v="2022-01-01T00:00:00"/>
    <d v="2025-05-27T00:00:00"/>
    <n v="22691.73"/>
    <x v="28"/>
    <x v="0"/>
    <n v="37.700000000000003"/>
    <x v="1"/>
    <x v="0"/>
    <x v="22"/>
    <x v="210"/>
    <x v="0"/>
    <x v="2"/>
    <x v="3"/>
  </r>
  <r>
    <x v="212"/>
    <x v="0"/>
    <x v="1"/>
    <d v="2023-09-23T00:00:00"/>
    <d v="2025-07-28T00:00:00"/>
    <n v="9711.0499999999993"/>
    <x v="18"/>
    <x v="0"/>
    <n v="75.400000000000006"/>
    <x v="3"/>
    <x v="0"/>
    <x v="20"/>
    <x v="211"/>
    <x v="0"/>
    <x v="1"/>
    <x v="0"/>
  </r>
  <r>
    <x v="213"/>
    <x v="2"/>
    <x v="1"/>
    <d v="2024-08-18T00:00:00"/>
    <d v="2025-07-10T00:00:00"/>
    <n v="22902.6"/>
    <x v="54"/>
    <x v="1"/>
    <n v="36.200000000000003"/>
    <x v="3"/>
    <x v="2"/>
    <x v="2"/>
    <x v="212"/>
    <x v="0"/>
    <x v="2"/>
    <x v="3"/>
  </r>
  <r>
    <x v="214"/>
    <x v="4"/>
    <x v="0"/>
    <d v="2022-01-01T00:00:00"/>
    <d v="2025-03-28T00:00:00"/>
    <n v="12781.9"/>
    <x v="19"/>
    <x v="0"/>
    <n v="55.7"/>
    <x v="1"/>
    <x v="2"/>
    <x v="31"/>
    <x v="213"/>
    <x v="1"/>
    <x v="3"/>
    <x v="2"/>
  </r>
  <r>
    <x v="215"/>
    <x v="1"/>
    <x v="3"/>
    <d v="2021-10-03T00:00:00"/>
    <d v="2025-08-13T00:00:00"/>
    <n v="4744.62"/>
    <x v="58"/>
    <x v="0"/>
    <n v="78.5"/>
    <x v="0"/>
    <x v="2"/>
    <x v="45"/>
    <x v="214"/>
    <x v="0"/>
    <x v="1"/>
    <x v="2"/>
  </r>
  <r>
    <x v="216"/>
    <x v="1"/>
    <x v="1"/>
    <d v="2024-05-20T00:00:00"/>
    <d v="2025-04-18T00:00:00"/>
    <n v="3848.16"/>
    <x v="52"/>
    <x v="1"/>
    <n v="20.9"/>
    <x v="4"/>
    <x v="0"/>
    <x v="37"/>
    <x v="215"/>
    <x v="1"/>
    <x v="0"/>
    <x v="0"/>
  </r>
  <r>
    <x v="217"/>
    <x v="4"/>
    <x v="4"/>
    <d v="2025-06-14T00:00:00"/>
    <d v="2025-06-22T00:00:00"/>
    <n v="3151.09"/>
    <x v="52"/>
    <x v="0"/>
    <n v="17.100000000000001"/>
    <x v="0"/>
    <x v="0"/>
    <x v="43"/>
    <x v="216"/>
    <x v="0"/>
    <x v="0"/>
    <x v="0"/>
  </r>
  <r>
    <x v="218"/>
    <x v="3"/>
    <x v="0"/>
    <d v="2023-06-25T00:00:00"/>
    <d v="2025-06-15T00:00:00"/>
    <n v="12118.93"/>
    <x v="2"/>
    <x v="0"/>
    <n v="62.8"/>
    <x v="1"/>
    <x v="3"/>
    <x v="12"/>
    <x v="217"/>
    <x v="0"/>
    <x v="1"/>
    <x v="3"/>
  </r>
  <r>
    <x v="219"/>
    <x v="3"/>
    <x v="4"/>
    <d v="2023-11-22T00:00:00"/>
    <d v="2025-03-13T00:00:00"/>
    <n v="16663.59"/>
    <x v="26"/>
    <x v="1"/>
    <n v="26.6"/>
    <x v="0"/>
    <x v="1"/>
    <x v="21"/>
    <x v="218"/>
    <x v="1"/>
    <x v="0"/>
    <x v="3"/>
  </r>
  <r>
    <x v="220"/>
    <x v="4"/>
    <x v="2"/>
    <d v="2024-02-20T00:00:00"/>
    <d v="2025-03-24T00:00:00"/>
    <n v="984.48"/>
    <x v="33"/>
    <x v="0"/>
    <n v="53.8"/>
    <x v="3"/>
    <x v="0"/>
    <x v="15"/>
    <x v="219"/>
    <x v="1"/>
    <x v="3"/>
    <x v="2"/>
  </r>
  <r>
    <x v="221"/>
    <x v="2"/>
    <x v="1"/>
    <d v="2022-10-28T00:00:00"/>
    <d v="2025-02-16T00:00:00"/>
    <n v="5799.33"/>
    <x v="53"/>
    <x v="1"/>
    <n v="38.6"/>
    <x v="1"/>
    <x v="2"/>
    <x v="44"/>
    <x v="220"/>
    <x v="1"/>
    <x v="2"/>
    <x v="2"/>
  </r>
  <r>
    <x v="222"/>
    <x v="3"/>
    <x v="3"/>
    <d v="2023-12-22T00:00:00"/>
    <d v="2025-02-13T00:00:00"/>
    <n v="25618.81"/>
    <x v="59"/>
    <x v="0"/>
    <n v="66.400000000000006"/>
    <x v="0"/>
    <x v="2"/>
    <x v="15"/>
    <x v="221"/>
    <x v="1"/>
    <x v="1"/>
    <x v="3"/>
  </r>
  <r>
    <x v="223"/>
    <x v="4"/>
    <x v="4"/>
    <d v="2022-10-28T00:00:00"/>
    <d v="2025-05-06T00:00:00"/>
    <n v="2392.63"/>
    <x v="46"/>
    <x v="0"/>
    <n v="27.8"/>
    <x v="4"/>
    <x v="2"/>
    <x v="34"/>
    <x v="222"/>
    <x v="1"/>
    <x v="2"/>
    <x v="2"/>
  </r>
  <r>
    <x v="224"/>
    <x v="2"/>
    <x v="0"/>
    <d v="2022-09-28T00:00:00"/>
    <d v="2025-06-26T00:00:00"/>
    <n v="18496.669999999998"/>
    <x v="5"/>
    <x v="0"/>
    <n v="28.8"/>
    <x v="0"/>
    <x v="0"/>
    <x v="14"/>
    <x v="223"/>
    <x v="0"/>
    <x v="2"/>
    <x v="1"/>
  </r>
  <r>
    <x v="225"/>
    <x v="0"/>
    <x v="3"/>
    <d v="2022-06-30T00:00:00"/>
    <d v="2025-02-23T00:00:00"/>
    <n v="21198.74"/>
    <x v="5"/>
    <x v="0"/>
    <n v="43.6"/>
    <x v="2"/>
    <x v="3"/>
    <x v="6"/>
    <x v="224"/>
    <x v="1"/>
    <x v="2"/>
    <x v="3"/>
  </r>
  <r>
    <x v="226"/>
    <x v="0"/>
    <x v="3"/>
    <d v="2024-07-19T00:00:00"/>
    <d v="2025-07-14T00:00:00"/>
    <n v="19208.330000000002"/>
    <x v="30"/>
    <x v="1"/>
    <n v="74"/>
    <x v="1"/>
    <x v="2"/>
    <x v="25"/>
    <x v="225"/>
    <x v="0"/>
    <x v="1"/>
    <x v="1"/>
  </r>
  <r>
    <x v="227"/>
    <x v="3"/>
    <x v="4"/>
    <d v="2023-11-22T00:00:00"/>
    <d v="2025-06-02T00:00:00"/>
    <n v="19336.2"/>
    <x v="54"/>
    <x v="1"/>
    <n v="42.6"/>
    <x v="2"/>
    <x v="3"/>
    <x v="40"/>
    <x v="226"/>
    <x v="0"/>
    <x v="2"/>
    <x v="1"/>
  </r>
  <r>
    <x v="228"/>
    <x v="2"/>
    <x v="4"/>
    <d v="2022-12-27T00:00:00"/>
    <d v="2025-07-19T00:00:00"/>
    <n v="8586.0300000000007"/>
    <x v="37"/>
    <x v="1"/>
    <n v="63.3"/>
    <x v="1"/>
    <x v="3"/>
    <x v="4"/>
    <x v="227"/>
    <x v="0"/>
    <x v="1"/>
    <x v="2"/>
  </r>
  <r>
    <x v="229"/>
    <x v="2"/>
    <x v="1"/>
    <d v="2025-05-15T00:00:00"/>
    <d v="2025-06-18T00:00:00"/>
    <n v="13175.76"/>
    <x v="26"/>
    <x v="0"/>
    <n v="11.1"/>
    <x v="0"/>
    <x v="2"/>
    <x v="38"/>
    <x v="228"/>
    <x v="0"/>
    <x v="0"/>
    <x v="1"/>
  </r>
  <r>
    <x v="230"/>
    <x v="2"/>
    <x v="3"/>
    <d v="2024-07-19T00:00:00"/>
    <d v="2025-06-16T00:00:00"/>
    <n v="5748.1"/>
    <x v="45"/>
    <x v="1"/>
    <n v="49.9"/>
    <x v="0"/>
    <x v="3"/>
    <x v="37"/>
    <x v="229"/>
    <x v="0"/>
    <x v="3"/>
    <x v="0"/>
  </r>
  <r>
    <x v="231"/>
    <x v="2"/>
    <x v="1"/>
    <d v="2021-10-03T00:00:00"/>
    <d v="2025-02-05T00:00:00"/>
    <n v="17213.099999999999"/>
    <x v="27"/>
    <x v="1"/>
    <n v="42.3"/>
    <x v="2"/>
    <x v="1"/>
    <x v="23"/>
    <x v="230"/>
    <x v="1"/>
    <x v="2"/>
    <x v="1"/>
  </r>
  <r>
    <x v="232"/>
    <x v="3"/>
    <x v="4"/>
    <d v="2022-12-27T00:00:00"/>
    <d v="2025-03-28T00:00:00"/>
    <n v="4968.93"/>
    <x v="60"/>
    <x v="0"/>
    <n v="46.7"/>
    <x v="4"/>
    <x v="0"/>
    <x v="18"/>
    <x v="231"/>
    <x v="1"/>
    <x v="3"/>
    <x v="3"/>
  </r>
  <r>
    <x v="233"/>
    <x v="0"/>
    <x v="1"/>
    <d v="2024-11-16T00:00:00"/>
    <d v="2025-03-05T00:00:00"/>
    <n v="13001.37"/>
    <x v="35"/>
    <x v="0"/>
    <n v="14.8"/>
    <x v="1"/>
    <x v="2"/>
    <x v="3"/>
    <x v="232"/>
    <x v="1"/>
    <x v="0"/>
    <x v="0"/>
  </r>
  <r>
    <x v="234"/>
    <x v="2"/>
    <x v="0"/>
    <d v="2022-05-01T00:00:00"/>
    <d v="2025-02-24T00:00:00"/>
    <n v="8188.78"/>
    <x v="9"/>
    <x v="1"/>
    <n v="56.1"/>
    <x v="0"/>
    <x v="2"/>
    <x v="9"/>
    <x v="233"/>
    <x v="1"/>
    <x v="3"/>
    <x v="0"/>
  </r>
  <r>
    <x v="235"/>
    <x v="0"/>
    <x v="0"/>
    <d v="2022-10-28T00:00:00"/>
    <d v="2025-06-04T00:00:00"/>
    <n v="20421.57"/>
    <x v="5"/>
    <x v="1"/>
    <n v="11.2"/>
    <x v="3"/>
    <x v="1"/>
    <x v="4"/>
    <x v="234"/>
    <x v="0"/>
    <x v="0"/>
    <x v="3"/>
  </r>
  <r>
    <x v="236"/>
    <x v="0"/>
    <x v="0"/>
    <d v="2022-10-28T00:00:00"/>
    <d v="2025-06-13T00:00:00"/>
    <n v="2481.5300000000002"/>
    <x v="22"/>
    <x v="0"/>
    <n v="53.4"/>
    <x v="2"/>
    <x v="3"/>
    <x v="4"/>
    <x v="235"/>
    <x v="0"/>
    <x v="3"/>
    <x v="2"/>
  </r>
  <r>
    <x v="237"/>
    <x v="4"/>
    <x v="0"/>
    <d v="2023-08-24T00:00:00"/>
    <d v="2025-04-18T00:00:00"/>
    <n v="6693.93"/>
    <x v="8"/>
    <x v="0"/>
    <n v="79.3"/>
    <x v="4"/>
    <x v="0"/>
    <x v="8"/>
    <x v="236"/>
    <x v="1"/>
    <x v="1"/>
    <x v="0"/>
  </r>
  <r>
    <x v="238"/>
    <x v="0"/>
    <x v="1"/>
    <d v="2023-07-25T00:00:00"/>
    <d v="2025-03-25T00:00:00"/>
    <n v="4868.04"/>
    <x v="32"/>
    <x v="1"/>
    <n v="13.9"/>
    <x v="1"/>
    <x v="0"/>
    <x v="8"/>
    <x v="237"/>
    <x v="1"/>
    <x v="0"/>
    <x v="0"/>
  </r>
  <r>
    <x v="239"/>
    <x v="4"/>
    <x v="1"/>
    <d v="2022-03-02T00:00:00"/>
    <d v="2025-05-21T00:00:00"/>
    <n v="23787.279999999999"/>
    <x v="43"/>
    <x v="0"/>
    <n v="72.599999999999994"/>
    <x v="1"/>
    <x v="1"/>
    <x v="31"/>
    <x v="238"/>
    <x v="0"/>
    <x v="1"/>
    <x v="3"/>
  </r>
  <r>
    <x v="240"/>
    <x v="1"/>
    <x v="1"/>
    <d v="2024-02-20T00:00:00"/>
    <d v="2025-07-25T00:00:00"/>
    <n v="738.11"/>
    <x v="49"/>
    <x v="1"/>
    <n v="73"/>
    <x v="4"/>
    <x v="1"/>
    <x v="36"/>
    <x v="239"/>
    <x v="0"/>
    <x v="1"/>
    <x v="1"/>
  </r>
  <r>
    <x v="241"/>
    <x v="2"/>
    <x v="0"/>
    <d v="2024-06-19T00:00:00"/>
    <d v="2025-07-08T00:00:00"/>
    <n v="10721.97"/>
    <x v="15"/>
    <x v="1"/>
    <n v="75"/>
    <x v="0"/>
    <x v="1"/>
    <x v="25"/>
    <x v="240"/>
    <x v="0"/>
    <x v="1"/>
    <x v="2"/>
  </r>
  <r>
    <x v="242"/>
    <x v="1"/>
    <x v="1"/>
    <d v="2022-01-01T00:00:00"/>
    <d v="2025-03-28T00:00:00"/>
    <n v="24049.64"/>
    <x v="14"/>
    <x v="1"/>
    <n v="36.9"/>
    <x v="4"/>
    <x v="3"/>
    <x v="31"/>
    <x v="241"/>
    <x v="1"/>
    <x v="2"/>
    <x v="3"/>
  </r>
  <r>
    <x v="243"/>
    <x v="0"/>
    <x v="0"/>
    <d v="2023-04-26T00:00:00"/>
    <d v="2025-07-25T00:00:00"/>
    <n v="5378.23"/>
    <x v="58"/>
    <x v="1"/>
    <n v="52.4"/>
    <x v="0"/>
    <x v="2"/>
    <x v="18"/>
    <x v="242"/>
    <x v="0"/>
    <x v="3"/>
    <x v="1"/>
  </r>
  <r>
    <x v="244"/>
    <x v="2"/>
    <x v="0"/>
    <d v="2022-04-01T00:00:00"/>
    <d v="2025-01-25T00:00:00"/>
    <n v="5214.6400000000003"/>
    <x v="0"/>
    <x v="1"/>
    <n v="44.3"/>
    <x v="3"/>
    <x v="2"/>
    <x v="9"/>
    <x v="243"/>
    <x v="1"/>
    <x v="2"/>
    <x v="2"/>
  </r>
  <r>
    <x v="245"/>
    <x v="3"/>
    <x v="4"/>
    <d v="2022-01-31T00:00:00"/>
    <d v="2025-07-23T00:00:00"/>
    <n v="9934.3799999999992"/>
    <x v="32"/>
    <x v="1"/>
    <n v="65.900000000000006"/>
    <x v="4"/>
    <x v="3"/>
    <x v="19"/>
    <x v="244"/>
    <x v="0"/>
    <x v="1"/>
    <x v="1"/>
  </r>
  <r>
    <x v="246"/>
    <x v="3"/>
    <x v="1"/>
    <d v="2021-11-02T00:00:00"/>
    <d v="2025-03-04T00:00:00"/>
    <n v="14750.17"/>
    <x v="43"/>
    <x v="0"/>
    <n v="61.8"/>
    <x v="4"/>
    <x v="0"/>
    <x v="23"/>
    <x v="245"/>
    <x v="1"/>
    <x v="3"/>
    <x v="2"/>
  </r>
  <r>
    <x v="247"/>
    <x v="0"/>
    <x v="2"/>
    <d v="2023-03-27T00:00:00"/>
    <d v="2025-01-31T00:00:00"/>
    <n v="5202.3500000000004"/>
    <x v="36"/>
    <x v="1"/>
    <n v="17.2"/>
    <x v="3"/>
    <x v="2"/>
    <x v="20"/>
    <x v="246"/>
    <x v="1"/>
    <x v="0"/>
    <x v="0"/>
  </r>
  <r>
    <x v="248"/>
    <x v="1"/>
    <x v="4"/>
    <d v="2022-11-27T00:00:00"/>
    <d v="2025-07-18T00:00:00"/>
    <n v="9522.91"/>
    <x v="25"/>
    <x v="0"/>
    <n v="16.3"/>
    <x v="0"/>
    <x v="3"/>
    <x v="6"/>
    <x v="247"/>
    <x v="0"/>
    <x v="0"/>
    <x v="1"/>
  </r>
  <r>
    <x v="249"/>
    <x v="4"/>
    <x v="0"/>
    <d v="2024-01-21T00:00:00"/>
    <d v="2025-05-06T00:00:00"/>
    <n v="9564.39"/>
    <x v="25"/>
    <x v="0"/>
    <n v="60.7"/>
    <x v="1"/>
    <x v="1"/>
    <x v="21"/>
    <x v="248"/>
    <x v="1"/>
    <x v="3"/>
    <x v="1"/>
  </r>
  <r>
    <x v="250"/>
    <x v="4"/>
    <x v="3"/>
    <d v="2024-11-16T00:00:00"/>
    <d v="2025-05-28T00:00:00"/>
    <n v="3722.66"/>
    <x v="0"/>
    <x v="1"/>
    <n v="44.5"/>
    <x v="3"/>
    <x v="3"/>
    <x v="27"/>
    <x v="249"/>
    <x v="0"/>
    <x v="2"/>
    <x v="0"/>
  </r>
  <r>
    <x v="251"/>
    <x v="4"/>
    <x v="2"/>
    <d v="2023-01-26T00:00:00"/>
    <d v="2025-07-25T00:00:00"/>
    <n v="13698.85"/>
    <x v="43"/>
    <x v="1"/>
    <n v="27.6"/>
    <x v="3"/>
    <x v="1"/>
    <x v="34"/>
    <x v="250"/>
    <x v="0"/>
    <x v="2"/>
    <x v="0"/>
  </r>
  <r>
    <x v="252"/>
    <x v="4"/>
    <x v="0"/>
    <d v="2024-11-16T00:00:00"/>
    <d v="2025-08-12T00:00:00"/>
    <n v="7335.1"/>
    <x v="12"/>
    <x v="1"/>
    <n v="33.299999999999997"/>
    <x v="2"/>
    <x v="2"/>
    <x v="10"/>
    <x v="251"/>
    <x v="0"/>
    <x v="2"/>
    <x v="1"/>
  </r>
  <r>
    <x v="253"/>
    <x v="2"/>
    <x v="1"/>
    <d v="2022-03-02T00:00:00"/>
    <d v="2025-07-10T00:00:00"/>
    <n v="18398.98"/>
    <x v="57"/>
    <x v="1"/>
    <n v="32.4"/>
    <x v="1"/>
    <x v="2"/>
    <x v="23"/>
    <x v="252"/>
    <x v="0"/>
    <x v="2"/>
    <x v="3"/>
  </r>
  <r>
    <x v="254"/>
    <x v="2"/>
    <x v="3"/>
    <d v="2023-06-25T00:00:00"/>
    <d v="2025-05-31T00:00:00"/>
    <n v="8691.85"/>
    <x v="53"/>
    <x v="1"/>
    <n v="77.7"/>
    <x v="2"/>
    <x v="2"/>
    <x v="42"/>
    <x v="253"/>
    <x v="0"/>
    <x v="1"/>
    <x v="3"/>
  </r>
  <r>
    <x v="255"/>
    <x v="2"/>
    <x v="1"/>
    <d v="2023-08-24T00:00:00"/>
    <d v="2025-03-22T00:00:00"/>
    <n v="2545.8200000000002"/>
    <x v="56"/>
    <x v="0"/>
    <n v="51.5"/>
    <x v="0"/>
    <x v="0"/>
    <x v="32"/>
    <x v="254"/>
    <x v="1"/>
    <x v="3"/>
    <x v="1"/>
  </r>
  <r>
    <x v="256"/>
    <x v="4"/>
    <x v="3"/>
    <d v="2023-03-27T00:00:00"/>
    <d v="2025-05-31T00:00:00"/>
    <n v="22373.55"/>
    <x v="28"/>
    <x v="0"/>
    <n v="67.3"/>
    <x v="3"/>
    <x v="2"/>
    <x v="16"/>
    <x v="255"/>
    <x v="0"/>
    <x v="1"/>
    <x v="3"/>
  </r>
  <r>
    <x v="257"/>
    <x v="3"/>
    <x v="2"/>
    <d v="2024-04-20T00:00:00"/>
    <d v="2025-02-26T00:00:00"/>
    <n v="6987.57"/>
    <x v="24"/>
    <x v="0"/>
    <n v="60.1"/>
    <x v="4"/>
    <x v="2"/>
    <x v="2"/>
    <x v="256"/>
    <x v="1"/>
    <x v="3"/>
    <x v="3"/>
  </r>
  <r>
    <x v="258"/>
    <x v="1"/>
    <x v="1"/>
    <d v="2022-06-30T00:00:00"/>
    <d v="2025-03-30T00:00:00"/>
    <n v="10930.41"/>
    <x v="8"/>
    <x v="1"/>
    <n v="48.1"/>
    <x v="2"/>
    <x v="0"/>
    <x v="14"/>
    <x v="257"/>
    <x v="1"/>
    <x v="3"/>
    <x v="3"/>
  </r>
  <r>
    <x v="259"/>
    <x v="0"/>
    <x v="3"/>
    <d v="2022-01-31T00:00:00"/>
    <d v="2025-05-15T00:00:00"/>
    <n v="8958.14"/>
    <x v="19"/>
    <x v="0"/>
    <n v="55.3"/>
    <x v="3"/>
    <x v="3"/>
    <x v="23"/>
    <x v="258"/>
    <x v="1"/>
    <x v="3"/>
    <x v="0"/>
  </r>
  <r>
    <x v="260"/>
    <x v="4"/>
    <x v="2"/>
    <d v="2023-06-25T00:00:00"/>
    <d v="2025-01-28T00:00:00"/>
    <n v="6013.7"/>
    <x v="37"/>
    <x v="0"/>
    <n v="34.1"/>
    <x v="4"/>
    <x v="3"/>
    <x v="32"/>
    <x v="259"/>
    <x v="1"/>
    <x v="2"/>
    <x v="0"/>
  </r>
  <r>
    <x v="261"/>
    <x v="4"/>
    <x v="0"/>
    <d v="2024-12-16T00:00:00"/>
    <d v="2025-02-08T00:00:00"/>
    <n v="16054.76"/>
    <x v="35"/>
    <x v="0"/>
    <n v="34.4"/>
    <x v="1"/>
    <x v="2"/>
    <x v="38"/>
    <x v="260"/>
    <x v="1"/>
    <x v="2"/>
    <x v="2"/>
  </r>
  <r>
    <x v="262"/>
    <x v="2"/>
    <x v="1"/>
    <d v="2025-01-15T00:00:00"/>
    <d v="2025-02-10T00:00:00"/>
    <n v="8122.22"/>
    <x v="2"/>
    <x v="1"/>
    <n v="32.299999999999997"/>
    <x v="4"/>
    <x v="0"/>
    <x v="43"/>
    <x v="261"/>
    <x v="1"/>
    <x v="2"/>
    <x v="2"/>
  </r>
  <r>
    <x v="263"/>
    <x v="2"/>
    <x v="0"/>
    <d v="2022-01-01T00:00:00"/>
    <d v="2025-07-02T00:00:00"/>
    <n v="18644.23"/>
    <x v="28"/>
    <x v="0"/>
    <n v="46.1"/>
    <x v="2"/>
    <x v="2"/>
    <x v="19"/>
    <x v="262"/>
    <x v="0"/>
    <x v="3"/>
    <x v="1"/>
  </r>
  <r>
    <x v="264"/>
    <x v="4"/>
    <x v="3"/>
    <d v="2023-06-25T00:00:00"/>
    <d v="2025-06-27T00:00:00"/>
    <n v="13185.61"/>
    <x v="9"/>
    <x v="0"/>
    <n v="54.8"/>
    <x v="4"/>
    <x v="1"/>
    <x v="12"/>
    <x v="263"/>
    <x v="0"/>
    <x v="3"/>
    <x v="2"/>
  </r>
  <r>
    <x v="265"/>
    <x v="4"/>
    <x v="4"/>
    <d v="2023-04-26T00:00:00"/>
    <d v="2025-08-12T00:00:00"/>
    <n v="10216.74"/>
    <x v="32"/>
    <x v="0"/>
    <n v="24.4"/>
    <x v="4"/>
    <x v="0"/>
    <x v="18"/>
    <x v="264"/>
    <x v="0"/>
    <x v="0"/>
    <x v="3"/>
  </r>
  <r>
    <x v="266"/>
    <x v="1"/>
    <x v="3"/>
    <d v="2023-08-24T00:00:00"/>
    <d v="2025-06-24T00:00:00"/>
    <n v="8024.21"/>
    <x v="53"/>
    <x v="1"/>
    <n v="18"/>
    <x v="3"/>
    <x v="3"/>
    <x v="20"/>
    <x v="265"/>
    <x v="0"/>
    <x v="0"/>
    <x v="1"/>
  </r>
  <r>
    <x v="267"/>
    <x v="1"/>
    <x v="1"/>
    <d v="2022-05-01T00:00:00"/>
    <d v="2025-03-16T00:00:00"/>
    <n v="11341.38"/>
    <x v="8"/>
    <x v="0"/>
    <n v="34.4"/>
    <x v="0"/>
    <x v="1"/>
    <x v="11"/>
    <x v="266"/>
    <x v="1"/>
    <x v="2"/>
    <x v="3"/>
  </r>
  <r>
    <x v="268"/>
    <x v="2"/>
    <x v="4"/>
    <d v="2022-06-30T00:00:00"/>
    <d v="2025-02-22T00:00:00"/>
    <n v="1357.86"/>
    <x v="41"/>
    <x v="0"/>
    <n v="31.9"/>
    <x v="4"/>
    <x v="1"/>
    <x v="6"/>
    <x v="267"/>
    <x v="1"/>
    <x v="2"/>
    <x v="0"/>
  </r>
  <r>
    <x v="269"/>
    <x v="2"/>
    <x v="3"/>
    <d v="2022-11-27T00:00:00"/>
    <d v="2025-04-28T00:00:00"/>
    <n v="7845.88"/>
    <x v="32"/>
    <x v="0"/>
    <n v="50.2"/>
    <x v="3"/>
    <x v="1"/>
    <x v="39"/>
    <x v="268"/>
    <x v="1"/>
    <x v="3"/>
    <x v="2"/>
  </r>
  <r>
    <x v="270"/>
    <x v="1"/>
    <x v="3"/>
    <d v="2022-12-27T00:00:00"/>
    <d v="2025-07-09T00:00:00"/>
    <n v="6035.41"/>
    <x v="38"/>
    <x v="0"/>
    <n v="32"/>
    <x v="4"/>
    <x v="3"/>
    <x v="34"/>
    <x v="269"/>
    <x v="0"/>
    <x v="2"/>
    <x v="2"/>
  </r>
  <r>
    <x v="271"/>
    <x v="0"/>
    <x v="1"/>
    <d v="2024-11-16T00:00:00"/>
    <d v="2025-05-07T00:00:00"/>
    <n v="4170.21"/>
    <x v="4"/>
    <x v="1"/>
    <n v="38.6"/>
    <x v="3"/>
    <x v="2"/>
    <x v="41"/>
    <x v="270"/>
    <x v="1"/>
    <x v="2"/>
    <x v="2"/>
  </r>
  <r>
    <x v="272"/>
    <x v="3"/>
    <x v="0"/>
    <d v="2022-07-30T00:00:00"/>
    <d v="2025-01-31T00:00:00"/>
    <n v="282.45999999999998"/>
    <x v="1"/>
    <x v="0"/>
    <n v="30.4"/>
    <x v="0"/>
    <x v="3"/>
    <x v="34"/>
    <x v="271"/>
    <x v="1"/>
    <x v="2"/>
    <x v="2"/>
  </r>
  <r>
    <x v="273"/>
    <x v="3"/>
    <x v="1"/>
    <d v="2022-07-30T00:00:00"/>
    <d v="2025-01-28T00:00:00"/>
    <n v="10996.28"/>
    <x v="30"/>
    <x v="1"/>
    <n v="48.5"/>
    <x v="4"/>
    <x v="3"/>
    <x v="34"/>
    <x v="272"/>
    <x v="1"/>
    <x v="3"/>
    <x v="0"/>
  </r>
  <r>
    <x v="274"/>
    <x v="1"/>
    <x v="2"/>
    <d v="2022-09-28T00:00:00"/>
    <d v="2025-02-01T00:00:00"/>
    <n v="17285.32"/>
    <x v="6"/>
    <x v="0"/>
    <n v="63.2"/>
    <x v="1"/>
    <x v="2"/>
    <x v="44"/>
    <x v="273"/>
    <x v="1"/>
    <x v="1"/>
    <x v="2"/>
  </r>
  <r>
    <x v="275"/>
    <x v="0"/>
    <x v="3"/>
    <d v="2023-12-22T00:00:00"/>
    <d v="2025-08-05T00:00:00"/>
    <n v="25226.29"/>
    <x v="10"/>
    <x v="1"/>
    <n v="28.4"/>
    <x v="4"/>
    <x v="2"/>
    <x v="32"/>
    <x v="274"/>
    <x v="0"/>
    <x v="2"/>
    <x v="3"/>
  </r>
  <r>
    <x v="276"/>
    <x v="0"/>
    <x v="3"/>
    <d v="2024-06-19T00:00:00"/>
    <d v="2025-02-06T00:00:00"/>
    <n v="19537.009999999998"/>
    <x v="28"/>
    <x v="1"/>
    <n v="70.3"/>
    <x v="3"/>
    <x v="1"/>
    <x v="17"/>
    <x v="275"/>
    <x v="1"/>
    <x v="1"/>
    <x v="1"/>
  </r>
  <r>
    <x v="277"/>
    <x v="1"/>
    <x v="3"/>
    <d v="2024-06-19T00:00:00"/>
    <d v="2025-06-22T00:00:00"/>
    <n v="18703.580000000002"/>
    <x v="6"/>
    <x v="0"/>
    <n v="49.9"/>
    <x v="0"/>
    <x v="1"/>
    <x v="25"/>
    <x v="276"/>
    <x v="0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s v="Prescritor 1"/>
    <s v="Nutricionista Funcional"/>
    <s v="Sudeste"/>
    <d v="2021-09-03T00:00:00"/>
    <d v="2025-06-12T00:00:00"/>
    <x v="0"/>
    <x v="0"/>
    <n v="2025"/>
    <s v="jun"/>
  </r>
  <r>
    <s v="Prescritor 2"/>
    <s v="Nutricionista Clínica"/>
    <s v="Centro-Oeste"/>
    <d v="2025-05-15T00:00:00"/>
    <d v="2025-07-21T00:00:00"/>
    <x v="1"/>
    <x v="1"/>
    <n v="2025"/>
    <s v="jul"/>
  </r>
  <r>
    <s v="Prescritor 3"/>
    <s v="Nutricionista Clínica"/>
    <s v="Centro-Oeste"/>
    <d v="2024-05-20T00:00:00"/>
    <d v="2025-03-16T00:00:00"/>
    <x v="2"/>
    <x v="1"/>
    <n v="2025"/>
    <s v="mar"/>
  </r>
  <r>
    <s v="Prescritor 4"/>
    <s v="Nutricionista Esportiva"/>
    <s v="Nordeste"/>
    <d v="2024-10-17T00:00:00"/>
    <d v="2025-01-30T00:00:00"/>
    <x v="2"/>
    <x v="2"/>
    <n v="2025"/>
    <s v="jan"/>
  </r>
  <r>
    <s v="Prescritor 6"/>
    <s v="Nutricionista Clínica"/>
    <s v="Nordeste"/>
    <d v="2022-07-30T00:00:00"/>
    <d v="2025-02-14T00:00:00"/>
    <x v="3"/>
    <x v="3"/>
    <n v="2025"/>
    <s v="fev"/>
  </r>
  <r>
    <s v="Prescritor 7"/>
    <s v="Médico Nutrólogo"/>
    <s v="Sudeste"/>
    <d v="2023-07-25T00:00:00"/>
    <d v="2025-04-19T00:00:00"/>
    <x v="4"/>
    <x v="3"/>
    <n v="2025"/>
    <s v="abr"/>
  </r>
  <r>
    <s v="Prescritor 8"/>
    <s v="Nutricionista Clínica"/>
    <s v="Sul"/>
    <d v="2022-09-28T00:00:00"/>
    <d v="2025-06-12T00:00:00"/>
    <x v="3"/>
    <x v="0"/>
    <n v="2025"/>
    <s v="jun"/>
  </r>
  <r>
    <s v="Prescritor 9"/>
    <s v="Nutricionista Esportiva"/>
    <s v="Sudeste"/>
    <d v="2024-05-20T00:00:00"/>
    <d v="2025-08-05T00:00:00"/>
    <x v="2"/>
    <x v="1"/>
    <n v="2025"/>
    <s v="ago"/>
  </r>
  <r>
    <s v="Prescritor 10"/>
    <s v="Médico Nutrólogo"/>
    <s v="Centro-Oeste"/>
    <d v="2023-06-25T00:00:00"/>
    <d v="2025-03-02T00:00:00"/>
    <x v="4"/>
    <x v="4"/>
    <n v="2025"/>
    <s v="mar"/>
  </r>
  <r>
    <s v="Prescritor 11"/>
    <s v="Nutricionista Clínica"/>
    <s v="Centro-Oeste"/>
    <d v="2022-06-30T00:00:00"/>
    <d v="2025-05-13T00:00:00"/>
    <x v="3"/>
    <x v="4"/>
    <n v="2025"/>
    <s v="mai"/>
  </r>
  <r>
    <s v="Prescritor 12"/>
    <s v="Nutricionista Funcional"/>
    <s v="Sudeste"/>
    <d v="2024-10-17T00:00:00"/>
    <d v="2025-07-04T00:00:00"/>
    <x v="2"/>
    <x v="2"/>
    <n v="2025"/>
    <s v="jul"/>
  </r>
  <r>
    <s v="Prescritor 13"/>
    <s v="Nutricionista Clínica"/>
    <s v="Nordeste"/>
    <d v="2022-08-29T00:00:00"/>
    <d v="2025-08-11T00:00:00"/>
    <x v="3"/>
    <x v="5"/>
    <n v="2025"/>
    <s v="ago"/>
  </r>
  <r>
    <s v="Prescritor 14"/>
    <s v="Nutricionista Funcional"/>
    <s v="Nordeste"/>
    <d v="2023-04-26T00:00:00"/>
    <d v="2025-04-19T00:00:00"/>
    <x v="4"/>
    <x v="6"/>
    <n v="2025"/>
    <s v="abr"/>
  </r>
  <r>
    <s v="Prescritor 15"/>
    <s v="Nutricionista Clínica"/>
    <s v="Sudeste"/>
    <d v="2022-04-01T00:00:00"/>
    <d v="2025-03-03T00:00:00"/>
    <x v="3"/>
    <x v="6"/>
    <n v="2025"/>
    <s v="mar"/>
  </r>
  <r>
    <s v="Prescritor 16"/>
    <s v="Nutricionista Clínica"/>
    <s v="Nordeste"/>
    <d v="2022-12-27T00:00:00"/>
    <d v="2025-07-16T00:00:00"/>
    <x v="3"/>
    <x v="7"/>
    <n v="2025"/>
    <s v="jul"/>
  </r>
  <r>
    <s v="Prescritor 17"/>
    <s v="Nutricionista Funcional"/>
    <s v="Sul"/>
    <d v="2022-07-30T00:00:00"/>
    <d v="2025-07-24T00:00:00"/>
    <x v="3"/>
    <x v="3"/>
    <n v="2025"/>
    <s v="jul"/>
  </r>
  <r>
    <s v="Prescritor 18"/>
    <s v="Médico Nutrólogo"/>
    <s v="Centro-Oeste"/>
    <d v="2022-08-29T00:00:00"/>
    <d v="2025-06-07T00:00:00"/>
    <x v="3"/>
    <x v="5"/>
    <n v="2025"/>
    <s v="jun"/>
  </r>
  <r>
    <s v="Prescritor 19"/>
    <s v="Médico Gastroenterologista"/>
    <s v="Nordeste"/>
    <d v="2023-03-27T00:00:00"/>
    <d v="2025-04-03T00:00:00"/>
    <x v="4"/>
    <x v="8"/>
    <n v="2025"/>
    <s v="abr"/>
  </r>
  <r>
    <s v="Prescritor 20"/>
    <s v="Nutricionista Clínica"/>
    <s v="Norte"/>
    <d v="2024-05-20T00:00:00"/>
    <d v="2025-06-18T00:00:00"/>
    <x v="2"/>
    <x v="1"/>
    <n v="2025"/>
    <s v="jun"/>
  </r>
  <r>
    <s v="Prescritor 21"/>
    <s v="Nutricionista Funcional"/>
    <s v="Nordeste"/>
    <d v="2025-03-16T00:00:00"/>
    <d v="2025-06-14T00:00:00"/>
    <x v="1"/>
    <x v="8"/>
    <n v="2025"/>
    <s v="jun"/>
  </r>
  <r>
    <s v="Prescritor 22"/>
    <s v="Médico Nutrólogo"/>
    <s v="Centro-Oeste"/>
    <d v="2023-05-26T00:00:00"/>
    <d v="2025-07-20T00:00:00"/>
    <x v="4"/>
    <x v="1"/>
    <n v="2025"/>
    <s v="jul"/>
  </r>
  <r>
    <s v="Prescritor 24"/>
    <s v="Nutricionista Clínica"/>
    <s v="Centro-Oeste"/>
    <d v="2024-11-16T00:00:00"/>
    <d v="2025-06-28T00:00:00"/>
    <x v="2"/>
    <x v="9"/>
    <n v="2025"/>
    <s v="jun"/>
  </r>
  <r>
    <s v="Prescritor 26"/>
    <s v="Médico Gastroenterologista"/>
    <s v="Centro-Oeste"/>
    <d v="2023-01-26T00:00:00"/>
    <d v="2025-05-03T00:00:00"/>
    <x v="4"/>
    <x v="10"/>
    <n v="2025"/>
    <s v="mai"/>
  </r>
  <r>
    <s v="Prescritor 27"/>
    <s v="Médico Gastroenterologista"/>
    <s v="Nordeste"/>
    <d v="2023-04-26T00:00:00"/>
    <d v="2025-02-07T00:00:00"/>
    <x v="4"/>
    <x v="6"/>
    <n v="2025"/>
    <s v="fev"/>
  </r>
  <r>
    <s v="Prescritor 29"/>
    <s v="Nutricionista Clínica"/>
    <s v="Sudeste"/>
    <d v="2022-01-01T00:00:00"/>
    <d v="2025-06-14T00:00:00"/>
    <x v="3"/>
    <x v="10"/>
    <n v="2025"/>
    <s v="jun"/>
  </r>
  <r>
    <s v="Prescritor 30"/>
    <s v="Nutricionista Clínica"/>
    <s v="Sudeste"/>
    <d v="2023-05-26T00:00:00"/>
    <d v="2025-03-17T00:00:00"/>
    <x v="4"/>
    <x v="1"/>
    <n v="2025"/>
    <s v="mar"/>
  </r>
  <r>
    <s v="Prescritor 31"/>
    <s v="Nutricionista Esportiva"/>
    <s v="Centro-Oeste"/>
    <d v="2024-11-16T00:00:00"/>
    <d v="2025-03-01T00:00:00"/>
    <x v="2"/>
    <x v="9"/>
    <n v="2025"/>
    <s v="mar"/>
  </r>
  <r>
    <s v="Prescritor 32"/>
    <s v="Médico Gastroenterologista"/>
    <s v="Norte"/>
    <d v="2022-07-30T00:00:00"/>
    <d v="2025-07-26T00:00:00"/>
    <x v="3"/>
    <x v="3"/>
    <n v="2025"/>
    <s v="jul"/>
  </r>
  <r>
    <s v="Prescritor 33"/>
    <s v="Médico Nutrólogo"/>
    <s v="Nordeste"/>
    <d v="2024-01-21T00:00:00"/>
    <d v="2025-04-23T00:00:00"/>
    <x v="2"/>
    <x v="10"/>
    <n v="2025"/>
    <s v="abr"/>
  </r>
  <r>
    <s v="Prescritor 34"/>
    <s v="Nutricionista Clínica"/>
    <s v="Nordeste"/>
    <d v="2022-01-31T00:00:00"/>
    <d v="2025-07-10T00:00:00"/>
    <x v="3"/>
    <x v="10"/>
    <n v="2025"/>
    <s v="jul"/>
  </r>
  <r>
    <s v="Prescritor 35"/>
    <s v="Nutricionista Esportiva"/>
    <s v="Nordeste"/>
    <d v="2022-05-31T00:00:00"/>
    <d v="2025-02-11T00:00:00"/>
    <x v="3"/>
    <x v="1"/>
    <n v="2025"/>
    <s v="fev"/>
  </r>
  <r>
    <s v="Prescritor 36"/>
    <s v="Nutricionista Esportiva"/>
    <s v="Sudeste"/>
    <d v="2025-02-14T00:00:00"/>
    <d v="2025-04-27T00:00:00"/>
    <x v="1"/>
    <x v="11"/>
    <n v="2025"/>
    <s v="abr"/>
  </r>
  <r>
    <s v="Prescritor 37"/>
    <s v="Médico Nutrólogo"/>
    <s v="Centro-Oeste"/>
    <d v="2022-08-29T00:00:00"/>
    <d v="2025-04-26T00:00:00"/>
    <x v="3"/>
    <x v="5"/>
    <n v="2025"/>
    <s v="abr"/>
  </r>
  <r>
    <s v="Prescritor 38"/>
    <s v="Nutricionista Esportiva"/>
    <s v="Norte"/>
    <d v="2022-08-29T00:00:00"/>
    <d v="2025-04-25T00:00:00"/>
    <x v="3"/>
    <x v="5"/>
    <n v="2025"/>
    <s v="abr"/>
  </r>
  <r>
    <s v="Prescritor 39"/>
    <s v="Médico Nutrólogo"/>
    <s v="Sul"/>
    <d v="2022-01-31T00:00:00"/>
    <d v="2025-05-15T00:00:00"/>
    <x v="3"/>
    <x v="10"/>
    <n v="2025"/>
    <s v="mai"/>
  </r>
  <r>
    <s v="Prescritor 41"/>
    <s v="Médico Nutrólogo"/>
    <s v="Sudeste"/>
    <d v="2023-07-25T00:00:00"/>
    <d v="2025-08-04T00:00:00"/>
    <x v="4"/>
    <x v="3"/>
    <n v="2025"/>
    <s v="ago"/>
  </r>
  <r>
    <s v="Prescritor 42"/>
    <s v="Nutricionista Esportiva"/>
    <s v="Sul"/>
    <d v="2024-05-20T00:00:00"/>
    <d v="2025-02-26T00:00:00"/>
    <x v="2"/>
    <x v="1"/>
    <n v="2025"/>
    <s v="fev"/>
  </r>
  <r>
    <s v="Prescritor 43"/>
    <s v="Nutricionista Esportiva"/>
    <s v="Norte"/>
    <d v="2023-06-25T00:00:00"/>
    <d v="2025-03-29T00:00:00"/>
    <x v="4"/>
    <x v="4"/>
    <n v="2025"/>
    <s v="mar"/>
  </r>
  <r>
    <s v="Prescritor 45"/>
    <s v="Médico Gastroenterologista"/>
    <s v="Norte"/>
    <d v="2024-07-19T00:00:00"/>
    <d v="2025-08-02T00:00:00"/>
    <x v="2"/>
    <x v="3"/>
    <n v="2025"/>
    <s v="ago"/>
  </r>
  <r>
    <s v="Prescritor 47"/>
    <s v="Nutricionista Clínica"/>
    <s v="Nordeste"/>
    <d v="2022-01-31T00:00:00"/>
    <d v="2025-05-22T00:00:00"/>
    <x v="3"/>
    <x v="10"/>
    <n v="2025"/>
    <s v="mai"/>
  </r>
  <r>
    <s v="Prescritor 48"/>
    <s v="Médico Gastroenterologista"/>
    <s v="Sul"/>
    <d v="2022-05-01T00:00:00"/>
    <d v="2025-05-28T00:00:00"/>
    <x v="3"/>
    <x v="1"/>
    <n v="2025"/>
    <s v="mai"/>
  </r>
  <r>
    <s v="Prescritor 49"/>
    <s v="Médico Gastroenterologista"/>
    <s v="Norte"/>
    <d v="2022-05-31T00:00:00"/>
    <d v="2025-05-23T00:00:00"/>
    <x v="3"/>
    <x v="1"/>
    <n v="2025"/>
    <s v="mai"/>
  </r>
  <r>
    <s v="Prescritor 50"/>
    <s v="Médico Nutrólogo"/>
    <s v="Sudeste"/>
    <d v="2024-01-21T00:00:00"/>
    <d v="2025-02-25T00:00:00"/>
    <x v="2"/>
    <x v="10"/>
    <n v="2025"/>
    <s v="fev"/>
  </r>
  <r>
    <s v="Prescritor 51"/>
    <s v="Médico Nutrólogo"/>
    <s v="Sul"/>
    <d v="2024-10-17T00:00:00"/>
    <d v="2025-08-02T00:00:00"/>
    <x v="2"/>
    <x v="2"/>
    <n v="2025"/>
    <s v="ago"/>
  </r>
  <r>
    <s v="Prescritor 52"/>
    <s v="Médico Gastroenterologista"/>
    <s v="Norte"/>
    <d v="2024-07-19T00:00:00"/>
    <d v="2025-02-16T00:00:00"/>
    <x v="2"/>
    <x v="3"/>
    <n v="2025"/>
    <s v="fev"/>
  </r>
  <r>
    <s v="Prescritor 53"/>
    <s v="Médico Gastroenterologista"/>
    <s v="Sul"/>
    <d v="2024-08-18T00:00:00"/>
    <d v="2025-02-16T00:00:00"/>
    <x v="2"/>
    <x v="5"/>
    <n v="2025"/>
    <s v="fev"/>
  </r>
  <r>
    <s v="Prescritor 54"/>
    <s v="Médico Nutrólogo"/>
    <s v="Centro-Oeste"/>
    <d v="2022-01-31T00:00:00"/>
    <d v="2025-03-23T00:00:00"/>
    <x v="3"/>
    <x v="10"/>
    <n v="2025"/>
    <s v="mar"/>
  </r>
  <r>
    <s v="Prescritor 55"/>
    <s v="Nutricionista Clínica"/>
    <s v="Centro-Oeste"/>
    <d v="2024-09-17T00:00:00"/>
    <d v="2025-04-14T00:00:00"/>
    <x v="2"/>
    <x v="0"/>
    <n v="2025"/>
    <s v="abr"/>
  </r>
  <r>
    <s v="Prescritor 56"/>
    <s v="Médico Nutrólogo"/>
    <s v="Nordeste"/>
    <d v="2023-03-27T00:00:00"/>
    <d v="2025-02-12T00:00:00"/>
    <x v="4"/>
    <x v="8"/>
    <n v="2025"/>
    <s v="fev"/>
  </r>
  <r>
    <s v="Prescritor 57"/>
    <s v="Médico Nutrólogo"/>
    <s v="Sul"/>
    <d v="2024-05-20T00:00:00"/>
    <d v="2025-02-17T00:00:00"/>
    <x v="2"/>
    <x v="1"/>
    <n v="2025"/>
    <s v="fev"/>
  </r>
  <r>
    <s v="Prescritor 58"/>
    <s v="Nutricionista Clínica"/>
    <s v="Centro-Oeste"/>
    <d v="2023-05-26T00:00:00"/>
    <d v="2025-06-22T00:00:00"/>
    <x v="4"/>
    <x v="1"/>
    <n v="2025"/>
    <s v="jun"/>
  </r>
  <r>
    <s v="Prescritor 59"/>
    <s v="Médico Gastroenterologista"/>
    <s v="Sudeste"/>
    <d v="2023-09-23T00:00:00"/>
    <d v="2025-02-02T00:00:00"/>
    <x v="4"/>
    <x v="0"/>
    <n v="2025"/>
    <s v="fev"/>
  </r>
  <r>
    <s v="Prescritor 60"/>
    <s v="Médico Gastroenterologista"/>
    <s v="Sul"/>
    <d v="2024-02-20T00:00:00"/>
    <d v="2025-04-11T00:00:00"/>
    <x v="2"/>
    <x v="11"/>
    <n v="2025"/>
    <s v="abr"/>
  </r>
  <r>
    <s v="Prescritor 61"/>
    <s v="Médico Gastroenterologista"/>
    <s v="Sul"/>
    <d v="2022-05-01T00:00:00"/>
    <d v="2025-08-07T00:00:00"/>
    <x v="3"/>
    <x v="1"/>
    <n v="2025"/>
    <s v="ago"/>
  </r>
  <r>
    <s v="Prescritor 62"/>
    <s v="Médico Nutrólogo"/>
    <s v="Centro-Oeste"/>
    <d v="2024-08-18T00:00:00"/>
    <d v="2025-06-08T00:00:00"/>
    <x v="2"/>
    <x v="5"/>
    <n v="2025"/>
    <s v="jun"/>
  </r>
  <r>
    <s v="Prescritor 63"/>
    <s v="Nutricionista Esportiva"/>
    <s v="Centro-Oeste"/>
    <d v="2024-03-21T00:00:00"/>
    <d v="2025-07-24T00:00:00"/>
    <x v="2"/>
    <x v="8"/>
    <n v="2025"/>
    <s v="jul"/>
  </r>
  <r>
    <s v="Prescritor 65"/>
    <s v="Médico Gastroenterologista"/>
    <s v="Sudeste"/>
    <d v="2022-07-30T00:00:00"/>
    <d v="2025-06-19T00:00:00"/>
    <x v="3"/>
    <x v="3"/>
    <n v="2025"/>
    <s v="jun"/>
  </r>
  <r>
    <s v="Prescritor 66"/>
    <s v="Médico Nutrólogo"/>
    <s v="Nordeste"/>
    <d v="2025-01-15T00:00:00"/>
    <d v="2025-08-07T00:00:00"/>
    <x v="1"/>
    <x v="10"/>
    <n v="2025"/>
    <s v="ago"/>
  </r>
  <r>
    <s v="Prescritor 67"/>
    <s v="Médico Nutrólogo"/>
    <s v="Sudeste"/>
    <d v="2022-06-30T00:00:00"/>
    <d v="2025-03-06T00:00:00"/>
    <x v="3"/>
    <x v="4"/>
    <n v="2025"/>
    <s v="mar"/>
  </r>
  <r>
    <s v="Prescritor 68"/>
    <s v="Nutricionista Clínica"/>
    <s v="Sudeste"/>
    <d v="2023-09-23T00:00:00"/>
    <d v="2025-04-26T00:00:00"/>
    <x v="4"/>
    <x v="0"/>
    <n v="2025"/>
    <s v="abr"/>
  </r>
  <r>
    <s v="Prescritor 69"/>
    <s v="Médico Gastroenterologista"/>
    <s v="Sudeste"/>
    <d v="2023-04-26T00:00:00"/>
    <d v="2025-03-04T00:00:00"/>
    <x v="4"/>
    <x v="6"/>
    <n v="2025"/>
    <s v="mar"/>
  </r>
  <r>
    <s v="Prescritor 70"/>
    <s v="Nutricionista Clínica"/>
    <s v="Norte"/>
    <d v="2023-01-26T00:00:00"/>
    <d v="2025-04-24T00:00:00"/>
    <x v="4"/>
    <x v="10"/>
    <n v="2025"/>
    <s v="abr"/>
  </r>
  <r>
    <s v="Prescritor 71"/>
    <s v="Médico Gastroenterologista"/>
    <s v="Sul"/>
    <d v="2023-02-25T00:00:00"/>
    <d v="2025-03-10T00:00:00"/>
    <x v="4"/>
    <x v="11"/>
    <n v="2025"/>
    <s v="mar"/>
  </r>
  <r>
    <s v="Prescritor 72"/>
    <s v="Médico Gastroenterologista"/>
    <s v="Sul"/>
    <d v="2023-09-23T00:00:00"/>
    <d v="2025-06-08T00:00:00"/>
    <x v="4"/>
    <x v="0"/>
    <n v="2025"/>
    <s v="jun"/>
  </r>
  <r>
    <s v="Prescritor 74"/>
    <s v="Médico Gastroenterologista"/>
    <s v="Sudeste"/>
    <d v="2025-02-14T00:00:00"/>
    <d v="2025-06-18T00:00:00"/>
    <x v="1"/>
    <x v="11"/>
    <n v="2025"/>
    <s v="jun"/>
  </r>
  <r>
    <s v="Prescritor 75"/>
    <s v="Médico Gastroenterologista"/>
    <s v="Norte"/>
    <d v="2022-10-28T00:00:00"/>
    <d v="2025-04-27T00:00:00"/>
    <x v="3"/>
    <x v="2"/>
    <n v="2025"/>
    <s v="abr"/>
  </r>
  <r>
    <s v="Prescritor 76"/>
    <s v="Médico Nutrólogo"/>
    <s v="Sudeste"/>
    <d v="2021-10-03T00:00:00"/>
    <d v="2025-05-25T00:00:00"/>
    <x v="0"/>
    <x v="2"/>
    <n v="2025"/>
    <s v="mai"/>
  </r>
  <r>
    <s v="Prescritor 77"/>
    <s v="Médico Nutrólogo"/>
    <s v="Centro-Oeste"/>
    <d v="2024-02-20T00:00:00"/>
    <d v="2025-03-16T00:00:00"/>
    <x v="2"/>
    <x v="11"/>
    <n v="2025"/>
    <s v="mar"/>
  </r>
  <r>
    <s v="Prescritor 78"/>
    <s v="Nutricionista Esportiva"/>
    <s v="Sul"/>
    <d v="2023-12-22T00:00:00"/>
    <d v="2025-02-13T00:00:00"/>
    <x v="4"/>
    <x v="7"/>
    <n v="2025"/>
    <s v="fev"/>
  </r>
  <r>
    <s v="Prescritor 79"/>
    <s v="Médico Nutrólogo"/>
    <s v="Centro-Oeste"/>
    <d v="2025-01-15T00:00:00"/>
    <d v="2025-08-10T00:00:00"/>
    <x v="1"/>
    <x v="10"/>
    <n v="2025"/>
    <s v="ago"/>
  </r>
  <r>
    <s v="Prescritor 80"/>
    <s v="Nutricionista Esportiva"/>
    <s v="Centro-Oeste"/>
    <d v="2024-12-16T00:00:00"/>
    <d v="2025-07-28T00:00:00"/>
    <x v="2"/>
    <x v="7"/>
    <n v="2025"/>
    <s v="jul"/>
  </r>
  <r>
    <s v="Prescritor 81"/>
    <s v="Médico Nutrólogo"/>
    <s v="Norte"/>
    <d v="2023-12-22T00:00:00"/>
    <d v="2025-06-11T00:00:00"/>
    <x v="4"/>
    <x v="7"/>
    <n v="2025"/>
    <s v="jun"/>
  </r>
  <r>
    <s v="Prescritor 82"/>
    <s v="Nutricionista Clínica"/>
    <s v="Centro-Oeste"/>
    <d v="2023-03-27T00:00:00"/>
    <d v="2025-04-22T00:00:00"/>
    <x v="4"/>
    <x v="8"/>
    <n v="2025"/>
    <s v="abr"/>
  </r>
  <r>
    <s v="Prescritor 83"/>
    <s v="Nutricionista Clínica"/>
    <s v="Sudeste"/>
    <d v="2024-06-19T00:00:00"/>
    <d v="2025-06-20T00:00:00"/>
    <x v="2"/>
    <x v="4"/>
    <n v="2025"/>
    <s v="jun"/>
  </r>
  <r>
    <s v="Prescritor 84"/>
    <s v="Médico Nutrólogo"/>
    <s v="Sudeste"/>
    <d v="2023-05-26T00:00:00"/>
    <d v="2025-02-18T00:00:00"/>
    <x v="4"/>
    <x v="1"/>
    <n v="2025"/>
    <s v="fev"/>
  </r>
  <r>
    <s v="Prescritor 85"/>
    <s v="Nutricionista Funcional"/>
    <s v="Sul"/>
    <d v="2024-03-21T00:00:00"/>
    <d v="2025-03-06T00:00:00"/>
    <x v="2"/>
    <x v="8"/>
    <n v="2025"/>
    <s v="mar"/>
  </r>
  <r>
    <s v="Prescritor 86"/>
    <s v="Médico Nutrólogo"/>
    <s v="Sudeste"/>
    <d v="2025-04-15T00:00:00"/>
    <d v="2025-05-27T00:00:00"/>
    <x v="1"/>
    <x v="6"/>
    <n v="2025"/>
    <s v="mai"/>
  </r>
  <r>
    <s v="Prescritor 87"/>
    <s v="Nutricionista Esportiva"/>
    <s v="Norte"/>
    <d v="2022-09-28T00:00:00"/>
    <d v="2025-04-23T00:00:00"/>
    <x v="3"/>
    <x v="0"/>
    <n v="2025"/>
    <s v="abr"/>
  </r>
  <r>
    <s v="Prescritor 88"/>
    <s v="Nutricionista Funcional"/>
    <s v="Sudeste"/>
    <d v="2024-05-20T00:00:00"/>
    <d v="2025-03-19T00:00:00"/>
    <x v="2"/>
    <x v="1"/>
    <n v="2025"/>
    <s v="mar"/>
  </r>
  <r>
    <s v="Prescritor 89"/>
    <s v="Médico Nutrólogo"/>
    <s v="Centro-Oeste"/>
    <d v="2022-10-28T00:00:00"/>
    <d v="2025-04-22T00:00:00"/>
    <x v="3"/>
    <x v="2"/>
    <n v="2025"/>
    <s v="abr"/>
  </r>
  <r>
    <s v="Prescritor 90"/>
    <s v="Médico Gastroenterologista"/>
    <s v="Nordeste"/>
    <d v="2023-05-26T00:00:00"/>
    <d v="2025-05-23T00:00:00"/>
    <x v="4"/>
    <x v="1"/>
    <n v="2025"/>
    <s v="mai"/>
  </r>
  <r>
    <s v="Prescritor 91"/>
    <s v="Médico Gastroenterologista"/>
    <s v="Norte"/>
    <d v="2025-05-15T00:00:00"/>
    <d v="2025-07-22T00:00:00"/>
    <x v="1"/>
    <x v="1"/>
    <n v="2025"/>
    <s v="jul"/>
  </r>
  <r>
    <s v="Prescritor 92"/>
    <s v="Nutricionista Clínica"/>
    <s v="Centro-Oeste"/>
    <d v="2023-05-26T00:00:00"/>
    <d v="2025-06-26T00:00:00"/>
    <x v="4"/>
    <x v="1"/>
    <n v="2025"/>
    <s v="jun"/>
  </r>
  <r>
    <s v="Prescritor 93"/>
    <s v="Médico Nutrólogo"/>
    <s v="Nordeste"/>
    <d v="2022-08-29T00:00:00"/>
    <d v="2025-06-01T00:00:00"/>
    <x v="3"/>
    <x v="5"/>
    <n v="2025"/>
    <s v="jun"/>
  </r>
  <r>
    <s v="Prescritor 94"/>
    <s v="Médico Nutrólogo"/>
    <s v="Nordeste"/>
    <d v="2022-08-29T00:00:00"/>
    <d v="2025-03-25T00:00:00"/>
    <x v="3"/>
    <x v="5"/>
    <n v="2025"/>
    <s v="mar"/>
  </r>
  <r>
    <s v="Prescritor 95"/>
    <s v="Nutricionista Funcional"/>
    <s v="Sul"/>
    <d v="2022-12-27T00:00:00"/>
    <d v="2025-02-11T00:00:00"/>
    <x v="3"/>
    <x v="7"/>
    <n v="2025"/>
    <s v="fev"/>
  </r>
  <r>
    <s v="Prescritor 96"/>
    <s v="Médico Nutrólogo"/>
    <s v="Centro-Oeste"/>
    <d v="2022-08-29T00:00:00"/>
    <d v="2025-05-07T00:00:00"/>
    <x v="3"/>
    <x v="5"/>
    <n v="2025"/>
    <s v="mai"/>
  </r>
  <r>
    <s v="Prescritor 97"/>
    <s v="Nutricionista Esportiva"/>
    <s v="Centro-Oeste"/>
    <d v="2023-10-23T00:00:00"/>
    <d v="2025-04-06T00:00:00"/>
    <x v="4"/>
    <x v="2"/>
    <n v="2025"/>
    <s v="abr"/>
  </r>
  <r>
    <s v="Prescritor 98"/>
    <s v="Médico Nutrólogo"/>
    <s v="Centro-Oeste"/>
    <d v="2022-09-28T00:00:00"/>
    <d v="2025-05-17T00:00:00"/>
    <x v="3"/>
    <x v="0"/>
    <n v="2025"/>
    <s v="mai"/>
  </r>
  <r>
    <s v="Prescritor 99"/>
    <s v="Médico Nutrólogo"/>
    <s v="Sul"/>
    <d v="2022-07-30T00:00:00"/>
    <d v="2025-06-15T00:00:00"/>
    <x v="3"/>
    <x v="3"/>
    <n v="2025"/>
    <s v="jun"/>
  </r>
  <r>
    <s v="Prescritor 102"/>
    <s v="Nutricionista Esportiva"/>
    <s v="Nordeste"/>
    <d v="2022-05-01T00:00:00"/>
    <d v="2025-05-04T00:00:00"/>
    <x v="3"/>
    <x v="1"/>
    <n v="2025"/>
    <s v="mai"/>
  </r>
  <r>
    <s v="Prescritor 103"/>
    <s v="Nutricionista Esportiva"/>
    <s v="Centro-Oeste"/>
    <d v="2022-09-28T00:00:00"/>
    <d v="2025-03-08T00:00:00"/>
    <x v="3"/>
    <x v="0"/>
    <n v="2025"/>
    <s v="mar"/>
  </r>
  <r>
    <s v="Prescritor 104"/>
    <s v="Nutricionista Funcional"/>
    <s v="Centro-Oeste"/>
    <d v="2025-01-15T00:00:00"/>
    <d v="2025-03-04T00:00:00"/>
    <x v="1"/>
    <x v="10"/>
    <n v="2025"/>
    <s v="mar"/>
  </r>
  <r>
    <s v="Prescritor 105"/>
    <s v="Nutricionista Esportiva"/>
    <s v="Sudeste"/>
    <d v="2024-01-21T00:00:00"/>
    <d v="2025-05-10T00:00:00"/>
    <x v="2"/>
    <x v="10"/>
    <n v="2025"/>
    <s v="mai"/>
  </r>
  <r>
    <s v="Prescritor 106"/>
    <s v="Médico Nutrólogo"/>
    <s v="Sul"/>
    <d v="2025-02-14T00:00:00"/>
    <d v="2025-05-08T00:00:00"/>
    <x v="1"/>
    <x v="11"/>
    <n v="2025"/>
    <s v="mai"/>
  </r>
  <r>
    <s v="Prescritor 107"/>
    <s v="Nutricionista Esportiva"/>
    <s v="Centro-Oeste"/>
    <d v="2024-03-21T00:00:00"/>
    <d v="2025-08-11T00:00:00"/>
    <x v="2"/>
    <x v="8"/>
    <n v="2025"/>
    <s v="ago"/>
  </r>
  <r>
    <s v="Prescritor 108"/>
    <s v="Médico Gastroenterologista"/>
    <s v="Nordeste"/>
    <d v="2022-06-30T00:00:00"/>
    <d v="2025-03-03T00:00:00"/>
    <x v="3"/>
    <x v="4"/>
    <n v="2025"/>
    <s v="mar"/>
  </r>
  <r>
    <s v="Prescritor 109"/>
    <s v="Médico Gastroenterologista"/>
    <s v="Centro-Oeste"/>
    <d v="2025-01-15T00:00:00"/>
    <d v="2025-05-08T00:00:00"/>
    <x v="1"/>
    <x v="10"/>
    <n v="2025"/>
    <s v="mai"/>
  </r>
  <r>
    <s v="Prescritor 111"/>
    <s v="Nutricionista Clínica"/>
    <s v="Nordeste"/>
    <d v="2024-05-20T00:00:00"/>
    <d v="2025-06-26T00:00:00"/>
    <x v="2"/>
    <x v="1"/>
    <n v="2025"/>
    <s v="jun"/>
  </r>
  <r>
    <s v="Prescritor 112"/>
    <s v="Nutricionista Funcional"/>
    <s v="Nordeste"/>
    <d v="2023-03-27T00:00:00"/>
    <d v="2025-03-18T00:00:00"/>
    <x v="4"/>
    <x v="8"/>
    <n v="2025"/>
    <s v="mar"/>
  </r>
  <r>
    <s v="Prescritor 113"/>
    <s v="Médico Gastroenterologista"/>
    <s v="Sul"/>
    <d v="2024-07-19T00:00:00"/>
    <d v="2025-03-28T00:00:00"/>
    <x v="2"/>
    <x v="3"/>
    <n v="2025"/>
    <s v="mar"/>
  </r>
  <r>
    <s v="Prescritor 114"/>
    <s v="Médico Gastroenterologista"/>
    <s v="Nordeste"/>
    <d v="2021-09-03T00:00:00"/>
    <d v="2025-05-19T00:00:00"/>
    <x v="0"/>
    <x v="0"/>
    <n v="2025"/>
    <s v="mai"/>
  </r>
  <r>
    <s v="Prescritor 115"/>
    <s v="Nutricionista Clínica"/>
    <s v="Nordeste"/>
    <d v="2025-02-14T00:00:00"/>
    <d v="2025-05-04T00:00:00"/>
    <x v="1"/>
    <x v="11"/>
    <n v="2025"/>
    <s v="mai"/>
  </r>
  <r>
    <s v="Prescritor 116"/>
    <s v="Nutricionista Clínica"/>
    <s v="Centro-Oeste"/>
    <d v="2022-04-01T00:00:00"/>
    <d v="2025-05-10T00:00:00"/>
    <x v="3"/>
    <x v="6"/>
    <n v="2025"/>
    <s v="mai"/>
  </r>
  <r>
    <s v="Prescritor 117"/>
    <s v="Nutricionista Clínica"/>
    <s v="Sul"/>
    <d v="2022-03-02T00:00:00"/>
    <d v="2025-03-04T00:00:00"/>
    <x v="3"/>
    <x v="8"/>
    <n v="2025"/>
    <s v="mar"/>
  </r>
  <r>
    <s v="Prescritor 119"/>
    <s v="Médico Gastroenterologista"/>
    <s v="Nordeste"/>
    <d v="2022-01-31T00:00:00"/>
    <d v="2025-02-04T00:00:00"/>
    <x v="3"/>
    <x v="10"/>
    <n v="2025"/>
    <s v="fev"/>
  </r>
  <r>
    <s v="Prescritor 120"/>
    <s v="Médico Gastroenterologista"/>
    <s v="Norte"/>
    <d v="2023-05-26T00:00:00"/>
    <d v="2025-06-03T00:00:00"/>
    <x v="4"/>
    <x v="1"/>
    <n v="2025"/>
    <s v="jun"/>
  </r>
  <r>
    <s v="Prescritor 121"/>
    <s v="Nutricionista Esportiva"/>
    <s v="Sudeste"/>
    <d v="2022-01-01T00:00:00"/>
    <d v="2025-03-27T00:00:00"/>
    <x v="3"/>
    <x v="10"/>
    <n v="2025"/>
    <s v="mar"/>
  </r>
  <r>
    <s v="Prescritor 122"/>
    <s v="Nutricionista Funcional"/>
    <s v="Sul"/>
    <d v="2022-03-02T00:00:00"/>
    <d v="2025-03-14T00:00:00"/>
    <x v="3"/>
    <x v="8"/>
    <n v="2025"/>
    <s v="mar"/>
  </r>
  <r>
    <s v="Prescritor 123"/>
    <s v="Nutricionista Funcional"/>
    <s v="Norte"/>
    <d v="2024-06-19T00:00:00"/>
    <d v="2025-06-19T00:00:00"/>
    <x v="2"/>
    <x v="4"/>
    <n v="2025"/>
    <s v="jun"/>
  </r>
  <r>
    <s v="Prescritor 124"/>
    <s v="Nutricionista Esportiva"/>
    <s v="Sul"/>
    <d v="2024-11-16T00:00:00"/>
    <d v="2025-06-10T00:00:00"/>
    <x v="2"/>
    <x v="9"/>
    <n v="2025"/>
    <s v="jun"/>
  </r>
  <r>
    <s v="Prescritor 125"/>
    <s v="Nutricionista Esportiva"/>
    <s v="Sul"/>
    <d v="2022-06-30T00:00:00"/>
    <d v="2025-08-09T00:00:00"/>
    <x v="3"/>
    <x v="4"/>
    <n v="2025"/>
    <s v="ago"/>
  </r>
  <r>
    <s v="Prescritor 126"/>
    <s v="Nutricionista Funcional"/>
    <s v="Centro-Oeste"/>
    <d v="2023-03-27T00:00:00"/>
    <d v="2025-05-13T00:00:00"/>
    <x v="4"/>
    <x v="8"/>
    <n v="2025"/>
    <s v="mai"/>
  </r>
  <r>
    <s v="Prescritor 127"/>
    <s v="Nutricionista Clínica"/>
    <s v="Nordeste"/>
    <d v="2023-02-25T00:00:00"/>
    <d v="2025-08-06T00:00:00"/>
    <x v="4"/>
    <x v="11"/>
    <n v="2025"/>
    <s v="ago"/>
  </r>
  <r>
    <s v="Prescritor 128"/>
    <s v="Médico Gastroenterologista"/>
    <s v="Centro-Oeste"/>
    <d v="2025-03-16T00:00:00"/>
    <d v="2025-07-24T00:00:00"/>
    <x v="1"/>
    <x v="8"/>
    <n v="2025"/>
    <s v="jul"/>
  </r>
  <r>
    <s v="Prescritor 129"/>
    <s v="Médico Gastroenterologista"/>
    <s v="Norte"/>
    <d v="2022-10-28T00:00:00"/>
    <d v="2025-04-19T00:00:00"/>
    <x v="3"/>
    <x v="2"/>
    <n v="2025"/>
    <s v="abr"/>
  </r>
  <r>
    <s v="Prescritor 130"/>
    <s v="Médico Gastroenterologista"/>
    <s v="Centro-Oeste"/>
    <d v="2024-05-20T00:00:00"/>
    <d v="2025-05-19T00:00:00"/>
    <x v="2"/>
    <x v="1"/>
    <n v="2025"/>
    <s v="mai"/>
  </r>
  <r>
    <s v="Prescritor 131"/>
    <s v="Nutricionista Esportiva"/>
    <s v="Nordeste"/>
    <d v="2023-08-24T00:00:00"/>
    <d v="2025-02-19T00:00:00"/>
    <x v="4"/>
    <x v="5"/>
    <n v="2025"/>
    <s v="fev"/>
  </r>
  <r>
    <s v="Prescritor 132"/>
    <s v="Nutricionista Funcional"/>
    <s v="Nordeste"/>
    <d v="2024-11-16T00:00:00"/>
    <d v="2025-07-29T00:00:00"/>
    <x v="2"/>
    <x v="9"/>
    <n v="2025"/>
    <s v="jul"/>
  </r>
  <r>
    <s v="Prescritor 133"/>
    <s v="Nutricionista Esportiva"/>
    <s v="Norte"/>
    <d v="2023-12-22T00:00:00"/>
    <d v="2025-07-18T00:00:00"/>
    <x v="4"/>
    <x v="7"/>
    <n v="2025"/>
    <s v="jul"/>
  </r>
  <r>
    <s v="Prescritor 134"/>
    <s v="Nutricionista Clínica"/>
    <s v="Nordeste"/>
    <d v="2024-12-16T00:00:00"/>
    <d v="2025-06-03T00:00:00"/>
    <x v="2"/>
    <x v="7"/>
    <n v="2025"/>
    <s v="jun"/>
  </r>
  <r>
    <s v="Prescritor 137"/>
    <s v="Médico Gastroenterologista"/>
    <s v="Nordeste"/>
    <d v="2024-09-17T00:00:00"/>
    <d v="2025-05-26T00:00:00"/>
    <x v="2"/>
    <x v="0"/>
    <n v="2025"/>
    <s v="mai"/>
  </r>
  <r>
    <s v="Prescritor 138"/>
    <s v="Médico Nutrólogo"/>
    <s v="Sul"/>
    <d v="2022-05-01T00:00:00"/>
    <d v="2025-02-22T00:00:00"/>
    <x v="3"/>
    <x v="1"/>
    <n v="2025"/>
    <s v="fev"/>
  </r>
  <r>
    <s v="Prescritor 139"/>
    <s v="Médico Gastroenterologista"/>
    <s v="Nordeste"/>
    <d v="2024-06-19T00:00:00"/>
    <d v="2025-04-04T00:00:00"/>
    <x v="2"/>
    <x v="4"/>
    <n v="2025"/>
    <s v="abr"/>
  </r>
  <r>
    <s v="Prescritor 141"/>
    <s v="Nutricionista Esportiva"/>
    <s v="Nordeste"/>
    <d v="2023-11-22T00:00:00"/>
    <d v="2025-08-12T00:00:00"/>
    <x v="4"/>
    <x v="9"/>
    <n v="2025"/>
    <s v="ago"/>
  </r>
  <r>
    <s v="Prescritor 142"/>
    <s v="Nutricionista Clínica"/>
    <s v="Norte"/>
    <d v="2022-01-31T00:00:00"/>
    <d v="2025-05-15T00:00:00"/>
    <x v="3"/>
    <x v="10"/>
    <n v="2025"/>
    <s v="mai"/>
  </r>
  <r>
    <s v="Prescritor 143"/>
    <s v="Médico Gastroenterologista"/>
    <s v="Sudeste"/>
    <d v="2023-11-22T00:00:00"/>
    <d v="2025-04-26T00:00:00"/>
    <x v="4"/>
    <x v="9"/>
    <n v="2025"/>
    <s v="abr"/>
  </r>
  <r>
    <s v="Prescritor 144"/>
    <s v="Nutricionista Funcional"/>
    <s v="Nordeste"/>
    <d v="2024-09-17T00:00:00"/>
    <d v="2025-03-08T00:00:00"/>
    <x v="2"/>
    <x v="0"/>
    <n v="2025"/>
    <s v="mar"/>
  </r>
  <r>
    <s v="Prescritor 145"/>
    <s v="Nutricionista Funcional"/>
    <s v="Sul"/>
    <d v="2023-04-26T00:00:00"/>
    <d v="2025-05-03T00:00:00"/>
    <x v="4"/>
    <x v="6"/>
    <n v="2025"/>
    <s v="mai"/>
  </r>
  <r>
    <s v="Prescritor 147"/>
    <s v="Médico Nutrólogo"/>
    <s v="Sul"/>
    <d v="2025-01-15T00:00:00"/>
    <d v="2025-06-09T00:00:00"/>
    <x v="1"/>
    <x v="10"/>
    <n v="2025"/>
    <s v="jun"/>
  </r>
  <r>
    <s v="Prescritor 148"/>
    <s v="Médico Gastroenterologista"/>
    <s v="Centro-Oeste"/>
    <d v="2022-07-30T00:00:00"/>
    <d v="2025-03-18T00:00:00"/>
    <x v="3"/>
    <x v="3"/>
    <n v="2025"/>
    <s v="mar"/>
  </r>
  <r>
    <s v="Prescritor 149"/>
    <s v="Nutricionista Esportiva"/>
    <s v="Sul"/>
    <d v="2023-03-27T00:00:00"/>
    <d v="2025-04-15T00:00:00"/>
    <x v="4"/>
    <x v="8"/>
    <n v="2025"/>
    <s v="abr"/>
  </r>
  <r>
    <s v="Prescritor 150"/>
    <s v="Nutricionista Esportiva"/>
    <s v="Norte"/>
    <d v="2025-03-16T00:00:00"/>
    <d v="2025-04-17T00:00:00"/>
    <x v="1"/>
    <x v="8"/>
    <n v="2025"/>
    <s v="abr"/>
  </r>
  <r>
    <s v="Prescritor 151"/>
    <s v="Nutricionista Funcional"/>
    <s v="Norte"/>
    <d v="2022-05-31T00:00:00"/>
    <d v="2025-05-07T00:00:00"/>
    <x v="3"/>
    <x v="1"/>
    <n v="2025"/>
    <s v="mai"/>
  </r>
  <r>
    <s v="Prescritor 152"/>
    <s v="Nutricionista Clínica"/>
    <s v="Sul"/>
    <d v="2023-11-22T00:00:00"/>
    <d v="2025-04-14T00:00:00"/>
    <x v="4"/>
    <x v="9"/>
    <n v="2025"/>
    <s v="abr"/>
  </r>
  <r>
    <s v="Prescritor 154"/>
    <s v="Nutricionista Esportiva"/>
    <s v="Nordeste"/>
    <d v="2024-01-21T00:00:00"/>
    <d v="2025-05-01T00:00:00"/>
    <x v="2"/>
    <x v="10"/>
    <n v="2025"/>
    <s v="mai"/>
  </r>
  <r>
    <s v="Prescritor 155"/>
    <s v="Nutricionista Esportiva"/>
    <s v="Sudeste"/>
    <d v="2022-08-29T00:00:00"/>
    <d v="2025-05-07T00:00:00"/>
    <x v="3"/>
    <x v="5"/>
    <n v="2025"/>
    <s v="mai"/>
  </r>
  <r>
    <s v="Prescritor 156"/>
    <s v="Nutricionista Esportiva"/>
    <s v="Sudeste"/>
    <d v="2022-06-30T00:00:00"/>
    <d v="2025-07-08T00:00:00"/>
    <x v="3"/>
    <x v="4"/>
    <n v="2025"/>
    <s v="jul"/>
  </r>
  <r>
    <s v="Prescritor 157"/>
    <s v="Nutricionista Clínica"/>
    <s v="Sudeste"/>
    <d v="2023-12-22T00:00:00"/>
    <d v="2025-05-09T00:00:00"/>
    <x v="4"/>
    <x v="7"/>
    <n v="2025"/>
    <s v="mai"/>
  </r>
  <r>
    <s v="Prescritor 158"/>
    <s v="Médico Gastroenterologista"/>
    <s v="Norte"/>
    <d v="2023-08-24T00:00:00"/>
    <d v="2025-05-13T00:00:00"/>
    <x v="4"/>
    <x v="5"/>
    <n v="2025"/>
    <s v="mai"/>
  </r>
  <r>
    <s v="Prescritor 159"/>
    <s v="Médico Nutrólogo"/>
    <s v="Sul"/>
    <d v="2024-10-17T00:00:00"/>
    <d v="2025-05-30T00:00:00"/>
    <x v="2"/>
    <x v="2"/>
    <n v="2025"/>
    <s v="mai"/>
  </r>
  <r>
    <s v="Prescritor 160"/>
    <s v="Nutricionista Esportiva"/>
    <s v="Norte"/>
    <d v="2024-11-16T00:00:00"/>
    <d v="2025-05-09T00:00:00"/>
    <x v="2"/>
    <x v="9"/>
    <n v="2025"/>
    <s v="mai"/>
  </r>
  <r>
    <s v="Prescritor 161"/>
    <s v="Médico Gastroenterologista"/>
    <s v="Sudeste"/>
    <d v="2023-05-26T00:00:00"/>
    <d v="2025-02-21T00:00:00"/>
    <x v="4"/>
    <x v="1"/>
    <n v="2025"/>
    <s v="fev"/>
  </r>
  <r>
    <s v="Prescritor 162"/>
    <s v="Nutricionista Clínica"/>
    <s v="Sul"/>
    <d v="2023-12-22T00:00:00"/>
    <d v="2025-01-25T00:00:00"/>
    <x v="4"/>
    <x v="7"/>
    <n v="2025"/>
    <s v="jan"/>
  </r>
  <r>
    <s v="Prescritor 163"/>
    <s v="Médico Gastroenterologista"/>
    <s v="Nordeste"/>
    <d v="2023-07-25T00:00:00"/>
    <d v="2025-03-31T00:00:00"/>
    <x v="4"/>
    <x v="3"/>
    <n v="2025"/>
    <s v="mar"/>
  </r>
  <r>
    <s v="Prescritor 164"/>
    <s v="Nutricionista Esportiva"/>
    <s v="Sudeste"/>
    <d v="2022-03-02T00:00:00"/>
    <d v="2025-05-10T00:00:00"/>
    <x v="3"/>
    <x v="8"/>
    <n v="2025"/>
    <s v="mai"/>
  </r>
  <r>
    <s v="Prescritor 165"/>
    <s v="Nutricionista Funcional"/>
    <s v="Sul"/>
    <d v="2024-02-20T00:00:00"/>
    <d v="2025-04-04T00:00:00"/>
    <x v="2"/>
    <x v="11"/>
    <n v="2025"/>
    <s v="abr"/>
  </r>
  <r>
    <s v="Prescritor 166"/>
    <s v="Nutricionista Esportiva"/>
    <s v="Sudeste"/>
    <d v="2023-05-26T00:00:00"/>
    <d v="2025-05-04T00:00:00"/>
    <x v="4"/>
    <x v="1"/>
    <n v="2025"/>
    <s v="mai"/>
  </r>
  <r>
    <s v="Prescritor 167"/>
    <s v="Nutricionista Funcional"/>
    <s v="Nordeste"/>
    <d v="2025-01-15T00:00:00"/>
    <d v="2025-02-12T00:00:00"/>
    <x v="1"/>
    <x v="10"/>
    <n v="2025"/>
    <s v="fev"/>
  </r>
  <r>
    <s v="Prescritor 168"/>
    <s v="Médico Nutrólogo"/>
    <s v="Centro-Oeste"/>
    <d v="2023-03-27T00:00:00"/>
    <d v="2025-08-12T00:00:00"/>
    <x v="4"/>
    <x v="8"/>
    <n v="2025"/>
    <s v="ago"/>
  </r>
  <r>
    <s v="Prescritor 169"/>
    <s v="Nutricionista Funcional"/>
    <s v="Nordeste"/>
    <d v="2024-04-20T00:00:00"/>
    <d v="2025-07-13T00:00:00"/>
    <x v="2"/>
    <x v="6"/>
    <n v="2025"/>
    <s v="jul"/>
  </r>
  <r>
    <s v="Prescritor 170"/>
    <s v="Nutricionista Funcional"/>
    <s v="Sudeste"/>
    <d v="2022-12-27T00:00:00"/>
    <d v="2025-03-29T00:00:00"/>
    <x v="3"/>
    <x v="7"/>
    <n v="2025"/>
    <s v="mar"/>
  </r>
  <r>
    <s v="Prescritor 171"/>
    <s v="Médico Gastroenterologista"/>
    <s v="Sudeste"/>
    <d v="2022-05-01T00:00:00"/>
    <d v="2025-06-13T00:00:00"/>
    <x v="3"/>
    <x v="1"/>
    <n v="2025"/>
    <s v="jun"/>
  </r>
  <r>
    <s v="Prescritor 172"/>
    <s v="Nutricionista Funcional"/>
    <s v="Norte"/>
    <d v="2022-09-28T00:00:00"/>
    <d v="2025-04-06T00:00:00"/>
    <x v="3"/>
    <x v="0"/>
    <n v="2025"/>
    <s v="abr"/>
  </r>
  <r>
    <s v="Prescritor 173"/>
    <s v="Nutricionista Esportiva"/>
    <s v="Sudeste"/>
    <d v="2023-09-23T00:00:00"/>
    <d v="2025-07-27T00:00:00"/>
    <x v="4"/>
    <x v="0"/>
    <n v="2025"/>
    <s v="jul"/>
  </r>
  <r>
    <s v="Prescritor 174"/>
    <s v="Médico Nutrólogo"/>
    <s v="Sudeste"/>
    <d v="2023-09-23T00:00:00"/>
    <d v="2025-05-19T00:00:00"/>
    <x v="4"/>
    <x v="0"/>
    <n v="2025"/>
    <s v="mai"/>
  </r>
  <r>
    <s v="Prescritor 175"/>
    <s v="Médico Nutrólogo"/>
    <s v="Sudeste"/>
    <d v="2021-11-02T00:00:00"/>
    <d v="2025-04-18T00:00:00"/>
    <x v="0"/>
    <x v="9"/>
    <n v="2025"/>
    <s v="abr"/>
  </r>
  <r>
    <s v="Prescritor 176"/>
    <s v="Nutricionista Esportiva"/>
    <s v="Nordeste"/>
    <d v="2022-11-27T00:00:00"/>
    <d v="2025-03-27T00:00:00"/>
    <x v="3"/>
    <x v="9"/>
    <n v="2025"/>
    <s v="mar"/>
  </r>
  <r>
    <s v="Prescritor 177"/>
    <s v="Nutricionista Esportiva"/>
    <s v="Sudeste"/>
    <d v="2022-03-02T00:00:00"/>
    <d v="2025-06-05T00:00:00"/>
    <x v="3"/>
    <x v="8"/>
    <n v="2025"/>
    <s v="jun"/>
  </r>
  <r>
    <s v="Prescritor 178"/>
    <s v="Médico Gastroenterologista"/>
    <s v="Nordeste"/>
    <d v="2024-08-18T00:00:00"/>
    <d v="2025-02-17T00:00:00"/>
    <x v="2"/>
    <x v="5"/>
    <n v="2025"/>
    <s v="fev"/>
  </r>
  <r>
    <s v="Prescritor 179"/>
    <s v="Médico Gastroenterologista"/>
    <s v="Sudeste"/>
    <d v="2023-04-26T00:00:00"/>
    <d v="2025-06-28T00:00:00"/>
    <x v="4"/>
    <x v="6"/>
    <n v="2025"/>
    <s v="jun"/>
  </r>
  <r>
    <s v="Prescritor 180"/>
    <s v="Médico Gastroenterologista"/>
    <s v="Norte"/>
    <d v="2021-11-02T00:00:00"/>
    <d v="2025-07-02T00:00:00"/>
    <x v="0"/>
    <x v="9"/>
    <n v="2025"/>
    <s v="jul"/>
  </r>
  <r>
    <s v="Prescritor 182"/>
    <s v="Médico Nutrólogo"/>
    <s v="Norte"/>
    <d v="2022-01-01T00:00:00"/>
    <d v="2025-04-23T00:00:00"/>
    <x v="3"/>
    <x v="10"/>
    <n v="2025"/>
    <s v="abr"/>
  </r>
  <r>
    <s v="Prescritor 183"/>
    <s v="Médico Gastroenterologista"/>
    <s v="Norte"/>
    <d v="2025-05-15T00:00:00"/>
    <d v="2025-07-05T00:00:00"/>
    <x v="1"/>
    <x v="1"/>
    <n v="2025"/>
    <s v="jul"/>
  </r>
  <r>
    <s v="Prescritor 184"/>
    <s v="Nutricionista Clínica"/>
    <s v="Nordeste"/>
    <d v="2023-06-25T00:00:00"/>
    <d v="2025-02-28T00:00:00"/>
    <x v="4"/>
    <x v="4"/>
    <n v="2025"/>
    <s v="fev"/>
  </r>
  <r>
    <s v="Prescritor 185"/>
    <s v="Nutricionista Clínica"/>
    <s v="Centro-Oeste"/>
    <d v="2022-08-29T00:00:00"/>
    <d v="2025-06-07T00:00:00"/>
    <x v="3"/>
    <x v="5"/>
    <n v="2025"/>
    <s v="jun"/>
  </r>
  <r>
    <s v="Prescritor 186"/>
    <s v="Médico Gastroenterologista"/>
    <s v="Sul"/>
    <d v="2024-12-16T00:00:00"/>
    <d v="2025-07-26T00:00:00"/>
    <x v="2"/>
    <x v="7"/>
    <n v="2025"/>
    <s v="jul"/>
  </r>
  <r>
    <s v="Prescritor 187"/>
    <s v="Nutricionista Esportiva"/>
    <s v="Sudeste"/>
    <d v="2022-08-29T00:00:00"/>
    <d v="2025-05-31T00:00:00"/>
    <x v="3"/>
    <x v="5"/>
    <n v="2025"/>
    <s v="mai"/>
  </r>
  <r>
    <s v="Prescritor 188"/>
    <s v="Nutricionista Clínica"/>
    <s v="Sul"/>
    <d v="2024-12-16T00:00:00"/>
    <d v="2025-07-09T00:00:00"/>
    <x v="2"/>
    <x v="7"/>
    <n v="2025"/>
    <s v="jul"/>
  </r>
  <r>
    <s v="Prescritor 189"/>
    <s v="Médico Gastroenterologista"/>
    <s v="Norte"/>
    <d v="2024-11-16T00:00:00"/>
    <d v="2025-07-22T00:00:00"/>
    <x v="2"/>
    <x v="9"/>
    <n v="2025"/>
    <s v="jul"/>
  </r>
  <r>
    <s v="Prescritor 190"/>
    <s v="Médico Gastroenterologista"/>
    <s v="Norte"/>
    <d v="2025-03-16T00:00:00"/>
    <d v="2025-05-24T00:00:00"/>
    <x v="1"/>
    <x v="8"/>
    <n v="2025"/>
    <s v="mai"/>
  </r>
  <r>
    <s v="Prescritor 191"/>
    <s v="Nutricionista Clínica"/>
    <s v="Norte"/>
    <d v="2024-08-18T00:00:00"/>
    <d v="2025-07-11T00:00:00"/>
    <x v="2"/>
    <x v="5"/>
    <n v="2025"/>
    <s v="jul"/>
  </r>
  <r>
    <s v="Prescritor 192"/>
    <s v="Nutricionista Esportiva"/>
    <s v="Sul"/>
    <d v="2024-09-17T00:00:00"/>
    <d v="2025-02-13T00:00:00"/>
    <x v="2"/>
    <x v="0"/>
    <n v="2025"/>
    <s v="fev"/>
  </r>
  <r>
    <s v="Prescritor 193"/>
    <s v="Nutricionista Esportiva"/>
    <s v="Sul"/>
    <d v="2022-04-01T00:00:00"/>
    <d v="2025-06-04T00:00:00"/>
    <x v="3"/>
    <x v="6"/>
    <n v="2025"/>
    <s v="jun"/>
  </r>
  <r>
    <s v="Prescritor 194"/>
    <s v="Nutricionista Clínica"/>
    <s v="Norte"/>
    <d v="2024-10-17T00:00:00"/>
    <d v="2025-02-26T00:00:00"/>
    <x v="2"/>
    <x v="2"/>
    <n v="2025"/>
    <s v="fev"/>
  </r>
  <r>
    <s v="Prescritor 195"/>
    <s v="Nutricionista Funcional"/>
    <s v="Norte"/>
    <d v="2024-03-21T00:00:00"/>
    <d v="2025-06-21T00:00:00"/>
    <x v="2"/>
    <x v="8"/>
    <n v="2025"/>
    <s v="jun"/>
  </r>
  <r>
    <s v="Prescritor 196"/>
    <s v="Nutricionista Esportiva"/>
    <s v="Centro-Oeste"/>
    <d v="2024-04-20T00:00:00"/>
    <d v="2025-02-19T00:00:00"/>
    <x v="2"/>
    <x v="6"/>
    <n v="2025"/>
    <s v="fev"/>
  </r>
  <r>
    <s v="Prescritor 197"/>
    <s v="Médico Gastroenterologista"/>
    <s v="Centro-Oeste"/>
    <d v="2023-01-26T00:00:00"/>
    <d v="2025-06-22T00:00:00"/>
    <x v="4"/>
    <x v="10"/>
    <n v="2025"/>
    <s v="jun"/>
  </r>
  <r>
    <s v="Prescritor 198"/>
    <s v="Médico Gastroenterologista"/>
    <s v="Sul"/>
    <d v="2023-08-24T00:00:00"/>
    <d v="2025-03-23T00:00:00"/>
    <x v="4"/>
    <x v="5"/>
    <n v="2025"/>
    <s v="mar"/>
  </r>
  <r>
    <s v="Prescritor 199"/>
    <s v="Médico Nutrólogo"/>
    <s v="Sul"/>
    <d v="2025-01-15T00:00:00"/>
    <d v="2025-05-31T00:00:00"/>
    <x v="1"/>
    <x v="10"/>
    <n v="2025"/>
    <s v="mai"/>
  </r>
  <r>
    <s v="Prescritor 200"/>
    <s v="Nutricionista Clínica"/>
    <s v="Nordeste"/>
    <d v="2024-07-19T00:00:00"/>
    <d v="2025-07-04T00:00:00"/>
    <x v="2"/>
    <x v="3"/>
    <n v="2025"/>
    <s v="jul"/>
  </r>
  <r>
    <s v="Prescritor 201"/>
    <s v="Nutricionista Funcional"/>
    <s v="Sudeste"/>
    <d v="2023-06-25T00:00:00"/>
    <d v="2025-04-18T00:00:00"/>
    <x v="4"/>
    <x v="4"/>
    <n v="2025"/>
    <s v="abr"/>
  </r>
  <r>
    <s v="Prescritor 202"/>
    <s v="Médico Gastroenterologista"/>
    <s v="Norte"/>
    <d v="2022-03-02T00:00:00"/>
    <d v="2025-04-15T00:00:00"/>
    <x v="3"/>
    <x v="8"/>
    <n v="2025"/>
    <s v="abr"/>
  </r>
  <r>
    <s v="Prescritor 203"/>
    <s v="Nutricionista Esportiva"/>
    <s v="Nordeste"/>
    <d v="2023-06-25T00:00:00"/>
    <d v="2025-08-02T00:00:00"/>
    <x v="4"/>
    <x v="4"/>
    <n v="2025"/>
    <s v="ago"/>
  </r>
  <r>
    <s v="Prescritor 204"/>
    <s v="Nutricionista Funcional"/>
    <s v="Centro-Oeste"/>
    <d v="2022-11-27T00:00:00"/>
    <d v="2025-01-30T00:00:00"/>
    <x v="3"/>
    <x v="9"/>
    <n v="2025"/>
    <s v="jan"/>
  </r>
  <r>
    <s v="Prescritor 205"/>
    <s v="Médico Nutrólogo"/>
    <s v="Sudeste"/>
    <d v="2023-06-25T00:00:00"/>
    <d v="2025-05-19T00:00:00"/>
    <x v="4"/>
    <x v="4"/>
    <n v="2025"/>
    <s v="mai"/>
  </r>
  <r>
    <s v="Prescritor 206"/>
    <s v="Nutricionista Clínica"/>
    <s v="Sudeste"/>
    <d v="2025-05-15T00:00:00"/>
    <d v="2025-07-09T00:00:00"/>
    <x v="1"/>
    <x v="1"/>
    <n v="2025"/>
    <s v="jul"/>
  </r>
  <r>
    <s v="Prescritor 207"/>
    <s v="Nutricionista Esportiva"/>
    <s v="Norte"/>
    <d v="2023-11-22T00:00:00"/>
    <d v="2025-05-05T00:00:00"/>
    <x v="4"/>
    <x v="9"/>
    <n v="2025"/>
    <s v="mai"/>
  </r>
  <r>
    <s v="Prescritor 208"/>
    <s v="Nutricionista Clínica"/>
    <s v="Nordeste"/>
    <d v="2023-01-26T00:00:00"/>
    <d v="2025-08-09T00:00:00"/>
    <x v="4"/>
    <x v="10"/>
    <n v="2025"/>
    <s v="ago"/>
  </r>
  <r>
    <s v="Prescritor 209"/>
    <s v="Nutricionista Funcional"/>
    <s v="Norte"/>
    <d v="2023-01-26T00:00:00"/>
    <d v="2025-02-27T00:00:00"/>
    <x v="4"/>
    <x v="10"/>
    <n v="2025"/>
    <s v="fev"/>
  </r>
  <r>
    <s v="Prescritor 211"/>
    <s v="Médico Gastroenterologista"/>
    <s v="Sul"/>
    <d v="2023-05-26T00:00:00"/>
    <d v="2025-01-27T00:00:00"/>
    <x v="4"/>
    <x v="1"/>
    <n v="2025"/>
    <s v="jan"/>
  </r>
  <r>
    <s v="Prescritor 212"/>
    <s v="Nutricionista Clínica"/>
    <s v="Sul"/>
    <d v="2022-08-29T00:00:00"/>
    <d v="2025-02-25T00:00:00"/>
    <x v="3"/>
    <x v="5"/>
    <n v="2025"/>
    <s v="fev"/>
  </r>
  <r>
    <s v="Prescritor 213"/>
    <s v="Nutricionista Clínica"/>
    <s v="Nordeste"/>
    <d v="2022-09-28T00:00:00"/>
    <d v="2025-02-21T00:00:00"/>
    <x v="3"/>
    <x v="0"/>
    <n v="2025"/>
    <s v="fev"/>
  </r>
  <r>
    <s v="Prescritor 214"/>
    <s v="Nutricionista Clínica"/>
    <s v="Nordeste"/>
    <d v="2024-05-20T00:00:00"/>
    <d v="2025-05-29T00:00:00"/>
    <x v="2"/>
    <x v="1"/>
    <n v="2025"/>
    <s v="mai"/>
  </r>
  <r>
    <s v="Prescritor 215"/>
    <s v="Médico Gastroenterologista"/>
    <s v="Nordeste"/>
    <d v="2022-08-29T00:00:00"/>
    <d v="2025-02-10T00:00:00"/>
    <x v="3"/>
    <x v="5"/>
    <n v="2025"/>
    <s v="fev"/>
  </r>
  <r>
    <s v="Prescritor 216"/>
    <s v="Médico Gastroenterologista"/>
    <s v="Nordeste"/>
    <d v="2024-10-17T00:00:00"/>
    <d v="2025-08-03T00:00:00"/>
    <x v="2"/>
    <x v="2"/>
    <n v="2025"/>
    <s v="ago"/>
  </r>
  <r>
    <s v="Prescritor 217"/>
    <s v="Médico Gastroenterologista"/>
    <s v="Sul"/>
    <d v="2024-07-19T00:00:00"/>
    <d v="2025-03-29T00:00:00"/>
    <x v="2"/>
    <x v="3"/>
    <n v="2025"/>
    <s v="mar"/>
  </r>
  <r>
    <s v="Prescritor 218"/>
    <s v="Nutricionista Clínica"/>
    <s v="Norte"/>
    <d v="2024-04-20T00:00:00"/>
    <d v="2025-08-01T00:00:00"/>
    <x v="2"/>
    <x v="6"/>
    <n v="2025"/>
    <s v="ago"/>
  </r>
  <r>
    <s v="Prescritor 219"/>
    <s v="Médico Gastroenterologista"/>
    <s v="Sudeste"/>
    <d v="2022-01-01T00:00:00"/>
    <d v="2025-07-09T00:00:00"/>
    <x v="3"/>
    <x v="10"/>
    <n v="2025"/>
    <s v="jul"/>
  </r>
  <r>
    <s v="Prescritor 220"/>
    <s v="Médico Gastroenterologista"/>
    <s v="Centro-Oeste"/>
    <d v="2022-03-02T00:00:00"/>
    <d v="2025-02-01T00:00:00"/>
    <x v="3"/>
    <x v="8"/>
    <n v="2025"/>
    <s v="fev"/>
  </r>
  <r>
    <s v="Prescritor 221"/>
    <s v="Nutricionista Clínica"/>
    <s v="Sudeste"/>
    <d v="2024-08-18T00:00:00"/>
    <d v="2025-06-29T00:00:00"/>
    <x v="2"/>
    <x v="5"/>
    <n v="2025"/>
    <s v="jun"/>
  </r>
  <r>
    <s v="Prescritor 223"/>
    <s v="Médico Nutrólogo"/>
    <s v="Norte"/>
    <d v="2023-02-25T00:00:00"/>
    <d v="2025-06-25T00:00:00"/>
    <x v="4"/>
    <x v="11"/>
    <n v="2025"/>
    <s v="jun"/>
  </r>
  <r>
    <s v="Prescritor 224"/>
    <s v="Nutricionista Funcional"/>
    <s v="Nordeste"/>
    <d v="2024-01-21T00:00:00"/>
    <d v="2025-02-22T00:00:00"/>
    <x v="2"/>
    <x v="10"/>
    <n v="2025"/>
    <s v="fev"/>
  </r>
  <r>
    <s v="Prescritor 225"/>
    <s v="Nutricionista Clínica"/>
    <s v="Nordeste"/>
    <d v="2025-02-14T00:00:00"/>
    <d v="2025-02-23T00:00:00"/>
    <x v="1"/>
    <x v="11"/>
    <n v="2025"/>
    <s v="fev"/>
  </r>
  <r>
    <s v="Prescritor 226"/>
    <s v="Nutricionista Funcional"/>
    <s v="Nordeste"/>
    <d v="2023-07-25T00:00:00"/>
    <d v="2025-04-21T00:00:00"/>
    <x v="4"/>
    <x v="3"/>
    <n v="2025"/>
    <s v="abr"/>
  </r>
  <r>
    <s v="Prescritor 227"/>
    <s v="Nutricionista Esportiva"/>
    <s v="Nordeste"/>
    <d v="2021-12-02T00:00:00"/>
    <d v="2025-07-29T00:00:00"/>
    <x v="0"/>
    <x v="7"/>
    <n v="2025"/>
    <s v="jul"/>
  </r>
  <r>
    <s v="Prescritor 228"/>
    <s v="Nutricionista Funcional"/>
    <s v="Nordeste"/>
    <d v="2023-08-24T00:00:00"/>
    <d v="2025-06-18T00:00:00"/>
    <x v="4"/>
    <x v="5"/>
    <n v="2025"/>
    <s v="jun"/>
  </r>
  <r>
    <s v="Prescritor 229"/>
    <s v="Médico Gastroenterologista"/>
    <s v="Norte"/>
    <d v="2023-01-26T00:00:00"/>
    <d v="2025-03-29T00:00:00"/>
    <x v="4"/>
    <x v="10"/>
    <n v="2025"/>
    <s v="mar"/>
  </r>
  <r>
    <s v="Prescritor 230"/>
    <s v="Nutricionista Clínica"/>
    <s v="Centro-Oeste"/>
    <d v="2022-10-28T00:00:00"/>
    <d v="2025-05-13T00:00:00"/>
    <x v="3"/>
    <x v="2"/>
    <n v="2025"/>
    <s v="mai"/>
  </r>
  <r>
    <s v="Prescritor 231"/>
    <s v="Nutricionista Clínica"/>
    <s v="Norte"/>
    <d v="2024-10-17T00:00:00"/>
    <d v="2025-05-22T00:00:00"/>
    <x v="2"/>
    <x v="2"/>
    <n v="2025"/>
    <s v="mai"/>
  </r>
  <r>
    <s v="Prescritor 232"/>
    <s v="Nutricionista Funcional"/>
    <s v="Norte"/>
    <d v="2023-03-27T00:00:00"/>
    <d v="2025-07-30T00:00:00"/>
    <x v="4"/>
    <x v="8"/>
    <n v="2025"/>
    <s v="jul"/>
  </r>
  <r>
    <s v="Prescritor 233"/>
    <s v="Nutricionista Clínica"/>
    <s v="Centro-Oeste"/>
    <d v="2022-01-01T00:00:00"/>
    <d v="2025-05-27T00:00:00"/>
    <x v="3"/>
    <x v="10"/>
    <n v="2025"/>
    <s v="mai"/>
  </r>
  <r>
    <s v="Prescritor 234"/>
    <s v="Nutricionista Funcional"/>
    <s v="Centro-Oeste"/>
    <d v="2023-09-23T00:00:00"/>
    <d v="2025-07-28T00:00:00"/>
    <x v="4"/>
    <x v="0"/>
    <n v="2025"/>
    <s v="jul"/>
  </r>
  <r>
    <s v="Prescritor 235"/>
    <s v="Nutricionista Esportiva"/>
    <s v="Centro-Oeste"/>
    <d v="2024-08-18T00:00:00"/>
    <d v="2025-07-10T00:00:00"/>
    <x v="2"/>
    <x v="5"/>
    <n v="2025"/>
    <s v="jul"/>
  </r>
  <r>
    <s v="Prescritor 236"/>
    <s v="Médico Gastroenterologista"/>
    <s v="Sudeste"/>
    <d v="2022-01-01T00:00:00"/>
    <d v="2025-03-28T00:00:00"/>
    <x v="3"/>
    <x v="10"/>
    <n v="2025"/>
    <s v="mar"/>
  </r>
  <r>
    <s v="Prescritor 237"/>
    <s v="Nutricionista Clínica"/>
    <s v="Sul"/>
    <d v="2021-10-03T00:00:00"/>
    <d v="2025-08-13T00:00:00"/>
    <x v="0"/>
    <x v="2"/>
    <n v="2025"/>
    <s v="ago"/>
  </r>
  <r>
    <s v="Prescritor 238"/>
    <s v="Nutricionista Clínica"/>
    <s v="Centro-Oeste"/>
    <d v="2024-05-20T00:00:00"/>
    <d v="2025-04-18T00:00:00"/>
    <x v="2"/>
    <x v="1"/>
    <n v="2025"/>
    <s v="abr"/>
  </r>
  <r>
    <s v="Prescritor 239"/>
    <s v="Médico Gastroenterologista"/>
    <s v="Norte"/>
    <d v="2025-06-14T00:00:00"/>
    <d v="2025-06-22T00:00:00"/>
    <x v="1"/>
    <x v="4"/>
    <n v="2025"/>
    <s v="jun"/>
  </r>
  <r>
    <s v="Prescritor 240"/>
    <s v="Médico Nutrólogo"/>
    <s v="Sudeste"/>
    <d v="2023-06-25T00:00:00"/>
    <d v="2025-06-15T00:00:00"/>
    <x v="4"/>
    <x v="4"/>
    <n v="2025"/>
    <s v="jun"/>
  </r>
  <r>
    <s v="Prescritor 241"/>
    <s v="Médico Nutrólogo"/>
    <s v="Norte"/>
    <d v="2023-11-22T00:00:00"/>
    <d v="2025-03-13T00:00:00"/>
    <x v="4"/>
    <x v="9"/>
    <n v="2025"/>
    <s v="mar"/>
  </r>
  <r>
    <s v="Prescritor 242"/>
    <s v="Médico Gastroenterologista"/>
    <s v="Nordeste"/>
    <d v="2024-02-20T00:00:00"/>
    <d v="2025-03-24T00:00:00"/>
    <x v="2"/>
    <x v="11"/>
    <n v="2025"/>
    <s v="mar"/>
  </r>
  <r>
    <s v="Prescritor 243"/>
    <s v="Nutricionista Esportiva"/>
    <s v="Centro-Oeste"/>
    <d v="2022-10-28T00:00:00"/>
    <d v="2025-02-16T00:00:00"/>
    <x v="3"/>
    <x v="2"/>
    <n v="2025"/>
    <s v="fev"/>
  </r>
  <r>
    <s v="Prescritor 244"/>
    <s v="Médico Nutrólogo"/>
    <s v="Sul"/>
    <d v="2023-12-22T00:00:00"/>
    <d v="2025-02-13T00:00:00"/>
    <x v="4"/>
    <x v="7"/>
    <n v="2025"/>
    <s v="fev"/>
  </r>
  <r>
    <s v="Prescritor 245"/>
    <s v="Médico Gastroenterologista"/>
    <s v="Norte"/>
    <d v="2022-10-28T00:00:00"/>
    <d v="2025-05-06T00:00:00"/>
    <x v="3"/>
    <x v="2"/>
    <n v="2025"/>
    <s v="mai"/>
  </r>
  <r>
    <s v="Prescritor 246"/>
    <s v="Nutricionista Esportiva"/>
    <s v="Sudeste"/>
    <d v="2022-09-28T00:00:00"/>
    <d v="2025-06-26T00:00:00"/>
    <x v="3"/>
    <x v="0"/>
    <n v="2025"/>
    <s v="jun"/>
  </r>
  <r>
    <s v="Prescritor 247"/>
    <s v="Nutricionista Funcional"/>
    <s v="Sul"/>
    <d v="2022-06-30T00:00:00"/>
    <d v="2025-02-23T00:00:00"/>
    <x v="3"/>
    <x v="4"/>
    <n v="2025"/>
    <s v="fev"/>
  </r>
  <r>
    <s v="Prescritor 248"/>
    <s v="Nutricionista Funcional"/>
    <s v="Sul"/>
    <d v="2024-07-19T00:00:00"/>
    <d v="2025-07-14T00:00:00"/>
    <x v="2"/>
    <x v="3"/>
    <n v="2025"/>
    <s v="jul"/>
  </r>
  <r>
    <s v="Prescritor 249"/>
    <s v="Médico Nutrólogo"/>
    <s v="Norte"/>
    <d v="2023-11-22T00:00:00"/>
    <d v="2025-06-02T00:00:00"/>
    <x v="4"/>
    <x v="9"/>
    <n v="2025"/>
    <s v="jun"/>
  </r>
  <r>
    <s v="Prescritor 250"/>
    <s v="Nutricionista Esportiva"/>
    <s v="Norte"/>
    <d v="2022-12-27T00:00:00"/>
    <d v="2025-07-19T00:00:00"/>
    <x v="3"/>
    <x v="7"/>
    <n v="2025"/>
    <s v="jul"/>
  </r>
  <r>
    <s v="Prescritor 251"/>
    <s v="Nutricionista Esportiva"/>
    <s v="Centro-Oeste"/>
    <d v="2025-05-15T00:00:00"/>
    <d v="2025-06-18T00:00:00"/>
    <x v="1"/>
    <x v="1"/>
    <n v="2025"/>
    <s v="jun"/>
  </r>
  <r>
    <s v="Prescritor 252"/>
    <s v="Nutricionista Esportiva"/>
    <s v="Sul"/>
    <d v="2024-07-19T00:00:00"/>
    <d v="2025-06-16T00:00:00"/>
    <x v="2"/>
    <x v="3"/>
    <n v="2025"/>
    <s v="jun"/>
  </r>
  <r>
    <s v="Prescritor 253"/>
    <s v="Nutricionista Esportiva"/>
    <s v="Centro-Oeste"/>
    <d v="2021-10-03T00:00:00"/>
    <d v="2025-02-05T00:00:00"/>
    <x v="0"/>
    <x v="2"/>
    <n v="2025"/>
    <s v="fev"/>
  </r>
  <r>
    <s v="Prescritor 254"/>
    <s v="Médico Nutrólogo"/>
    <s v="Norte"/>
    <d v="2022-12-27T00:00:00"/>
    <d v="2025-03-28T00:00:00"/>
    <x v="3"/>
    <x v="7"/>
    <n v="2025"/>
    <s v="mar"/>
  </r>
  <r>
    <s v="Prescritor 255"/>
    <s v="Nutricionista Funcional"/>
    <s v="Centro-Oeste"/>
    <d v="2024-11-16T00:00:00"/>
    <d v="2025-03-05T00:00:00"/>
    <x v="2"/>
    <x v="9"/>
    <n v="2025"/>
    <s v="mar"/>
  </r>
  <r>
    <s v="Prescritor 256"/>
    <s v="Nutricionista Esportiva"/>
    <s v="Sudeste"/>
    <d v="2022-05-01T00:00:00"/>
    <d v="2025-02-24T00:00:00"/>
    <x v="3"/>
    <x v="1"/>
    <n v="2025"/>
    <s v="fev"/>
  </r>
  <r>
    <s v="Prescritor 257"/>
    <s v="Nutricionista Funcional"/>
    <s v="Sudeste"/>
    <d v="2022-10-28T00:00:00"/>
    <d v="2025-06-04T00:00:00"/>
    <x v="3"/>
    <x v="2"/>
    <n v="2025"/>
    <s v="jun"/>
  </r>
  <r>
    <s v="Prescritor 258"/>
    <s v="Nutricionista Funcional"/>
    <s v="Sudeste"/>
    <d v="2022-10-28T00:00:00"/>
    <d v="2025-06-13T00:00:00"/>
    <x v="3"/>
    <x v="2"/>
    <n v="2025"/>
    <s v="jun"/>
  </r>
  <r>
    <s v="Prescritor 259"/>
    <s v="Médico Gastroenterologista"/>
    <s v="Sudeste"/>
    <d v="2023-08-24T00:00:00"/>
    <d v="2025-04-18T00:00:00"/>
    <x v="4"/>
    <x v="5"/>
    <n v="2025"/>
    <s v="abr"/>
  </r>
  <r>
    <s v="Prescritor 260"/>
    <s v="Nutricionista Funcional"/>
    <s v="Centro-Oeste"/>
    <d v="2023-07-25T00:00:00"/>
    <d v="2025-03-25T00:00:00"/>
    <x v="4"/>
    <x v="3"/>
    <n v="2025"/>
    <s v="mar"/>
  </r>
  <r>
    <s v="Prescritor 261"/>
    <s v="Médico Gastroenterologista"/>
    <s v="Centro-Oeste"/>
    <d v="2022-03-02T00:00:00"/>
    <d v="2025-05-21T00:00:00"/>
    <x v="3"/>
    <x v="8"/>
    <n v="2025"/>
    <s v="mai"/>
  </r>
  <r>
    <s v="Prescritor 262"/>
    <s v="Nutricionista Clínica"/>
    <s v="Centro-Oeste"/>
    <d v="2024-02-20T00:00:00"/>
    <d v="2025-07-25T00:00:00"/>
    <x v="2"/>
    <x v="11"/>
    <n v="2025"/>
    <s v="jul"/>
  </r>
  <r>
    <s v="Prescritor 263"/>
    <s v="Nutricionista Esportiva"/>
    <s v="Sudeste"/>
    <d v="2024-06-19T00:00:00"/>
    <d v="2025-07-08T00:00:00"/>
    <x v="2"/>
    <x v="4"/>
    <n v="2025"/>
    <s v="jul"/>
  </r>
  <r>
    <s v="Prescritor 264"/>
    <s v="Nutricionista Clínica"/>
    <s v="Centro-Oeste"/>
    <d v="2022-01-01T00:00:00"/>
    <d v="2025-03-28T00:00:00"/>
    <x v="3"/>
    <x v="10"/>
    <n v="2025"/>
    <s v="mar"/>
  </r>
  <r>
    <s v="Prescritor 265"/>
    <s v="Nutricionista Funcional"/>
    <s v="Sudeste"/>
    <d v="2023-04-26T00:00:00"/>
    <d v="2025-07-25T00:00:00"/>
    <x v="4"/>
    <x v="6"/>
    <n v="2025"/>
    <s v="jul"/>
  </r>
  <r>
    <s v="Prescritor 266"/>
    <s v="Nutricionista Esportiva"/>
    <s v="Sudeste"/>
    <d v="2022-04-01T00:00:00"/>
    <d v="2025-01-25T00:00:00"/>
    <x v="3"/>
    <x v="6"/>
    <n v="2025"/>
    <s v="jan"/>
  </r>
  <r>
    <s v="Prescritor 267"/>
    <s v="Médico Nutrólogo"/>
    <s v="Norte"/>
    <d v="2022-01-31T00:00:00"/>
    <d v="2025-07-23T00:00:00"/>
    <x v="3"/>
    <x v="10"/>
    <n v="2025"/>
    <s v="jul"/>
  </r>
  <r>
    <s v="Prescritor 268"/>
    <s v="Médico Nutrólogo"/>
    <s v="Centro-Oeste"/>
    <d v="2021-11-02T00:00:00"/>
    <d v="2025-03-04T00:00:00"/>
    <x v="0"/>
    <x v="9"/>
    <n v="2025"/>
    <s v="mar"/>
  </r>
  <r>
    <s v="Prescritor 269"/>
    <s v="Nutricionista Funcional"/>
    <s v="Nordeste"/>
    <d v="2023-03-27T00:00:00"/>
    <d v="2025-01-31T00:00:00"/>
    <x v="4"/>
    <x v="8"/>
    <n v="2025"/>
    <s v="jan"/>
  </r>
  <r>
    <s v="Prescritor 270"/>
    <s v="Nutricionista Clínica"/>
    <s v="Norte"/>
    <d v="2022-11-27T00:00:00"/>
    <d v="2025-07-18T00:00:00"/>
    <x v="3"/>
    <x v="9"/>
    <n v="2025"/>
    <s v="jul"/>
  </r>
  <r>
    <s v="Prescritor 271"/>
    <s v="Médico Gastroenterologista"/>
    <s v="Sudeste"/>
    <d v="2024-01-21T00:00:00"/>
    <d v="2025-05-06T00:00:00"/>
    <x v="2"/>
    <x v="10"/>
    <n v="2025"/>
    <s v="mai"/>
  </r>
  <r>
    <s v="Prescritor 272"/>
    <s v="Médico Gastroenterologista"/>
    <s v="Sul"/>
    <d v="2024-11-16T00:00:00"/>
    <d v="2025-05-28T00:00:00"/>
    <x v="2"/>
    <x v="9"/>
    <n v="2025"/>
    <s v="mai"/>
  </r>
  <r>
    <s v="Prescritor 273"/>
    <s v="Médico Gastroenterologista"/>
    <s v="Nordeste"/>
    <d v="2023-01-26T00:00:00"/>
    <d v="2025-07-25T00:00:00"/>
    <x v="4"/>
    <x v="10"/>
    <n v="2025"/>
    <s v="jul"/>
  </r>
  <r>
    <s v="Prescritor 274"/>
    <s v="Médico Gastroenterologista"/>
    <s v="Sudeste"/>
    <d v="2024-11-16T00:00:00"/>
    <d v="2025-08-12T00:00:00"/>
    <x v="2"/>
    <x v="9"/>
    <n v="2025"/>
    <s v="ago"/>
  </r>
  <r>
    <s v="Prescritor 275"/>
    <s v="Nutricionista Esportiva"/>
    <s v="Centro-Oeste"/>
    <d v="2022-03-02T00:00:00"/>
    <d v="2025-07-10T00:00:00"/>
    <x v="3"/>
    <x v="8"/>
    <n v="2025"/>
    <s v="jul"/>
  </r>
  <r>
    <s v="Prescritor 276"/>
    <s v="Nutricionista Esportiva"/>
    <s v="Sul"/>
    <d v="2023-06-25T00:00:00"/>
    <d v="2025-05-31T00:00:00"/>
    <x v="4"/>
    <x v="4"/>
    <n v="2025"/>
    <s v="mai"/>
  </r>
  <r>
    <s v="Prescritor 277"/>
    <s v="Nutricionista Esportiva"/>
    <s v="Centro-Oeste"/>
    <d v="2023-08-24T00:00:00"/>
    <d v="2025-03-22T00:00:00"/>
    <x v="4"/>
    <x v="5"/>
    <n v="2025"/>
    <s v="mar"/>
  </r>
  <r>
    <s v="Prescritor 278"/>
    <s v="Médico Gastroenterologista"/>
    <s v="Sul"/>
    <d v="2023-03-27T00:00:00"/>
    <d v="2025-05-31T00:00:00"/>
    <x v="4"/>
    <x v="8"/>
    <n v="2025"/>
    <s v="mai"/>
  </r>
  <r>
    <s v="Prescritor 279"/>
    <s v="Médico Nutrólogo"/>
    <s v="Nordeste"/>
    <d v="2024-04-20T00:00:00"/>
    <d v="2025-02-26T00:00:00"/>
    <x v="2"/>
    <x v="6"/>
    <n v="2025"/>
    <s v="fev"/>
  </r>
  <r>
    <s v="Prescritor 280"/>
    <s v="Nutricionista Clínica"/>
    <s v="Centro-Oeste"/>
    <d v="2022-06-30T00:00:00"/>
    <d v="2025-03-30T00:00:00"/>
    <x v="3"/>
    <x v="4"/>
    <n v="2025"/>
    <s v="mar"/>
  </r>
  <r>
    <s v="Prescritor 281"/>
    <s v="Nutricionista Funcional"/>
    <s v="Sul"/>
    <d v="2022-01-31T00:00:00"/>
    <d v="2025-05-15T00:00:00"/>
    <x v="3"/>
    <x v="10"/>
    <n v="2025"/>
    <s v="mai"/>
  </r>
  <r>
    <s v="Prescritor 283"/>
    <s v="Médico Gastroenterologista"/>
    <s v="Nordeste"/>
    <d v="2023-06-25T00:00:00"/>
    <d v="2025-01-28T00:00:00"/>
    <x v="4"/>
    <x v="4"/>
    <n v="2025"/>
    <s v="jan"/>
  </r>
  <r>
    <s v="Prescritor 284"/>
    <s v="Médico Gastroenterologista"/>
    <s v="Sudeste"/>
    <d v="2024-12-16T00:00:00"/>
    <d v="2025-02-08T00:00:00"/>
    <x v="2"/>
    <x v="7"/>
    <n v="2025"/>
    <s v="fev"/>
  </r>
  <r>
    <s v="Prescritor 285"/>
    <s v="Nutricionista Esportiva"/>
    <s v="Centro-Oeste"/>
    <d v="2025-01-15T00:00:00"/>
    <d v="2025-02-10T00:00:00"/>
    <x v="1"/>
    <x v="10"/>
    <n v="2025"/>
    <s v="fev"/>
  </r>
  <r>
    <s v="Prescritor 286"/>
    <s v="Nutricionista Esportiva"/>
    <s v="Sudeste"/>
    <d v="2022-01-01T00:00:00"/>
    <d v="2025-07-02T00:00:00"/>
    <x v="3"/>
    <x v="10"/>
    <n v="2025"/>
    <s v="jul"/>
  </r>
  <r>
    <s v="Prescritor 287"/>
    <s v="Médico Gastroenterologista"/>
    <s v="Sul"/>
    <d v="2023-06-25T00:00:00"/>
    <d v="2025-06-27T00:00:00"/>
    <x v="4"/>
    <x v="4"/>
    <n v="2025"/>
    <s v="jun"/>
  </r>
  <r>
    <s v="Prescritor 288"/>
    <s v="Médico Gastroenterologista"/>
    <s v="Norte"/>
    <d v="2023-04-26T00:00:00"/>
    <d v="2025-08-12T00:00:00"/>
    <x v="4"/>
    <x v="6"/>
    <n v="2025"/>
    <s v="ago"/>
  </r>
  <r>
    <s v="Prescritor 289"/>
    <s v="Nutricionista Clínica"/>
    <s v="Sul"/>
    <d v="2023-08-24T00:00:00"/>
    <d v="2025-06-24T00:00:00"/>
    <x v="4"/>
    <x v="5"/>
    <n v="2025"/>
    <s v="jun"/>
  </r>
  <r>
    <s v="Prescritor 290"/>
    <s v="Nutricionista Clínica"/>
    <s v="Centro-Oeste"/>
    <d v="2022-05-01T00:00:00"/>
    <d v="2025-03-16T00:00:00"/>
    <x v="3"/>
    <x v="1"/>
    <n v="2025"/>
    <s v="mar"/>
  </r>
  <r>
    <s v="Prescritor 291"/>
    <s v="Nutricionista Esportiva"/>
    <s v="Norte"/>
    <d v="2022-06-30T00:00:00"/>
    <d v="2025-02-22T00:00:00"/>
    <x v="3"/>
    <x v="4"/>
    <n v="2025"/>
    <s v="fev"/>
  </r>
  <r>
    <s v="Prescritor 292"/>
    <s v="Nutricionista Esportiva"/>
    <s v="Sul"/>
    <d v="2022-11-27T00:00:00"/>
    <d v="2025-04-28T00:00:00"/>
    <x v="3"/>
    <x v="9"/>
    <n v="2025"/>
    <s v="abr"/>
  </r>
  <r>
    <s v="Prescritor 293"/>
    <s v="Nutricionista Clínica"/>
    <s v="Sul"/>
    <d v="2022-12-27T00:00:00"/>
    <d v="2025-07-09T00:00:00"/>
    <x v="3"/>
    <x v="7"/>
    <n v="2025"/>
    <s v="jul"/>
  </r>
  <r>
    <s v="Prescritor 294"/>
    <s v="Nutricionista Funcional"/>
    <s v="Centro-Oeste"/>
    <d v="2024-11-16T00:00:00"/>
    <d v="2025-05-07T00:00:00"/>
    <x v="2"/>
    <x v="9"/>
    <n v="2025"/>
    <s v="mai"/>
  </r>
  <r>
    <s v="Prescritor 295"/>
    <s v="Médico Nutrólogo"/>
    <s v="Sudeste"/>
    <d v="2022-07-30T00:00:00"/>
    <d v="2025-01-31T00:00:00"/>
    <x v="3"/>
    <x v="3"/>
    <n v="2025"/>
    <s v="jan"/>
  </r>
  <r>
    <s v="Prescritor 296"/>
    <s v="Médico Nutrólogo"/>
    <s v="Centro-Oeste"/>
    <d v="2022-07-30T00:00:00"/>
    <d v="2025-01-28T00:00:00"/>
    <x v="3"/>
    <x v="3"/>
    <n v="2025"/>
    <s v="jan"/>
  </r>
  <r>
    <s v="Prescritor 297"/>
    <s v="Nutricionista Clínica"/>
    <s v="Nordeste"/>
    <d v="2022-09-28T00:00:00"/>
    <d v="2025-02-01T00:00:00"/>
    <x v="3"/>
    <x v="0"/>
    <n v="2025"/>
    <s v="fev"/>
  </r>
  <r>
    <s v="Prescritor 298"/>
    <s v="Nutricionista Funcional"/>
    <s v="Sul"/>
    <d v="2023-12-22T00:00:00"/>
    <d v="2025-08-05T00:00:00"/>
    <x v="4"/>
    <x v="7"/>
    <n v="2025"/>
    <s v="ago"/>
  </r>
  <r>
    <s v="Prescritor 299"/>
    <s v="Nutricionista Funcional"/>
    <s v="Sul"/>
    <d v="2024-06-19T00:00:00"/>
    <d v="2025-02-06T00:00:00"/>
    <x v="2"/>
    <x v="4"/>
    <n v="2025"/>
    <s v="fev"/>
  </r>
  <r>
    <s v="Prescritor 300"/>
    <s v="Nutricionista Clínica"/>
    <s v="Sul"/>
    <d v="2024-06-19T00:00:00"/>
    <d v="2025-06-22T00:00:00"/>
    <x v="2"/>
    <x v="4"/>
    <n v="2025"/>
    <s v="j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40CBE-DEA2-438E-A5FF-0AA8D262F001}" name="Receita por Fonte de Aquisiçã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nte de Aquisição">
  <location ref="B31:C36" firstHeaderRow="1" firstDataRow="1" firstDataCol="1"/>
  <pivotFields count="16">
    <pivotField showAll="0"/>
    <pivotField showAll="0"/>
    <pivotField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eita Por Aquisição (R$)" fld="5" baseField="0" baseItem="0" numFmtId="165"/>
  </dataFields>
  <formats count="2">
    <format dxfId="33">
      <pivotArea outline="0" collapsedLevelsAreSubtotals="1" fieldPosition="0"/>
    </format>
    <format dxfId="32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F4C7-0343-40B0-A7BA-623C7CCFD54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Especialidade">
  <location ref="AK57:AL63" firstHeaderRow="1" firstDataRow="1" firstDataCol="1"/>
  <pivotFields count="16">
    <pivotField dataField="1"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numFmtId="164" showAll="0"/>
    <pivotField numFmtId="164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4"/>
        <item x="1"/>
        <item x="2"/>
        <item x="3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d Prescritor" fld="0" subtotal="count" baseField="0" baseItem="0"/>
  </dataFields>
  <formats count="1">
    <format dxfId="1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267B4-5D86-4655-8476-D0A2FBF74D9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49:E55" firstHeaderRow="1" firstDataRow="2" firstDataCol="1"/>
  <pivotFields count="16">
    <pivotField showAll="0"/>
    <pivotField showAll="0"/>
    <pivotField showAll="0"/>
    <pivotField numFmtId="14" showAll="0"/>
    <pivotField numFmtId="14" showAll="0"/>
    <pivotField numFmtId="167" showAll="0"/>
    <pivotField numFmtId="1" showAll="0"/>
    <pivotField showAll="0"/>
    <pivotField numFmtId="169"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7"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16">
        <item m="1" x="13"/>
        <item m="1" x="11"/>
        <item m="1" x="12"/>
        <item m="1" x="14"/>
        <item m="1" x="8"/>
        <item m="1" x="9"/>
        <item m="1" x="10"/>
        <item m="1" x="7"/>
        <item m="1" x="4"/>
        <item m="1" x="5"/>
        <item m="1" x="6"/>
        <item x="0"/>
        <item x="1"/>
        <item x="2"/>
        <item x="3"/>
        <item t="default"/>
      </items>
    </pivotField>
  </pivotFields>
  <rowFields count="1">
    <field x="15"/>
  </rowFields>
  <rowItems count="5">
    <i>
      <x v="11"/>
    </i>
    <i>
      <x v="12"/>
    </i>
    <i>
      <x v="13"/>
    </i>
    <i>
      <x v="1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1Faixa Ticket Médio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A7B14-2DF2-4DB5-8DCD-8AD76B342170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Fonte de Aquisição">
  <location ref="AK25:AL31" firstHeaderRow="1" firstDataRow="1" firstDataCol="1"/>
  <pivotFields count="16">
    <pivotField showAll="0"/>
    <pivotField showAll="0"/>
    <pivotField axis="axisRow" showAll="0" sortType="a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2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Receita Por Aquisição (R$)" fld="5" baseField="0" baseItem="0" numFmtId="165"/>
  </dataFields>
  <formats count="1">
    <format dxfId="2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07DC6-B389-4FC4-AA19-170F43CCCA6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68:E74" firstHeaderRow="1" firstDataRow="2" firstDataCol="1"/>
  <pivotFields count="16">
    <pivotField showAll="0"/>
    <pivotField showAll="0"/>
    <pivotField showAll="0"/>
    <pivotField numFmtId="14" showAll="0"/>
    <pivotField numFmtId="14" showAll="0"/>
    <pivotField numFmtId="167" showAll="0"/>
    <pivotField axis="axisRow" numFmtI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9"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7"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Total Prescrições1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BE7D5-AA80-4CEE-BD8C-549C3B89BCA4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77:E83" firstHeaderRow="1" firstDataRow="2" firstDataCol="1"/>
  <pivotFields count="16">
    <pivotField showAll="0"/>
    <pivotField showAll="0"/>
    <pivotField showAll="0"/>
    <pivotField numFmtId="14" showAll="0"/>
    <pivotField numFmtId="14" showAll="0"/>
    <pivotField numFmtId="167" showAll="0"/>
    <pivotField numFmtI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9" showAll="0"/>
    <pivotField numFmtI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7"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Tempo Relacionamento1" fld="13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700CC-2D69-4574-B334-42D13C0884D0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40:E46" firstHeaderRow="1" firstDataRow="2" firstDataCol="1"/>
  <pivotFields count="16">
    <pivotField showAll="0"/>
    <pivotField showAll="0"/>
    <pivotField showAll="0"/>
    <pivotField numFmtId="14" showAll="0"/>
    <pivotField numFmtId="14" showAll="0"/>
    <pivotField numFmtId="167" showAll="0"/>
    <pivotField numFmtId="1" showAll="0"/>
    <pivotField showAll="0"/>
    <pivotField numFmtId="169"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7" showAll="0"/>
    <pivotField axis="axisCol" showAll="0">
      <items count="3">
        <item x="0"/>
        <item x="1"/>
        <item t="default"/>
      </items>
    </pivotField>
    <pivotField axis="axisRow" dataField="1" showAll="0">
      <items count="13">
        <item m="1" x="10"/>
        <item m="1" x="8"/>
        <item m="1" x="9"/>
        <item m="1" x="11"/>
        <item m="1" x="4"/>
        <item m="1" x="5"/>
        <item m="1" x="6"/>
        <item m="1" x="7"/>
        <item x="0"/>
        <item x="1"/>
        <item x="2"/>
        <item x="3"/>
        <item t="default"/>
      </items>
    </pivotField>
    <pivotField showAll="0"/>
  </pivotFields>
  <rowFields count="1">
    <field x="14"/>
  </rowFields>
  <rowItems count="5">
    <i>
      <x v="8"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1Faixa Taxa de Abertura %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AC22A-083F-41AF-A757-0C71878B936A}" name="Tabela dinâmica12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3" rowHeaderCaption="Mês" colHeaderCaption="Ano">
  <location ref="AK5:AL19" firstHeaderRow="1" firstDataRow="2" firstDataCol="1"/>
  <pivotFields count="9">
    <pivotField dataField="1" showAll="0"/>
    <pivotField showAll="0"/>
    <pivotField showAll="0"/>
    <pivotField numFmtId="14" showAll="0"/>
    <pivotField numFmtId="14" showAll="0"/>
    <pivotField axis="axisCol" showAll="0">
      <items count="6">
        <item h="1" x="0"/>
        <item h="1" x="3"/>
        <item h="1" x="4"/>
        <item x="2"/>
        <item h="1" x="1"/>
        <item t="default"/>
      </items>
    </pivotField>
    <pivotField axis="axisRow" showAll="0">
      <items count="13">
        <item x="10"/>
        <item x="11"/>
        <item x="8"/>
        <item x="6"/>
        <item x="1"/>
        <item x="4"/>
        <item x="3"/>
        <item x="5"/>
        <item x="0"/>
        <item x="2"/>
        <item x="9"/>
        <item x="7"/>
        <item t="default"/>
      </items>
    </pivotField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1">
    <i>
      <x v="3"/>
    </i>
  </colItems>
  <dataFields count="1">
    <dataField name="Qtd  Prescritor" fld="0" subtotal="count" baseField="0" baseItem="0"/>
  </dataFields>
  <chartFormats count="5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9C1EF-7A70-43E3-820E-91E39115E8C3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scrição" colHeaderCaption="Status Prescritor">
  <location ref="B4:E8" firstHeaderRow="1" firstDataRow="2" firstDataCol="1"/>
  <pivotFields count="16">
    <pivotField showAll="0"/>
    <pivotField showAll="0"/>
    <pivotField showAll="0"/>
    <pivotField numFmtId="164" showAll="0"/>
    <pivotField numFmtId="164"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articipou de Eventos1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AAC7E-C092-4372-A061-A6C96DDD755E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30:E37" firstHeaderRow="1" firstDataRow="2" firstDataCol="1"/>
  <pivotFields count="16">
    <pivotField showAll="0"/>
    <pivotField axis="axisRow" dataField="1" showAll="0">
      <items count="6">
        <item x="4"/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Especialidade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592E0-0858-41A1-9199-EBB30046C231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Participou de Eventos">
  <location ref="AK34:AL37" firstHeaderRow="1" firstDataRow="1" firstDataCol="1"/>
  <pivotFields count="16">
    <pivotField dataField="1" showAll="0"/>
    <pivotField showAll="0"/>
    <pivotField showAll="0">
      <items count="6">
        <item x="1"/>
        <item x="2"/>
        <item x="4"/>
        <item x="0"/>
        <item x="3"/>
        <item t="default"/>
      </items>
    </pivotField>
    <pivotField numFmtId="164"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Qtd Prescritor" fld="0" subtotal="count" baseField="0" baseItem="0"/>
  </dataFields>
  <formats count="1">
    <format dxfId="3">
      <pivotArea outline="0" collapsedLevelsAreSubtotals="1" fieldPosition="0"/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CADCA-BE8C-48E0-A19F-C88F7526FC99}" name="Receita Media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Especialidade">
  <location ref="B20:D26" firstHeaderRow="0" firstDataRow="1" firstDataCol="1"/>
  <pivotFields count="16">
    <pivotField showAll="0"/>
    <pivotField axis="axisRow" showAll="0" sortType="descending">
      <items count="6">
        <item x="4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Receita (R$)" fld="5" subtotal="average" baseField="1" baseItem="0" numFmtId="44"/>
    <dataField name="Média de Prescrições" fld="6" subtotal="average" baseField="1" baseItem="4" numFmtId="166"/>
  </dataFields>
  <formats count="5">
    <format dxfId="38">
      <pivotArea outline="0" collapsedLevelsAreSubtotals="1" fieldPosition="0"/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7DAE7-557F-4EB0-B31A-17A14D1FBCA9}" name="Tabela dinâ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20:E27" firstHeaderRow="1" firstDataRow="2" firstDataCol="1"/>
  <pivotFields count="16"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Grau de Satisfa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7EFFB-9700-45CB-9E8A-5D7E93B43D95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T4:X283" firstHeaderRow="0" firstDataRow="1" firstDataCol="1"/>
  <pivotFields count="16">
    <pivotField axis="axisRow" showAll="0">
      <items count="279">
        <item x="0"/>
        <item x="8"/>
        <item x="90"/>
        <item x="91"/>
        <item x="92"/>
        <item x="93"/>
        <item x="94"/>
        <item x="95"/>
        <item x="96"/>
        <item x="97"/>
        <item x="9"/>
        <item x="98"/>
        <item x="99"/>
        <item x="100"/>
        <item x="101"/>
        <item x="102"/>
        <item x="103"/>
        <item x="104"/>
        <item x="105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"/>
        <item x="116"/>
        <item x="117"/>
        <item x="118"/>
        <item x="119"/>
        <item x="120"/>
        <item x="121"/>
        <item x="122"/>
        <item x="123"/>
        <item x="12"/>
        <item x="124"/>
        <item x="125"/>
        <item x="126"/>
        <item x="127"/>
        <item x="128"/>
        <item x="129"/>
        <item x="130"/>
        <item x="131"/>
        <item x="13"/>
        <item x="132"/>
        <item x="133"/>
        <item x="134"/>
        <item x="135"/>
        <item x="136"/>
        <item x="137"/>
        <item x="138"/>
        <item x="139"/>
        <item x="140"/>
        <item x="14"/>
        <item x="141"/>
        <item x="142"/>
        <item x="143"/>
        <item x="144"/>
        <item x="145"/>
        <item x="146"/>
        <item x="147"/>
        <item x="148"/>
        <item x="149"/>
        <item x="150"/>
        <item x="15"/>
        <item x="151"/>
        <item x="152"/>
        <item x="153"/>
        <item x="154"/>
        <item x="155"/>
        <item x="156"/>
        <item x="157"/>
        <item x="158"/>
        <item x="159"/>
        <item x="160"/>
        <item x="16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20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2"/>
        <item x="238"/>
        <item x="239"/>
        <item x="240"/>
        <item x="241"/>
        <item x="242"/>
        <item x="243"/>
        <item x="244"/>
        <item x="245"/>
        <item x="246"/>
        <item x="247"/>
        <item x="23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4"/>
        <item x="267"/>
        <item x="268"/>
        <item x="269"/>
        <item x="270"/>
        <item x="271"/>
        <item x="272"/>
        <item x="273"/>
        <item x="274"/>
        <item x="275"/>
        <item x="276"/>
        <item x="2"/>
        <item x="25"/>
        <item x="277"/>
        <item x="26"/>
        <item x="27"/>
        <item x="28"/>
        <item x="29"/>
        <item x="30"/>
        <item x="31"/>
        <item x="32"/>
        <item x="33"/>
        <item x="34"/>
        <item x="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4"/>
        <item x="52"/>
        <item x="53"/>
        <item x="54"/>
        <item x="55"/>
        <item x="56"/>
        <item x="57"/>
        <item x="58"/>
        <item x="59"/>
        <item x="60"/>
        <item x="5"/>
        <item x="61"/>
        <item x="62"/>
        <item x="63"/>
        <item x="64"/>
        <item x="65"/>
        <item x="66"/>
        <item x="67"/>
        <item x="68"/>
        <item x="69"/>
        <item x="6"/>
        <item x="70"/>
        <item x="71"/>
        <item x="72"/>
        <item x="73"/>
        <item x="74"/>
        <item x="75"/>
        <item x="76"/>
        <item x="77"/>
        <item x="78"/>
        <item x="79"/>
        <item x="7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  <pivotField numFmtId="164" showAll="0"/>
    <pivotField numFmtId="164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Receita Total (R$)" fld="5" baseField="0" baseItem="0" numFmtId="44"/>
    <dataField name="1Total de Prescrições" fld="6" baseField="0" baseItem="0"/>
    <dataField name="Média de Total de Prescrições" fld="6" subtotal="average" baseField="0" baseItem="0"/>
    <dataField name="1Ticket médio" fld="12" baseField="0" baseItem="272" numFmtId="44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89A91-65C2-4EDF-AC24-F7794CABD2C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Satisfação">
  <location ref="AK40:AL46" firstHeaderRow="1" firstDataRow="1" firstDataCol="1"/>
  <pivotFields count="16">
    <pivotField dataField="1" showAll="0"/>
    <pivotField showAll="0"/>
    <pivotField showAll="0">
      <items count="6">
        <item x="1"/>
        <item x="2"/>
        <item x="4"/>
        <item x="0"/>
        <item x="3"/>
        <item t="default"/>
      </items>
    </pivotField>
    <pivotField numFmtId="164" showAll="0"/>
    <pivotField numFmtId="164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1"/>
        <item x="2"/>
        <item x="3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d Prescritor" fld="0" subtotal="count" baseField="0" baseItem="0"/>
  </dataFields>
  <formats count="1">
    <format dxfId="6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C10C0-F97C-49CF-99DE-8358C8C0A91E}" name="Tab_Receita_Por_Regia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gião" fieldListSortAscending="1">
  <location ref="B9:C15" firstHeaderRow="1" firstDataRow="1" firstDataCol="1"/>
  <pivotFields count="16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Receita Total (R$)" fld="5" baseField="0" baseItem="0" numFmtId="165"/>
  </dataFields>
  <formats count="2">
    <format dxfId="40">
      <pivotArea dataOnly="0" labelOnly="1" outline="0" axis="axisValues" fieldPosition="0"/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D45F6-40CA-4967-932D-05208BA8988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pecialidade">
  <location ref="B55:D61" firstHeaderRow="0" firstDataRow="1" firstDataCol="1"/>
  <pivotFields count="16">
    <pivotField dataField="1"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numFmtId="14" showAll="0"/>
    <pivotField numFmtId="14" showAll="0"/>
    <pivotField dataField="1" numFmtId="167" showAll="0"/>
    <pivotField numFmtId="1" showAll="0"/>
    <pivotField showAll="0"/>
    <pivotField numFmtId="169" showAll="0"/>
    <pivotField numFmtId="1" showAll="0"/>
    <pivotField showAll="0"/>
    <pivotField showAll="0"/>
    <pivotField numFmtId="167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1-Receita Total (R$)" fld="5" baseField="0" baseItem="0" numFmtId="167"/>
    <dataField name="Qtd de  Prescritores" fld="0" subtotal="count" baseField="0" baseItem="0"/>
  </dataFields>
  <formats count="7">
    <format dxfId="13">
      <pivotArea collapsedLevelsAreSubtotals="1" fieldPosition="0">
        <references count="1">
          <reference field="1" count="1">
            <x v="3"/>
          </reference>
        </references>
      </pivotArea>
    </format>
    <format dxfId="12">
      <pivotArea dataOnly="0" labelOnly="1" fieldPosition="0">
        <references count="1">
          <reference field="1" count="1">
            <x v="3"/>
          </reference>
        </references>
      </pivotArea>
    </format>
    <format dxfId="11">
      <pivotArea collapsedLevelsAreSubtotals="1" fieldPosition="0">
        <references count="1">
          <reference field="1" count="1">
            <x v="3"/>
          </reference>
        </references>
      </pivotArea>
    </format>
    <format dxfId="10">
      <pivotArea dataOnly="0" labelOnly="1" fieldPosition="0">
        <references count="1">
          <reference field="1" count="1">
            <x v="3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6B3AC-9DEE-4C50-B8C3-B91AB6256FA6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B47:D53" firstHeaderRow="0" firstDataRow="1" firstDataCol="1"/>
  <pivotFields count="16">
    <pivotField dataField="1" showAll="0"/>
    <pivotField showAll="0">
      <items count="6">
        <item x="4"/>
        <item x="3"/>
        <item x="1"/>
        <item x="2"/>
        <item x="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numFmtId="14" showAll="0"/>
    <pivotField numFmtId="14" showAll="0"/>
    <pivotField dataField="1" numFmtId="167" showAll="0"/>
    <pivotField numFmtId="1" showAll="0"/>
    <pivotField showAll="0"/>
    <pivotField numFmtId="169" showAll="0"/>
    <pivotField numFmtId="1" showAll="0"/>
    <pivotField showAll="0"/>
    <pivotField showAll="0"/>
    <pivotField numFmtId="167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1-Receita Total (R$)" fld="5" baseField="0" baseItem="0" numFmtId="167"/>
    <dataField name="Qtd de Prescritores" fld="0" subtotal="count" baseField="0" baseItem="0"/>
  </dataFields>
  <formats count="7"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collapsedLevelsAreSubtotals="1" fieldPosition="0">
        <references count="1">
          <reference field="2" count="1">
            <x v="2"/>
          </reference>
        </references>
      </pivotArea>
    </format>
    <format dxfId="17">
      <pivotArea dataOnly="0" labelOnly="1" fieldPosition="0">
        <references count="1">
          <reference field="2" count="1">
            <x v="2"/>
          </reference>
        </references>
      </pivotArea>
    </format>
    <format dxfId="16">
      <pivotArea collapsedLevelsAreSubtotals="1" fieldPosition="0">
        <references count="1">
          <reference field="2" count="1">
            <x v="2"/>
          </reference>
        </references>
      </pivotArea>
    </format>
    <format dxfId="15">
      <pivotArea dataOnly="0" labelOnly="1" fieldPosition="0">
        <references count="1">
          <reference field="2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A3106-7C3D-4076-B057-10B5416307C8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F. Aquisição">
  <location ref="B63:D68" firstHeaderRow="0" firstDataRow="1" firstDataCol="1"/>
  <pivotFields count="16">
    <pivotField dataField="1" showAll="0"/>
    <pivotField showAll="0">
      <items count="6">
        <item x="4"/>
        <item x="1"/>
        <item x="2"/>
        <item x="0"/>
        <item x="3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numFmtId="14" showAll="0"/>
    <pivotField numFmtId="14" showAll="0"/>
    <pivotField dataField="1" numFmtId="167" showAll="0"/>
    <pivotField numFmtId="1" showAll="0"/>
    <pivotField showAll="0"/>
    <pivotField numFmtId="169" showAll="0"/>
    <pivotField numFmtId="1"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167"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1-Receita Total (R$)" fld="5" baseField="0" baseItem="0" numFmtId="167"/>
    <dataField name="Qtd de Prescritores" fld="0" subtotal="count" baseField="0" baseItem="0"/>
  </dataFields>
  <formats count="11">
    <format dxfId="31">
      <pivotArea collapsedLevelsAreSubtotals="1" fieldPosition="0">
        <references count="1">
          <reference field="10" count="1">
            <x v="1"/>
          </reference>
        </references>
      </pivotArea>
    </format>
    <format dxfId="30">
      <pivotArea dataOnly="0" labelOnly="1" fieldPosition="0">
        <references count="1">
          <reference field="10" count="1">
            <x v="1"/>
          </reference>
        </references>
      </pivotArea>
    </format>
    <format dxfId="29">
      <pivotArea collapsedLevelsAreSubtotals="1" fieldPosition="0">
        <references count="1">
          <reference field="10" count="1">
            <x v="1"/>
          </reference>
        </references>
      </pivotArea>
    </format>
    <format dxfId="28">
      <pivotArea dataOnly="0" labelOnly="1" fieldPosition="0">
        <references count="1">
          <reference field="10" count="1">
            <x v="1"/>
          </reference>
        </references>
      </pivotArea>
    </format>
    <format dxfId="27">
      <pivotArea collapsedLevelsAreSubtotals="1" fieldPosition="0">
        <references count="1">
          <reference field="10" count="1">
            <x v="3"/>
          </reference>
        </references>
      </pivotArea>
    </format>
    <format dxfId="26">
      <pivotArea dataOnly="0" labelOnly="1" fieldPosition="0">
        <references count="1">
          <reference field="10" count="1">
            <x v="3"/>
          </reference>
        </references>
      </pivotArea>
    </format>
    <format dxfId="25">
      <pivotArea collapsedLevelsAreSubtotals="1" fieldPosition="0">
        <references count="1">
          <reference field="10" count="1">
            <x v="3"/>
          </reference>
        </references>
      </pivotArea>
    </format>
    <format dxfId="24">
      <pivotArea dataOnly="0" labelOnly="1" fieldPosition="0">
        <references count="1">
          <reference field="10" count="1">
            <x v="3"/>
          </reference>
        </references>
      </pivotArea>
    </format>
    <format dxfId="23">
      <pivotArea field="1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485D9-7A84-4BF6-95D9-738E4A4F7B86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Fonte de Aquisição">
  <location ref="AK49:AL54" firstHeaderRow="1" firstDataRow="1" firstDataCol="1"/>
  <pivotFields count="16">
    <pivotField dataField="1" showAll="0"/>
    <pivotField showAll="0"/>
    <pivotField showAll="0">
      <items count="6">
        <item x="1"/>
        <item x="2"/>
        <item x="4"/>
        <item x="0"/>
        <item x="3"/>
        <item t="default"/>
      </items>
    </pivotField>
    <pivotField numFmtId="164" showAll="0"/>
    <pivotField numFmtId="164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4"/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 Prescritor" fld="0" subtotal="count" baseField="0" baseItem="0"/>
  </dataFields>
  <formats count="1">
    <format dxfId="0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C2109-FDD7-4295-A58B-CAFAB8A59D27}" name="Tabela dinâ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11:E17" firstHeaderRow="1" firstDataRow="2" firstDataCol="1"/>
  <pivotFields count="16"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Fonte de Aquisição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87795-D175-4709-942F-761CD0AAF40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crição" colHeaderCaption="Status Prescritor">
  <location ref="B58:E65" firstHeaderRow="1" firstDataRow="2" firstDataCol="1"/>
  <pivotFields count="16"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numFmtId="14" showAll="0"/>
    <pivotField numFmtId="14" showAll="0"/>
    <pivotField numFmtId="167" showAll="0"/>
    <pivotField numFmtId="1" showAll="0"/>
    <pivotField showAll="0"/>
    <pivotField numFmtId="169"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7"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Região1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Inicio" xr10:uid="{0285C961-5B6C-49B1-86FC-77896423796F}" sourceName="Ano Inicio">
  <pivotTables>
    <pivotTable tabId="7" name="Tabela dinâmica12"/>
  </pivotTables>
  <data>
    <tabular pivotCacheId="36402641">
      <items count="5">
        <i x="0"/>
        <i x="3"/>
        <i x="4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Inicio" xr10:uid="{89432E8A-FC74-433D-AAC2-A1ABF6B6FB1B}" cache="SegmentaçãodeDados_Ano_Inicio" caption="Ano Inicio" showCaption="0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52918-6707-4383-887F-8780CF7F51EE}" name="Tabela24" displayName="Tabela24" ref="A1:N301" totalsRowShown="0" headerRowDxfId="76" headerRowBorderDxfId="75" tableBorderDxfId="74">
  <autoFilter ref="A1:N301" xr:uid="{F54EBD42-798F-4289-98B9-2A38F603CCEE}"/>
  <tableColumns count="14">
    <tableColumn id="1" xr3:uid="{AD328002-8D09-4D4C-BD8D-E0402C87596A}" name="Nome do Prescritor" dataDxfId="73"/>
    <tableColumn id="2" xr3:uid="{CE9B4326-59F5-4358-984E-DE0791AE638D}" name="Especialidade" dataDxfId="72"/>
    <tableColumn id="3" xr3:uid="{E8F145C8-F450-4724-B696-06AE6C5782F2}" name="Região" dataDxfId="71"/>
    <tableColumn id="4" xr3:uid="{BFC7EBFF-0FCA-4F59-B31B-A00CDDAD5484}" name="Data de Início" dataDxfId="70"/>
    <tableColumn id="5" xr3:uid="{2571C2A3-649C-455E-BFCA-DC9CCBDCA71A}" name="Data da Última Prescrição" dataDxfId="69"/>
    <tableColumn id="6" xr3:uid="{67A83468-2CEB-4816-99DB-59DFA199EB45}" name="Receita Total (R$)" dataDxfId="68"/>
    <tableColumn id="7" xr3:uid="{532B3BAD-FE0A-42E6-9F03-923839900D90}" name="Total de Prescrições" dataDxfId="67"/>
    <tableColumn id="8" xr3:uid="{21B5B9DB-6C54-4A6B-AA00-2D590C96AC3B}" name="Participou de Eventos" dataDxfId="66"/>
    <tableColumn id="9" xr3:uid="{8C949ADC-AD0D-499B-BD61-91D91AF94EA3}" name="Taxa Média de Abertura (%)" dataDxfId="65"/>
    <tableColumn id="10" xr3:uid="{25931E01-F487-44B5-82AE-6636A8711805}" name="Satisfação (1-5)" dataDxfId="64"/>
    <tableColumn id="11" xr3:uid="{506FD822-C537-4F68-B98B-A1366B8815DD}" name="Fonte de Aquisição" dataDxfId="63"/>
    <tableColumn id="12" xr3:uid="{572F907B-AE52-4EF1-BAE2-D56000843430}" name="Tempo de Relacionamento" dataDxfId="62">
      <calculatedColumnFormula>ROUNDDOWN((E2-D2)/30,0)</calculatedColumnFormula>
    </tableColumn>
    <tableColumn id="13" xr3:uid="{179CDE7F-A34E-4A16-B664-57F0C84E5576}" name="Ticket médio" dataDxfId="61">
      <calculatedColumnFormula>IFERROR(ROUND(F2/G2,2),0)</calculatedColumnFormula>
    </tableColumn>
    <tableColumn id="14" xr3:uid="{2BF46308-F2A7-4D99-8AE7-6658C8D0002B}" name="Status" dataDxfId="60">
      <calculatedColumnFormula>IF(((TODAY()-1)-E2)&gt;90,"Inativo","Ativo")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EBD42-798F-4289-98B9-2A38F603CCEE}" name="Tabela2" displayName="Tabela2" ref="A1:P279" totalsRowShown="0" headerRowDxfId="59" headerRowBorderDxfId="58" tableBorderDxfId="57">
  <autoFilter ref="A1:P279" xr:uid="{F54EBD42-798F-4289-98B9-2A38F603CCEE}"/>
  <tableColumns count="16">
    <tableColumn id="1" xr3:uid="{02B2CD51-D20D-4E6A-B82F-F6966916B892}" name="Nome do Prescritor" dataDxfId="56"/>
    <tableColumn id="2" xr3:uid="{B6600832-8AF5-4AD6-AAA8-BDE351FCC0EF}" name="Especialidade" dataDxfId="55"/>
    <tableColumn id="3" xr3:uid="{DB7A6A62-BAA3-46DA-902E-2E40FA1B3984}" name="Região" dataDxfId="54"/>
    <tableColumn id="4" xr3:uid="{73B3D103-79EE-4DC3-8271-AAE395F72020}" name="Data de Início" dataDxfId="53"/>
    <tableColumn id="5" xr3:uid="{B41CC209-81A7-41C4-B4DC-2B2B01E5CC1E}" name="Data da Última Prescrição" dataDxfId="52"/>
    <tableColumn id="6" xr3:uid="{9A63C5EF-A4FF-46FD-8FEF-E76E75D04E2E}" name="Receita Total (R$)" dataDxfId="51"/>
    <tableColumn id="7" xr3:uid="{6B6AF4A1-638E-498C-B24C-8C5447E40085}" name="Total de Prescrições" dataDxfId="50"/>
    <tableColumn id="8" xr3:uid="{5279D379-0B77-49DB-AE24-BD60166F0813}" name="Participou de Eventos" dataDxfId="49"/>
    <tableColumn id="9" xr3:uid="{68BD5E79-EC01-49D7-AD92-4D9CFB21AAA7}" name="Taxa Média de Abertura (%)" dataDxfId="48"/>
    <tableColumn id="10" xr3:uid="{AA2BEA1C-3E21-4820-847F-E1F4EE647F0B}" name="Satisfação (1-5)" dataDxfId="47"/>
    <tableColumn id="11" xr3:uid="{9DB0B1D2-156B-4060-8ABC-3A91393620F0}" name="Fonte de Aquisição" dataDxfId="46"/>
    <tableColumn id="12" xr3:uid="{76E8E85B-73EA-431C-B87E-C232A4A66510}" name="Tempo de Relacionamento" dataDxfId="45">
      <calculatedColumnFormula>ROUNDDOWN((E2-D2)/30,0)</calculatedColumnFormula>
    </tableColumn>
    <tableColumn id="13" xr3:uid="{0C9BDAA6-0095-4782-97B8-AA3BA33E98FA}" name="Ticket médio" dataDxfId="44">
      <calculatedColumnFormula>IFERROR(ROUND(F2/G2,2),0)</calculatedColumnFormula>
    </tableColumn>
    <tableColumn id="14" xr3:uid="{958BED6E-801F-4A5D-AB50-0E8145CD84F1}" name="Status" dataDxfId="43">
      <calculatedColumnFormula>IF(((TODAY()-1)-E2)&gt;90,"Inativo","Ativo")</calculatedColumnFormula>
    </tableColumn>
    <tableColumn id="15" xr3:uid="{A609E3C7-4093-464D-845B-B2C03FF52D15}" name="Faixa Taxa de Abertura %" dataDxfId="42">
      <calculatedColumnFormula>IF(I2&lt;=10,"0-10",IF(I2&lt;=27,"10.01-27",IF(I2&lt;=45,"27.01-45",IF(I2&lt;=62,"45.01-62","62.01-100"))))</calculatedColumnFormula>
    </tableColumn>
    <tableColumn id="16" xr3:uid="{124994FD-1F8B-48F0-A4FB-848A06D58953}" name="Faixa Ticket Médio" dataDxfId="41">
      <calculatedColumnFormula>IF(M2&lt;=274,"0-274",IF(M2&lt;=350,"274.01-350",IF(M2&lt;=420,"350.01-420","420.01-550")))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pivotTable" Target="../pivotTables/pivotTable19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openxmlformats.org/officeDocument/2006/relationships/pivotTable" Target="../pivotTables/pivotTable18.xml"/><Relationship Id="rId17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6" Type="http://schemas.openxmlformats.org/officeDocument/2006/relationships/pivotTable" Target="../pivotTables/pivotTable22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ivotTable" Target="../pivotTables/pivotTable17.xml"/><Relationship Id="rId5" Type="http://schemas.openxmlformats.org/officeDocument/2006/relationships/pivotTable" Target="../pivotTables/pivotTable11.xml"/><Relationship Id="rId15" Type="http://schemas.openxmlformats.org/officeDocument/2006/relationships/pivotTable" Target="../pivotTables/pivotTable2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91AA-09A5-4293-9B26-93FF0C599622}">
  <dimension ref="A1:N30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306" sqref="L306"/>
    </sheetView>
  </sheetViews>
  <sheetFormatPr defaultColWidth="16.5546875" defaultRowHeight="14.4" x14ac:dyDescent="0.3"/>
  <cols>
    <col min="1" max="1" width="18.88671875" customWidth="1"/>
    <col min="2" max="2" width="24.109375" bestFit="1" customWidth="1"/>
    <col min="4" max="4" width="16.88671875" bestFit="1" customWidth="1"/>
    <col min="5" max="5" width="27.21875" bestFit="1" customWidth="1"/>
    <col min="6" max="6" width="20.21875" bestFit="1" customWidth="1"/>
    <col min="7" max="7" width="22.21875" bestFit="1" customWidth="1"/>
    <col min="8" max="8" width="23.88671875" bestFit="1" customWidth="1"/>
    <col min="9" max="9" width="29.109375" bestFit="1" customWidth="1"/>
    <col min="10" max="10" width="18.5546875" bestFit="1" customWidth="1"/>
    <col min="11" max="11" width="21.44140625" bestFit="1" customWidth="1"/>
    <col min="12" max="12" width="28.33203125" bestFit="1" customWidth="1"/>
    <col min="13" max="13" width="16.21875" bestFit="1" customWidth="1"/>
    <col min="14" max="14" width="10.6640625" bestFit="1" customWidth="1"/>
  </cols>
  <sheetData>
    <row r="1" spans="1:14" x14ac:dyDescent="0.3">
      <c r="A1" s="1" t="s">
        <v>316</v>
      </c>
      <c r="B1" s="1" t="s">
        <v>317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2" t="s">
        <v>327</v>
      </c>
      <c r="M1" s="2" t="s">
        <v>328</v>
      </c>
      <c r="N1" s="2" t="s">
        <v>329</v>
      </c>
    </row>
    <row r="2" spans="1:14" x14ac:dyDescent="0.3">
      <c r="A2" s="3" t="s">
        <v>0</v>
      </c>
      <c r="B2" s="3" t="s">
        <v>1</v>
      </c>
      <c r="C2" s="3" t="s">
        <v>2</v>
      </c>
      <c r="D2" s="4">
        <v>44442</v>
      </c>
      <c r="E2" s="4">
        <v>45820</v>
      </c>
      <c r="F2" s="3">
        <v>3922.73</v>
      </c>
      <c r="G2" s="3">
        <v>17</v>
      </c>
      <c r="H2" s="3" t="s">
        <v>3</v>
      </c>
      <c r="I2" s="3">
        <v>19.8</v>
      </c>
      <c r="J2" s="3">
        <v>5</v>
      </c>
      <c r="K2" s="3" t="s">
        <v>4</v>
      </c>
      <c r="L2" s="5">
        <f>ROUNDDOWN((E2-D2)/30,0)</f>
        <v>45</v>
      </c>
      <c r="M2" s="6">
        <f>IFERROR(ROUND(F2/G2,2),0)</f>
        <v>230.75</v>
      </c>
      <c r="N2" s="5" t="str">
        <f ca="1">IF(((TODAY()-1)-E2)&gt;90,"Inativo","Ativo")</f>
        <v>Inativo</v>
      </c>
    </row>
    <row r="3" spans="1:14" x14ac:dyDescent="0.3">
      <c r="A3" s="3" t="s">
        <v>5</v>
      </c>
      <c r="B3" s="3" t="s">
        <v>6</v>
      </c>
      <c r="C3" s="3" t="s">
        <v>7</v>
      </c>
      <c r="D3" s="4">
        <v>45792</v>
      </c>
      <c r="E3" s="4">
        <v>45859</v>
      </c>
      <c r="F3" s="3">
        <v>380.61</v>
      </c>
      <c r="G3" s="3">
        <v>1</v>
      </c>
      <c r="H3" s="3" t="s">
        <v>3</v>
      </c>
      <c r="I3" s="3">
        <v>26.3</v>
      </c>
      <c r="J3" s="3">
        <v>5</v>
      </c>
      <c r="K3" s="3" t="s">
        <v>8</v>
      </c>
      <c r="L3" s="5">
        <f t="shared" ref="L3:L66" si="0">ROUNDDOWN((E3-D3)/30,0)</f>
        <v>2</v>
      </c>
      <c r="M3" s="6">
        <f t="shared" ref="M3:M66" si="1">IFERROR(ROUND(F3/G3,2),0)</f>
        <v>380.61</v>
      </c>
      <c r="N3" s="5" t="str">
        <f t="shared" ref="N3:N66" ca="1" si="2">IF(((TODAY()-1)-E3)&gt;90,"Inativo","Ativo")</f>
        <v>Ativo</v>
      </c>
    </row>
    <row r="4" spans="1:14" x14ac:dyDescent="0.3">
      <c r="A4" s="3" t="s">
        <v>9</v>
      </c>
      <c r="B4" s="3" t="s">
        <v>6</v>
      </c>
      <c r="C4" s="3" t="s">
        <v>7</v>
      </c>
      <c r="D4" s="4">
        <v>45432</v>
      </c>
      <c r="E4" s="4">
        <v>45732</v>
      </c>
      <c r="F4" s="3">
        <v>5654.59</v>
      </c>
      <c r="G4" s="3">
        <v>28</v>
      </c>
      <c r="H4" s="3" t="s">
        <v>10</v>
      </c>
      <c r="I4" s="3">
        <v>66.7</v>
      </c>
      <c r="J4" s="3">
        <v>2</v>
      </c>
      <c r="K4" s="3" t="s">
        <v>11</v>
      </c>
      <c r="L4" s="5">
        <f t="shared" si="0"/>
        <v>10</v>
      </c>
      <c r="M4" s="6">
        <f t="shared" si="1"/>
        <v>201.95</v>
      </c>
      <c r="N4" s="5" t="str">
        <f t="shared" ca="1" si="2"/>
        <v>Inativo</v>
      </c>
    </row>
    <row r="5" spans="1:14" x14ac:dyDescent="0.3">
      <c r="A5" s="3" t="s">
        <v>12</v>
      </c>
      <c r="B5" s="3" t="s">
        <v>13</v>
      </c>
      <c r="C5" s="3" t="s">
        <v>14</v>
      </c>
      <c r="D5" s="4">
        <v>45582</v>
      </c>
      <c r="E5" s="4">
        <v>45687</v>
      </c>
      <c r="F5" s="3">
        <v>4081.72</v>
      </c>
      <c r="G5" s="3">
        <v>13</v>
      </c>
      <c r="H5" s="3" t="s">
        <v>10</v>
      </c>
      <c r="I5" s="3">
        <v>17.2</v>
      </c>
      <c r="J5" s="3">
        <v>3</v>
      </c>
      <c r="K5" s="3" t="s">
        <v>15</v>
      </c>
      <c r="L5" s="5">
        <f t="shared" si="0"/>
        <v>3</v>
      </c>
      <c r="M5" s="6">
        <f t="shared" si="1"/>
        <v>313.98</v>
      </c>
      <c r="N5" s="5" t="str">
        <f t="shared" ca="1" si="2"/>
        <v>Inativo</v>
      </c>
    </row>
    <row r="6" spans="1:14" x14ac:dyDescent="0.3">
      <c r="A6" s="3" t="s">
        <v>16</v>
      </c>
      <c r="B6" s="3" t="s">
        <v>6</v>
      </c>
      <c r="C6" s="3" t="s">
        <v>14</v>
      </c>
      <c r="D6" s="7">
        <v>45792</v>
      </c>
      <c r="E6" s="7">
        <v>45765</v>
      </c>
      <c r="F6" s="3">
        <v>14423.77</v>
      </c>
      <c r="G6" s="3">
        <v>46</v>
      </c>
      <c r="H6" s="3" t="s">
        <v>3</v>
      </c>
      <c r="I6" s="3">
        <v>78.099999999999994</v>
      </c>
      <c r="J6" s="3">
        <v>5</v>
      </c>
      <c r="K6" s="3" t="s">
        <v>15</v>
      </c>
      <c r="L6" s="5">
        <f t="shared" si="0"/>
        <v>0</v>
      </c>
      <c r="M6" s="6">
        <f t="shared" si="1"/>
        <v>313.56</v>
      </c>
      <c r="N6" s="5" t="str">
        <f t="shared" ca="1" si="2"/>
        <v>Inativo</v>
      </c>
    </row>
    <row r="7" spans="1:14" x14ac:dyDescent="0.3">
      <c r="A7" s="3" t="s">
        <v>17</v>
      </c>
      <c r="B7" s="3" t="s">
        <v>6</v>
      </c>
      <c r="C7" s="3" t="s">
        <v>14</v>
      </c>
      <c r="D7" s="4">
        <v>44772</v>
      </c>
      <c r="E7" s="4">
        <v>45702</v>
      </c>
      <c r="F7" s="3">
        <v>3220.43</v>
      </c>
      <c r="G7" s="3">
        <v>12</v>
      </c>
      <c r="H7" s="3" t="s">
        <v>3</v>
      </c>
      <c r="I7" s="3">
        <v>13.2</v>
      </c>
      <c r="J7" s="3">
        <v>3</v>
      </c>
      <c r="K7" s="3" t="s">
        <v>4</v>
      </c>
      <c r="L7" s="5">
        <f t="shared" si="0"/>
        <v>31</v>
      </c>
      <c r="M7" s="6">
        <f t="shared" si="1"/>
        <v>268.37</v>
      </c>
      <c r="N7" s="5" t="str">
        <f t="shared" ca="1" si="2"/>
        <v>Inativo</v>
      </c>
    </row>
    <row r="8" spans="1:14" x14ac:dyDescent="0.3">
      <c r="A8" s="3" t="s">
        <v>18</v>
      </c>
      <c r="B8" s="3" t="s">
        <v>19</v>
      </c>
      <c r="C8" s="3" t="s">
        <v>2</v>
      </c>
      <c r="D8" s="4">
        <v>45132</v>
      </c>
      <c r="E8" s="4">
        <v>45766</v>
      </c>
      <c r="F8" s="3">
        <v>5211.88</v>
      </c>
      <c r="G8" s="3">
        <v>17</v>
      </c>
      <c r="H8" s="3" t="s">
        <v>10</v>
      </c>
      <c r="I8" s="3">
        <v>21.4</v>
      </c>
      <c r="J8" s="3">
        <v>3</v>
      </c>
      <c r="K8" s="3" t="s">
        <v>4</v>
      </c>
      <c r="L8" s="5">
        <f t="shared" si="0"/>
        <v>21</v>
      </c>
      <c r="M8" s="6">
        <f t="shared" si="1"/>
        <v>306.58</v>
      </c>
      <c r="N8" s="5" t="str">
        <f t="shared" ca="1" si="2"/>
        <v>Inativo</v>
      </c>
    </row>
    <row r="9" spans="1:14" x14ac:dyDescent="0.3">
      <c r="A9" s="3" t="s">
        <v>20</v>
      </c>
      <c r="B9" s="3" t="s">
        <v>6</v>
      </c>
      <c r="C9" s="3" t="s">
        <v>21</v>
      </c>
      <c r="D9" s="4">
        <v>44832</v>
      </c>
      <c r="E9" s="4">
        <v>45820</v>
      </c>
      <c r="F9" s="3">
        <v>12925.28</v>
      </c>
      <c r="G9" s="3">
        <v>46</v>
      </c>
      <c r="H9" s="3" t="s">
        <v>3</v>
      </c>
      <c r="I9" s="3">
        <v>42.4</v>
      </c>
      <c r="J9" s="3">
        <v>5</v>
      </c>
      <c r="K9" s="3" t="s">
        <v>8</v>
      </c>
      <c r="L9" s="5">
        <f t="shared" si="0"/>
        <v>32</v>
      </c>
      <c r="M9" s="6">
        <f t="shared" si="1"/>
        <v>280.98</v>
      </c>
      <c r="N9" s="5" t="str">
        <f t="shared" ca="1" si="2"/>
        <v>Inativo</v>
      </c>
    </row>
    <row r="10" spans="1:14" x14ac:dyDescent="0.3">
      <c r="A10" s="3" t="s">
        <v>22</v>
      </c>
      <c r="B10" s="3" t="s">
        <v>13</v>
      </c>
      <c r="C10" s="3" t="s">
        <v>2</v>
      </c>
      <c r="D10" s="4">
        <v>45432</v>
      </c>
      <c r="E10" s="4">
        <v>45874</v>
      </c>
      <c r="F10" s="3">
        <v>11432.54</v>
      </c>
      <c r="G10" s="3">
        <v>52</v>
      </c>
      <c r="H10" s="3" t="s">
        <v>10</v>
      </c>
      <c r="I10" s="3">
        <v>38.1</v>
      </c>
      <c r="J10" s="3">
        <v>5</v>
      </c>
      <c r="K10" s="3" t="s">
        <v>15</v>
      </c>
      <c r="L10" s="5">
        <f t="shared" si="0"/>
        <v>14</v>
      </c>
      <c r="M10" s="6">
        <f t="shared" si="1"/>
        <v>219.86</v>
      </c>
      <c r="N10" s="5" t="str">
        <f t="shared" ca="1" si="2"/>
        <v>Ativo</v>
      </c>
    </row>
    <row r="11" spans="1:14" x14ac:dyDescent="0.3">
      <c r="A11" s="3" t="s">
        <v>23</v>
      </c>
      <c r="B11" s="3" t="s">
        <v>19</v>
      </c>
      <c r="C11" s="3" t="s">
        <v>7</v>
      </c>
      <c r="D11" s="4">
        <v>45102</v>
      </c>
      <c r="E11" s="4">
        <v>45718</v>
      </c>
      <c r="F11" s="3">
        <v>13545.79</v>
      </c>
      <c r="G11" s="3">
        <v>56</v>
      </c>
      <c r="H11" s="3" t="s">
        <v>10</v>
      </c>
      <c r="I11" s="3">
        <v>20</v>
      </c>
      <c r="J11" s="3">
        <v>5</v>
      </c>
      <c r="K11" s="3" t="s">
        <v>15</v>
      </c>
      <c r="L11" s="5">
        <f t="shared" si="0"/>
        <v>20</v>
      </c>
      <c r="M11" s="6">
        <f t="shared" si="1"/>
        <v>241.89</v>
      </c>
      <c r="N11" s="5" t="str">
        <f t="shared" ca="1" si="2"/>
        <v>Inativo</v>
      </c>
    </row>
    <row r="12" spans="1:14" x14ac:dyDescent="0.3">
      <c r="A12" s="3" t="s">
        <v>24</v>
      </c>
      <c r="B12" s="3" t="s">
        <v>6</v>
      </c>
      <c r="C12" s="3" t="s">
        <v>7</v>
      </c>
      <c r="D12" s="4">
        <v>44742</v>
      </c>
      <c r="E12" s="4">
        <v>45790</v>
      </c>
      <c r="F12" s="3">
        <v>6037.49</v>
      </c>
      <c r="G12" s="3">
        <v>25</v>
      </c>
      <c r="H12" s="3" t="s">
        <v>3</v>
      </c>
      <c r="I12" s="3">
        <v>79.8</v>
      </c>
      <c r="J12" s="3">
        <v>4</v>
      </c>
      <c r="K12" s="3" t="s">
        <v>4</v>
      </c>
      <c r="L12" s="5">
        <f t="shared" si="0"/>
        <v>34</v>
      </c>
      <c r="M12" s="6">
        <f t="shared" si="1"/>
        <v>241.5</v>
      </c>
      <c r="N12" s="5" t="str">
        <f t="shared" ca="1" si="2"/>
        <v>Inativo</v>
      </c>
    </row>
    <row r="13" spans="1:14" x14ac:dyDescent="0.3">
      <c r="A13" s="3" t="s">
        <v>25</v>
      </c>
      <c r="B13" s="3" t="s">
        <v>1</v>
      </c>
      <c r="C13" s="3" t="s">
        <v>2</v>
      </c>
      <c r="D13" s="4">
        <v>45582</v>
      </c>
      <c r="E13" s="4">
        <v>45842</v>
      </c>
      <c r="F13" s="3">
        <v>12617.21</v>
      </c>
      <c r="G13" s="3">
        <v>40</v>
      </c>
      <c r="H13" s="3" t="s">
        <v>10</v>
      </c>
      <c r="I13" s="3">
        <v>51.7</v>
      </c>
      <c r="J13" s="3">
        <v>5</v>
      </c>
      <c r="K13" s="3" t="s">
        <v>11</v>
      </c>
      <c r="L13" s="5">
        <f t="shared" si="0"/>
        <v>8</v>
      </c>
      <c r="M13" s="6">
        <f t="shared" si="1"/>
        <v>315.43</v>
      </c>
      <c r="N13" s="5" t="str">
        <f t="shared" ca="1" si="2"/>
        <v>Inativo</v>
      </c>
    </row>
    <row r="14" spans="1:14" x14ac:dyDescent="0.3">
      <c r="A14" s="3" t="s">
        <v>26</v>
      </c>
      <c r="B14" s="3" t="s">
        <v>6</v>
      </c>
      <c r="C14" s="3" t="s">
        <v>14</v>
      </c>
      <c r="D14" s="4">
        <v>44802</v>
      </c>
      <c r="E14" s="4">
        <v>45880</v>
      </c>
      <c r="F14" s="3">
        <v>19860.009999999998</v>
      </c>
      <c r="G14" s="3">
        <v>55</v>
      </c>
      <c r="H14" s="3" t="s">
        <v>3</v>
      </c>
      <c r="I14" s="3">
        <v>57.7</v>
      </c>
      <c r="J14" s="3">
        <v>3</v>
      </c>
      <c r="K14" s="3" t="s">
        <v>15</v>
      </c>
      <c r="L14" s="5">
        <f t="shared" si="0"/>
        <v>35</v>
      </c>
      <c r="M14" s="6">
        <f t="shared" si="1"/>
        <v>361.09</v>
      </c>
      <c r="N14" s="5" t="str">
        <f t="shared" ca="1" si="2"/>
        <v>Ativo</v>
      </c>
    </row>
    <row r="15" spans="1:14" x14ac:dyDescent="0.3">
      <c r="A15" s="3" t="s">
        <v>27</v>
      </c>
      <c r="B15" s="3" t="s">
        <v>1</v>
      </c>
      <c r="C15" s="3" t="s">
        <v>14</v>
      </c>
      <c r="D15" s="4">
        <v>45042</v>
      </c>
      <c r="E15" s="4">
        <v>45766</v>
      </c>
      <c r="F15" s="3">
        <v>4627.5600000000004</v>
      </c>
      <c r="G15" s="3">
        <v>10</v>
      </c>
      <c r="H15" s="3" t="s">
        <v>3</v>
      </c>
      <c r="I15" s="3">
        <v>76.8</v>
      </c>
      <c r="J15" s="3">
        <v>3</v>
      </c>
      <c r="K15" s="3" t="s">
        <v>8</v>
      </c>
      <c r="L15" s="5">
        <f t="shared" si="0"/>
        <v>24</v>
      </c>
      <c r="M15" s="6">
        <f t="shared" si="1"/>
        <v>462.76</v>
      </c>
      <c r="N15" s="5" t="str">
        <f t="shared" ca="1" si="2"/>
        <v>Inativo</v>
      </c>
    </row>
    <row r="16" spans="1:14" x14ac:dyDescent="0.3">
      <c r="A16" s="3" t="s">
        <v>28</v>
      </c>
      <c r="B16" s="3" t="s">
        <v>6</v>
      </c>
      <c r="C16" s="3" t="s">
        <v>2</v>
      </c>
      <c r="D16" s="4">
        <v>44652</v>
      </c>
      <c r="E16" s="4">
        <v>45719</v>
      </c>
      <c r="F16" s="3">
        <v>8146.31</v>
      </c>
      <c r="G16" s="3">
        <v>19</v>
      </c>
      <c r="H16" s="3" t="s">
        <v>3</v>
      </c>
      <c r="I16" s="3">
        <v>20.7</v>
      </c>
      <c r="J16" s="3">
        <v>5</v>
      </c>
      <c r="K16" s="3" t="s">
        <v>4</v>
      </c>
      <c r="L16" s="5">
        <f t="shared" si="0"/>
        <v>35</v>
      </c>
      <c r="M16" s="6">
        <f t="shared" si="1"/>
        <v>428.75</v>
      </c>
      <c r="N16" s="5" t="str">
        <f t="shared" ca="1" si="2"/>
        <v>Inativo</v>
      </c>
    </row>
    <row r="17" spans="1:14" x14ac:dyDescent="0.3">
      <c r="A17" s="3" t="s">
        <v>29</v>
      </c>
      <c r="B17" s="3" t="s">
        <v>6</v>
      </c>
      <c r="C17" s="3" t="s">
        <v>14</v>
      </c>
      <c r="D17" s="4">
        <v>44922</v>
      </c>
      <c r="E17" s="4">
        <v>45854</v>
      </c>
      <c r="F17" s="3">
        <v>449.5</v>
      </c>
      <c r="G17" s="3">
        <v>1</v>
      </c>
      <c r="H17" s="3" t="s">
        <v>10</v>
      </c>
      <c r="I17" s="3">
        <v>71.5</v>
      </c>
      <c r="J17" s="3">
        <v>3</v>
      </c>
      <c r="K17" s="3" t="s">
        <v>8</v>
      </c>
      <c r="L17" s="5">
        <f t="shared" si="0"/>
        <v>31</v>
      </c>
      <c r="M17" s="6">
        <f t="shared" si="1"/>
        <v>449.5</v>
      </c>
      <c r="N17" s="5" t="str">
        <f t="shared" ca="1" si="2"/>
        <v>Ativo</v>
      </c>
    </row>
    <row r="18" spans="1:14" x14ac:dyDescent="0.3">
      <c r="A18" s="3" t="s">
        <v>30</v>
      </c>
      <c r="B18" s="3" t="s">
        <v>1</v>
      </c>
      <c r="C18" s="3" t="s">
        <v>21</v>
      </c>
      <c r="D18" s="4">
        <v>44772</v>
      </c>
      <c r="E18" s="4">
        <v>45862</v>
      </c>
      <c r="F18" s="3">
        <v>26688.42</v>
      </c>
      <c r="G18" s="3">
        <v>60</v>
      </c>
      <c r="H18" s="3" t="s">
        <v>3</v>
      </c>
      <c r="I18" s="3">
        <v>61.2</v>
      </c>
      <c r="J18" s="3">
        <v>5</v>
      </c>
      <c r="K18" s="3" t="s">
        <v>8</v>
      </c>
      <c r="L18" s="5">
        <f t="shared" si="0"/>
        <v>36</v>
      </c>
      <c r="M18" s="6">
        <f t="shared" si="1"/>
        <v>444.81</v>
      </c>
      <c r="N18" s="5" t="str">
        <f t="shared" ca="1" si="2"/>
        <v>Ativo</v>
      </c>
    </row>
    <row r="19" spans="1:14" x14ac:dyDescent="0.3">
      <c r="A19" s="3" t="s">
        <v>31</v>
      </c>
      <c r="B19" s="3" t="s">
        <v>19</v>
      </c>
      <c r="C19" s="3" t="s">
        <v>7</v>
      </c>
      <c r="D19" s="4">
        <v>44802</v>
      </c>
      <c r="E19" s="4">
        <v>45815</v>
      </c>
      <c r="F19" s="3">
        <v>4786.74</v>
      </c>
      <c r="G19" s="3">
        <v>10</v>
      </c>
      <c r="H19" s="3" t="s">
        <v>10</v>
      </c>
      <c r="I19" s="3">
        <v>77.5</v>
      </c>
      <c r="J19" s="3">
        <v>2</v>
      </c>
      <c r="K19" s="3" t="s">
        <v>15</v>
      </c>
      <c r="L19" s="5">
        <f t="shared" si="0"/>
        <v>33</v>
      </c>
      <c r="M19" s="6">
        <f t="shared" si="1"/>
        <v>478.67</v>
      </c>
      <c r="N19" s="5" t="str">
        <f t="shared" ca="1" si="2"/>
        <v>Inativo</v>
      </c>
    </row>
    <row r="20" spans="1:14" x14ac:dyDescent="0.3">
      <c r="A20" s="3" t="s">
        <v>32</v>
      </c>
      <c r="B20" s="3" t="s">
        <v>33</v>
      </c>
      <c r="C20" s="3" t="s">
        <v>14</v>
      </c>
      <c r="D20" s="4">
        <v>45012</v>
      </c>
      <c r="E20" s="4">
        <v>45750</v>
      </c>
      <c r="F20" s="3">
        <v>15242.32</v>
      </c>
      <c r="G20" s="3">
        <v>57</v>
      </c>
      <c r="H20" s="3" t="s">
        <v>10</v>
      </c>
      <c r="I20" s="3">
        <v>18.5</v>
      </c>
      <c r="J20" s="3">
        <v>3</v>
      </c>
      <c r="K20" s="3" t="s">
        <v>4</v>
      </c>
      <c r="L20" s="5">
        <f t="shared" si="0"/>
        <v>24</v>
      </c>
      <c r="M20" s="6">
        <f t="shared" si="1"/>
        <v>267.41000000000003</v>
      </c>
      <c r="N20" s="5" t="str">
        <f t="shared" ca="1" si="2"/>
        <v>Inativo</v>
      </c>
    </row>
    <row r="21" spans="1:14" x14ac:dyDescent="0.3">
      <c r="A21" s="3" t="s">
        <v>34</v>
      </c>
      <c r="B21" s="3" t="s">
        <v>6</v>
      </c>
      <c r="C21" s="3" t="s">
        <v>35</v>
      </c>
      <c r="D21" s="4">
        <v>45432</v>
      </c>
      <c r="E21" s="4">
        <v>45826</v>
      </c>
      <c r="F21" s="3">
        <v>14405.24</v>
      </c>
      <c r="G21" s="3">
        <v>37</v>
      </c>
      <c r="H21" s="3" t="s">
        <v>3</v>
      </c>
      <c r="I21" s="3">
        <v>15</v>
      </c>
      <c r="J21" s="3">
        <v>2</v>
      </c>
      <c r="K21" s="3" t="s">
        <v>4</v>
      </c>
      <c r="L21" s="5">
        <f t="shared" si="0"/>
        <v>13</v>
      </c>
      <c r="M21" s="6">
        <f t="shared" si="1"/>
        <v>389.33</v>
      </c>
      <c r="N21" s="5" t="str">
        <f t="shared" ca="1" si="2"/>
        <v>Inativo</v>
      </c>
    </row>
    <row r="22" spans="1:14" x14ac:dyDescent="0.3">
      <c r="A22" s="3" t="s">
        <v>36</v>
      </c>
      <c r="B22" s="3" t="s">
        <v>1</v>
      </c>
      <c r="C22" s="3" t="s">
        <v>14</v>
      </c>
      <c r="D22" s="4">
        <v>45732</v>
      </c>
      <c r="E22" s="4">
        <v>45822</v>
      </c>
      <c r="F22" s="3">
        <v>8456.67</v>
      </c>
      <c r="G22" s="3">
        <v>32</v>
      </c>
      <c r="H22" s="3" t="s">
        <v>10</v>
      </c>
      <c r="I22" s="3">
        <v>56.8</v>
      </c>
      <c r="J22" s="3">
        <v>2</v>
      </c>
      <c r="K22" s="3" t="s">
        <v>11</v>
      </c>
      <c r="L22" s="5">
        <f t="shared" si="0"/>
        <v>3</v>
      </c>
      <c r="M22" s="6">
        <f t="shared" si="1"/>
        <v>264.27</v>
      </c>
      <c r="N22" s="5" t="str">
        <f t="shared" ca="1" si="2"/>
        <v>Inativo</v>
      </c>
    </row>
    <row r="23" spans="1:14" x14ac:dyDescent="0.3">
      <c r="A23" s="3" t="s">
        <v>37</v>
      </c>
      <c r="B23" s="3" t="s">
        <v>19</v>
      </c>
      <c r="C23" s="3" t="s">
        <v>7</v>
      </c>
      <c r="D23" s="4">
        <v>45072</v>
      </c>
      <c r="E23" s="4">
        <v>45858</v>
      </c>
      <c r="F23" s="3">
        <v>3675.47</v>
      </c>
      <c r="G23" s="3">
        <v>12</v>
      </c>
      <c r="H23" s="3" t="s">
        <v>3</v>
      </c>
      <c r="I23" s="3">
        <v>56.1</v>
      </c>
      <c r="J23" s="3">
        <v>4</v>
      </c>
      <c r="K23" s="3" t="s">
        <v>11</v>
      </c>
      <c r="L23" s="5">
        <f t="shared" si="0"/>
        <v>26</v>
      </c>
      <c r="M23" s="6">
        <f t="shared" si="1"/>
        <v>306.29000000000002</v>
      </c>
      <c r="N23" s="5" t="str">
        <f t="shared" ca="1" si="2"/>
        <v>Ativo</v>
      </c>
    </row>
    <row r="24" spans="1:14" x14ac:dyDescent="0.3">
      <c r="A24" s="3" t="s">
        <v>38</v>
      </c>
      <c r="B24" s="3" t="s">
        <v>1</v>
      </c>
      <c r="C24" s="3" t="s">
        <v>2</v>
      </c>
      <c r="D24" s="4">
        <v>45762</v>
      </c>
      <c r="E24" s="4">
        <v>45696</v>
      </c>
      <c r="F24" s="3">
        <v>5819.52</v>
      </c>
      <c r="G24" s="3">
        <v>25</v>
      </c>
      <c r="H24" s="3" t="s">
        <v>10</v>
      </c>
      <c r="I24" s="3">
        <v>66</v>
      </c>
      <c r="J24" s="3">
        <v>2</v>
      </c>
      <c r="K24" s="3" t="s">
        <v>8</v>
      </c>
      <c r="L24" s="5">
        <f t="shared" si="0"/>
        <v>-2</v>
      </c>
      <c r="M24" s="6">
        <f t="shared" si="1"/>
        <v>232.78</v>
      </c>
      <c r="N24" s="5" t="str">
        <f t="shared" ca="1" si="2"/>
        <v>Inativo</v>
      </c>
    </row>
    <row r="25" spans="1:14" x14ac:dyDescent="0.3">
      <c r="A25" s="3" t="s">
        <v>39</v>
      </c>
      <c r="B25" s="3" t="s">
        <v>6</v>
      </c>
      <c r="C25" s="3" t="s">
        <v>7</v>
      </c>
      <c r="D25" s="4">
        <v>45612</v>
      </c>
      <c r="E25" s="4">
        <v>45836</v>
      </c>
      <c r="F25" s="3">
        <v>12483.34</v>
      </c>
      <c r="G25" s="3">
        <v>27</v>
      </c>
      <c r="H25" s="3" t="s">
        <v>10</v>
      </c>
      <c r="I25" s="3">
        <v>42.4</v>
      </c>
      <c r="J25" s="3">
        <v>1</v>
      </c>
      <c r="K25" s="3" t="s">
        <v>11</v>
      </c>
      <c r="L25" s="5">
        <f t="shared" si="0"/>
        <v>7</v>
      </c>
      <c r="M25" s="6">
        <f t="shared" si="1"/>
        <v>462.35</v>
      </c>
      <c r="N25" s="5" t="str">
        <f t="shared" ca="1" si="2"/>
        <v>Inativo</v>
      </c>
    </row>
    <row r="26" spans="1:14" x14ac:dyDescent="0.3">
      <c r="A26" s="3" t="s">
        <v>40</v>
      </c>
      <c r="B26" s="3" t="s">
        <v>6</v>
      </c>
      <c r="C26" s="3" t="s">
        <v>2</v>
      </c>
      <c r="D26" s="7">
        <v>45762</v>
      </c>
      <c r="E26" s="7">
        <v>45744</v>
      </c>
      <c r="F26" s="3">
        <v>19594.310000000001</v>
      </c>
      <c r="G26" s="3">
        <v>41</v>
      </c>
      <c r="H26" s="3" t="s">
        <v>3</v>
      </c>
      <c r="I26" s="3">
        <v>77.8</v>
      </c>
      <c r="J26" s="3">
        <v>2</v>
      </c>
      <c r="K26" s="3" t="s">
        <v>8</v>
      </c>
      <c r="L26" s="5">
        <f t="shared" si="0"/>
        <v>0</v>
      </c>
      <c r="M26" s="6">
        <f t="shared" si="1"/>
        <v>477.91</v>
      </c>
      <c r="N26" s="5" t="str">
        <f t="shared" ca="1" si="2"/>
        <v>Inativo</v>
      </c>
    </row>
    <row r="27" spans="1:14" x14ac:dyDescent="0.3">
      <c r="A27" s="3" t="s">
        <v>41</v>
      </c>
      <c r="B27" s="3" t="s">
        <v>33</v>
      </c>
      <c r="C27" s="3" t="s">
        <v>7</v>
      </c>
      <c r="D27" s="4">
        <v>44952</v>
      </c>
      <c r="E27" s="4">
        <v>45780</v>
      </c>
      <c r="F27" s="3">
        <v>2608.41</v>
      </c>
      <c r="G27" s="3">
        <v>13</v>
      </c>
      <c r="H27" s="3" t="s">
        <v>3</v>
      </c>
      <c r="I27" s="3">
        <v>21.5</v>
      </c>
      <c r="J27" s="3">
        <v>4</v>
      </c>
      <c r="K27" s="3" t="s">
        <v>15</v>
      </c>
      <c r="L27" s="5">
        <f t="shared" si="0"/>
        <v>27</v>
      </c>
      <c r="M27" s="6">
        <f t="shared" si="1"/>
        <v>200.65</v>
      </c>
      <c r="N27" s="5" t="str">
        <f t="shared" ca="1" si="2"/>
        <v>Inativo</v>
      </c>
    </row>
    <row r="28" spans="1:14" x14ac:dyDescent="0.3">
      <c r="A28" s="3" t="s">
        <v>42</v>
      </c>
      <c r="B28" s="3" t="s">
        <v>33</v>
      </c>
      <c r="C28" s="3" t="s">
        <v>14</v>
      </c>
      <c r="D28" s="4">
        <v>45042</v>
      </c>
      <c r="E28" s="4">
        <v>45695</v>
      </c>
      <c r="F28" s="3">
        <v>12716.54</v>
      </c>
      <c r="G28" s="3">
        <v>44</v>
      </c>
      <c r="H28" s="3" t="s">
        <v>10</v>
      </c>
      <c r="I28" s="3">
        <v>20.8</v>
      </c>
      <c r="J28" s="3">
        <v>1</v>
      </c>
      <c r="K28" s="3" t="s">
        <v>4</v>
      </c>
      <c r="L28" s="5">
        <f t="shared" si="0"/>
        <v>21</v>
      </c>
      <c r="M28" s="6">
        <f t="shared" si="1"/>
        <v>289.01</v>
      </c>
      <c r="N28" s="5" t="str">
        <f t="shared" ca="1" si="2"/>
        <v>Inativo</v>
      </c>
    </row>
    <row r="29" spans="1:14" x14ac:dyDescent="0.3">
      <c r="A29" s="3" t="s">
        <v>43</v>
      </c>
      <c r="B29" s="3" t="s">
        <v>13</v>
      </c>
      <c r="C29" s="3" t="s">
        <v>2</v>
      </c>
      <c r="D29" s="7">
        <v>45762</v>
      </c>
      <c r="E29" s="7">
        <v>45760</v>
      </c>
      <c r="F29" s="3">
        <v>13036.9</v>
      </c>
      <c r="G29" s="3">
        <v>37</v>
      </c>
      <c r="H29" s="3" t="s">
        <v>3</v>
      </c>
      <c r="I29" s="3">
        <v>14</v>
      </c>
      <c r="J29" s="3">
        <v>2</v>
      </c>
      <c r="K29" s="3" t="s">
        <v>4</v>
      </c>
      <c r="L29" s="5">
        <f t="shared" si="0"/>
        <v>0</v>
      </c>
      <c r="M29" s="6">
        <f t="shared" si="1"/>
        <v>352.35</v>
      </c>
      <c r="N29" s="5" t="str">
        <f t="shared" ca="1" si="2"/>
        <v>Inativo</v>
      </c>
    </row>
    <row r="30" spans="1:14" x14ac:dyDescent="0.3">
      <c r="A30" s="3" t="s">
        <v>44</v>
      </c>
      <c r="B30" s="3" t="s">
        <v>6</v>
      </c>
      <c r="C30" s="3" t="s">
        <v>2</v>
      </c>
      <c r="D30" s="4">
        <v>44562</v>
      </c>
      <c r="E30" s="4">
        <v>45822</v>
      </c>
      <c r="F30" s="3">
        <v>25689.74</v>
      </c>
      <c r="G30" s="3">
        <v>55</v>
      </c>
      <c r="H30" s="3" t="s">
        <v>10</v>
      </c>
      <c r="I30" s="3">
        <v>18.399999999999999</v>
      </c>
      <c r="J30" s="3">
        <v>2</v>
      </c>
      <c r="K30" s="3" t="s">
        <v>4</v>
      </c>
      <c r="L30" s="5">
        <f t="shared" si="0"/>
        <v>42</v>
      </c>
      <c r="M30" s="6">
        <f t="shared" si="1"/>
        <v>467.09</v>
      </c>
      <c r="N30" s="5" t="str">
        <f t="shared" ca="1" si="2"/>
        <v>Inativo</v>
      </c>
    </row>
    <row r="31" spans="1:14" x14ac:dyDescent="0.3">
      <c r="A31" s="3" t="s">
        <v>45</v>
      </c>
      <c r="B31" s="3" t="s">
        <v>6</v>
      </c>
      <c r="C31" s="3" t="s">
        <v>2</v>
      </c>
      <c r="D31" s="4">
        <v>45072</v>
      </c>
      <c r="E31" s="4">
        <v>45733</v>
      </c>
      <c r="F31" s="3">
        <v>10973.67</v>
      </c>
      <c r="G31" s="3">
        <v>42</v>
      </c>
      <c r="H31" s="3" t="s">
        <v>10</v>
      </c>
      <c r="I31" s="3">
        <v>75.400000000000006</v>
      </c>
      <c r="J31" s="3">
        <v>3</v>
      </c>
      <c r="K31" s="3" t="s">
        <v>8</v>
      </c>
      <c r="L31" s="5">
        <f t="shared" si="0"/>
        <v>22</v>
      </c>
      <c r="M31" s="6">
        <f t="shared" si="1"/>
        <v>261.27999999999997</v>
      </c>
      <c r="N31" s="5" t="str">
        <f t="shared" ca="1" si="2"/>
        <v>Inativo</v>
      </c>
    </row>
    <row r="32" spans="1:14" x14ac:dyDescent="0.3">
      <c r="A32" s="3" t="s">
        <v>46</v>
      </c>
      <c r="B32" s="3" t="s">
        <v>13</v>
      </c>
      <c r="C32" s="3" t="s">
        <v>7</v>
      </c>
      <c r="D32" s="4">
        <v>45612</v>
      </c>
      <c r="E32" s="4">
        <v>45717</v>
      </c>
      <c r="F32" s="3">
        <v>20105.63</v>
      </c>
      <c r="G32" s="3">
        <v>42</v>
      </c>
      <c r="H32" s="3" t="s">
        <v>10</v>
      </c>
      <c r="I32" s="3">
        <v>42</v>
      </c>
      <c r="J32" s="3">
        <v>1</v>
      </c>
      <c r="K32" s="3" t="s">
        <v>4</v>
      </c>
      <c r="L32" s="5">
        <f t="shared" si="0"/>
        <v>3</v>
      </c>
      <c r="M32" s="6">
        <f t="shared" si="1"/>
        <v>478.71</v>
      </c>
      <c r="N32" s="5" t="str">
        <f t="shared" ca="1" si="2"/>
        <v>Inativo</v>
      </c>
    </row>
    <row r="33" spans="1:14" x14ac:dyDescent="0.3">
      <c r="A33" s="3" t="s">
        <v>47</v>
      </c>
      <c r="B33" s="3" t="s">
        <v>33</v>
      </c>
      <c r="C33" s="3" t="s">
        <v>35</v>
      </c>
      <c r="D33" s="4">
        <v>44772</v>
      </c>
      <c r="E33" s="4">
        <v>45864</v>
      </c>
      <c r="F33" s="3">
        <v>1438.42</v>
      </c>
      <c r="G33" s="3">
        <v>6</v>
      </c>
      <c r="H33" s="3" t="s">
        <v>3</v>
      </c>
      <c r="I33" s="3">
        <v>45.4</v>
      </c>
      <c r="J33" s="3">
        <v>3</v>
      </c>
      <c r="K33" s="3" t="s">
        <v>4</v>
      </c>
      <c r="L33" s="5">
        <f t="shared" si="0"/>
        <v>36</v>
      </c>
      <c r="M33" s="6">
        <f t="shared" si="1"/>
        <v>239.74</v>
      </c>
      <c r="N33" s="5" t="str">
        <f t="shared" ca="1" si="2"/>
        <v>Ativo</v>
      </c>
    </row>
    <row r="34" spans="1:14" x14ac:dyDescent="0.3">
      <c r="A34" s="3" t="s">
        <v>48</v>
      </c>
      <c r="B34" s="3" t="s">
        <v>19</v>
      </c>
      <c r="C34" s="3" t="s">
        <v>14</v>
      </c>
      <c r="D34" s="4">
        <v>45312</v>
      </c>
      <c r="E34" s="4">
        <v>45770</v>
      </c>
      <c r="F34" s="3">
        <v>4961.7</v>
      </c>
      <c r="G34" s="3">
        <v>10</v>
      </c>
      <c r="H34" s="3" t="s">
        <v>10</v>
      </c>
      <c r="I34" s="3">
        <v>52.8</v>
      </c>
      <c r="J34" s="3">
        <v>5</v>
      </c>
      <c r="K34" s="3" t="s">
        <v>4</v>
      </c>
      <c r="L34" s="5">
        <f t="shared" si="0"/>
        <v>15</v>
      </c>
      <c r="M34" s="6">
        <f t="shared" si="1"/>
        <v>496.17</v>
      </c>
      <c r="N34" s="5" t="str">
        <f t="shared" ca="1" si="2"/>
        <v>Inativo</v>
      </c>
    </row>
    <row r="35" spans="1:14" x14ac:dyDescent="0.3">
      <c r="A35" s="3" t="s">
        <v>49</v>
      </c>
      <c r="B35" s="3" t="s">
        <v>6</v>
      </c>
      <c r="C35" s="3" t="s">
        <v>14</v>
      </c>
      <c r="D35" s="4">
        <v>44592</v>
      </c>
      <c r="E35" s="4">
        <v>45848</v>
      </c>
      <c r="F35" s="3">
        <v>1392.66</v>
      </c>
      <c r="G35" s="3">
        <v>6</v>
      </c>
      <c r="H35" s="3" t="s">
        <v>10</v>
      </c>
      <c r="I35" s="3">
        <v>18.100000000000001</v>
      </c>
      <c r="J35" s="3">
        <v>5</v>
      </c>
      <c r="K35" s="3" t="s">
        <v>8</v>
      </c>
      <c r="L35" s="5">
        <f t="shared" si="0"/>
        <v>41</v>
      </c>
      <c r="M35" s="6">
        <f t="shared" si="1"/>
        <v>232.11</v>
      </c>
      <c r="N35" s="5" t="str">
        <f t="shared" ca="1" si="2"/>
        <v>Inativo</v>
      </c>
    </row>
    <row r="36" spans="1:14" x14ac:dyDescent="0.3">
      <c r="A36" s="3" t="s">
        <v>50</v>
      </c>
      <c r="B36" s="3" t="s">
        <v>13</v>
      </c>
      <c r="C36" s="3" t="s">
        <v>14</v>
      </c>
      <c r="D36" s="4">
        <v>44712</v>
      </c>
      <c r="E36" s="4">
        <v>45699</v>
      </c>
      <c r="F36" s="3">
        <v>5073.53</v>
      </c>
      <c r="G36" s="3">
        <v>13</v>
      </c>
      <c r="H36" s="3" t="s">
        <v>10</v>
      </c>
      <c r="I36" s="3">
        <v>24.3</v>
      </c>
      <c r="J36" s="3">
        <v>3</v>
      </c>
      <c r="K36" s="3" t="s">
        <v>11</v>
      </c>
      <c r="L36" s="5">
        <f t="shared" si="0"/>
        <v>32</v>
      </c>
      <c r="M36" s="6">
        <f t="shared" si="1"/>
        <v>390.27</v>
      </c>
      <c r="N36" s="5" t="str">
        <f t="shared" ca="1" si="2"/>
        <v>Inativo</v>
      </c>
    </row>
    <row r="37" spans="1:14" x14ac:dyDescent="0.3">
      <c r="A37" s="3" t="s">
        <v>51</v>
      </c>
      <c r="B37" s="3" t="s">
        <v>13</v>
      </c>
      <c r="C37" s="3" t="s">
        <v>2</v>
      </c>
      <c r="D37" s="4">
        <v>45702</v>
      </c>
      <c r="E37" s="4">
        <v>45774</v>
      </c>
      <c r="F37" s="3">
        <v>12002.68</v>
      </c>
      <c r="G37" s="3">
        <v>40</v>
      </c>
      <c r="H37" s="3" t="s">
        <v>10</v>
      </c>
      <c r="I37" s="3">
        <v>13.1</v>
      </c>
      <c r="J37" s="3">
        <v>2</v>
      </c>
      <c r="K37" s="3" t="s">
        <v>15</v>
      </c>
      <c r="L37" s="5">
        <f t="shared" si="0"/>
        <v>2</v>
      </c>
      <c r="M37" s="6">
        <f t="shared" si="1"/>
        <v>300.07</v>
      </c>
      <c r="N37" s="5" t="str">
        <f t="shared" ca="1" si="2"/>
        <v>Inativo</v>
      </c>
    </row>
    <row r="38" spans="1:14" x14ac:dyDescent="0.3">
      <c r="A38" s="3" t="s">
        <v>52</v>
      </c>
      <c r="B38" s="3" t="s">
        <v>19</v>
      </c>
      <c r="C38" s="3" t="s">
        <v>7</v>
      </c>
      <c r="D38" s="4">
        <v>44802</v>
      </c>
      <c r="E38" s="4">
        <v>45773</v>
      </c>
      <c r="F38" s="3">
        <v>21758.19</v>
      </c>
      <c r="G38" s="3">
        <v>45</v>
      </c>
      <c r="H38" s="3" t="s">
        <v>3</v>
      </c>
      <c r="I38" s="3">
        <v>17.8</v>
      </c>
      <c r="J38" s="3">
        <v>2</v>
      </c>
      <c r="K38" s="3" t="s">
        <v>4</v>
      </c>
      <c r="L38" s="5">
        <f t="shared" si="0"/>
        <v>32</v>
      </c>
      <c r="M38" s="6">
        <f t="shared" si="1"/>
        <v>483.52</v>
      </c>
      <c r="N38" s="5" t="str">
        <f t="shared" ca="1" si="2"/>
        <v>Inativo</v>
      </c>
    </row>
    <row r="39" spans="1:14" x14ac:dyDescent="0.3">
      <c r="A39" s="3" t="s">
        <v>53</v>
      </c>
      <c r="B39" s="3" t="s">
        <v>13</v>
      </c>
      <c r="C39" s="3" t="s">
        <v>35</v>
      </c>
      <c r="D39" s="4">
        <v>44802</v>
      </c>
      <c r="E39" s="4">
        <v>45772</v>
      </c>
      <c r="F39" s="3">
        <v>2784.56</v>
      </c>
      <c r="G39" s="3">
        <v>9</v>
      </c>
      <c r="H39" s="3" t="s">
        <v>3</v>
      </c>
      <c r="I39" s="3">
        <v>12.9</v>
      </c>
      <c r="J39" s="3">
        <v>1</v>
      </c>
      <c r="K39" s="3" t="s">
        <v>15</v>
      </c>
      <c r="L39" s="5">
        <f t="shared" si="0"/>
        <v>32</v>
      </c>
      <c r="M39" s="6">
        <f t="shared" si="1"/>
        <v>309.39999999999998</v>
      </c>
      <c r="N39" s="5" t="str">
        <f t="shared" ca="1" si="2"/>
        <v>Inativo</v>
      </c>
    </row>
    <row r="40" spans="1:14" x14ac:dyDescent="0.3">
      <c r="A40" s="3" t="s">
        <v>54</v>
      </c>
      <c r="B40" s="3" t="s">
        <v>19</v>
      </c>
      <c r="C40" s="3" t="s">
        <v>21</v>
      </c>
      <c r="D40" s="4">
        <v>44592</v>
      </c>
      <c r="E40" s="4">
        <v>45792</v>
      </c>
      <c r="F40" s="3">
        <v>2549.06</v>
      </c>
      <c r="G40" s="3">
        <v>6</v>
      </c>
      <c r="H40" s="3" t="s">
        <v>10</v>
      </c>
      <c r="I40" s="3">
        <v>78.2</v>
      </c>
      <c r="J40" s="3">
        <v>2</v>
      </c>
      <c r="K40" s="3" t="s">
        <v>8</v>
      </c>
      <c r="L40" s="5">
        <f t="shared" si="0"/>
        <v>40</v>
      </c>
      <c r="M40" s="6">
        <f t="shared" si="1"/>
        <v>424.84</v>
      </c>
      <c r="N40" s="5" t="str">
        <f t="shared" ca="1" si="2"/>
        <v>Inativo</v>
      </c>
    </row>
    <row r="41" spans="1:14" x14ac:dyDescent="0.3">
      <c r="A41" s="3" t="s">
        <v>55</v>
      </c>
      <c r="B41" s="3" t="s">
        <v>19</v>
      </c>
      <c r="C41" s="3" t="s">
        <v>7</v>
      </c>
      <c r="D41" s="4">
        <v>45822</v>
      </c>
      <c r="E41" s="4">
        <v>45694</v>
      </c>
      <c r="F41" s="3">
        <v>3558.65</v>
      </c>
      <c r="G41" s="3">
        <v>11</v>
      </c>
      <c r="H41" s="3" t="s">
        <v>10</v>
      </c>
      <c r="I41" s="3">
        <v>64.8</v>
      </c>
      <c r="J41" s="3">
        <v>2</v>
      </c>
      <c r="K41" s="3" t="s">
        <v>15</v>
      </c>
      <c r="L41" s="5">
        <f t="shared" si="0"/>
        <v>-4</v>
      </c>
      <c r="M41" s="6">
        <f t="shared" si="1"/>
        <v>323.51</v>
      </c>
      <c r="N41" s="5" t="str">
        <f t="shared" ca="1" si="2"/>
        <v>Inativo</v>
      </c>
    </row>
    <row r="42" spans="1:14" x14ac:dyDescent="0.3">
      <c r="A42" s="3" t="s">
        <v>56</v>
      </c>
      <c r="B42" s="3" t="s">
        <v>19</v>
      </c>
      <c r="C42" s="3" t="s">
        <v>2</v>
      </c>
      <c r="D42" s="4">
        <v>45132</v>
      </c>
      <c r="E42" s="4">
        <v>45873</v>
      </c>
      <c r="F42" s="3">
        <v>24473.68</v>
      </c>
      <c r="G42" s="3">
        <v>55</v>
      </c>
      <c r="H42" s="3" t="s">
        <v>10</v>
      </c>
      <c r="I42" s="3">
        <v>25.6</v>
      </c>
      <c r="J42" s="3">
        <v>4</v>
      </c>
      <c r="K42" s="3" t="s">
        <v>15</v>
      </c>
      <c r="L42" s="5">
        <f t="shared" si="0"/>
        <v>24</v>
      </c>
      <c r="M42" s="6">
        <f t="shared" si="1"/>
        <v>444.98</v>
      </c>
      <c r="N42" s="5" t="str">
        <f t="shared" ca="1" si="2"/>
        <v>Ativo</v>
      </c>
    </row>
    <row r="43" spans="1:14" x14ac:dyDescent="0.3">
      <c r="A43" s="3" t="s">
        <v>57</v>
      </c>
      <c r="B43" s="3" t="s">
        <v>13</v>
      </c>
      <c r="C43" s="3" t="s">
        <v>21</v>
      </c>
      <c r="D43" s="4">
        <v>45432</v>
      </c>
      <c r="E43" s="4">
        <v>45714</v>
      </c>
      <c r="F43" s="3">
        <v>283.58</v>
      </c>
      <c r="G43" s="3">
        <v>1</v>
      </c>
      <c r="H43" s="3" t="s">
        <v>3</v>
      </c>
      <c r="I43" s="3">
        <v>37.9</v>
      </c>
      <c r="J43" s="3">
        <v>1</v>
      </c>
      <c r="K43" s="3" t="s">
        <v>15</v>
      </c>
      <c r="L43" s="5">
        <f t="shared" si="0"/>
        <v>9</v>
      </c>
      <c r="M43" s="6">
        <f t="shared" si="1"/>
        <v>283.58</v>
      </c>
      <c r="N43" s="5" t="str">
        <f t="shared" ca="1" si="2"/>
        <v>Inativo</v>
      </c>
    </row>
    <row r="44" spans="1:14" x14ac:dyDescent="0.3">
      <c r="A44" s="3" t="s">
        <v>58</v>
      </c>
      <c r="B44" s="3" t="s">
        <v>13</v>
      </c>
      <c r="C44" s="3" t="s">
        <v>35</v>
      </c>
      <c r="D44" s="4">
        <v>45102</v>
      </c>
      <c r="E44" s="4">
        <v>45745</v>
      </c>
      <c r="F44" s="3">
        <v>10087.91</v>
      </c>
      <c r="G44" s="3">
        <v>43</v>
      </c>
      <c r="H44" s="3" t="s">
        <v>10</v>
      </c>
      <c r="I44" s="3">
        <v>75.7</v>
      </c>
      <c r="J44" s="3">
        <v>3</v>
      </c>
      <c r="K44" s="3" t="s">
        <v>8</v>
      </c>
      <c r="L44" s="5">
        <f t="shared" si="0"/>
        <v>21</v>
      </c>
      <c r="M44" s="6">
        <f t="shared" si="1"/>
        <v>234.6</v>
      </c>
      <c r="N44" s="5" t="str">
        <f t="shared" ca="1" si="2"/>
        <v>Inativo</v>
      </c>
    </row>
    <row r="45" spans="1:14" x14ac:dyDescent="0.3">
      <c r="A45" s="3" t="s">
        <v>59</v>
      </c>
      <c r="B45" s="3" t="s">
        <v>6</v>
      </c>
      <c r="C45" s="3" t="s">
        <v>14</v>
      </c>
      <c r="D45" s="4">
        <v>45792</v>
      </c>
      <c r="E45" s="4">
        <v>45730</v>
      </c>
      <c r="F45" s="3">
        <v>2615.5700000000002</v>
      </c>
      <c r="G45" s="3">
        <v>6</v>
      </c>
      <c r="H45" s="3" t="s">
        <v>10</v>
      </c>
      <c r="I45" s="3">
        <v>34.200000000000003</v>
      </c>
      <c r="J45" s="3">
        <v>4</v>
      </c>
      <c r="K45" s="3" t="s">
        <v>4</v>
      </c>
      <c r="L45" s="5">
        <f t="shared" si="0"/>
        <v>-2</v>
      </c>
      <c r="M45" s="6">
        <f t="shared" si="1"/>
        <v>435.93</v>
      </c>
      <c r="N45" s="5" t="str">
        <f t="shared" ca="1" si="2"/>
        <v>Inativo</v>
      </c>
    </row>
    <row r="46" spans="1:14" x14ac:dyDescent="0.3">
      <c r="A46" s="3" t="s">
        <v>60</v>
      </c>
      <c r="B46" s="3" t="s">
        <v>33</v>
      </c>
      <c r="C46" s="3" t="s">
        <v>35</v>
      </c>
      <c r="D46" s="4">
        <v>45492</v>
      </c>
      <c r="E46" s="4">
        <v>45871</v>
      </c>
      <c r="F46" s="3">
        <v>7642.76</v>
      </c>
      <c r="G46" s="3">
        <v>16</v>
      </c>
      <c r="H46" s="3" t="s">
        <v>10</v>
      </c>
      <c r="I46" s="3">
        <v>10.1</v>
      </c>
      <c r="J46" s="3">
        <v>5</v>
      </c>
      <c r="K46" s="3" t="s">
        <v>8</v>
      </c>
      <c r="L46" s="5">
        <f t="shared" si="0"/>
        <v>12</v>
      </c>
      <c r="M46" s="6">
        <f t="shared" si="1"/>
        <v>477.67</v>
      </c>
      <c r="N46" s="5" t="str">
        <f t="shared" ca="1" si="2"/>
        <v>Ativo</v>
      </c>
    </row>
    <row r="47" spans="1:14" x14ac:dyDescent="0.3">
      <c r="A47" s="3" t="s">
        <v>61</v>
      </c>
      <c r="B47" s="3" t="s">
        <v>13</v>
      </c>
      <c r="C47" s="3" t="s">
        <v>7</v>
      </c>
      <c r="D47" s="7">
        <v>45732</v>
      </c>
      <c r="E47" s="7">
        <v>45712</v>
      </c>
      <c r="F47" s="3">
        <v>23940.97</v>
      </c>
      <c r="G47" s="3">
        <v>60</v>
      </c>
      <c r="H47" s="3" t="s">
        <v>10</v>
      </c>
      <c r="I47" s="3">
        <v>53.6</v>
      </c>
      <c r="J47" s="3">
        <v>1</v>
      </c>
      <c r="K47" s="3" t="s">
        <v>15</v>
      </c>
      <c r="L47" s="5">
        <f t="shared" si="0"/>
        <v>0</v>
      </c>
      <c r="M47" s="6">
        <f t="shared" si="1"/>
        <v>399.02</v>
      </c>
      <c r="N47" s="5" t="str">
        <f t="shared" ca="1" si="2"/>
        <v>Inativo</v>
      </c>
    </row>
    <row r="48" spans="1:14" x14ac:dyDescent="0.3">
      <c r="A48" s="3" t="s">
        <v>62</v>
      </c>
      <c r="B48" s="3" t="s">
        <v>6</v>
      </c>
      <c r="C48" s="3" t="s">
        <v>14</v>
      </c>
      <c r="D48" s="4">
        <v>44592</v>
      </c>
      <c r="E48" s="4">
        <v>45799</v>
      </c>
      <c r="F48" s="3">
        <v>9524.42</v>
      </c>
      <c r="G48" s="3">
        <v>26</v>
      </c>
      <c r="H48" s="3" t="s">
        <v>10</v>
      </c>
      <c r="I48" s="3">
        <v>58.8</v>
      </c>
      <c r="J48" s="3">
        <v>2</v>
      </c>
      <c r="K48" s="3" t="s">
        <v>11</v>
      </c>
      <c r="L48" s="5">
        <f t="shared" si="0"/>
        <v>40</v>
      </c>
      <c r="M48" s="6">
        <f t="shared" si="1"/>
        <v>366.32</v>
      </c>
      <c r="N48" s="5" t="str">
        <f t="shared" ca="1" si="2"/>
        <v>Inativo</v>
      </c>
    </row>
    <row r="49" spans="1:14" x14ac:dyDescent="0.3">
      <c r="A49" s="3" t="s">
        <v>63</v>
      </c>
      <c r="B49" s="3" t="s">
        <v>33</v>
      </c>
      <c r="C49" s="3" t="s">
        <v>21</v>
      </c>
      <c r="D49" s="4">
        <v>44682</v>
      </c>
      <c r="E49" s="4">
        <v>45805</v>
      </c>
      <c r="F49" s="3">
        <v>7204.38</v>
      </c>
      <c r="G49" s="3">
        <v>36</v>
      </c>
      <c r="H49" s="3" t="s">
        <v>10</v>
      </c>
      <c r="I49" s="3">
        <v>48.4</v>
      </c>
      <c r="J49" s="3">
        <v>3</v>
      </c>
      <c r="K49" s="3" t="s">
        <v>8</v>
      </c>
      <c r="L49" s="5">
        <f t="shared" si="0"/>
        <v>37</v>
      </c>
      <c r="M49" s="6">
        <f t="shared" si="1"/>
        <v>200.12</v>
      </c>
      <c r="N49" s="5" t="str">
        <f t="shared" ca="1" si="2"/>
        <v>Inativo</v>
      </c>
    </row>
    <row r="50" spans="1:14" x14ac:dyDescent="0.3">
      <c r="A50" s="3" t="s">
        <v>64</v>
      </c>
      <c r="B50" s="3" t="s">
        <v>33</v>
      </c>
      <c r="C50" s="3" t="s">
        <v>35</v>
      </c>
      <c r="D50" s="4">
        <v>44712</v>
      </c>
      <c r="E50" s="4">
        <v>45800</v>
      </c>
      <c r="F50" s="3">
        <v>16510.21</v>
      </c>
      <c r="G50" s="3">
        <v>41</v>
      </c>
      <c r="H50" s="3" t="s">
        <v>10</v>
      </c>
      <c r="I50" s="3">
        <v>40.9</v>
      </c>
      <c r="J50" s="3">
        <v>5</v>
      </c>
      <c r="K50" s="3" t="s">
        <v>11</v>
      </c>
      <c r="L50" s="5">
        <f t="shared" si="0"/>
        <v>36</v>
      </c>
      <c r="M50" s="6">
        <f t="shared" si="1"/>
        <v>402.69</v>
      </c>
      <c r="N50" s="5" t="str">
        <f t="shared" ca="1" si="2"/>
        <v>Inativo</v>
      </c>
    </row>
    <row r="51" spans="1:14" x14ac:dyDescent="0.3">
      <c r="A51" s="3" t="s">
        <v>65</v>
      </c>
      <c r="B51" s="3" t="s">
        <v>19</v>
      </c>
      <c r="C51" s="3" t="s">
        <v>2</v>
      </c>
      <c r="D51" s="4">
        <v>45312</v>
      </c>
      <c r="E51" s="4">
        <v>45713</v>
      </c>
      <c r="F51" s="3">
        <v>15539.2</v>
      </c>
      <c r="G51" s="3">
        <v>32</v>
      </c>
      <c r="H51" s="3" t="s">
        <v>10</v>
      </c>
      <c r="I51" s="3">
        <v>16.5</v>
      </c>
      <c r="J51" s="3">
        <v>2</v>
      </c>
      <c r="K51" s="3" t="s">
        <v>15</v>
      </c>
      <c r="L51" s="5">
        <f t="shared" si="0"/>
        <v>13</v>
      </c>
      <c r="M51" s="6">
        <f t="shared" si="1"/>
        <v>485.6</v>
      </c>
      <c r="N51" s="5" t="str">
        <f t="shared" ca="1" si="2"/>
        <v>Inativo</v>
      </c>
    </row>
    <row r="52" spans="1:14" x14ac:dyDescent="0.3">
      <c r="A52" s="3" t="s">
        <v>66</v>
      </c>
      <c r="B52" s="3" t="s">
        <v>19</v>
      </c>
      <c r="C52" s="3" t="s">
        <v>21</v>
      </c>
      <c r="D52" s="4">
        <v>45582</v>
      </c>
      <c r="E52" s="4">
        <v>45871</v>
      </c>
      <c r="F52" s="3">
        <v>383.38</v>
      </c>
      <c r="G52" s="3">
        <v>1</v>
      </c>
      <c r="H52" s="3" t="s">
        <v>3</v>
      </c>
      <c r="I52" s="3">
        <v>78.900000000000006</v>
      </c>
      <c r="J52" s="3">
        <v>1</v>
      </c>
      <c r="K52" s="3" t="s">
        <v>11</v>
      </c>
      <c r="L52" s="5">
        <f t="shared" si="0"/>
        <v>9</v>
      </c>
      <c r="M52" s="6">
        <f t="shared" si="1"/>
        <v>383.38</v>
      </c>
      <c r="N52" s="5" t="str">
        <f t="shared" ca="1" si="2"/>
        <v>Ativo</v>
      </c>
    </row>
    <row r="53" spans="1:14" x14ac:dyDescent="0.3">
      <c r="A53" s="3" t="s">
        <v>67</v>
      </c>
      <c r="B53" s="3" t="s">
        <v>33</v>
      </c>
      <c r="C53" s="3" t="s">
        <v>35</v>
      </c>
      <c r="D53" s="4">
        <v>45492</v>
      </c>
      <c r="E53" s="4">
        <v>45704</v>
      </c>
      <c r="F53" s="3">
        <v>12293.79</v>
      </c>
      <c r="G53" s="3">
        <v>45</v>
      </c>
      <c r="H53" s="3" t="s">
        <v>10</v>
      </c>
      <c r="I53" s="3">
        <v>44.6</v>
      </c>
      <c r="J53" s="3">
        <v>1</v>
      </c>
      <c r="K53" s="3" t="s">
        <v>4</v>
      </c>
      <c r="L53" s="5">
        <f t="shared" si="0"/>
        <v>7</v>
      </c>
      <c r="M53" s="6">
        <f t="shared" si="1"/>
        <v>273.2</v>
      </c>
      <c r="N53" s="5" t="str">
        <f t="shared" ca="1" si="2"/>
        <v>Inativo</v>
      </c>
    </row>
    <row r="54" spans="1:14" x14ac:dyDescent="0.3">
      <c r="A54" s="3" t="s">
        <v>68</v>
      </c>
      <c r="B54" s="3" t="s">
        <v>33</v>
      </c>
      <c r="C54" s="3" t="s">
        <v>21</v>
      </c>
      <c r="D54" s="4">
        <v>45522</v>
      </c>
      <c r="E54" s="4">
        <v>45704</v>
      </c>
      <c r="F54" s="3">
        <v>14012.73</v>
      </c>
      <c r="G54" s="3">
        <v>51</v>
      </c>
      <c r="H54" s="3" t="s">
        <v>10</v>
      </c>
      <c r="I54" s="3">
        <v>13.5</v>
      </c>
      <c r="J54" s="3">
        <v>1</v>
      </c>
      <c r="K54" s="3" t="s">
        <v>11</v>
      </c>
      <c r="L54" s="5">
        <f t="shared" si="0"/>
        <v>6</v>
      </c>
      <c r="M54" s="6">
        <f t="shared" si="1"/>
        <v>274.76</v>
      </c>
      <c r="N54" s="5" t="str">
        <f t="shared" ca="1" si="2"/>
        <v>Inativo</v>
      </c>
    </row>
    <row r="55" spans="1:14" x14ac:dyDescent="0.3">
      <c r="A55" s="3" t="s">
        <v>69</v>
      </c>
      <c r="B55" s="3" t="s">
        <v>19</v>
      </c>
      <c r="C55" s="3" t="s">
        <v>7</v>
      </c>
      <c r="D55" s="4">
        <v>44592</v>
      </c>
      <c r="E55" s="4">
        <v>45739</v>
      </c>
      <c r="F55" s="3">
        <v>15425.12</v>
      </c>
      <c r="G55" s="3">
        <v>33</v>
      </c>
      <c r="H55" s="3" t="s">
        <v>10</v>
      </c>
      <c r="I55" s="3">
        <v>76.5</v>
      </c>
      <c r="J55" s="3">
        <v>5</v>
      </c>
      <c r="K55" s="3" t="s">
        <v>11</v>
      </c>
      <c r="L55" s="5">
        <f t="shared" si="0"/>
        <v>38</v>
      </c>
      <c r="M55" s="6">
        <f t="shared" si="1"/>
        <v>467.43</v>
      </c>
      <c r="N55" s="5" t="str">
        <f t="shared" ca="1" si="2"/>
        <v>Inativo</v>
      </c>
    </row>
    <row r="56" spans="1:14" x14ac:dyDescent="0.3">
      <c r="A56" s="3" t="s">
        <v>70</v>
      </c>
      <c r="B56" s="3" t="s">
        <v>6</v>
      </c>
      <c r="C56" s="3" t="s">
        <v>7</v>
      </c>
      <c r="D56" s="4">
        <v>45552</v>
      </c>
      <c r="E56" s="4">
        <v>45761</v>
      </c>
      <c r="F56" s="3">
        <v>12886.08</v>
      </c>
      <c r="G56" s="3">
        <v>47</v>
      </c>
      <c r="H56" s="3" t="s">
        <v>10</v>
      </c>
      <c r="I56" s="3">
        <v>28.1</v>
      </c>
      <c r="J56" s="3">
        <v>3</v>
      </c>
      <c r="K56" s="3" t="s">
        <v>11</v>
      </c>
      <c r="L56" s="5">
        <f t="shared" si="0"/>
        <v>6</v>
      </c>
      <c r="M56" s="6">
        <f t="shared" si="1"/>
        <v>274.17</v>
      </c>
      <c r="N56" s="5" t="str">
        <f t="shared" ca="1" si="2"/>
        <v>Inativo</v>
      </c>
    </row>
    <row r="57" spans="1:14" x14ac:dyDescent="0.3">
      <c r="A57" s="3" t="s">
        <v>71</v>
      </c>
      <c r="B57" s="3" t="s">
        <v>19</v>
      </c>
      <c r="C57" s="3" t="s">
        <v>14</v>
      </c>
      <c r="D57" s="4">
        <v>45012</v>
      </c>
      <c r="E57" s="4">
        <v>45700</v>
      </c>
      <c r="F57" s="3">
        <v>1203.02</v>
      </c>
      <c r="G57" s="3">
        <v>4</v>
      </c>
      <c r="H57" s="3" t="s">
        <v>10</v>
      </c>
      <c r="I57" s="3">
        <v>26.4</v>
      </c>
      <c r="J57" s="3">
        <v>5</v>
      </c>
      <c r="K57" s="3" t="s">
        <v>4</v>
      </c>
      <c r="L57" s="5">
        <f t="shared" si="0"/>
        <v>22</v>
      </c>
      <c r="M57" s="6">
        <f t="shared" si="1"/>
        <v>300.76</v>
      </c>
      <c r="N57" s="5" t="str">
        <f t="shared" ca="1" si="2"/>
        <v>Inativo</v>
      </c>
    </row>
    <row r="58" spans="1:14" x14ac:dyDescent="0.3">
      <c r="A58" s="3" t="s">
        <v>72</v>
      </c>
      <c r="B58" s="3" t="s">
        <v>19</v>
      </c>
      <c r="C58" s="3" t="s">
        <v>21</v>
      </c>
      <c r="D58" s="4">
        <v>45432</v>
      </c>
      <c r="E58" s="4">
        <v>45705</v>
      </c>
      <c r="F58" s="3">
        <v>5262.45</v>
      </c>
      <c r="G58" s="3">
        <v>24</v>
      </c>
      <c r="H58" s="3" t="s">
        <v>3</v>
      </c>
      <c r="I58" s="3">
        <v>59.4</v>
      </c>
      <c r="J58" s="3">
        <v>4</v>
      </c>
      <c r="K58" s="3" t="s">
        <v>15</v>
      </c>
      <c r="L58" s="5">
        <f t="shared" si="0"/>
        <v>9</v>
      </c>
      <c r="M58" s="6">
        <f t="shared" si="1"/>
        <v>219.27</v>
      </c>
      <c r="N58" s="5" t="str">
        <f t="shared" ca="1" si="2"/>
        <v>Inativo</v>
      </c>
    </row>
    <row r="59" spans="1:14" x14ac:dyDescent="0.3">
      <c r="A59" s="3" t="s">
        <v>73</v>
      </c>
      <c r="B59" s="3" t="s">
        <v>6</v>
      </c>
      <c r="C59" s="3" t="s">
        <v>7</v>
      </c>
      <c r="D59" s="4">
        <v>45072</v>
      </c>
      <c r="E59" s="4">
        <v>45830</v>
      </c>
      <c r="F59" s="3">
        <v>1292.82</v>
      </c>
      <c r="G59" s="3">
        <v>3</v>
      </c>
      <c r="H59" s="3" t="s">
        <v>10</v>
      </c>
      <c r="I59" s="3">
        <v>37.299999999999997</v>
      </c>
      <c r="J59" s="3">
        <v>1</v>
      </c>
      <c r="K59" s="3" t="s">
        <v>11</v>
      </c>
      <c r="L59" s="5">
        <f t="shared" si="0"/>
        <v>25</v>
      </c>
      <c r="M59" s="6">
        <f t="shared" si="1"/>
        <v>430.94</v>
      </c>
      <c r="N59" s="5" t="str">
        <f t="shared" ca="1" si="2"/>
        <v>Inativo</v>
      </c>
    </row>
    <row r="60" spans="1:14" x14ac:dyDescent="0.3">
      <c r="A60" s="3" t="s">
        <v>74</v>
      </c>
      <c r="B60" s="3" t="s">
        <v>33</v>
      </c>
      <c r="C60" s="3" t="s">
        <v>2</v>
      </c>
      <c r="D60" s="4">
        <v>45192</v>
      </c>
      <c r="E60" s="4">
        <v>45690</v>
      </c>
      <c r="F60" s="3">
        <v>9234.5499999999993</v>
      </c>
      <c r="G60" s="3">
        <v>19</v>
      </c>
      <c r="H60" s="3" t="s">
        <v>10</v>
      </c>
      <c r="I60" s="3">
        <v>69.7</v>
      </c>
      <c r="J60" s="3">
        <v>4</v>
      </c>
      <c r="K60" s="3" t="s">
        <v>8</v>
      </c>
      <c r="L60" s="5">
        <f t="shared" si="0"/>
        <v>16</v>
      </c>
      <c r="M60" s="6">
        <f t="shared" si="1"/>
        <v>486.03</v>
      </c>
      <c r="N60" s="5" t="str">
        <f t="shared" ca="1" si="2"/>
        <v>Inativo</v>
      </c>
    </row>
    <row r="61" spans="1:14" x14ac:dyDescent="0.3">
      <c r="A61" s="3" t="s">
        <v>75</v>
      </c>
      <c r="B61" s="3" t="s">
        <v>33</v>
      </c>
      <c r="C61" s="3" t="s">
        <v>21</v>
      </c>
      <c r="D61" s="4">
        <v>45342</v>
      </c>
      <c r="E61" s="4">
        <v>45758</v>
      </c>
      <c r="F61" s="3">
        <v>10817.88</v>
      </c>
      <c r="G61" s="3">
        <v>27</v>
      </c>
      <c r="H61" s="3" t="s">
        <v>3</v>
      </c>
      <c r="I61" s="3">
        <v>37.200000000000003</v>
      </c>
      <c r="J61" s="3">
        <v>4</v>
      </c>
      <c r="K61" s="3" t="s">
        <v>8</v>
      </c>
      <c r="L61" s="5">
        <f t="shared" si="0"/>
        <v>13</v>
      </c>
      <c r="M61" s="6">
        <f t="shared" si="1"/>
        <v>400.66</v>
      </c>
      <c r="N61" s="5" t="str">
        <f t="shared" ca="1" si="2"/>
        <v>Inativo</v>
      </c>
    </row>
    <row r="62" spans="1:14" x14ac:dyDescent="0.3">
      <c r="A62" s="3" t="s">
        <v>76</v>
      </c>
      <c r="B62" s="3" t="s">
        <v>33</v>
      </c>
      <c r="C62" s="3" t="s">
        <v>21</v>
      </c>
      <c r="D62" s="4">
        <v>44682</v>
      </c>
      <c r="E62" s="4">
        <v>45876</v>
      </c>
      <c r="F62" s="3">
        <v>13562.6</v>
      </c>
      <c r="G62" s="3">
        <v>34</v>
      </c>
      <c r="H62" s="3" t="s">
        <v>10</v>
      </c>
      <c r="I62" s="3">
        <v>51.4</v>
      </c>
      <c r="J62" s="3">
        <v>1</v>
      </c>
      <c r="K62" s="3" t="s">
        <v>11</v>
      </c>
      <c r="L62" s="5">
        <f t="shared" si="0"/>
        <v>39</v>
      </c>
      <c r="M62" s="6">
        <f t="shared" si="1"/>
        <v>398.9</v>
      </c>
      <c r="N62" s="5" t="str">
        <f t="shared" ca="1" si="2"/>
        <v>Ativo</v>
      </c>
    </row>
    <row r="63" spans="1:14" x14ac:dyDescent="0.3">
      <c r="A63" s="3" t="s">
        <v>77</v>
      </c>
      <c r="B63" s="3" t="s">
        <v>19</v>
      </c>
      <c r="C63" s="3" t="s">
        <v>7</v>
      </c>
      <c r="D63" s="4">
        <v>45522</v>
      </c>
      <c r="E63" s="4">
        <v>45816</v>
      </c>
      <c r="F63" s="3">
        <v>1009.23</v>
      </c>
      <c r="G63" s="3">
        <v>3</v>
      </c>
      <c r="H63" s="3" t="s">
        <v>10</v>
      </c>
      <c r="I63" s="3">
        <v>32.9</v>
      </c>
      <c r="J63" s="3">
        <v>3</v>
      </c>
      <c r="K63" s="3" t="s">
        <v>11</v>
      </c>
      <c r="L63" s="5">
        <f t="shared" si="0"/>
        <v>9</v>
      </c>
      <c r="M63" s="6">
        <f t="shared" si="1"/>
        <v>336.41</v>
      </c>
      <c r="N63" s="5" t="str">
        <f t="shared" ca="1" si="2"/>
        <v>Inativo</v>
      </c>
    </row>
    <row r="64" spans="1:14" x14ac:dyDescent="0.3">
      <c r="A64" s="3" t="s">
        <v>78</v>
      </c>
      <c r="B64" s="3" t="s">
        <v>13</v>
      </c>
      <c r="C64" s="3" t="s">
        <v>7</v>
      </c>
      <c r="D64" s="4">
        <v>45372</v>
      </c>
      <c r="E64" s="4">
        <v>45862</v>
      </c>
      <c r="F64" s="3">
        <v>19176.759999999998</v>
      </c>
      <c r="G64" s="3">
        <v>53</v>
      </c>
      <c r="H64" s="3" t="s">
        <v>10</v>
      </c>
      <c r="I64" s="3">
        <v>11.4</v>
      </c>
      <c r="J64" s="3">
        <v>3</v>
      </c>
      <c r="K64" s="3" t="s">
        <v>8</v>
      </c>
      <c r="L64" s="5">
        <f t="shared" si="0"/>
        <v>16</v>
      </c>
      <c r="M64" s="6">
        <f t="shared" si="1"/>
        <v>361.83</v>
      </c>
      <c r="N64" s="5" t="str">
        <f t="shared" ca="1" si="2"/>
        <v>Ativo</v>
      </c>
    </row>
    <row r="65" spans="1:14" x14ac:dyDescent="0.3">
      <c r="A65" s="3" t="s">
        <v>79</v>
      </c>
      <c r="B65" s="3" t="s">
        <v>1</v>
      </c>
      <c r="C65" s="3" t="s">
        <v>2</v>
      </c>
      <c r="D65" s="7">
        <v>45822</v>
      </c>
      <c r="E65" s="7">
        <v>45819</v>
      </c>
      <c r="F65" s="3">
        <v>23184.04</v>
      </c>
      <c r="G65" s="3">
        <v>60</v>
      </c>
      <c r="H65" s="3" t="s">
        <v>3</v>
      </c>
      <c r="I65" s="3">
        <v>68.7</v>
      </c>
      <c r="J65" s="3">
        <v>2</v>
      </c>
      <c r="K65" s="3" t="s">
        <v>8</v>
      </c>
      <c r="L65" s="5">
        <f t="shared" si="0"/>
        <v>0</v>
      </c>
      <c r="M65" s="6">
        <f t="shared" si="1"/>
        <v>386.4</v>
      </c>
      <c r="N65" s="5" t="str">
        <f t="shared" ca="1" si="2"/>
        <v>Inativo</v>
      </c>
    </row>
    <row r="66" spans="1:14" x14ac:dyDescent="0.3">
      <c r="A66" s="3" t="s">
        <v>80</v>
      </c>
      <c r="B66" s="3" t="s">
        <v>33</v>
      </c>
      <c r="C66" s="3" t="s">
        <v>2</v>
      </c>
      <c r="D66" s="4">
        <v>44772</v>
      </c>
      <c r="E66" s="4">
        <v>45827</v>
      </c>
      <c r="F66" s="3">
        <v>25804.17</v>
      </c>
      <c r="G66" s="3">
        <v>60</v>
      </c>
      <c r="H66" s="3" t="s">
        <v>10</v>
      </c>
      <c r="I66" s="3">
        <v>59</v>
      </c>
      <c r="J66" s="3">
        <v>2</v>
      </c>
      <c r="K66" s="3" t="s">
        <v>4</v>
      </c>
      <c r="L66" s="5">
        <f t="shared" si="0"/>
        <v>35</v>
      </c>
      <c r="M66" s="6">
        <f t="shared" si="1"/>
        <v>430.07</v>
      </c>
      <c r="N66" s="5" t="str">
        <f t="shared" ca="1" si="2"/>
        <v>Inativo</v>
      </c>
    </row>
    <row r="67" spans="1:14" x14ac:dyDescent="0.3">
      <c r="A67" s="3" t="s">
        <v>81</v>
      </c>
      <c r="B67" s="3" t="s">
        <v>19</v>
      </c>
      <c r="C67" s="3" t="s">
        <v>14</v>
      </c>
      <c r="D67" s="4">
        <v>45672</v>
      </c>
      <c r="E67" s="4">
        <v>45876</v>
      </c>
      <c r="F67" s="3">
        <v>17479.09</v>
      </c>
      <c r="G67" s="3">
        <v>37</v>
      </c>
      <c r="H67" s="3" t="s">
        <v>10</v>
      </c>
      <c r="I67" s="3">
        <v>50.3</v>
      </c>
      <c r="J67" s="3">
        <v>4</v>
      </c>
      <c r="K67" s="3" t="s">
        <v>11</v>
      </c>
      <c r="L67" s="5">
        <f t="shared" ref="L67:L130" si="3">ROUNDDOWN((E67-D67)/30,0)</f>
        <v>6</v>
      </c>
      <c r="M67" s="6">
        <f t="shared" ref="M67:M130" si="4">IFERROR(ROUND(F67/G67,2),0)</f>
        <v>472.41</v>
      </c>
      <c r="N67" s="5" t="str">
        <f t="shared" ref="N67:N130" ca="1" si="5">IF(((TODAY()-1)-E67)&gt;90,"Inativo","Ativo")</f>
        <v>Ativo</v>
      </c>
    </row>
    <row r="68" spans="1:14" x14ac:dyDescent="0.3">
      <c r="A68" s="3" t="s">
        <v>82</v>
      </c>
      <c r="B68" s="3" t="s">
        <v>19</v>
      </c>
      <c r="C68" s="3" t="s">
        <v>2</v>
      </c>
      <c r="D68" s="4">
        <v>44742</v>
      </c>
      <c r="E68" s="4">
        <v>45722</v>
      </c>
      <c r="F68" s="3">
        <v>18996.75</v>
      </c>
      <c r="G68" s="3">
        <v>44</v>
      </c>
      <c r="H68" s="3" t="s">
        <v>3</v>
      </c>
      <c r="I68" s="3">
        <v>17.100000000000001</v>
      </c>
      <c r="J68" s="3">
        <v>5</v>
      </c>
      <c r="K68" s="3" t="s">
        <v>4</v>
      </c>
      <c r="L68" s="5">
        <f t="shared" si="3"/>
        <v>32</v>
      </c>
      <c r="M68" s="6">
        <f t="shared" si="4"/>
        <v>431.74</v>
      </c>
      <c r="N68" s="5" t="str">
        <f t="shared" ca="1" si="5"/>
        <v>Inativo</v>
      </c>
    </row>
    <row r="69" spans="1:14" x14ac:dyDescent="0.3">
      <c r="A69" s="3" t="s">
        <v>83</v>
      </c>
      <c r="B69" s="3" t="s">
        <v>6</v>
      </c>
      <c r="C69" s="3" t="s">
        <v>2</v>
      </c>
      <c r="D69" s="4">
        <v>45192</v>
      </c>
      <c r="E69" s="4">
        <v>45773</v>
      </c>
      <c r="F69" s="3">
        <v>13404.94</v>
      </c>
      <c r="G69" s="3">
        <v>34</v>
      </c>
      <c r="H69" s="3" t="s">
        <v>10</v>
      </c>
      <c r="I69" s="3">
        <v>14.8</v>
      </c>
      <c r="J69" s="3">
        <v>1</v>
      </c>
      <c r="K69" s="3" t="s">
        <v>11</v>
      </c>
      <c r="L69" s="5">
        <f t="shared" si="3"/>
        <v>19</v>
      </c>
      <c r="M69" s="6">
        <f t="shared" si="4"/>
        <v>394.26</v>
      </c>
      <c r="N69" s="5" t="str">
        <f t="shared" ca="1" si="5"/>
        <v>Inativo</v>
      </c>
    </row>
    <row r="70" spans="1:14" x14ac:dyDescent="0.3">
      <c r="A70" s="3" t="s">
        <v>84</v>
      </c>
      <c r="B70" s="3" t="s">
        <v>33</v>
      </c>
      <c r="C70" s="3" t="s">
        <v>2</v>
      </c>
      <c r="D70" s="4">
        <v>45042</v>
      </c>
      <c r="E70" s="4">
        <v>45720</v>
      </c>
      <c r="F70" s="3">
        <v>7604.86</v>
      </c>
      <c r="G70" s="3">
        <v>23</v>
      </c>
      <c r="H70" s="3" t="s">
        <v>10</v>
      </c>
      <c r="I70" s="3">
        <v>59.5</v>
      </c>
      <c r="J70" s="3">
        <v>5</v>
      </c>
      <c r="K70" s="3" t="s">
        <v>15</v>
      </c>
      <c r="L70" s="5">
        <f t="shared" si="3"/>
        <v>22</v>
      </c>
      <c r="M70" s="6">
        <f t="shared" si="4"/>
        <v>330.65</v>
      </c>
      <c r="N70" s="5" t="str">
        <f t="shared" ca="1" si="5"/>
        <v>Inativo</v>
      </c>
    </row>
    <row r="71" spans="1:14" x14ac:dyDescent="0.3">
      <c r="A71" s="3" t="s">
        <v>85</v>
      </c>
      <c r="B71" s="3" t="s">
        <v>6</v>
      </c>
      <c r="C71" s="3" t="s">
        <v>35</v>
      </c>
      <c r="D71" s="4">
        <v>44952</v>
      </c>
      <c r="E71" s="4">
        <v>45771</v>
      </c>
      <c r="F71" s="3">
        <v>7935.81</v>
      </c>
      <c r="G71" s="3">
        <v>29</v>
      </c>
      <c r="H71" s="3" t="s">
        <v>10</v>
      </c>
      <c r="I71" s="3">
        <v>32.6</v>
      </c>
      <c r="J71" s="3">
        <v>1</v>
      </c>
      <c r="K71" s="3" t="s">
        <v>15</v>
      </c>
      <c r="L71" s="5">
        <f t="shared" si="3"/>
        <v>27</v>
      </c>
      <c r="M71" s="6">
        <f t="shared" si="4"/>
        <v>273.64999999999998</v>
      </c>
      <c r="N71" s="5" t="str">
        <f t="shared" ca="1" si="5"/>
        <v>Inativo</v>
      </c>
    </row>
    <row r="72" spans="1:14" x14ac:dyDescent="0.3">
      <c r="A72" s="3" t="s">
        <v>86</v>
      </c>
      <c r="B72" s="3" t="s">
        <v>33</v>
      </c>
      <c r="C72" s="3" t="s">
        <v>21</v>
      </c>
      <c r="D72" s="4">
        <v>44982</v>
      </c>
      <c r="E72" s="4">
        <v>45726</v>
      </c>
      <c r="F72" s="3">
        <v>12538.51</v>
      </c>
      <c r="G72" s="3">
        <v>36</v>
      </c>
      <c r="H72" s="3" t="s">
        <v>10</v>
      </c>
      <c r="I72" s="3">
        <v>33.5</v>
      </c>
      <c r="J72" s="3">
        <v>3</v>
      </c>
      <c r="K72" s="3" t="s">
        <v>8</v>
      </c>
      <c r="L72" s="5">
        <f t="shared" si="3"/>
        <v>24</v>
      </c>
      <c r="M72" s="6">
        <f t="shared" si="4"/>
        <v>348.29</v>
      </c>
      <c r="N72" s="5" t="str">
        <f t="shared" ca="1" si="5"/>
        <v>Inativo</v>
      </c>
    </row>
    <row r="73" spans="1:14" x14ac:dyDescent="0.3">
      <c r="A73" s="3" t="s">
        <v>87</v>
      </c>
      <c r="B73" s="3" t="s">
        <v>33</v>
      </c>
      <c r="C73" s="3" t="s">
        <v>21</v>
      </c>
      <c r="D73" s="4">
        <v>45192</v>
      </c>
      <c r="E73" s="4">
        <v>45816</v>
      </c>
      <c r="F73" s="3">
        <v>19321.169999999998</v>
      </c>
      <c r="G73" s="3">
        <v>51</v>
      </c>
      <c r="H73" s="3" t="s">
        <v>10</v>
      </c>
      <c r="I73" s="3">
        <v>29.6</v>
      </c>
      <c r="J73" s="3">
        <v>3</v>
      </c>
      <c r="K73" s="3" t="s">
        <v>4</v>
      </c>
      <c r="L73" s="5">
        <f t="shared" si="3"/>
        <v>20</v>
      </c>
      <c r="M73" s="6">
        <f t="shared" si="4"/>
        <v>378.85</v>
      </c>
      <c r="N73" s="5" t="str">
        <f t="shared" ca="1" si="5"/>
        <v>Inativo</v>
      </c>
    </row>
    <row r="74" spans="1:14" x14ac:dyDescent="0.3">
      <c r="A74" s="3" t="s">
        <v>88</v>
      </c>
      <c r="B74" s="3" t="s">
        <v>6</v>
      </c>
      <c r="C74" s="3" t="s">
        <v>21</v>
      </c>
      <c r="D74" s="7">
        <v>45702</v>
      </c>
      <c r="E74" s="7">
        <v>45698</v>
      </c>
      <c r="F74" s="3">
        <v>6411.74</v>
      </c>
      <c r="G74" s="3">
        <v>15</v>
      </c>
      <c r="H74" s="3" t="s">
        <v>10</v>
      </c>
      <c r="I74" s="3">
        <v>44.2</v>
      </c>
      <c r="J74" s="3">
        <v>4</v>
      </c>
      <c r="K74" s="3" t="s">
        <v>11</v>
      </c>
      <c r="L74" s="5">
        <f t="shared" si="3"/>
        <v>0</v>
      </c>
      <c r="M74" s="6">
        <f t="shared" si="4"/>
        <v>427.45</v>
      </c>
      <c r="N74" s="5" t="str">
        <f t="shared" ca="1" si="5"/>
        <v>Inativo</v>
      </c>
    </row>
    <row r="75" spans="1:14" x14ac:dyDescent="0.3">
      <c r="A75" s="3" t="s">
        <v>89</v>
      </c>
      <c r="B75" s="3" t="s">
        <v>33</v>
      </c>
      <c r="C75" s="3" t="s">
        <v>2</v>
      </c>
      <c r="D75" s="4">
        <v>45702</v>
      </c>
      <c r="E75" s="4">
        <v>45826</v>
      </c>
      <c r="F75" s="3">
        <v>5253.51</v>
      </c>
      <c r="G75" s="3">
        <v>18</v>
      </c>
      <c r="H75" s="3" t="s">
        <v>10</v>
      </c>
      <c r="I75" s="3">
        <v>58.4</v>
      </c>
      <c r="J75" s="3">
        <v>5</v>
      </c>
      <c r="K75" s="3" t="s">
        <v>15</v>
      </c>
      <c r="L75" s="5">
        <f t="shared" si="3"/>
        <v>4</v>
      </c>
      <c r="M75" s="6">
        <f t="shared" si="4"/>
        <v>291.86</v>
      </c>
      <c r="N75" s="5" t="str">
        <f t="shared" ca="1" si="5"/>
        <v>Inativo</v>
      </c>
    </row>
    <row r="76" spans="1:14" x14ac:dyDescent="0.3">
      <c r="A76" s="3" t="s">
        <v>90</v>
      </c>
      <c r="B76" s="3" t="s">
        <v>33</v>
      </c>
      <c r="C76" s="3" t="s">
        <v>35</v>
      </c>
      <c r="D76" s="4">
        <v>44862</v>
      </c>
      <c r="E76" s="4">
        <v>45774</v>
      </c>
      <c r="F76" s="3">
        <v>7394.72</v>
      </c>
      <c r="G76" s="3">
        <v>22</v>
      </c>
      <c r="H76" s="3" t="s">
        <v>10</v>
      </c>
      <c r="I76" s="3">
        <v>34.6</v>
      </c>
      <c r="J76" s="3">
        <v>3</v>
      </c>
      <c r="K76" s="3" t="s">
        <v>15</v>
      </c>
      <c r="L76" s="5">
        <f t="shared" si="3"/>
        <v>30</v>
      </c>
      <c r="M76" s="6">
        <f t="shared" si="4"/>
        <v>336.12</v>
      </c>
      <c r="N76" s="5" t="str">
        <f t="shared" ca="1" si="5"/>
        <v>Inativo</v>
      </c>
    </row>
    <row r="77" spans="1:14" x14ac:dyDescent="0.3">
      <c r="A77" s="3" t="s">
        <v>91</v>
      </c>
      <c r="B77" s="3" t="s">
        <v>19</v>
      </c>
      <c r="C77" s="3" t="s">
        <v>2</v>
      </c>
      <c r="D77" s="4">
        <v>44472</v>
      </c>
      <c r="E77" s="4">
        <v>45802</v>
      </c>
      <c r="F77" s="3">
        <v>5823.16</v>
      </c>
      <c r="G77" s="3">
        <v>12</v>
      </c>
      <c r="H77" s="3" t="s">
        <v>3</v>
      </c>
      <c r="I77" s="3">
        <v>62</v>
      </c>
      <c r="J77" s="3">
        <v>2</v>
      </c>
      <c r="K77" s="3" t="s">
        <v>8</v>
      </c>
      <c r="L77" s="5">
        <f t="shared" si="3"/>
        <v>44</v>
      </c>
      <c r="M77" s="6">
        <f t="shared" si="4"/>
        <v>485.26</v>
      </c>
      <c r="N77" s="5" t="str">
        <f t="shared" ca="1" si="5"/>
        <v>Inativo</v>
      </c>
    </row>
    <row r="78" spans="1:14" x14ac:dyDescent="0.3">
      <c r="A78" s="3" t="s">
        <v>92</v>
      </c>
      <c r="B78" s="3" t="s">
        <v>19</v>
      </c>
      <c r="C78" s="3" t="s">
        <v>7</v>
      </c>
      <c r="D78" s="4">
        <v>45342</v>
      </c>
      <c r="E78" s="4">
        <v>45732</v>
      </c>
      <c r="F78" s="3">
        <v>20690.27</v>
      </c>
      <c r="G78" s="3">
        <v>46</v>
      </c>
      <c r="H78" s="3" t="s">
        <v>10</v>
      </c>
      <c r="I78" s="3">
        <v>78.599999999999994</v>
      </c>
      <c r="J78" s="3">
        <v>3</v>
      </c>
      <c r="K78" s="3" t="s">
        <v>8</v>
      </c>
      <c r="L78" s="5">
        <f t="shared" si="3"/>
        <v>13</v>
      </c>
      <c r="M78" s="6">
        <f t="shared" si="4"/>
        <v>449.79</v>
      </c>
      <c r="N78" s="5" t="str">
        <f t="shared" ca="1" si="5"/>
        <v>Inativo</v>
      </c>
    </row>
    <row r="79" spans="1:14" x14ac:dyDescent="0.3">
      <c r="A79" s="3" t="s">
        <v>93</v>
      </c>
      <c r="B79" s="3" t="s">
        <v>13</v>
      </c>
      <c r="C79" s="3" t="s">
        <v>21</v>
      </c>
      <c r="D79" s="4">
        <v>45282</v>
      </c>
      <c r="E79" s="4">
        <v>45701</v>
      </c>
      <c r="F79" s="3">
        <v>0</v>
      </c>
      <c r="G79" s="3">
        <v>0</v>
      </c>
      <c r="H79" s="3" t="s">
        <v>3</v>
      </c>
      <c r="I79" s="3">
        <v>29.2</v>
      </c>
      <c r="J79" s="3">
        <v>5</v>
      </c>
      <c r="K79" s="3" t="s">
        <v>15</v>
      </c>
      <c r="L79" s="5">
        <f t="shared" si="3"/>
        <v>13</v>
      </c>
      <c r="M79" s="6">
        <f t="shared" si="4"/>
        <v>0</v>
      </c>
      <c r="N79" s="5" t="str">
        <f t="shared" ca="1" si="5"/>
        <v>Inativo</v>
      </c>
    </row>
    <row r="80" spans="1:14" x14ac:dyDescent="0.3">
      <c r="A80" s="3" t="s">
        <v>94</v>
      </c>
      <c r="B80" s="3" t="s">
        <v>19</v>
      </c>
      <c r="C80" s="3" t="s">
        <v>7</v>
      </c>
      <c r="D80" s="4">
        <v>45672</v>
      </c>
      <c r="E80" s="4">
        <v>45879</v>
      </c>
      <c r="F80" s="3">
        <v>18267.740000000002</v>
      </c>
      <c r="G80" s="3">
        <v>55</v>
      </c>
      <c r="H80" s="3" t="s">
        <v>10</v>
      </c>
      <c r="I80" s="3">
        <v>42.9</v>
      </c>
      <c r="J80" s="3">
        <v>2</v>
      </c>
      <c r="K80" s="3" t="s">
        <v>4</v>
      </c>
      <c r="L80" s="5">
        <f t="shared" si="3"/>
        <v>6</v>
      </c>
      <c r="M80" s="6">
        <f t="shared" si="4"/>
        <v>332.14</v>
      </c>
      <c r="N80" s="5" t="str">
        <f t="shared" ca="1" si="5"/>
        <v>Ativo</v>
      </c>
    </row>
    <row r="81" spans="1:14" x14ac:dyDescent="0.3">
      <c r="A81" s="3" t="s">
        <v>95</v>
      </c>
      <c r="B81" s="3" t="s">
        <v>13</v>
      </c>
      <c r="C81" s="3" t="s">
        <v>7</v>
      </c>
      <c r="D81" s="4">
        <v>45642</v>
      </c>
      <c r="E81" s="4">
        <v>45866</v>
      </c>
      <c r="F81" s="3">
        <v>19401.53</v>
      </c>
      <c r="G81" s="3">
        <v>52</v>
      </c>
      <c r="H81" s="3" t="s">
        <v>10</v>
      </c>
      <c r="I81" s="3">
        <v>44.4</v>
      </c>
      <c r="J81" s="3">
        <v>1</v>
      </c>
      <c r="K81" s="3" t="s">
        <v>8</v>
      </c>
      <c r="L81" s="5">
        <f t="shared" si="3"/>
        <v>7</v>
      </c>
      <c r="M81" s="6">
        <f t="shared" si="4"/>
        <v>373.11</v>
      </c>
      <c r="N81" s="5" t="str">
        <f t="shared" ca="1" si="5"/>
        <v>Ativo</v>
      </c>
    </row>
    <row r="82" spans="1:14" x14ac:dyDescent="0.3">
      <c r="A82" s="3" t="s">
        <v>96</v>
      </c>
      <c r="B82" s="3" t="s">
        <v>19</v>
      </c>
      <c r="C82" s="3" t="s">
        <v>35</v>
      </c>
      <c r="D82" s="4">
        <v>45282</v>
      </c>
      <c r="E82" s="4">
        <v>45819</v>
      </c>
      <c r="F82" s="3">
        <v>1624.26</v>
      </c>
      <c r="G82" s="3">
        <v>5</v>
      </c>
      <c r="H82" s="3" t="s">
        <v>3</v>
      </c>
      <c r="I82" s="3">
        <v>49.1</v>
      </c>
      <c r="J82" s="3">
        <v>5</v>
      </c>
      <c r="K82" s="3" t="s">
        <v>8</v>
      </c>
      <c r="L82" s="5">
        <f t="shared" si="3"/>
        <v>17</v>
      </c>
      <c r="M82" s="6">
        <f t="shared" si="4"/>
        <v>324.85000000000002</v>
      </c>
      <c r="N82" s="5" t="str">
        <f t="shared" ca="1" si="5"/>
        <v>Inativo</v>
      </c>
    </row>
    <row r="83" spans="1:14" x14ac:dyDescent="0.3">
      <c r="A83" s="3" t="s">
        <v>97</v>
      </c>
      <c r="B83" s="3" t="s">
        <v>6</v>
      </c>
      <c r="C83" s="3" t="s">
        <v>7</v>
      </c>
      <c r="D83" s="4">
        <v>45012</v>
      </c>
      <c r="E83" s="4">
        <v>45769</v>
      </c>
      <c r="F83" s="3">
        <v>28826.54</v>
      </c>
      <c r="G83" s="3">
        <v>58</v>
      </c>
      <c r="H83" s="3" t="s">
        <v>10</v>
      </c>
      <c r="I83" s="3">
        <v>70.2</v>
      </c>
      <c r="J83" s="3">
        <v>3</v>
      </c>
      <c r="K83" s="3" t="s">
        <v>4</v>
      </c>
      <c r="L83" s="5">
        <f t="shared" si="3"/>
        <v>25</v>
      </c>
      <c r="M83" s="6">
        <f t="shared" si="4"/>
        <v>497.01</v>
      </c>
      <c r="N83" s="5" t="str">
        <f t="shared" ca="1" si="5"/>
        <v>Inativo</v>
      </c>
    </row>
    <row r="84" spans="1:14" x14ac:dyDescent="0.3">
      <c r="A84" s="3" t="s">
        <v>98</v>
      </c>
      <c r="B84" s="3" t="s">
        <v>6</v>
      </c>
      <c r="C84" s="3" t="s">
        <v>2</v>
      </c>
      <c r="D84" s="4">
        <v>45462</v>
      </c>
      <c r="E84" s="4">
        <v>45828</v>
      </c>
      <c r="F84" s="3">
        <v>9884.69</v>
      </c>
      <c r="G84" s="3">
        <v>40</v>
      </c>
      <c r="H84" s="3" t="s">
        <v>10</v>
      </c>
      <c r="I84" s="3">
        <v>56.2</v>
      </c>
      <c r="J84" s="3">
        <v>2</v>
      </c>
      <c r="K84" s="3" t="s">
        <v>4</v>
      </c>
      <c r="L84" s="5">
        <f t="shared" si="3"/>
        <v>12</v>
      </c>
      <c r="M84" s="6">
        <f t="shared" si="4"/>
        <v>247.12</v>
      </c>
      <c r="N84" s="5" t="str">
        <f t="shared" ca="1" si="5"/>
        <v>Inativo</v>
      </c>
    </row>
    <row r="85" spans="1:14" x14ac:dyDescent="0.3">
      <c r="A85" s="3" t="s">
        <v>99</v>
      </c>
      <c r="B85" s="3" t="s">
        <v>19</v>
      </c>
      <c r="C85" s="3" t="s">
        <v>2</v>
      </c>
      <c r="D85" s="4">
        <v>45072</v>
      </c>
      <c r="E85" s="4">
        <v>45706</v>
      </c>
      <c r="F85" s="3">
        <v>7544.4</v>
      </c>
      <c r="G85" s="3">
        <v>28</v>
      </c>
      <c r="H85" s="3" t="s">
        <v>10</v>
      </c>
      <c r="I85" s="3">
        <v>30.4</v>
      </c>
      <c r="J85" s="3">
        <v>3</v>
      </c>
      <c r="K85" s="3" t="s">
        <v>11</v>
      </c>
      <c r="L85" s="5">
        <f t="shared" si="3"/>
        <v>21</v>
      </c>
      <c r="M85" s="6">
        <f t="shared" si="4"/>
        <v>269.44</v>
      </c>
      <c r="N85" s="5" t="str">
        <f t="shared" ca="1" si="5"/>
        <v>Inativo</v>
      </c>
    </row>
    <row r="86" spans="1:14" x14ac:dyDescent="0.3">
      <c r="A86" s="3" t="s">
        <v>100</v>
      </c>
      <c r="B86" s="3" t="s">
        <v>1</v>
      </c>
      <c r="C86" s="3" t="s">
        <v>21</v>
      </c>
      <c r="D86" s="4">
        <v>45372</v>
      </c>
      <c r="E86" s="4">
        <v>45722</v>
      </c>
      <c r="F86" s="3">
        <v>18168.439999999999</v>
      </c>
      <c r="G86" s="3">
        <v>50</v>
      </c>
      <c r="H86" s="3" t="s">
        <v>3</v>
      </c>
      <c r="I86" s="3">
        <v>39.799999999999997</v>
      </c>
      <c r="J86" s="3">
        <v>2</v>
      </c>
      <c r="K86" s="3" t="s">
        <v>15</v>
      </c>
      <c r="L86" s="5">
        <f t="shared" si="3"/>
        <v>11</v>
      </c>
      <c r="M86" s="6">
        <f t="shared" si="4"/>
        <v>363.37</v>
      </c>
      <c r="N86" s="5" t="str">
        <f t="shared" ca="1" si="5"/>
        <v>Inativo</v>
      </c>
    </row>
    <row r="87" spans="1:14" x14ac:dyDescent="0.3">
      <c r="A87" s="3" t="s">
        <v>101</v>
      </c>
      <c r="B87" s="3" t="s">
        <v>19</v>
      </c>
      <c r="C87" s="3" t="s">
        <v>2</v>
      </c>
      <c r="D87" s="4">
        <v>45762</v>
      </c>
      <c r="E87" s="4">
        <v>45804</v>
      </c>
      <c r="F87" s="3">
        <v>3406.09</v>
      </c>
      <c r="G87" s="3">
        <v>10</v>
      </c>
      <c r="H87" s="3" t="s">
        <v>10</v>
      </c>
      <c r="I87" s="3">
        <v>40.700000000000003</v>
      </c>
      <c r="J87" s="3">
        <v>3</v>
      </c>
      <c r="K87" s="3" t="s">
        <v>11</v>
      </c>
      <c r="L87" s="5">
        <f t="shared" si="3"/>
        <v>1</v>
      </c>
      <c r="M87" s="6">
        <f t="shared" si="4"/>
        <v>340.61</v>
      </c>
      <c r="N87" s="5" t="str">
        <f t="shared" ca="1" si="5"/>
        <v>Inativo</v>
      </c>
    </row>
    <row r="88" spans="1:14" x14ac:dyDescent="0.3">
      <c r="A88" s="3" t="s">
        <v>102</v>
      </c>
      <c r="B88" s="3" t="s">
        <v>13</v>
      </c>
      <c r="C88" s="3" t="s">
        <v>35</v>
      </c>
      <c r="D88" s="4">
        <v>44832</v>
      </c>
      <c r="E88" s="4">
        <v>45770</v>
      </c>
      <c r="F88" s="3">
        <v>14471.63</v>
      </c>
      <c r="G88" s="3">
        <v>31</v>
      </c>
      <c r="H88" s="3" t="s">
        <v>3</v>
      </c>
      <c r="I88" s="3">
        <v>51.9</v>
      </c>
      <c r="J88" s="3">
        <v>3</v>
      </c>
      <c r="K88" s="3" t="s">
        <v>15</v>
      </c>
      <c r="L88" s="5">
        <f t="shared" si="3"/>
        <v>31</v>
      </c>
      <c r="M88" s="6">
        <f t="shared" si="4"/>
        <v>466.83</v>
      </c>
      <c r="N88" s="5" t="str">
        <f t="shared" ca="1" si="5"/>
        <v>Inativo</v>
      </c>
    </row>
    <row r="89" spans="1:14" x14ac:dyDescent="0.3">
      <c r="A89" s="3" t="s">
        <v>103</v>
      </c>
      <c r="B89" s="3" t="s">
        <v>1</v>
      </c>
      <c r="C89" s="3" t="s">
        <v>2</v>
      </c>
      <c r="D89" s="4">
        <v>45432</v>
      </c>
      <c r="E89" s="4">
        <v>45735</v>
      </c>
      <c r="F89" s="3">
        <v>17272.43</v>
      </c>
      <c r="G89" s="3">
        <v>43</v>
      </c>
      <c r="H89" s="3" t="s">
        <v>3</v>
      </c>
      <c r="I89" s="3">
        <v>80</v>
      </c>
      <c r="J89" s="3">
        <v>3</v>
      </c>
      <c r="K89" s="3" t="s">
        <v>4</v>
      </c>
      <c r="L89" s="5">
        <f t="shared" si="3"/>
        <v>10</v>
      </c>
      <c r="M89" s="6">
        <f t="shared" si="4"/>
        <v>401.68</v>
      </c>
      <c r="N89" s="5" t="str">
        <f t="shared" ca="1" si="5"/>
        <v>Inativo</v>
      </c>
    </row>
    <row r="90" spans="1:14" x14ac:dyDescent="0.3">
      <c r="A90" s="3" t="s">
        <v>104</v>
      </c>
      <c r="B90" s="3" t="s">
        <v>19</v>
      </c>
      <c r="C90" s="3" t="s">
        <v>7</v>
      </c>
      <c r="D90" s="4">
        <v>44862</v>
      </c>
      <c r="E90" s="4">
        <v>45769</v>
      </c>
      <c r="F90" s="3">
        <v>15399.55</v>
      </c>
      <c r="G90" s="3">
        <v>41</v>
      </c>
      <c r="H90" s="3" t="s">
        <v>10</v>
      </c>
      <c r="I90" s="3">
        <v>22.7</v>
      </c>
      <c r="J90" s="3">
        <v>4</v>
      </c>
      <c r="K90" s="3" t="s">
        <v>4</v>
      </c>
      <c r="L90" s="5">
        <f t="shared" si="3"/>
        <v>30</v>
      </c>
      <c r="M90" s="6">
        <f t="shared" si="4"/>
        <v>375.6</v>
      </c>
      <c r="N90" s="5" t="str">
        <f t="shared" ca="1" si="5"/>
        <v>Inativo</v>
      </c>
    </row>
    <row r="91" spans="1:14" x14ac:dyDescent="0.3">
      <c r="A91" s="3" t="s">
        <v>105</v>
      </c>
      <c r="B91" s="3" t="s">
        <v>33</v>
      </c>
      <c r="C91" s="3" t="s">
        <v>14</v>
      </c>
      <c r="D91" s="4">
        <v>45072</v>
      </c>
      <c r="E91" s="4">
        <v>45800</v>
      </c>
      <c r="F91" s="3">
        <v>6277.76</v>
      </c>
      <c r="G91" s="3">
        <v>21</v>
      </c>
      <c r="H91" s="3" t="s">
        <v>3</v>
      </c>
      <c r="I91" s="3">
        <v>70</v>
      </c>
      <c r="J91" s="3">
        <v>4</v>
      </c>
      <c r="K91" s="3" t="s">
        <v>15</v>
      </c>
      <c r="L91" s="5">
        <f t="shared" si="3"/>
        <v>24</v>
      </c>
      <c r="M91" s="6">
        <f t="shared" si="4"/>
        <v>298.94</v>
      </c>
      <c r="N91" s="5" t="str">
        <f t="shared" ca="1" si="5"/>
        <v>Inativo</v>
      </c>
    </row>
    <row r="92" spans="1:14" x14ac:dyDescent="0.3">
      <c r="A92" s="3" t="s">
        <v>106</v>
      </c>
      <c r="B92" s="3" t="s">
        <v>33</v>
      </c>
      <c r="C92" s="3" t="s">
        <v>35</v>
      </c>
      <c r="D92" s="4">
        <v>45792</v>
      </c>
      <c r="E92" s="4">
        <v>45860</v>
      </c>
      <c r="F92" s="3">
        <v>6808.52</v>
      </c>
      <c r="G92" s="3">
        <v>29</v>
      </c>
      <c r="H92" s="3" t="s">
        <v>10</v>
      </c>
      <c r="I92" s="3">
        <v>27.7</v>
      </c>
      <c r="J92" s="3">
        <v>4</v>
      </c>
      <c r="K92" s="3" t="s">
        <v>4</v>
      </c>
      <c r="L92" s="5">
        <f t="shared" si="3"/>
        <v>2</v>
      </c>
      <c r="M92" s="6">
        <f t="shared" si="4"/>
        <v>234.78</v>
      </c>
      <c r="N92" s="5" t="str">
        <f t="shared" ca="1" si="5"/>
        <v>Ativo</v>
      </c>
    </row>
    <row r="93" spans="1:14" x14ac:dyDescent="0.3">
      <c r="A93" s="3" t="s">
        <v>107</v>
      </c>
      <c r="B93" s="3" t="s">
        <v>6</v>
      </c>
      <c r="C93" s="3" t="s">
        <v>7</v>
      </c>
      <c r="D93" s="4">
        <v>45072</v>
      </c>
      <c r="E93" s="4">
        <v>45834</v>
      </c>
      <c r="F93" s="3">
        <v>1048.6400000000001</v>
      </c>
      <c r="G93" s="3">
        <v>3</v>
      </c>
      <c r="H93" s="3" t="s">
        <v>10</v>
      </c>
      <c r="I93" s="3">
        <v>53.6</v>
      </c>
      <c r="J93" s="3">
        <v>4</v>
      </c>
      <c r="K93" s="3" t="s">
        <v>4</v>
      </c>
      <c r="L93" s="5">
        <f t="shared" si="3"/>
        <v>25</v>
      </c>
      <c r="M93" s="6">
        <f t="shared" si="4"/>
        <v>349.55</v>
      </c>
      <c r="N93" s="5" t="str">
        <f t="shared" ca="1" si="5"/>
        <v>Inativo</v>
      </c>
    </row>
    <row r="94" spans="1:14" x14ac:dyDescent="0.3">
      <c r="A94" s="3" t="s">
        <v>108</v>
      </c>
      <c r="B94" s="3" t="s">
        <v>19</v>
      </c>
      <c r="C94" s="3" t="s">
        <v>14</v>
      </c>
      <c r="D94" s="4">
        <v>44802</v>
      </c>
      <c r="E94" s="4">
        <v>45809</v>
      </c>
      <c r="F94" s="3">
        <v>2763.31</v>
      </c>
      <c r="G94" s="3">
        <v>8</v>
      </c>
      <c r="H94" s="3" t="s">
        <v>10</v>
      </c>
      <c r="I94" s="3">
        <v>71.7</v>
      </c>
      <c r="J94" s="3">
        <v>1</v>
      </c>
      <c r="K94" s="3" t="s">
        <v>8</v>
      </c>
      <c r="L94" s="5">
        <f t="shared" si="3"/>
        <v>33</v>
      </c>
      <c r="M94" s="6">
        <f t="shared" si="4"/>
        <v>345.41</v>
      </c>
      <c r="N94" s="5" t="str">
        <f t="shared" ca="1" si="5"/>
        <v>Inativo</v>
      </c>
    </row>
    <row r="95" spans="1:14" x14ac:dyDescent="0.3">
      <c r="A95" s="3" t="s">
        <v>109</v>
      </c>
      <c r="B95" s="3" t="s">
        <v>19</v>
      </c>
      <c r="C95" s="3" t="s">
        <v>14</v>
      </c>
      <c r="D95" s="4">
        <v>44802</v>
      </c>
      <c r="E95" s="4">
        <v>45741</v>
      </c>
      <c r="F95" s="3">
        <v>0</v>
      </c>
      <c r="G95" s="3">
        <v>0</v>
      </c>
      <c r="H95" s="3" t="s">
        <v>10</v>
      </c>
      <c r="I95" s="3">
        <v>16.5</v>
      </c>
      <c r="J95" s="3">
        <v>1</v>
      </c>
      <c r="K95" s="3" t="s">
        <v>11</v>
      </c>
      <c r="L95" s="5">
        <f t="shared" si="3"/>
        <v>31</v>
      </c>
      <c r="M95" s="6">
        <f t="shared" si="4"/>
        <v>0</v>
      </c>
      <c r="N95" s="5" t="str">
        <f t="shared" ca="1" si="5"/>
        <v>Inativo</v>
      </c>
    </row>
    <row r="96" spans="1:14" x14ac:dyDescent="0.3">
      <c r="A96" s="3" t="s">
        <v>110</v>
      </c>
      <c r="B96" s="3" t="s">
        <v>1</v>
      </c>
      <c r="C96" s="3" t="s">
        <v>21</v>
      </c>
      <c r="D96" s="4">
        <v>44922</v>
      </c>
      <c r="E96" s="4">
        <v>45699</v>
      </c>
      <c r="F96" s="3">
        <v>16639.62</v>
      </c>
      <c r="G96" s="3">
        <v>59</v>
      </c>
      <c r="H96" s="3" t="s">
        <v>10</v>
      </c>
      <c r="I96" s="3">
        <v>45.6</v>
      </c>
      <c r="J96" s="3">
        <v>4</v>
      </c>
      <c r="K96" s="3" t="s">
        <v>11</v>
      </c>
      <c r="L96" s="5">
        <f t="shared" si="3"/>
        <v>25</v>
      </c>
      <c r="M96" s="6">
        <f t="shared" si="4"/>
        <v>282.02999999999997</v>
      </c>
      <c r="N96" s="5" t="str">
        <f t="shared" ca="1" si="5"/>
        <v>Inativo</v>
      </c>
    </row>
    <row r="97" spans="1:14" x14ac:dyDescent="0.3">
      <c r="A97" s="3" t="s">
        <v>111</v>
      </c>
      <c r="B97" s="3" t="s">
        <v>19</v>
      </c>
      <c r="C97" s="3" t="s">
        <v>7</v>
      </c>
      <c r="D97" s="4">
        <v>44802</v>
      </c>
      <c r="E97" s="4">
        <v>45784</v>
      </c>
      <c r="F97" s="3">
        <v>3172.25</v>
      </c>
      <c r="G97" s="3">
        <v>9</v>
      </c>
      <c r="H97" s="3" t="s">
        <v>3</v>
      </c>
      <c r="I97" s="3">
        <v>74.5</v>
      </c>
      <c r="J97" s="3">
        <v>2</v>
      </c>
      <c r="K97" s="3" t="s">
        <v>4</v>
      </c>
      <c r="L97" s="5">
        <f t="shared" si="3"/>
        <v>32</v>
      </c>
      <c r="M97" s="6">
        <f t="shared" si="4"/>
        <v>352.47</v>
      </c>
      <c r="N97" s="5" t="str">
        <f t="shared" ca="1" si="5"/>
        <v>Inativo</v>
      </c>
    </row>
    <row r="98" spans="1:14" x14ac:dyDescent="0.3">
      <c r="A98" s="3" t="s">
        <v>112</v>
      </c>
      <c r="B98" s="3" t="s">
        <v>13</v>
      </c>
      <c r="C98" s="3" t="s">
        <v>7</v>
      </c>
      <c r="D98" s="4">
        <v>45222</v>
      </c>
      <c r="E98" s="4">
        <v>45753</v>
      </c>
      <c r="F98" s="3">
        <v>16806.25</v>
      </c>
      <c r="G98" s="3">
        <v>59</v>
      </c>
      <c r="H98" s="3" t="s">
        <v>10</v>
      </c>
      <c r="I98" s="3">
        <v>67.400000000000006</v>
      </c>
      <c r="J98" s="3">
        <v>3</v>
      </c>
      <c r="K98" s="3" t="s">
        <v>11</v>
      </c>
      <c r="L98" s="5">
        <f t="shared" si="3"/>
        <v>17</v>
      </c>
      <c r="M98" s="6">
        <f t="shared" si="4"/>
        <v>284.85000000000002</v>
      </c>
      <c r="N98" s="5" t="str">
        <f t="shared" ca="1" si="5"/>
        <v>Inativo</v>
      </c>
    </row>
    <row r="99" spans="1:14" x14ac:dyDescent="0.3">
      <c r="A99" s="3" t="s">
        <v>113</v>
      </c>
      <c r="B99" s="3" t="s">
        <v>19</v>
      </c>
      <c r="C99" s="3" t="s">
        <v>7</v>
      </c>
      <c r="D99" s="4">
        <v>44832</v>
      </c>
      <c r="E99" s="4">
        <v>45794</v>
      </c>
      <c r="F99" s="3">
        <v>10890.87</v>
      </c>
      <c r="G99" s="3">
        <v>30</v>
      </c>
      <c r="H99" s="3" t="s">
        <v>10</v>
      </c>
      <c r="I99" s="3">
        <v>48.6</v>
      </c>
      <c r="J99" s="3">
        <v>4</v>
      </c>
      <c r="K99" s="3" t="s">
        <v>15</v>
      </c>
      <c r="L99" s="5">
        <f t="shared" si="3"/>
        <v>32</v>
      </c>
      <c r="M99" s="6">
        <f t="shared" si="4"/>
        <v>363.03</v>
      </c>
      <c r="N99" s="5" t="str">
        <f t="shared" ca="1" si="5"/>
        <v>Inativo</v>
      </c>
    </row>
    <row r="100" spans="1:14" x14ac:dyDescent="0.3">
      <c r="A100" s="3" t="s">
        <v>114</v>
      </c>
      <c r="B100" s="3" t="s">
        <v>19</v>
      </c>
      <c r="C100" s="3" t="s">
        <v>21</v>
      </c>
      <c r="D100" s="4">
        <v>44772</v>
      </c>
      <c r="E100" s="4">
        <v>45823</v>
      </c>
      <c r="F100" s="3">
        <v>10161.879999999999</v>
      </c>
      <c r="G100" s="3">
        <v>24</v>
      </c>
      <c r="H100" s="3" t="s">
        <v>10</v>
      </c>
      <c r="I100" s="3">
        <v>13.1</v>
      </c>
      <c r="J100" s="3">
        <v>4</v>
      </c>
      <c r="K100" s="3" t="s">
        <v>11</v>
      </c>
      <c r="L100" s="5">
        <f t="shared" si="3"/>
        <v>35</v>
      </c>
      <c r="M100" s="6">
        <f t="shared" si="4"/>
        <v>423.41</v>
      </c>
      <c r="N100" s="5" t="str">
        <f t="shared" ca="1" si="5"/>
        <v>Inativo</v>
      </c>
    </row>
    <row r="101" spans="1:14" x14ac:dyDescent="0.3">
      <c r="A101" s="3" t="s">
        <v>115</v>
      </c>
      <c r="B101" s="3" t="s">
        <v>19</v>
      </c>
      <c r="C101" s="3" t="s">
        <v>7</v>
      </c>
      <c r="D101" s="4">
        <v>45792</v>
      </c>
      <c r="E101" s="4">
        <v>45754</v>
      </c>
      <c r="F101" s="3">
        <v>3698.06</v>
      </c>
      <c r="G101" s="3">
        <v>8</v>
      </c>
      <c r="H101" s="3" t="s">
        <v>10</v>
      </c>
      <c r="I101" s="3">
        <v>70.900000000000006</v>
      </c>
      <c r="J101" s="3">
        <v>4</v>
      </c>
      <c r="K101" s="3" t="s">
        <v>4</v>
      </c>
      <c r="L101" s="5">
        <f t="shared" si="3"/>
        <v>-1</v>
      </c>
      <c r="M101" s="6">
        <f t="shared" si="4"/>
        <v>462.26</v>
      </c>
      <c r="N101" s="5" t="str">
        <f t="shared" ca="1" si="5"/>
        <v>Inativo</v>
      </c>
    </row>
    <row r="102" spans="1:14" x14ac:dyDescent="0.3">
      <c r="A102" s="3" t="s">
        <v>116</v>
      </c>
      <c r="B102" s="3" t="s">
        <v>6</v>
      </c>
      <c r="C102" s="3" t="s">
        <v>7</v>
      </c>
      <c r="D102" s="7">
        <v>45852</v>
      </c>
      <c r="E102" s="7">
        <v>45846</v>
      </c>
      <c r="F102" s="3">
        <v>22585.4</v>
      </c>
      <c r="G102" s="3">
        <v>46</v>
      </c>
      <c r="H102" s="3" t="s">
        <v>10</v>
      </c>
      <c r="I102" s="3">
        <v>71</v>
      </c>
      <c r="J102" s="3">
        <v>1</v>
      </c>
      <c r="K102" s="3" t="s">
        <v>11</v>
      </c>
      <c r="L102" s="5">
        <f t="shared" si="3"/>
        <v>0</v>
      </c>
      <c r="M102" s="6">
        <f t="shared" si="4"/>
        <v>490.99</v>
      </c>
      <c r="N102" s="5" t="str">
        <f t="shared" ca="1" si="5"/>
        <v>Inativo</v>
      </c>
    </row>
    <row r="103" spans="1:14" x14ac:dyDescent="0.3">
      <c r="A103" s="3" t="s">
        <v>117</v>
      </c>
      <c r="B103" s="3" t="s">
        <v>13</v>
      </c>
      <c r="C103" s="3" t="s">
        <v>14</v>
      </c>
      <c r="D103" s="4">
        <v>44682</v>
      </c>
      <c r="E103" s="4">
        <v>45781</v>
      </c>
      <c r="F103" s="3">
        <v>20050.91</v>
      </c>
      <c r="G103" s="3">
        <v>44</v>
      </c>
      <c r="H103" s="3" t="s">
        <v>3</v>
      </c>
      <c r="I103" s="3">
        <v>69.599999999999994</v>
      </c>
      <c r="J103" s="3">
        <v>5</v>
      </c>
      <c r="K103" s="3" t="s">
        <v>11</v>
      </c>
      <c r="L103" s="5">
        <f t="shared" si="3"/>
        <v>36</v>
      </c>
      <c r="M103" s="6">
        <f t="shared" si="4"/>
        <v>455.7</v>
      </c>
      <c r="N103" s="5" t="str">
        <f t="shared" ca="1" si="5"/>
        <v>Inativo</v>
      </c>
    </row>
    <row r="104" spans="1:14" x14ac:dyDescent="0.3">
      <c r="A104" s="3" t="s">
        <v>118</v>
      </c>
      <c r="B104" s="3" t="s">
        <v>13</v>
      </c>
      <c r="C104" s="3" t="s">
        <v>7</v>
      </c>
      <c r="D104" s="4">
        <v>44832</v>
      </c>
      <c r="E104" s="4">
        <v>45724</v>
      </c>
      <c r="F104" s="3">
        <v>810.64</v>
      </c>
      <c r="G104" s="3">
        <v>2</v>
      </c>
      <c r="H104" s="3" t="s">
        <v>3</v>
      </c>
      <c r="I104" s="3">
        <v>26.4</v>
      </c>
      <c r="J104" s="3">
        <v>3</v>
      </c>
      <c r="K104" s="3" t="s">
        <v>8</v>
      </c>
      <c r="L104" s="5">
        <f t="shared" si="3"/>
        <v>29</v>
      </c>
      <c r="M104" s="6">
        <f t="shared" si="4"/>
        <v>405.32</v>
      </c>
      <c r="N104" s="5" t="str">
        <f t="shared" ca="1" si="5"/>
        <v>Inativo</v>
      </c>
    </row>
    <row r="105" spans="1:14" x14ac:dyDescent="0.3">
      <c r="A105" s="3" t="s">
        <v>119</v>
      </c>
      <c r="B105" s="3" t="s">
        <v>1</v>
      </c>
      <c r="C105" s="3" t="s">
        <v>7</v>
      </c>
      <c r="D105" s="4">
        <v>45672</v>
      </c>
      <c r="E105" s="4">
        <v>45720</v>
      </c>
      <c r="F105" s="3">
        <v>19593.62</v>
      </c>
      <c r="G105" s="3">
        <v>48</v>
      </c>
      <c r="H105" s="3" t="s">
        <v>3</v>
      </c>
      <c r="I105" s="3">
        <v>41.1</v>
      </c>
      <c r="J105" s="3">
        <v>1</v>
      </c>
      <c r="K105" s="3" t="s">
        <v>4</v>
      </c>
      <c r="L105" s="5">
        <f t="shared" si="3"/>
        <v>1</v>
      </c>
      <c r="M105" s="6">
        <f t="shared" si="4"/>
        <v>408.2</v>
      </c>
      <c r="N105" s="5" t="str">
        <f t="shared" ca="1" si="5"/>
        <v>Inativo</v>
      </c>
    </row>
    <row r="106" spans="1:14" x14ac:dyDescent="0.3">
      <c r="A106" s="3" t="s">
        <v>120</v>
      </c>
      <c r="B106" s="3" t="s">
        <v>13</v>
      </c>
      <c r="C106" s="3" t="s">
        <v>2</v>
      </c>
      <c r="D106" s="4">
        <v>45312</v>
      </c>
      <c r="E106" s="4">
        <v>45787</v>
      </c>
      <c r="F106" s="3">
        <v>7905.7</v>
      </c>
      <c r="G106" s="3">
        <v>22</v>
      </c>
      <c r="H106" s="3" t="s">
        <v>10</v>
      </c>
      <c r="I106" s="3">
        <v>20.2</v>
      </c>
      <c r="J106" s="3">
        <v>5</v>
      </c>
      <c r="K106" s="3" t="s">
        <v>8</v>
      </c>
      <c r="L106" s="5">
        <f t="shared" si="3"/>
        <v>15</v>
      </c>
      <c r="M106" s="6">
        <f t="shared" si="4"/>
        <v>359.35</v>
      </c>
      <c r="N106" s="5" t="str">
        <f t="shared" ca="1" si="5"/>
        <v>Inativo</v>
      </c>
    </row>
    <row r="107" spans="1:14" x14ac:dyDescent="0.3">
      <c r="A107" s="3" t="s">
        <v>121</v>
      </c>
      <c r="B107" s="3" t="s">
        <v>19</v>
      </c>
      <c r="C107" s="3" t="s">
        <v>21</v>
      </c>
      <c r="D107" s="4">
        <v>45702</v>
      </c>
      <c r="E107" s="4">
        <v>45785</v>
      </c>
      <c r="F107" s="3">
        <v>14622.94</v>
      </c>
      <c r="G107" s="3">
        <v>39</v>
      </c>
      <c r="H107" s="3" t="s">
        <v>3</v>
      </c>
      <c r="I107" s="3">
        <v>44.8</v>
      </c>
      <c r="J107" s="3">
        <v>2</v>
      </c>
      <c r="K107" s="3" t="s">
        <v>11</v>
      </c>
      <c r="L107" s="5">
        <f t="shared" si="3"/>
        <v>2</v>
      </c>
      <c r="M107" s="6">
        <f t="shared" si="4"/>
        <v>374.95</v>
      </c>
      <c r="N107" s="5" t="str">
        <f t="shared" ca="1" si="5"/>
        <v>Inativo</v>
      </c>
    </row>
    <row r="108" spans="1:14" x14ac:dyDescent="0.3">
      <c r="A108" s="3" t="s">
        <v>122</v>
      </c>
      <c r="B108" s="3" t="s">
        <v>13</v>
      </c>
      <c r="C108" s="3" t="s">
        <v>7</v>
      </c>
      <c r="D108" s="4">
        <v>45372</v>
      </c>
      <c r="E108" s="4">
        <v>45880</v>
      </c>
      <c r="F108" s="3">
        <v>16937.900000000001</v>
      </c>
      <c r="G108" s="3">
        <v>42</v>
      </c>
      <c r="H108" s="3" t="s">
        <v>10</v>
      </c>
      <c r="I108" s="3">
        <v>73.099999999999994</v>
      </c>
      <c r="J108" s="3">
        <v>2</v>
      </c>
      <c r="K108" s="3" t="s">
        <v>4</v>
      </c>
      <c r="L108" s="5">
        <f t="shared" si="3"/>
        <v>16</v>
      </c>
      <c r="M108" s="6">
        <f t="shared" si="4"/>
        <v>403.28</v>
      </c>
      <c r="N108" s="5" t="str">
        <f t="shared" ca="1" si="5"/>
        <v>Ativo</v>
      </c>
    </row>
    <row r="109" spans="1:14" x14ac:dyDescent="0.3">
      <c r="A109" s="3" t="s">
        <v>123</v>
      </c>
      <c r="B109" s="3" t="s">
        <v>33</v>
      </c>
      <c r="C109" s="3" t="s">
        <v>14</v>
      </c>
      <c r="D109" s="4">
        <v>44742</v>
      </c>
      <c r="E109" s="4">
        <v>45719</v>
      </c>
      <c r="F109" s="3">
        <v>6403.96</v>
      </c>
      <c r="G109" s="3">
        <v>19</v>
      </c>
      <c r="H109" s="3" t="s">
        <v>10</v>
      </c>
      <c r="I109" s="3">
        <v>58.3</v>
      </c>
      <c r="J109" s="3">
        <v>3</v>
      </c>
      <c r="K109" s="3" t="s">
        <v>8</v>
      </c>
      <c r="L109" s="5">
        <f t="shared" si="3"/>
        <v>32</v>
      </c>
      <c r="M109" s="6">
        <f t="shared" si="4"/>
        <v>337.05</v>
      </c>
      <c r="N109" s="5" t="str">
        <f t="shared" ca="1" si="5"/>
        <v>Inativo</v>
      </c>
    </row>
    <row r="110" spans="1:14" x14ac:dyDescent="0.3">
      <c r="A110" s="3" t="s">
        <v>124</v>
      </c>
      <c r="B110" s="3" t="s">
        <v>33</v>
      </c>
      <c r="C110" s="3" t="s">
        <v>7</v>
      </c>
      <c r="D110" s="4">
        <v>45672</v>
      </c>
      <c r="E110" s="4">
        <v>45785</v>
      </c>
      <c r="F110" s="3">
        <v>7467.11</v>
      </c>
      <c r="G110" s="3">
        <v>15</v>
      </c>
      <c r="H110" s="3" t="s">
        <v>10</v>
      </c>
      <c r="I110" s="3">
        <v>50.2</v>
      </c>
      <c r="J110" s="3">
        <v>3</v>
      </c>
      <c r="K110" s="3" t="s">
        <v>4</v>
      </c>
      <c r="L110" s="5">
        <f t="shared" si="3"/>
        <v>3</v>
      </c>
      <c r="M110" s="6">
        <f t="shared" si="4"/>
        <v>497.81</v>
      </c>
      <c r="N110" s="5" t="str">
        <f t="shared" ca="1" si="5"/>
        <v>Inativo</v>
      </c>
    </row>
    <row r="111" spans="1:14" x14ac:dyDescent="0.3">
      <c r="A111" s="3" t="s">
        <v>125</v>
      </c>
      <c r="B111" s="3" t="s">
        <v>33</v>
      </c>
      <c r="C111" s="3" t="s">
        <v>14</v>
      </c>
      <c r="D111" s="4">
        <v>45852</v>
      </c>
      <c r="E111" s="4">
        <v>45707</v>
      </c>
      <c r="F111" s="3">
        <v>15247.86</v>
      </c>
      <c r="G111" s="3">
        <v>36</v>
      </c>
      <c r="H111" s="3" t="s">
        <v>3</v>
      </c>
      <c r="I111" s="3">
        <v>73.7</v>
      </c>
      <c r="J111" s="3">
        <v>3</v>
      </c>
      <c r="K111" s="3" t="s">
        <v>8</v>
      </c>
      <c r="L111" s="5">
        <f t="shared" si="3"/>
        <v>-4</v>
      </c>
      <c r="M111" s="6">
        <f t="shared" si="4"/>
        <v>423.55</v>
      </c>
      <c r="N111" s="5" t="str">
        <f t="shared" ca="1" si="5"/>
        <v>Inativo</v>
      </c>
    </row>
    <row r="112" spans="1:14" x14ac:dyDescent="0.3">
      <c r="A112" s="3" t="s">
        <v>126</v>
      </c>
      <c r="B112" s="3" t="s">
        <v>6</v>
      </c>
      <c r="C112" s="3" t="s">
        <v>14</v>
      </c>
      <c r="D112" s="4">
        <v>45432</v>
      </c>
      <c r="E112" s="4">
        <v>45834</v>
      </c>
      <c r="F112" s="3">
        <v>16651.14</v>
      </c>
      <c r="G112" s="3">
        <v>40</v>
      </c>
      <c r="H112" s="3" t="s">
        <v>10</v>
      </c>
      <c r="I112" s="3">
        <v>57.4</v>
      </c>
      <c r="J112" s="3">
        <v>2</v>
      </c>
      <c r="K112" s="3" t="s">
        <v>4</v>
      </c>
      <c r="L112" s="5">
        <f t="shared" si="3"/>
        <v>13</v>
      </c>
      <c r="M112" s="6">
        <f t="shared" si="4"/>
        <v>416.28</v>
      </c>
      <c r="N112" s="5" t="str">
        <f t="shared" ca="1" si="5"/>
        <v>Inativo</v>
      </c>
    </row>
    <row r="113" spans="1:14" x14ac:dyDescent="0.3">
      <c r="A113" s="3" t="s">
        <v>127</v>
      </c>
      <c r="B113" s="3" t="s">
        <v>1</v>
      </c>
      <c r="C113" s="3" t="s">
        <v>14</v>
      </c>
      <c r="D113" s="4">
        <v>45012</v>
      </c>
      <c r="E113" s="4">
        <v>45734</v>
      </c>
      <c r="F113" s="3">
        <v>454.08</v>
      </c>
      <c r="G113" s="3">
        <v>2</v>
      </c>
      <c r="H113" s="3" t="s">
        <v>10</v>
      </c>
      <c r="I113" s="3">
        <v>61.3</v>
      </c>
      <c r="J113" s="3">
        <v>3</v>
      </c>
      <c r="K113" s="3" t="s">
        <v>15</v>
      </c>
      <c r="L113" s="5">
        <f t="shared" si="3"/>
        <v>24</v>
      </c>
      <c r="M113" s="6">
        <f t="shared" si="4"/>
        <v>227.04</v>
      </c>
      <c r="N113" s="5" t="str">
        <f t="shared" ca="1" si="5"/>
        <v>Inativo</v>
      </c>
    </row>
    <row r="114" spans="1:14" x14ac:dyDescent="0.3">
      <c r="A114" s="3" t="s">
        <v>128</v>
      </c>
      <c r="B114" s="3" t="s">
        <v>33</v>
      </c>
      <c r="C114" s="3" t="s">
        <v>21</v>
      </c>
      <c r="D114" s="4">
        <v>45492</v>
      </c>
      <c r="E114" s="4">
        <v>45744</v>
      </c>
      <c r="F114" s="3">
        <v>3792.37</v>
      </c>
      <c r="G114" s="3">
        <v>8</v>
      </c>
      <c r="H114" s="3" t="s">
        <v>10</v>
      </c>
      <c r="I114" s="3">
        <v>47.2</v>
      </c>
      <c r="J114" s="3">
        <v>2</v>
      </c>
      <c r="K114" s="3" t="s">
        <v>15</v>
      </c>
      <c r="L114" s="5">
        <f t="shared" si="3"/>
        <v>8</v>
      </c>
      <c r="M114" s="6">
        <f t="shared" si="4"/>
        <v>474.05</v>
      </c>
      <c r="N114" s="5" t="str">
        <f t="shared" ca="1" si="5"/>
        <v>Inativo</v>
      </c>
    </row>
    <row r="115" spans="1:14" x14ac:dyDescent="0.3">
      <c r="A115" s="3" t="s">
        <v>129</v>
      </c>
      <c r="B115" s="3" t="s">
        <v>33</v>
      </c>
      <c r="C115" s="3" t="s">
        <v>14</v>
      </c>
      <c r="D115" s="4">
        <v>44442</v>
      </c>
      <c r="E115" s="4">
        <v>45796</v>
      </c>
      <c r="F115" s="3">
        <v>12242.44</v>
      </c>
      <c r="G115" s="3">
        <v>55</v>
      </c>
      <c r="H115" s="3" t="s">
        <v>3</v>
      </c>
      <c r="I115" s="3">
        <v>42.8</v>
      </c>
      <c r="J115" s="3">
        <v>2</v>
      </c>
      <c r="K115" s="3" t="s">
        <v>11</v>
      </c>
      <c r="L115" s="5">
        <f t="shared" si="3"/>
        <v>45</v>
      </c>
      <c r="M115" s="6">
        <f t="shared" si="4"/>
        <v>222.59</v>
      </c>
      <c r="N115" s="5" t="str">
        <f t="shared" ca="1" si="5"/>
        <v>Inativo</v>
      </c>
    </row>
    <row r="116" spans="1:14" x14ac:dyDescent="0.3">
      <c r="A116" s="3" t="s">
        <v>130</v>
      </c>
      <c r="B116" s="3" t="s">
        <v>6</v>
      </c>
      <c r="C116" s="3" t="s">
        <v>14</v>
      </c>
      <c r="D116" s="4">
        <v>45702</v>
      </c>
      <c r="E116" s="4">
        <v>45781</v>
      </c>
      <c r="F116" s="3">
        <v>11853.83</v>
      </c>
      <c r="G116" s="3">
        <v>50</v>
      </c>
      <c r="H116" s="3" t="s">
        <v>3</v>
      </c>
      <c r="I116" s="3">
        <v>28.5</v>
      </c>
      <c r="J116" s="3">
        <v>3</v>
      </c>
      <c r="K116" s="3" t="s">
        <v>15</v>
      </c>
      <c r="L116" s="5">
        <f t="shared" si="3"/>
        <v>2</v>
      </c>
      <c r="M116" s="6">
        <f t="shared" si="4"/>
        <v>237.08</v>
      </c>
      <c r="N116" s="5" t="str">
        <f t="shared" ca="1" si="5"/>
        <v>Inativo</v>
      </c>
    </row>
    <row r="117" spans="1:14" x14ac:dyDescent="0.3">
      <c r="A117" s="3" t="s">
        <v>131</v>
      </c>
      <c r="B117" s="3" t="s">
        <v>6</v>
      </c>
      <c r="C117" s="3" t="s">
        <v>7</v>
      </c>
      <c r="D117" s="4">
        <v>44652</v>
      </c>
      <c r="E117" s="4">
        <v>45787</v>
      </c>
      <c r="F117" s="3">
        <v>20486.580000000002</v>
      </c>
      <c r="G117" s="3">
        <v>60</v>
      </c>
      <c r="H117" s="3" t="s">
        <v>3</v>
      </c>
      <c r="I117" s="3">
        <v>57.2</v>
      </c>
      <c r="J117" s="3">
        <v>5</v>
      </c>
      <c r="K117" s="3" t="s">
        <v>15</v>
      </c>
      <c r="L117" s="5">
        <f t="shared" si="3"/>
        <v>37</v>
      </c>
      <c r="M117" s="6">
        <f t="shared" si="4"/>
        <v>341.44</v>
      </c>
      <c r="N117" s="5" t="str">
        <f t="shared" ca="1" si="5"/>
        <v>Inativo</v>
      </c>
    </row>
    <row r="118" spans="1:14" x14ac:dyDescent="0.3">
      <c r="A118" s="3" t="s">
        <v>132</v>
      </c>
      <c r="B118" s="3" t="s">
        <v>6</v>
      </c>
      <c r="C118" s="3" t="s">
        <v>21</v>
      </c>
      <c r="D118" s="4">
        <v>44622</v>
      </c>
      <c r="E118" s="4">
        <v>45720</v>
      </c>
      <c r="F118" s="3">
        <v>1162.6300000000001</v>
      </c>
      <c r="G118" s="3">
        <v>4</v>
      </c>
      <c r="H118" s="3" t="s">
        <v>10</v>
      </c>
      <c r="I118" s="3">
        <v>73.7</v>
      </c>
      <c r="J118" s="3">
        <v>4</v>
      </c>
      <c r="K118" s="3" t="s">
        <v>4</v>
      </c>
      <c r="L118" s="5">
        <f t="shared" si="3"/>
        <v>36</v>
      </c>
      <c r="M118" s="6">
        <f t="shared" si="4"/>
        <v>290.66000000000003</v>
      </c>
      <c r="N118" s="5" t="str">
        <f t="shared" ca="1" si="5"/>
        <v>Inativo</v>
      </c>
    </row>
    <row r="119" spans="1:14" x14ac:dyDescent="0.3">
      <c r="A119" s="3" t="s">
        <v>133</v>
      </c>
      <c r="B119" s="3" t="s">
        <v>19</v>
      </c>
      <c r="C119" s="3" t="s">
        <v>2</v>
      </c>
      <c r="D119" s="4">
        <v>45792</v>
      </c>
      <c r="E119" s="4">
        <v>45756</v>
      </c>
      <c r="F119" s="3">
        <v>8857.3799999999992</v>
      </c>
      <c r="G119" s="3">
        <v>19</v>
      </c>
      <c r="H119" s="3" t="s">
        <v>3</v>
      </c>
      <c r="I119" s="3">
        <v>16.8</v>
      </c>
      <c r="J119" s="3">
        <v>2</v>
      </c>
      <c r="K119" s="3" t="s">
        <v>11</v>
      </c>
      <c r="L119" s="5">
        <f t="shared" si="3"/>
        <v>-1</v>
      </c>
      <c r="M119" s="6">
        <f t="shared" si="4"/>
        <v>466.18</v>
      </c>
      <c r="N119" s="5" t="str">
        <f t="shared" ca="1" si="5"/>
        <v>Inativo</v>
      </c>
    </row>
    <row r="120" spans="1:14" x14ac:dyDescent="0.3">
      <c r="A120" s="3" t="s">
        <v>134</v>
      </c>
      <c r="B120" s="3" t="s">
        <v>33</v>
      </c>
      <c r="C120" s="3" t="s">
        <v>14</v>
      </c>
      <c r="D120" s="4">
        <v>44592</v>
      </c>
      <c r="E120" s="4">
        <v>45692</v>
      </c>
      <c r="F120" s="3">
        <v>25078.78</v>
      </c>
      <c r="G120" s="3">
        <v>60</v>
      </c>
      <c r="H120" s="3" t="s">
        <v>10</v>
      </c>
      <c r="I120" s="3">
        <v>51.1</v>
      </c>
      <c r="J120" s="3">
        <v>4</v>
      </c>
      <c r="K120" s="3" t="s">
        <v>4</v>
      </c>
      <c r="L120" s="5">
        <f t="shared" si="3"/>
        <v>36</v>
      </c>
      <c r="M120" s="6">
        <f t="shared" si="4"/>
        <v>417.98</v>
      </c>
      <c r="N120" s="5" t="str">
        <f t="shared" ca="1" si="5"/>
        <v>Inativo</v>
      </c>
    </row>
    <row r="121" spans="1:14" x14ac:dyDescent="0.3">
      <c r="A121" s="3" t="s">
        <v>135</v>
      </c>
      <c r="B121" s="3" t="s">
        <v>33</v>
      </c>
      <c r="C121" s="3" t="s">
        <v>35</v>
      </c>
      <c r="D121" s="4">
        <v>45072</v>
      </c>
      <c r="E121" s="4">
        <v>45811</v>
      </c>
      <c r="F121" s="3">
        <v>15910.85</v>
      </c>
      <c r="G121" s="3">
        <v>60</v>
      </c>
      <c r="H121" s="3" t="s">
        <v>3</v>
      </c>
      <c r="I121" s="3">
        <v>58.3</v>
      </c>
      <c r="J121" s="3">
        <v>4</v>
      </c>
      <c r="K121" s="3" t="s">
        <v>8</v>
      </c>
      <c r="L121" s="5">
        <f t="shared" si="3"/>
        <v>24</v>
      </c>
      <c r="M121" s="6">
        <f t="shared" si="4"/>
        <v>265.18</v>
      </c>
      <c r="N121" s="5" t="str">
        <f t="shared" ca="1" si="5"/>
        <v>Inativo</v>
      </c>
    </row>
    <row r="122" spans="1:14" x14ac:dyDescent="0.3">
      <c r="A122" s="3" t="s">
        <v>136</v>
      </c>
      <c r="B122" s="3" t="s">
        <v>13</v>
      </c>
      <c r="C122" s="3" t="s">
        <v>2</v>
      </c>
      <c r="D122" s="4">
        <v>44562</v>
      </c>
      <c r="E122" s="4">
        <v>45743</v>
      </c>
      <c r="F122" s="3">
        <v>6503.58</v>
      </c>
      <c r="G122" s="3">
        <v>23</v>
      </c>
      <c r="H122" s="3" t="s">
        <v>10</v>
      </c>
      <c r="I122" s="3">
        <v>14.2</v>
      </c>
      <c r="J122" s="3">
        <v>1</v>
      </c>
      <c r="K122" s="3" t="s">
        <v>11</v>
      </c>
      <c r="L122" s="5">
        <f t="shared" si="3"/>
        <v>39</v>
      </c>
      <c r="M122" s="6">
        <f t="shared" si="4"/>
        <v>282.76</v>
      </c>
      <c r="N122" s="5" t="str">
        <f t="shared" ca="1" si="5"/>
        <v>Inativo</v>
      </c>
    </row>
    <row r="123" spans="1:14" x14ac:dyDescent="0.3">
      <c r="A123" s="3" t="s">
        <v>137</v>
      </c>
      <c r="B123" s="3" t="s">
        <v>1</v>
      </c>
      <c r="C123" s="3" t="s">
        <v>21</v>
      </c>
      <c r="D123" s="4">
        <v>44622</v>
      </c>
      <c r="E123" s="4">
        <v>45730</v>
      </c>
      <c r="F123" s="3">
        <v>12002.11</v>
      </c>
      <c r="G123" s="3">
        <v>40</v>
      </c>
      <c r="H123" s="3" t="s">
        <v>3</v>
      </c>
      <c r="I123" s="3">
        <v>13.5</v>
      </c>
      <c r="J123" s="3">
        <v>2</v>
      </c>
      <c r="K123" s="3" t="s">
        <v>8</v>
      </c>
      <c r="L123" s="5">
        <f t="shared" si="3"/>
        <v>36</v>
      </c>
      <c r="M123" s="6">
        <f t="shared" si="4"/>
        <v>300.05</v>
      </c>
      <c r="N123" s="5" t="str">
        <f t="shared" ca="1" si="5"/>
        <v>Inativo</v>
      </c>
    </row>
    <row r="124" spans="1:14" x14ac:dyDescent="0.3">
      <c r="A124" s="3" t="s">
        <v>138</v>
      </c>
      <c r="B124" s="3" t="s">
        <v>1</v>
      </c>
      <c r="C124" s="3" t="s">
        <v>35</v>
      </c>
      <c r="D124" s="4">
        <v>45462</v>
      </c>
      <c r="E124" s="4">
        <v>45827</v>
      </c>
      <c r="F124" s="3">
        <v>9037.85</v>
      </c>
      <c r="G124" s="3">
        <v>37</v>
      </c>
      <c r="H124" s="3" t="s">
        <v>3</v>
      </c>
      <c r="I124" s="3">
        <v>33</v>
      </c>
      <c r="J124" s="3">
        <v>5</v>
      </c>
      <c r="K124" s="3" t="s">
        <v>4</v>
      </c>
      <c r="L124" s="5">
        <f t="shared" si="3"/>
        <v>12</v>
      </c>
      <c r="M124" s="6">
        <f t="shared" si="4"/>
        <v>244.27</v>
      </c>
      <c r="N124" s="5" t="str">
        <f t="shared" ca="1" si="5"/>
        <v>Inativo</v>
      </c>
    </row>
    <row r="125" spans="1:14" x14ac:dyDescent="0.3">
      <c r="A125" s="3" t="s">
        <v>139</v>
      </c>
      <c r="B125" s="3" t="s">
        <v>13</v>
      </c>
      <c r="C125" s="3" t="s">
        <v>21</v>
      </c>
      <c r="D125" s="4">
        <v>45612</v>
      </c>
      <c r="E125" s="4">
        <v>45818</v>
      </c>
      <c r="F125" s="3">
        <v>15637.77</v>
      </c>
      <c r="G125" s="3">
        <v>34</v>
      </c>
      <c r="H125" s="3" t="s">
        <v>3</v>
      </c>
      <c r="I125" s="3">
        <v>17.7</v>
      </c>
      <c r="J125" s="3">
        <v>2</v>
      </c>
      <c r="K125" s="3" t="s">
        <v>4</v>
      </c>
      <c r="L125" s="5">
        <f t="shared" si="3"/>
        <v>6</v>
      </c>
      <c r="M125" s="6">
        <f t="shared" si="4"/>
        <v>459.93</v>
      </c>
      <c r="N125" s="5" t="str">
        <f t="shared" ca="1" si="5"/>
        <v>Inativo</v>
      </c>
    </row>
    <row r="126" spans="1:14" x14ac:dyDescent="0.3">
      <c r="A126" s="3" t="s">
        <v>140</v>
      </c>
      <c r="B126" s="3" t="s">
        <v>13</v>
      </c>
      <c r="C126" s="3" t="s">
        <v>21</v>
      </c>
      <c r="D126" s="4">
        <v>44742</v>
      </c>
      <c r="E126" s="4">
        <v>45878</v>
      </c>
      <c r="F126" s="3">
        <v>4760.55</v>
      </c>
      <c r="G126" s="3">
        <v>20</v>
      </c>
      <c r="H126" s="3" t="s">
        <v>3</v>
      </c>
      <c r="I126" s="3">
        <v>28.6</v>
      </c>
      <c r="J126" s="3">
        <v>4</v>
      </c>
      <c r="K126" s="3" t="s">
        <v>4</v>
      </c>
      <c r="L126" s="5">
        <f t="shared" si="3"/>
        <v>37</v>
      </c>
      <c r="M126" s="6">
        <f t="shared" si="4"/>
        <v>238.03</v>
      </c>
      <c r="N126" s="5" t="str">
        <f t="shared" ca="1" si="5"/>
        <v>Ativo</v>
      </c>
    </row>
    <row r="127" spans="1:14" x14ac:dyDescent="0.3">
      <c r="A127" s="3" t="s">
        <v>141</v>
      </c>
      <c r="B127" s="3" t="s">
        <v>1</v>
      </c>
      <c r="C127" s="3" t="s">
        <v>7</v>
      </c>
      <c r="D127" s="4">
        <v>45012</v>
      </c>
      <c r="E127" s="4">
        <v>45790</v>
      </c>
      <c r="F127" s="3">
        <v>13056.78</v>
      </c>
      <c r="G127" s="3">
        <v>49</v>
      </c>
      <c r="H127" s="3" t="s">
        <v>3</v>
      </c>
      <c r="I127" s="3">
        <v>41.6</v>
      </c>
      <c r="J127" s="3">
        <v>5</v>
      </c>
      <c r="K127" s="3" t="s">
        <v>4</v>
      </c>
      <c r="L127" s="5">
        <f t="shared" si="3"/>
        <v>25</v>
      </c>
      <c r="M127" s="6">
        <f t="shared" si="4"/>
        <v>266.45999999999998</v>
      </c>
      <c r="N127" s="5" t="str">
        <f t="shared" ca="1" si="5"/>
        <v>Inativo</v>
      </c>
    </row>
    <row r="128" spans="1:14" x14ac:dyDescent="0.3">
      <c r="A128" s="3" t="s">
        <v>142</v>
      </c>
      <c r="B128" s="3" t="s">
        <v>6</v>
      </c>
      <c r="C128" s="3" t="s">
        <v>14</v>
      </c>
      <c r="D128" s="4">
        <v>44982</v>
      </c>
      <c r="E128" s="4">
        <v>45875</v>
      </c>
      <c r="F128" s="3">
        <v>18621.77</v>
      </c>
      <c r="G128" s="3">
        <v>41</v>
      </c>
      <c r="H128" s="3" t="s">
        <v>3</v>
      </c>
      <c r="I128" s="3">
        <v>79.900000000000006</v>
      </c>
      <c r="J128" s="3">
        <v>4</v>
      </c>
      <c r="K128" s="3" t="s">
        <v>4</v>
      </c>
      <c r="L128" s="5">
        <f t="shared" si="3"/>
        <v>29</v>
      </c>
      <c r="M128" s="6">
        <f t="shared" si="4"/>
        <v>454.19</v>
      </c>
      <c r="N128" s="5" t="str">
        <f t="shared" ca="1" si="5"/>
        <v>Ativo</v>
      </c>
    </row>
    <row r="129" spans="1:14" x14ac:dyDescent="0.3">
      <c r="A129" s="3" t="s">
        <v>143</v>
      </c>
      <c r="B129" s="3" t="s">
        <v>33</v>
      </c>
      <c r="C129" s="3" t="s">
        <v>7</v>
      </c>
      <c r="D129" s="4">
        <v>45732</v>
      </c>
      <c r="E129" s="4">
        <v>45862</v>
      </c>
      <c r="F129" s="3">
        <v>12523.17</v>
      </c>
      <c r="G129" s="3">
        <v>57</v>
      </c>
      <c r="H129" s="3" t="s">
        <v>10</v>
      </c>
      <c r="I129" s="3">
        <v>52.6</v>
      </c>
      <c r="J129" s="3">
        <v>3</v>
      </c>
      <c r="K129" s="3" t="s">
        <v>15</v>
      </c>
      <c r="L129" s="5">
        <f t="shared" si="3"/>
        <v>4</v>
      </c>
      <c r="M129" s="6">
        <f t="shared" si="4"/>
        <v>219.7</v>
      </c>
      <c r="N129" s="5" t="str">
        <f t="shared" ca="1" si="5"/>
        <v>Ativo</v>
      </c>
    </row>
    <row r="130" spans="1:14" x14ac:dyDescent="0.3">
      <c r="A130" s="3" t="s">
        <v>144</v>
      </c>
      <c r="B130" s="3" t="s">
        <v>33</v>
      </c>
      <c r="C130" s="3" t="s">
        <v>35</v>
      </c>
      <c r="D130" s="4">
        <v>44862</v>
      </c>
      <c r="E130" s="4">
        <v>45766</v>
      </c>
      <c r="F130" s="3">
        <v>7389.61</v>
      </c>
      <c r="G130" s="3">
        <v>18</v>
      </c>
      <c r="H130" s="3" t="s">
        <v>10</v>
      </c>
      <c r="I130" s="3">
        <v>16.899999999999999</v>
      </c>
      <c r="J130" s="3">
        <v>5</v>
      </c>
      <c r="K130" s="3" t="s">
        <v>8</v>
      </c>
      <c r="L130" s="5">
        <f t="shared" si="3"/>
        <v>30</v>
      </c>
      <c r="M130" s="6">
        <f t="shared" si="4"/>
        <v>410.53</v>
      </c>
      <c r="N130" s="5" t="str">
        <f t="shared" ca="1" si="5"/>
        <v>Inativo</v>
      </c>
    </row>
    <row r="131" spans="1:14" x14ac:dyDescent="0.3">
      <c r="A131" s="3" t="s">
        <v>145</v>
      </c>
      <c r="B131" s="3" t="s">
        <v>33</v>
      </c>
      <c r="C131" s="3" t="s">
        <v>7</v>
      </c>
      <c r="D131" s="4">
        <v>45432</v>
      </c>
      <c r="E131" s="4">
        <v>45796</v>
      </c>
      <c r="F131" s="3">
        <v>10890.98</v>
      </c>
      <c r="G131" s="3">
        <v>26</v>
      </c>
      <c r="H131" s="3" t="s">
        <v>10</v>
      </c>
      <c r="I131" s="3">
        <v>37.9</v>
      </c>
      <c r="J131" s="3">
        <v>3</v>
      </c>
      <c r="K131" s="3" t="s">
        <v>11</v>
      </c>
      <c r="L131" s="5">
        <f t="shared" ref="L131:L194" si="6">ROUNDDOWN((E131-D131)/30,0)</f>
        <v>12</v>
      </c>
      <c r="M131" s="6">
        <f t="shared" ref="M131:M194" si="7">IFERROR(ROUND(F131/G131,2),0)</f>
        <v>418.88</v>
      </c>
      <c r="N131" s="5" t="str">
        <f t="shared" ref="N131:N194" ca="1" si="8">IF(((TODAY()-1)-E131)&gt;90,"Inativo","Ativo")</f>
        <v>Inativo</v>
      </c>
    </row>
    <row r="132" spans="1:14" x14ac:dyDescent="0.3">
      <c r="A132" s="3" t="s">
        <v>146</v>
      </c>
      <c r="B132" s="3" t="s">
        <v>13</v>
      </c>
      <c r="C132" s="3" t="s">
        <v>14</v>
      </c>
      <c r="D132" s="4">
        <v>45162</v>
      </c>
      <c r="E132" s="4">
        <v>45707</v>
      </c>
      <c r="F132" s="3">
        <v>4045.78</v>
      </c>
      <c r="G132" s="3">
        <v>9</v>
      </c>
      <c r="H132" s="3" t="s">
        <v>10</v>
      </c>
      <c r="I132" s="3">
        <v>14.7</v>
      </c>
      <c r="J132" s="3">
        <v>1</v>
      </c>
      <c r="K132" s="3" t="s">
        <v>11</v>
      </c>
      <c r="L132" s="5">
        <f t="shared" si="6"/>
        <v>18</v>
      </c>
      <c r="M132" s="6">
        <f t="shared" si="7"/>
        <v>449.53</v>
      </c>
      <c r="N132" s="5" t="str">
        <f t="shared" ca="1" si="8"/>
        <v>Inativo</v>
      </c>
    </row>
    <row r="133" spans="1:14" x14ac:dyDescent="0.3">
      <c r="A133" s="3" t="s">
        <v>147</v>
      </c>
      <c r="B133" s="3" t="s">
        <v>1</v>
      </c>
      <c r="C133" s="3" t="s">
        <v>14</v>
      </c>
      <c r="D133" s="4">
        <v>45612</v>
      </c>
      <c r="E133" s="4">
        <v>45867</v>
      </c>
      <c r="F133" s="3">
        <v>11313.49</v>
      </c>
      <c r="G133" s="3">
        <v>35</v>
      </c>
      <c r="H133" s="3" t="s">
        <v>10</v>
      </c>
      <c r="I133" s="3">
        <v>56.9</v>
      </c>
      <c r="J133" s="3">
        <v>4</v>
      </c>
      <c r="K133" s="3" t="s">
        <v>4</v>
      </c>
      <c r="L133" s="5">
        <f t="shared" si="6"/>
        <v>8</v>
      </c>
      <c r="M133" s="6">
        <f t="shared" si="7"/>
        <v>323.24</v>
      </c>
      <c r="N133" s="5" t="str">
        <f t="shared" ca="1" si="8"/>
        <v>Ativo</v>
      </c>
    </row>
    <row r="134" spans="1:14" x14ac:dyDescent="0.3">
      <c r="A134" s="3" t="s">
        <v>148</v>
      </c>
      <c r="B134" s="3" t="s">
        <v>13</v>
      </c>
      <c r="C134" s="3" t="s">
        <v>35</v>
      </c>
      <c r="D134" s="4">
        <v>45282</v>
      </c>
      <c r="E134" s="4">
        <v>45856</v>
      </c>
      <c r="F134" s="3">
        <v>7582.45</v>
      </c>
      <c r="G134" s="3">
        <v>22</v>
      </c>
      <c r="H134" s="3" t="s">
        <v>3</v>
      </c>
      <c r="I134" s="3">
        <v>20.8</v>
      </c>
      <c r="J134" s="3">
        <v>1</v>
      </c>
      <c r="K134" s="3" t="s">
        <v>15</v>
      </c>
      <c r="L134" s="5">
        <f t="shared" si="6"/>
        <v>19</v>
      </c>
      <c r="M134" s="6">
        <f t="shared" si="7"/>
        <v>344.66</v>
      </c>
      <c r="N134" s="5" t="str">
        <f t="shared" ca="1" si="8"/>
        <v>Ativo</v>
      </c>
    </row>
    <row r="135" spans="1:14" x14ac:dyDescent="0.3">
      <c r="A135" s="3" t="s">
        <v>149</v>
      </c>
      <c r="B135" s="3" t="s">
        <v>6</v>
      </c>
      <c r="C135" s="3" t="s">
        <v>14</v>
      </c>
      <c r="D135" s="4">
        <v>45642</v>
      </c>
      <c r="E135" s="4">
        <v>45811</v>
      </c>
      <c r="F135" s="3">
        <v>21770.23</v>
      </c>
      <c r="G135" s="3">
        <v>48</v>
      </c>
      <c r="H135" s="3" t="s">
        <v>3</v>
      </c>
      <c r="I135" s="3">
        <v>66.5</v>
      </c>
      <c r="J135" s="3">
        <v>5</v>
      </c>
      <c r="K135" s="3" t="s">
        <v>4</v>
      </c>
      <c r="L135" s="5">
        <f t="shared" si="6"/>
        <v>5</v>
      </c>
      <c r="M135" s="6">
        <f t="shared" si="7"/>
        <v>453.55</v>
      </c>
      <c r="N135" s="5" t="str">
        <f t="shared" ca="1" si="8"/>
        <v>Inativo</v>
      </c>
    </row>
    <row r="136" spans="1:14" x14ac:dyDescent="0.3">
      <c r="A136" s="3" t="s">
        <v>150</v>
      </c>
      <c r="B136" s="3" t="s">
        <v>6</v>
      </c>
      <c r="C136" s="3" t="s">
        <v>14</v>
      </c>
      <c r="D136" s="7">
        <v>45822</v>
      </c>
      <c r="E136" s="7">
        <v>45813</v>
      </c>
      <c r="F136" s="3">
        <v>3358.38</v>
      </c>
      <c r="G136" s="3">
        <v>11</v>
      </c>
      <c r="H136" s="3" t="s">
        <v>10</v>
      </c>
      <c r="I136" s="3">
        <v>74.5</v>
      </c>
      <c r="J136" s="3">
        <v>2</v>
      </c>
      <c r="K136" s="3" t="s">
        <v>8</v>
      </c>
      <c r="L136" s="5">
        <f t="shared" si="6"/>
        <v>0</v>
      </c>
      <c r="M136" s="6">
        <f t="shared" si="7"/>
        <v>305.31</v>
      </c>
      <c r="N136" s="5" t="str">
        <f t="shared" ca="1" si="8"/>
        <v>Inativo</v>
      </c>
    </row>
    <row r="137" spans="1:14" x14ac:dyDescent="0.3">
      <c r="A137" s="3" t="s">
        <v>151</v>
      </c>
      <c r="B137" s="3" t="s">
        <v>6</v>
      </c>
      <c r="C137" s="3" t="s">
        <v>7</v>
      </c>
      <c r="D137" s="4">
        <v>45732</v>
      </c>
      <c r="E137" s="4">
        <v>45693</v>
      </c>
      <c r="F137" s="3">
        <v>3232.3</v>
      </c>
      <c r="G137" s="3">
        <v>9</v>
      </c>
      <c r="H137" s="3" t="s">
        <v>3</v>
      </c>
      <c r="I137" s="3">
        <v>16.399999999999999</v>
      </c>
      <c r="J137" s="3">
        <v>4</v>
      </c>
      <c r="K137" s="3" t="s">
        <v>11</v>
      </c>
      <c r="L137" s="5">
        <f t="shared" si="6"/>
        <v>-1</v>
      </c>
      <c r="M137" s="6">
        <f t="shared" si="7"/>
        <v>359.14</v>
      </c>
      <c r="N137" s="5" t="str">
        <f t="shared" ca="1" si="8"/>
        <v>Inativo</v>
      </c>
    </row>
    <row r="138" spans="1:14" x14ac:dyDescent="0.3">
      <c r="A138" s="3" t="s">
        <v>152</v>
      </c>
      <c r="B138" s="3" t="s">
        <v>33</v>
      </c>
      <c r="C138" s="3" t="s">
        <v>14</v>
      </c>
      <c r="D138" s="4">
        <v>45552</v>
      </c>
      <c r="E138" s="4">
        <v>45803</v>
      </c>
      <c r="F138" s="3">
        <v>8516.4</v>
      </c>
      <c r="G138" s="3">
        <v>23</v>
      </c>
      <c r="H138" s="3" t="s">
        <v>10</v>
      </c>
      <c r="I138" s="3">
        <v>64.400000000000006</v>
      </c>
      <c r="J138" s="3">
        <v>1</v>
      </c>
      <c r="K138" s="3" t="s">
        <v>4</v>
      </c>
      <c r="L138" s="5">
        <f t="shared" si="6"/>
        <v>8</v>
      </c>
      <c r="M138" s="6">
        <f t="shared" si="7"/>
        <v>370.28</v>
      </c>
      <c r="N138" s="5" t="str">
        <f t="shared" ca="1" si="8"/>
        <v>Inativo</v>
      </c>
    </row>
    <row r="139" spans="1:14" x14ac:dyDescent="0.3">
      <c r="A139" s="3" t="s">
        <v>153</v>
      </c>
      <c r="B139" s="3" t="s">
        <v>19</v>
      </c>
      <c r="C139" s="3" t="s">
        <v>21</v>
      </c>
      <c r="D139" s="4">
        <v>44682</v>
      </c>
      <c r="E139" s="4">
        <v>45710</v>
      </c>
      <c r="F139" s="3">
        <v>1195.74</v>
      </c>
      <c r="G139" s="3">
        <v>3</v>
      </c>
      <c r="H139" s="3" t="s">
        <v>3</v>
      </c>
      <c r="I139" s="3">
        <v>29</v>
      </c>
      <c r="J139" s="3">
        <v>4</v>
      </c>
      <c r="K139" s="3" t="s">
        <v>11</v>
      </c>
      <c r="L139" s="5">
        <f t="shared" si="6"/>
        <v>34</v>
      </c>
      <c r="M139" s="6">
        <f t="shared" si="7"/>
        <v>398.58</v>
      </c>
      <c r="N139" s="5" t="str">
        <f t="shared" ca="1" si="8"/>
        <v>Inativo</v>
      </c>
    </row>
    <row r="140" spans="1:14" x14ac:dyDescent="0.3">
      <c r="A140" s="3" t="s">
        <v>154</v>
      </c>
      <c r="B140" s="3" t="s">
        <v>33</v>
      </c>
      <c r="C140" s="3" t="s">
        <v>14</v>
      </c>
      <c r="D140" s="4">
        <v>45462</v>
      </c>
      <c r="E140" s="4">
        <v>45751</v>
      </c>
      <c r="F140" s="3">
        <v>11196.81</v>
      </c>
      <c r="G140" s="3">
        <v>48</v>
      </c>
      <c r="H140" s="3" t="s">
        <v>3</v>
      </c>
      <c r="I140" s="3">
        <v>34.200000000000003</v>
      </c>
      <c r="J140" s="3">
        <v>5</v>
      </c>
      <c r="K140" s="3" t="s">
        <v>11</v>
      </c>
      <c r="L140" s="5">
        <f t="shared" si="6"/>
        <v>9</v>
      </c>
      <c r="M140" s="6">
        <f t="shared" si="7"/>
        <v>233.27</v>
      </c>
      <c r="N140" s="5" t="str">
        <f t="shared" ca="1" si="8"/>
        <v>Inativo</v>
      </c>
    </row>
    <row r="141" spans="1:14" x14ac:dyDescent="0.3">
      <c r="A141" s="3" t="s">
        <v>155</v>
      </c>
      <c r="B141" s="3" t="s">
        <v>6</v>
      </c>
      <c r="C141" s="3" t="s">
        <v>14</v>
      </c>
      <c r="D141" s="7">
        <v>45792</v>
      </c>
      <c r="E141" s="7">
        <v>45781</v>
      </c>
      <c r="F141" s="3">
        <v>4065.96</v>
      </c>
      <c r="G141" s="3">
        <v>14</v>
      </c>
      <c r="H141" s="3" t="s">
        <v>3</v>
      </c>
      <c r="I141" s="3">
        <v>10.5</v>
      </c>
      <c r="J141" s="3">
        <v>2</v>
      </c>
      <c r="K141" s="3" t="s">
        <v>8</v>
      </c>
      <c r="L141" s="5">
        <f t="shared" si="6"/>
        <v>0</v>
      </c>
      <c r="M141" s="6">
        <f t="shared" si="7"/>
        <v>290.43</v>
      </c>
      <c r="N141" s="5" t="str">
        <f t="shared" ca="1" si="8"/>
        <v>Inativo</v>
      </c>
    </row>
    <row r="142" spans="1:14" x14ac:dyDescent="0.3">
      <c r="A142" s="3" t="s">
        <v>156</v>
      </c>
      <c r="B142" s="3" t="s">
        <v>13</v>
      </c>
      <c r="C142" s="3" t="s">
        <v>14</v>
      </c>
      <c r="D142" s="4">
        <v>45252</v>
      </c>
      <c r="E142" s="4">
        <v>45881</v>
      </c>
      <c r="F142" s="3">
        <v>1768.96</v>
      </c>
      <c r="G142" s="3">
        <v>7</v>
      </c>
      <c r="H142" s="3" t="s">
        <v>10</v>
      </c>
      <c r="I142" s="3">
        <v>62.3</v>
      </c>
      <c r="J142" s="3">
        <v>4</v>
      </c>
      <c r="K142" s="3" t="s">
        <v>8</v>
      </c>
      <c r="L142" s="5">
        <f t="shared" si="6"/>
        <v>20</v>
      </c>
      <c r="M142" s="6">
        <f t="shared" si="7"/>
        <v>252.71</v>
      </c>
      <c r="N142" s="5" t="str">
        <f t="shared" ca="1" si="8"/>
        <v>Ativo</v>
      </c>
    </row>
    <row r="143" spans="1:14" x14ac:dyDescent="0.3">
      <c r="A143" s="3" t="s">
        <v>157</v>
      </c>
      <c r="B143" s="3" t="s">
        <v>6</v>
      </c>
      <c r="C143" s="3" t="s">
        <v>35</v>
      </c>
      <c r="D143" s="4">
        <v>44592</v>
      </c>
      <c r="E143" s="4">
        <v>45792</v>
      </c>
      <c r="F143" s="3">
        <v>21553.23</v>
      </c>
      <c r="G143" s="3">
        <v>51</v>
      </c>
      <c r="H143" s="3" t="s">
        <v>3</v>
      </c>
      <c r="I143" s="3">
        <v>37.799999999999997</v>
      </c>
      <c r="J143" s="3">
        <v>4</v>
      </c>
      <c r="K143" s="3" t="s">
        <v>4</v>
      </c>
      <c r="L143" s="5">
        <f t="shared" si="6"/>
        <v>40</v>
      </c>
      <c r="M143" s="6">
        <f t="shared" si="7"/>
        <v>422.61</v>
      </c>
      <c r="N143" s="5" t="str">
        <f t="shared" ca="1" si="8"/>
        <v>Inativo</v>
      </c>
    </row>
    <row r="144" spans="1:14" x14ac:dyDescent="0.3">
      <c r="A144" s="3" t="s">
        <v>158</v>
      </c>
      <c r="B144" s="3" t="s">
        <v>33</v>
      </c>
      <c r="C144" s="3" t="s">
        <v>2</v>
      </c>
      <c r="D144" s="4">
        <v>45252</v>
      </c>
      <c r="E144" s="4">
        <v>45773</v>
      </c>
      <c r="F144" s="3">
        <v>11711.09</v>
      </c>
      <c r="G144" s="3">
        <v>36</v>
      </c>
      <c r="H144" s="3" t="s">
        <v>10</v>
      </c>
      <c r="I144" s="3">
        <v>59.7</v>
      </c>
      <c r="J144" s="3">
        <v>1</v>
      </c>
      <c r="K144" s="3" t="s">
        <v>11</v>
      </c>
      <c r="L144" s="5">
        <f t="shared" si="6"/>
        <v>17</v>
      </c>
      <c r="M144" s="6">
        <f t="shared" si="7"/>
        <v>325.31</v>
      </c>
      <c r="N144" s="5" t="str">
        <f t="shared" ca="1" si="8"/>
        <v>Inativo</v>
      </c>
    </row>
    <row r="145" spans="1:14" x14ac:dyDescent="0.3">
      <c r="A145" s="3" t="s">
        <v>159</v>
      </c>
      <c r="B145" s="3" t="s">
        <v>1</v>
      </c>
      <c r="C145" s="3" t="s">
        <v>14</v>
      </c>
      <c r="D145" s="4">
        <v>45552</v>
      </c>
      <c r="E145" s="4">
        <v>45724</v>
      </c>
      <c r="F145" s="3">
        <v>24272.48</v>
      </c>
      <c r="G145" s="3">
        <v>51</v>
      </c>
      <c r="H145" s="3" t="s">
        <v>10</v>
      </c>
      <c r="I145" s="3">
        <v>68.2</v>
      </c>
      <c r="J145" s="3">
        <v>1</v>
      </c>
      <c r="K145" s="3" t="s">
        <v>11</v>
      </c>
      <c r="L145" s="5">
        <f t="shared" si="6"/>
        <v>5</v>
      </c>
      <c r="M145" s="6">
        <f t="shared" si="7"/>
        <v>475.93</v>
      </c>
      <c r="N145" s="5" t="str">
        <f t="shared" ca="1" si="8"/>
        <v>Inativo</v>
      </c>
    </row>
    <row r="146" spans="1:14" x14ac:dyDescent="0.3">
      <c r="A146" s="3" t="s">
        <v>160</v>
      </c>
      <c r="B146" s="3" t="s">
        <v>1</v>
      </c>
      <c r="C146" s="3" t="s">
        <v>21</v>
      </c>
      <c r="D146" s="4">
        <v>45042</v>
      </c>
      <c r="E146" s="4">
        <v>45780</v>
      </c>
      <c r="F146" s="3">
        <v>10844.05</v>
      </c>
      <c r="G146" s="3">
        <v>37</v>
      </c>
      <c r="H146" s="3" t="s">
        <v>3</v>
      </c>
      <c r="I146" s="3">
        <v>37.700000000000003</v>
      </c>
      <c r="J146" s="3">
        <v>3</v>
      </c>
      <c r="K146" s="3" t="s">
        <v>8</v>
      </c>
      <c r="L146" s="5">
        <f t="shared" si="6"/>
        <v>24</v>
      </c>
      <c r="M146" s="6">
        <f t="shared" si="7"/>
        <v>293.08</v>
      </c>
      <c r="N146" s="5" t="str">
        <f t="shared" ca="1" si="8"/>
        <v>Inativo</v>
      </c>
    </row>
    <row r="147" spans="1:14" x14ac:dyDescent="0.3">
      <c r="A147" s="3" t="s">
        <v>161</v>
      </c>
      <c r="B147" s="3" t="s">
        <v>13</v>
      </c>
      <c r="C147" s="3" t="s">
        <v>21</v>
      </c>
      <c r="D147" s="7">
        <v>45732</v>
      </c>
      <c r="E147" s="7">
        <v>45720</v>
      </c>
      <c r="F147" s="3">
        <v>8261.48</v>
      </c>
      <c r="G147" s="3">
        <v>32</v>
      </c>
      <c r="H147" s="3" t="s">
        <v>3</v>
      </c>
      <c r="I147" s="3">
        <v>47.1</v>
      </c>
      <c r="J147" s="3">
        <v>3</v>
      </c>
      <c r="K147" s="3" t="s">
        <v>15</v>
      </c>
      <c r="L147" s="5">
        <f t="shared" si="6"/>
        <v>0</v>
      </c>
      <c r="M147" s="6">
        <f t="shared" si="7"/>
        <v>258.17</v>
      </c>
      <c r="N147" s="5" t="str">
        <f t="shared" ca="1" si="8"/>
        <v>Inativo</v>
      </c>
    </row>
    <row r="148" spans="1:14" x14ac:dyDescent="0.3">
      <c r="A148" s="3" t="s">
        <v>162</v>
      </c>
      <c r="B148" s="3" t="s">
        <v>19</v>
      </c>
      <c r="C148" s="3" t="s">
        <v>21</v>
      </c>
      <c r="D148" s="4">
        <v>45672</v>
      </c>
      <c r="E148" s="4">
        <v>45817</v>
      </c>
      <c r="F148" s="3">
        <v>2212.75</v>
      </c>
      <c r="G148" s="3">
        <v>9</v>
      </c>
      <c r="H148" s="3" t="s">
        <v>3</v>
      </c>
      <c r="I148" s="3">
        <v>22.1</v>
      </c>
      <c r="J148" s="3">
        <v>1</v>
      </c>
      <c r="K148" s="3" t="s">
        <v>8</v>
      </c>
      <c r="L148" s="5">
        <f t="shared" si="6"/>
        <v>4</v>
      </c>
      <c r="M148" s="6">
        <f t="shared" si="7"/>
        <v>245.86</v>
      </c>
      <c r="N148" s="5" t="str">
        <f t="shared" ca="1" si="8"/>
        <v>Inativo</v>
      </c>
    </row>
    <row r="149" spans="1:14" x14ac:dyDescent="0.3">
      <c r="A149" s="3" t="s">
        <v>163</v>
      </c>
      <c r="B149" s="3" t="s">
        <v>33</v>
      </c>
      <c r="C149" s="3" t="s">
        <v>7</v>
      </c>
      <c r="D149" s="4">
        <v>44772</v>
      </c>
      <c r="E149" s="4">
        <v>45734</v>
      </c>
      <c r="F149" s="3">
        <v>22301.49</v>
      </c>
      <c r="G149" s="3">
        <v>48</v>
      </c>
      <c r="H149" s="3" t="s">
        <v>10</v>
      </c>
      <c r="I149" s="3">
        <v>57.7</v>
      </c>
      <c r="J149" s="3">
        <v>5</v>
      </c>
      <c r="K149" s="3" t="s">
        <v>15</v>
      </c>
      <c r="L149" s="5">
        <f t="shared" si="6"/>
        <v>32</v>
      </c>
      <c r="M149" s="6">
        <f t="shared" si="7"/>
        <v>464.61</v>
      </c>
      <c r="N149" s="5" t="str">
        <f t="shared" ca="1" si="8"/>
        <v>Inativo</v>
      </c>
    </row>
    <row r="150" spans="1:14" x14ac:dyDescent="0.3">
      <c r="A150" s="3" t="s">
        <v>164</v>
      </c>
      <c r="B150" s="3" t="s">
        <v>13</v>
      </c>
      <c r="C150" s="3" t="s">
        <v>21</v>
      </c>
      <c r="D150" s="4">
        <v>45012</v>
      </c>
      <c r="E150" s="4">
        <v>45762</v>
      </c>
      <c r="F150" s="3">
        <v>1755.6</v>
      </c>
      <c r="G150" s="3">
        <v>4</v>
      </c>
      <c r="H150" s="3" t="s">
        <v>10</v>
      </c>
      <c r="I150" s="3">
        <v>54.2</v>
      </c>
      <c r="J150" s="3">
        <v>5</v>
      </c>
      <c r="K150" s="3" t="s">
        <v>4</v>
      </c>
      <c r="L150" s="5">
        <f t="shared" si="6"/>
        <v>25</v>
      </c>
      <c r="M150" s="6">
        <f t="shared" si="7"/>
        <v>438.9</v>
      </c>
      <c r="N150" s="5" t="str">
        <f t="shared" ca="1" si="8"/>
        <v>Inativo</v>
      </c>
    </row>
    <row r="151" spans="1:14" x14ac:dyDescent="0.3">
      <c r="A151" s="3" t="s">
        <v>165</v>
      </c>
      <c r="B151" s="3" t="s">
        <v>13</v>
      </c>
      <c r="C151" s="3" t="s">
        <v>35</v>
      </c>
      <c r="D151" s="4">
        <v>45732</v>
      </c>
      <c r="E151" s="4">
        <v>45764</v>
      </c>
      <c r="F151" s="3">
        <v>5901.8</v>
      </c>
      <c r="G151" s="3">
        <v>19</v>
      </c>
      <c r="H151" s="3" t="s">
        <v>10</v>
      </c>
      <c r="I151" s="3">
        <v>12.6</v>
      </c>
      <c r="J151" s="3">
        <v>3</v>
      </c>
      <c r="K151" s="3" t="s">
        <v>4</v>
      </c>
      <c r="L151" s="5">
        <f t="shared" si="6"/>
        <v>1</v>
      </c>
      <c r="M151" s="6">
        <f t="shared" si="7"/>
        <v>310.62</v>
      </c>
      <c r="N151" s="5" t="str">
        <f t="shared" ca="1" si="8"/>
        <v>Inativo</v>
      </c>
    </row>
    <row r="152" spans="1:14" x14ac:dyDescent="0.3">
      <c r="A152" s="3" t="s">
        <v>166</v>
      </c>
      <c r="B152" s="3" t="s">
        <v>1</v>
      </c>
      <c r="C152" s="3" t="s">
        <v>35</v>
      </c>
      <c r="D152" s="4">
        <v>44712</v>
      </c>
      <c r="E152" s="4">
        <v>45784</v>
      </c>
      <c r="F152" s="3">
        <v>15560.62</v>
      </c>
      <c r="G152" s="3">
        <v>32</v>
      </c>
      <c r="H152" s="3" t="s">
        <v>10</v>
      </c>
      <c r="I152" s="3">
        <v>50.6</v>
      </c>
      <c r="J152" s="3">
        <v>1</v>
      </c>
      <c r="K152" s="3" t="s">
        <v>11</v>
      </c>
      <c r="L152" s="5">
        <f t="shared" si="6"/>
        <v>35</v>
      </c>
      <c r="M152" s="6">
        <f t="shared" si="7"/>
        <v>486.27</v>
      </c>
      <c r="N152" s="5" t="str">
        <f t="shared" ca="1" si="8"/>
        <v>Inativo</v>
      </c>
    </row>
    <row r="153" spans="1:14" x14ac:dyDescent="0.3">
      <c r="A153" s="3" t="s">
        <v>167</v>
      </c>
      <c r="B153" s="3" t="s">
        <v>6</v>
      </c>
      <c r="C153" s="3" t="s">
        <v>21</v>
      </c>
      <c r="D153" s="4">
        <v>45252</v>
      </c>
      <c r="E153" s="4">
        <v>45761</v>
      </c>
      <c r="F153" s="3">
        <v>12735.96</v>
      </c>
      <c r="G153" s="3">
        <v>38</v>
      </c>
      <c r="H153" s="3" t="s">
        <v>3</v>
      </c>
      <c r="I153" s="3">
        <v>77</v>
      </c>
      <c r="J153" s="3">
        <v>3</v>
      </c>
      <c r="K153" s="3" t="s">
        <v>4</v>
      </c>
      <c r="L153" s="5">
        <f t="shared" si="6"/>
        <v>16</v>
      </c>
      <c r="M153" s="6">
        <f t="shared" si="7"/>
        <v>335.16</v>
      </c>
      <c r="N153" s="5" t="str">
        <f t="shared" ca="1" si="8"/>
        <v>Inativo</v>
      </c>
    </row>
    <row r="154" spans="1:14" x14ac:dyDescent="0.3">
      <c r="A154" s="3" t="s">
        <v>168</v>
      </c>
      <c r="B154" s="3" t="s">
        <v>6</v>
      </c>
      <c r="C154" s="3" t="s">
        <v>21</v>
      </c>
      <c r="D154" s="4">
        <v>45792</v>
      </c>
      <c r="E154" s="4">
        <v>45701</v>
      </c>
      <c r="F154" s="3">
        <v>5358.31</v>
      </c>
      <c r="G154" s="3">
        <v>15</v>
      </c>
      <c r="H154" s="3" t="s">
        <v>10</v>
      </c>
      <c r="I154" s="3">
        <v>79.400000000000006</v>
      </c>
      <c r="J154" s="3">
        <v>5</v>
      </c>
      <c r="K154" s="3" t="s">
        <v>8</v>
      </c>
      <c r="L154" s="5">
        <f t="shared" si="6"/>
        <v>-3</v>
      </c>
      <c r="M154" s="6">
        <f t="shared" si="7"/>
        <v>357.22</v>
      </c>
      <c r="N154" s="5" t="str">
        <f t="shared" ca="1" si="8"/>
        <v>Inativo</v>
      </c>
    </row>
    <row r="155" spans="1:14" x14ac:dyDescent="0.3">
      <c r="A155" s="3" t="s">
        <v>169</v>
      </c>
      <c r="B155" s="3" t="s">
        <v>13</v>
      </c>
      <c r="C155" s="3" t="s">
        <v>14</v>
      </c>
      <c r="D155" s="4">
        <v>45312</v>
      </c>
      <c r="E155" s="4">
        <v>45778</v>
      </c>
      <c r="F155" s="3">
        <v>5177.03</v>
      </c>
      <c r="G155" s="3">
        <v>24</v>
      </c>
      <c r="H155" s="3" t="s">
        <v>10</v>
      </c>
      <c r="I155" s="3">
        <v>57.5</v>
      </c>
      <c r="J155" s="3">
        <v>3</v>
      </c>
      <c r="K155" s="3" t="s">
        <v>4</v>
      </c>
      <c r="L155" s="5">
        <f t="shared" si="6"/>
        <v>15</v>
      </c>
      <c r="M155" s="6">
        <f t="shared" si="7"/>
        <v>215.71</v>
      </c>
      <c r="N155" s="5" t="str">
        <f t="shared" ca="1" si="8"/>
        <v>Inativo</v>
      </c>
    </row>
    <row r="156" spans="1:14" x14ac:dyDescent="0.3">
      <c r="A156" s="3" t="s">
        <v>170</v>
      </c>
      <c r="B156" s="3" t="s">
        <v>13</v>
      </c>
      <c r="C156" s="3" t="s">
        <v>2</v>
      </c>
      <c r="D156" s="4">
        <v>44802</v>
      </c>
      <c r="E156" s="4">
        <v>45784</v>
      </c>
      <c r="F156" s="3">
        <v>19585.2</v>
      </c>
      <c r="G156" s="3">
        <v>43</v>
      </c>
      <c r="H156" s="3" t="s">
        <v>10</v>
      </c>
      <c r="I156" s="3">
        <v>27.6</v>
      </c>
      <c r="J156" s="3">
        <v>5</v>
      </c>
      <c r="K156" s="3" t="s">
        <v>8</v>
      </c>
      <c r="L156" s="5">
        <f t="shared" si="6"/>
        <v>32</v>
      </c>
      <c r="M156" s="6">
        <f t="shared" si="7"/>
        <v>455.47</v>
      </c>
      <c r="N156" s="5" t="str">
        <f t="shared" ca="1" si="8"/>
        <v>Inativo</v>
      </c>
    </row>
    <row r="157" spans="1:14" x14ac:dyDescent="0.3">
      <c r="A157" s="3" t="s">
        <v>171</v>
      </c>
      <c r="B157" s="3" t="s">
        <v>13</v>
      </c>
      <c r="C157" s="3" t="s">
        <v>2</v>
      </c>
      <c r="D157" s="4">
        <v>44742</v>
      </c>
      <c r="E157" s="4">
        <v>45846</v>
      </c>
      <c r="F157" s="3">
        <v>16666.29</v>
      </c>
      <c r="G157" s="3">
        <v>42</v>
      </c>
      <c r="H157" s="3" t="s">
        <v>10</v>
      </c>
      <c r="I157" s="3">
        <v>31.7</v>
      </c>
      <c r="J157" s="3">
        <v>4</v>
      </c>
      <c r="K157" s="3" t="s">
        <v>8</v>
      </c>
      <c r="L157" s="5">
        <f t="shared" si="6"/>
        <v>36</v>
      </c>
      <c r="M157" s="6">
        <f t="shared" si="7"/>
        <v>396.82</v>
      </c>
      <c r="N157" s="5" t="str">
        <f t="shared" ca="1" si="8"/>
        <v>Inativo</v>
      </c>
    </row>
    <row r="158" spans="1:14" x14ac:dyDescent="0.3">
      <c r="A158" s="3" t="s">
        <v>172</v>
      </c>
      <c r="B158" s="3" t="s">
        <v>6</v>
      </c>
      <c r="C158" s="3" t="s">
        <v>2</v>
      </c>
      <c r="D158" s="4">
        <v>45282</v>
      </c>
      <c r="E158" s="4">
        <v>45786</v>
      </c>
      <c r="F158" s="3">
        <v>14036.22</v>
      </c>
      <c r="G158" s="3">
        <v>35</v>
      </c>
      <c r="H158" s="3" t="s">
        <v>10</v>
      </c>
      <c r="I158" s="3">
        <v>66.900000000000006</v>
      </c>
      <c r="J158" s="3">
        <v>5</v>
      </c>
      <c r="K158" s="3" t="s">
        <v>4</v>
      </c>
      <c r="L158" s="5">
        <f t="shared" si="6"/>
        <v>16</v>
      </c>
      <c r="M158" s="6">
        <f t="shared" si="7"/>
        <v>401.03</v>
      </c>
      <c r="N158" s="5" t="str">
        <f t="shared" ca="1" si="8"/>
        <v>Inativo</v>
      </c>
    </row>
    <row r="159" spans="1:14" x14ac:dyDescent="0.3">
      <c r="A159" s="3" t="s">
        <v>173</v>
      </c>
      <c r="B159" s="3" t="s">
        <v>33</v>
      </c>
      <c r="C159" s="3" t="s">
        <v>35</v>
      </c>
      <c r="D159" s="4">
        <v>45162</v>
      </c>
      <c r="E159" s="4">
        <v>45790</v>
      </c>
      <c r="F159" s="3">
        <v>264.26</v>
      </c>
      <c r="G159" s="3">
        <v>1</v>
      </c>
      <c r="H159" s="3" t="s">
        <v>10</v>
      </c>
      <c r="I159" s="3">
        <v>22.6</v>
      </c>
      <c r="J159" s="3">
        <v>4</v>
      </c>
      <c r="K159" s="3" t="s">
        <v>8</v>
      </c>
      <c r="L159" s="5">
        <f t="shared" si="6"/>
        <v>20</v>
      </c>
      <c r="M159" s="6">
        <f t="shared" si="7"/>
        <v>264.26</v>
      </c>
      <c r="N159" s="5" t="str">
        <f t="shared" ca="1" si="8"/>
        <v>Inativo</v>
      </c>
    </row>
    <row r="160" spans="1:14" x14ac:dyDescent="0.3">
      <c r="A160" s="3" t="s">
        <v>174</v>
      </c>
      <c r="B160" s="3" t="s">
        <v>19</v>
      </c>
      <c r="C160" s="3" t="s">
        <v>21</v>
      </c>
      <c r="D160" s="4">
        <v>45582</v>
      </c>
      <c r="E160" s="4">
        <v>45807</v>
      </c>
      <c r="F160" s="3">
        <v>1447.72</v>
      </c>
      <c r="G160" s="3">
        <v>4</v>
      </c>
      <c r="H160" s="3" t="s">
        <v>3</v>
      </c>
      <c r="I160" s="3">
        <v>45.5</v>
      </c>
      <c r="J160" s="3">
        <v>5</v>
      </c>
      <c r="K160" s="3" t="s">
        <v>4</v>
      </c>
      <c r="L160" s="5">
        <f t="shared" si="6"/>
        <v>7</v>
      </c>
      <c r="M160" s="6">
        <f t="shared" si="7"/>
        <v>361.93</v>
      </c>
      <c r="N160" s="5" t="str">
        <f t="shared" ca="1" si="8"/>
        <v>Inativo</v>
      </c>
    </row>
    <row r="161" spans="1:14" x14ac:dyDescent="0.3">
      <c r="A161" s="3" t="s">
        <v>175</v>
      </c>
      <c r="B161" s="3" t="s">
        <v>13</v>
      </c>
      <c r="C161" s="3" t="s">
        <v>35</v>
      </c>
      <c r="D161" s="4">
        <v>45612</v>
      </c>
      <c r="E161" s="4">
        <v>45786</v>
      </c>
      <c r="F161" s="3">
        <v>17077.330000000002</v>
      </c>
      <c r="G161" s="3">
        <v>38</v>
      </c>
      <c r="H161" s="3" t="s">
        <v>3</v>
      </c>
      <c r="I161" s="3">
        <v>21.4</v>
      </c>
      <c r="J161" s="3">
        <v>5</v>
      </c>
      <c r="K161" s="3" t="s">
        <v>8</v>
      </c>
      <c r="L161" s="5">
        <f t="shared" si="6"/>
        <v>5</v>
      </c>
      <c r="M161" s="6">
        <f t="shared" si="7"/>
        <v>449.4</v>
      </c>
      <c r="N161" s="5" t="str">
        <f t="shared" ca="1" si="8"/>
        <v>Inativo</v>
      </c>
    </row>
    <row r="162" spans="1:14" x14ac:dyDescent="0.3">
      <c r="A162" s="3" t="s">
        <v>176</v>
      </c>
      <c r="B162" s="3" t="s">
        <v>33</v>
      </c>
      <c r="C162" s="3" t="s">
        <v>2</v>
      </c>
      <c r="D162" s="4">
        <v>45072</v>
      </c>
      <c r="E162" s="4">
        <v>45709</v>
      </c>
      <c r="F162" s="3">
        <v>8813.11</v>
      </c>
      <c r="G162" s="3">
        <v>23</v>
      </c>
      <c r="H162" s="3" t="s">
        <v>3</v>
      </c>
      <c r="I162" s="3">
        <v>77.900000000000006</v>
      </c>
      <c r="J162" s="3">
        <v>4</v>
      </c>
      <c r="K162" s="3" t="s">
        <v>8</v>
      </c>
      <c r="L162" s="5">
        <f t="shared" si="6"/>
        <v>21</v>
      </c>
      <c r="M162" s="6">
        <f t="shared" si="7"/>
        <v>383.18</v>
      </c>
      <c r="N162" s="5" t="str">
        <f t="shared" ca="1" si="8"/>
        <v>Inativo</v>
      </c>
    </row>
    <row r="163" spans="1:14" x14ac:dyDescent="0.3">
      <c r="A163" s="3" t="s">
        <v>177</v>
      </c>
      <c r="B163" s="3" t="s">
        <v>6</v>
      </c>
      <c r="C163" s="3" t="s">
        <v>21</v>
      </c>
      <c r="D163" s="4">
        <v>45282</v>
      </c>
      <c r="E163" s="4">
        <v>45682</v>
      </c>
      <c r="F163" s="3">
        <v>13168.45</v>
      </c>
      <c r="G163" s="3">
        <v>51</v>
      </c>
      <c r="H163" s="3" t="s">
        <v>10</v>
      </c>
      <c r="I163" s="3">
        <v>73.3</v>
      </c>
      <c r="J163" s="3">
        <v>5</v>
      </c>
      <c r="K163" s="3" t="s">
        <v>11</v>
      </c>
      <c r="L163" s="5">
        <f t="shared" si="6"/>
        <v>13</v>
      </c>
      <c r="M163" s="6">
        <f t="shared" si="7"/>
        <v>258.2</v>
      </c>
      <c r="N163" s="5" t="str">
        <f t="shared" ca="1" si="8"/>
        <v>Inativo</v>
      </c>
    </row>
    <row r="164" spans="1:14" x14ac:dyDescent="0.3">
      <c r="A164" s="3" t="s">
        <v>178</v>
      </c>
      <c r="B164" s="3" t="s">
        <v>33</v>
      </c>
      <c r="C164" s="3" t="s">
        <v>14</v>
      </c>
      <c r="D164" s="4">
        <v>45132</v>
      </c>
      <c r="E164" s="4">
        <v>45747</v>
      </c>
      <c r="F164" s="3">
        <v>14242.16</v>
      </c>
      <c r="G164" s="3">
        <v>32</v>
      </c>
      <c r="H164" s="3" t="s">
        <v>10</v>
      </c>
      <c r="I164" s="3">
        <v>77.599999999999994</v>
      </c>
      <c r="J164" s="3">
        <v>5</v>
      </c>
      <c r="K164" s="3" t="s">
        <v>8</v>
      </c>
      <c r="L164" s="5">
        <f t="shared" si="6"/>
        <v>20</v>
      </c>
      <c r="M164" s="6">
        <f t="shared" si="7"/>
        <v>445.07</v>
      </c>
      <c r="N164" s="5" t="str">
        <f t="shared" ca="1" si="8"/>
        <v>Inativo</v>
      </c>
    </row>
    <row r="165" spans="1:14" x14ac:dyDescent="0.3">
      <c r="A165" s="3" t="s">
        <v>179</v>
      </c>
      <c r="B165" s="3" t="s">
        <v>13</v>
      </c>
      <c r="C165" s="3" t="s">
        <v>2</v>
      </c>
      <c r="D165" s="4">
        <v>44622</v>
      </c>
      <c r="E165" s="4">
        <v>45787</v>
      </c>
      <c r="F165" s="3">
        <v>10643.18</v>
      </c>
      <c r="G165" s="3">
        <v>30</v>
      </c>
      <c r="H165" s="3" t="s">
        <v>3</v>
      </c>
      <c r="I165" s="3">
        <v>59.8</v>
      </c>
      <c r="J165" s="3">
        <v>1</v>
      </c>
      <c r="K165" s="3" t="s">
        <v>15</v>
      </c>
      <c r="L165" s="5">
        <f t="shared" si="6"/>
        <v>38</v>
      </c>
      <c r="M165" s="6">
        <f t="shared" si="7"/>
        <v>354.77</v>
      </c>
      <c r="N165" s="5" t="str">
        <f t="shared" ca="1" si="8"/>
        <v>Inativo</v>
      </c>
    </row>
    <row r="166" spans="1:14" x14ac:dyDescent="0.3">
      <c r="A166" s="3" t="s">
        <v>180</v>
      </c>
      <c r="B166" s="3" t="s">
        <v>1</v>
      </c>
      <c r="C166" s="3" t="s">
        <v>21</v>
      </c>
      <c r="D166" s="4">
        <v>45342</v>
      </c>
      <c r="E166" s="4">
        <v>45751</v>
      </c>
      <c r="F166" s="3">
        <v>6370.39</v>
      </c>
      <c r="G166" s="3">
        <v>28</v>
      </c>
      <c r="H166" s="3" t="s">
        <v>3</v>
      </c>
      <c r="I166" s="3">
        <v>68.2</v>
      </c>
      <c r="J166" s="3">
        <v>2</v>
      </c>
      <c r="K166" s="3" t="s">
        <v>11</v>
      </c>
      <c r="L166" s="5">
        <f t="shared" si="6"/>
        <v>13</v>
      </c>
      <c r="M166" s="6">
        <f t="shared" si="7"/>
        <v>227.51</v>
      </c>
      <c r="N166" s="5" t="str">
        <f t="shared" ca="1" si="8"/>
        <v>Inativo</v>
      </c>
    </row>
    <row r="167" spans="1:14" x14ac:dyDescent="0.3">
      <c r="A167" s="3" t="s">
        <v>181</v>
      </c>
      <c r="B167" s="3" t="s">
        <v>13</v>
      </c>
      <c r="C167" s="3" t="s">
        <v>2</v>
      </c>
      <c r="D167" s="4">
        <v>45072</v>
      </c>
      <c r="E167" s="4">
        <v>45781</v>
      </c>
      <c r="F167" s="3">
        <v>1495.07</v>
      </c>
      <c r="G167" s="3">
        <v>3</v>
      </c>
      <c r="H167" s="3" t="s">
        <v>10</v>
      </c>
      <c r="I167" s="3">
        <v>26.5</v>
      </c>
      <c r="J167" s="3">
        <v>3</v>
      </c>
      <c r="K167" s="3" t="s">
        <v>8</v>
      </c>
      <c r="L167" s="5">
        <f t="shared" si="6"/>
        <v>23</v>
      </c>
      <c r="M167" s="6">
        <f t="shared" si="7"/>
        <v>498.36</v>
      </c>
      <c r="N167" s="5" t="str">
        <f t="shared" ca="1" si="8"/>
        <v>Inativo</v>
      </c>
    </row>
    <row r="168" spans="1:14" x14ac:dyDescent="0.3">
      <c r="A168" s="3" t="s">
        <v>182</v>
      </c>
      <c r="B168" s="3" t="s">
        <v>1</v>
      </c>
      <c r="C168" s="3" t="s">
        <v>14</v>
      </c>
      <c r="D168" s="7">
        <v>45672</v>
      </c>
      <c r="E168" s="7">
        <v>45700</v>
      </c>
      <c r="F168" s="3">
        <v>12787.83</v>
      </c>
      <c r="G168" s="3">
        <v>53</v>
      </c>
      <c r="H168" s="3" t="s">
        <v>10</v>
      </c>
      <c r="I168" s="3">
        <v>65.400000000000006</v>
      </c>
      <c r="J168" s="3">
        <v>3</v>
      </c>
      <c r="K168" s="3" t="s">
        <v>11</v>
      </c>
      <c r="L168" s="5">
        <f t="shared" si="6"/>
        <v>0</v>
      </c>
      <c r="M168" s="6">
        <f t="shared" si="7"/>
        <v>241.28</v>
      </c>
      <c r="N168" s="5" t="str">
        <f t="shared" ca="1" si="8"/>
        <v>Inativo</v>
      </c>
    </row>
    <row r="169" spans="1:14" x14ac:dyDescent="0.3">
      <c r="A169" s="3" t="s">
        <v>183</v>
      </c>
      <c r="B169" s="3" t="s">
        <v>19</v>
      </c>
      <c r="C169" s="3" t="s">
        <v>7</v>
      </c>
      <c r="D169" s="4">
        <v>45012</v>
      </c>
      <c r="E169" s="4">
        <v>45881</v>
      </c>
      <c r="F169" s="3">
        <v>10323.16</v>
      </c>
      <c r="G169" s="3">
        <v>39</v>
      </c>
      <c r="H169" s="3" t="s">
        <v>3</v>
      </c>
      <c r="I169" s="3">
        <v>11.3</v>
      </c>
      <c r="J169" s="3">
        <v>2</v>
      </c>
      <c r="K169" s="3" t="s">
        <v>11</v>
      </c>
      <c r="L169" s="5">
        <f t="shared" si="6"/>
        <v>28</v>
      </c>
      <c r="M169" s="6">
        <f t="shared" si="7"/>
        <v>264.7</v>
      </c>
      <c r="N169" s="5" t="str">
        <f t="shared" ca="1" si="8"/>
        <v>Ativo</v>
      </c>
    </row>
    <row r="170" spans="1:14" x14ac:dyDescent="0.3">
      <c r="A170" s="3" t="s">
        <v>184</v>
      </c>
      <c r="B170" s="3" t="s">
        <v>1</v>
      </c>
      <c r="C170" s="3" t="s">
        <v>14</v>
      </c>
      <c r="D170" s="4">
        <v>45402</v>
      </c>
      <c r="E170" s="4">
        <v>45851</v>
      </c>
      <c r="F170" s="3">
        <v>7442.02</v>
      </c>
      <c r="G170" s="3">
        <v>19</v>
      </c>
      <c r="H170" s="3" t="s">
        <v>3</v>
      </c>
      <c r="I170" s="3">
        <v>26.7</v>
      </c>
      <c r="J170" s="3">
        <v>5</v>
      </c>
      <c r="K170" s="3" t="s">
        <v>11</v>
      </c>
      <c r="L170" s="5">
        <f t="shared" si="6"/>
        <v>14</v>
      </c>
      <c r="M170" s="6">
        <f t="shared" si="7"/>
        <v>391.69</v>
      </c>
      <c r="N170" s="5" t="str">
        <f t="shared" ca="1" si="8"/>
        <v>Inativo</v>
      </c>
    </row>
    <row r="171" spans="1:14" x14ac:dyDescent="0.3">
      <c r="A171" s="3" t="s">
        <v>185</v>
      </c>
      <c r="B171" s="3" t="s">
        <v>1</v>
      </c>
      <c r="C171" s="3" t="s">
        <v>2</v>
      </c>
      <c r="D171" s="4">
        <v>44922</v>
      </c>
      <c r="E171" s="4">
        <v>45745</v>
      </c>
      <c r="F171" s="3">
        <v>14155.54</v>
      </c>
      <c r="G171" s="3">
        <v>38</v>
      </c>
      <c r="H171" s="3" t="s">
        <v>3</v>
      </c>
      <c r="I171" s="3">
        <v>54.2</v>
      </c>
      <c r="J171" s="3">
        <v>2</v>
      </c>
      <c r="K171" s="3" t="s">
        <v>15</v>
      </c>
      <c r="L171" s="5">
        <f t="shared" si="6"/>
        <v>27</v>
      </c>
      <c r="M171" s="6">
        <f t="shared" si="7"/>
        <v>372.51</v>
      </c>
      <c r="N171" s="5" t="str">
        <f t="shared" ca="1" si="8"/>
        <v>Inativo</v>
      </c>
    </row>
    <row r="172" spans="1:14" x14ac:dyDescent="0.3">
      <c r="A172" s="3" t="s">
        <v>186</v>
      </c>
      <c r="B172" s="3" t="s">
        <v>33</v>
      </c>
      <c r="C172" s="3" t="s">
        <v>2</v>
      </c>
      <c r="D172" s="4">
        <v>44682</v>
      </c>
      <c r="E172" s="4">
        <v>45821</v>
      </c>
      <c r="F172" s="3">
        <v>8810.2199999999993</v>
      </c>
      <c r="G172" s="3">
        <v>22</v>
      </c>
      <c r="H172" s="3" t="s">
        <v>10</v>
      </c>
      <c r="I172" s="3">
        <v>23.1</v>
      </c>
      <c r="J172" s="3">
        <v>5</v>
      </c>
      <c r="K172" s="3" t="s">
        <v>15</v>
      </c>
      <c r="L172" s="5">
        <f t="shared" si="6"/>
        <v>37</v>
      </c>
      <c r="M172" s="6">
        <f t="shared" si="7"/>
        <v>400.46</v>
      </c>
      <c r="N172" s="5" t="str">
        <f t="shared" ca="1" si="8"/>
        <v>Inativo</v>
      </c>
    </row>
    <row r="173" spans="1:14" x14ac:dyDescent="0.3">
      <c r="A173" s="3" t="s">
        <v>187</v>
      </c>
      <c r="B173" s="3" t="s">
        <v>1</v>
      </c>
      <c r="C173" s="3" t="s">
        <v>35</v>
      </c>
      <c r="D173" s="4">
        <v>44832</v>
      </c>
      <c r="E173" s="4">
        <v>45753</v>
      </c>
      <c r="F173" s="3">
        <v>10913.3</v>
      </c>
      <c r="G173" s="3">
        <v>32</v>
      </c>
      <c r="H173" s="3" t="s">
        <v>3</v>
      </c>
      <c r="I173" s="3">
        <v>37.299999999999997</v>
      </c>
      <c r="J173" s="3">
        <v>4</v>
      </c>
      <c r="K173" s="3" t="s">
        <v>15</v>
      </c>
      <c r="L173" s="5">
        <f t="shared" si="6"/>
        <v>30</v>
      </c>
      <c r="M173" s="6">
        <f t="shared" si="7"/>
        <v>341.04</v>
      </c>
      <c r="N173" s="5" t="str">
        <f t="shared" ca="1" si="8"/>
        <v>Inativo</v>
      </c>
    </row>
    <row r="174" spans="1:14" x14ac:dyDescent="0.3">
      <c r="A174" s="3" t="s">
        <v>188</v>
      </c>
      <c r="B174" s="3" t="s">
        <v>13</v>
      </c>
      <c r="C174" s="3" t="s">
        <v>2</v>
      </c>
      <c r="D174" s="4">
        <v>45192</v>
      </c>
      <c r="E174" s="4">
        <v>45865</v>
      </c>
      <c r="F174" s="3">
        <v>19856.57</v>
      </c>
      <c r="G174" s="3">
        <v>50</v>
      </c>
      <c r="H174" s="3" t="s">
        <v>10</v>
      </c>
      <c r="I174" s="3">
        <v>26.9</v>
      </c>
      <c r="J174" s="3">
        <v>1</v>
      </c>
      <c r="K174" s="3" t="s">
        <v>15</v>
      </c>
      <c r="L174" s="5">
        <f t="shared" si="6"/>
        <v>22</v>
      </c>
      <c r="M174" s="6">
        <f t="shared" si="7"/>
        <v>397.13</v>
      </c>
      <c r="N174" s="5" t="str">
        <f t="shared" ca="1" si="8"/>
        <v>Ativo</v>
      </c>
    </row>
    <row r="175" spans="1:14" x14ac:dyDescent="0.3">
      <c r="A175" s="3" t="s">
        <v>189</v>
      </c>
      <c r="B175" s="3" t="s">
        <v>19</v>
      </c>
      <c r="C175" s="3" t="s">
        <v>2</v>
      </c>
      <c r="D175" s="4">
        <v>45192</v>
      </c>
      <c r="E175" s="4">
        <v>45796</v>
      </c>
      <c r="F175" s="3">
        <v>13783.76</v>
      </c>
      <c r="G175" s="3">
        <v>34</v>
      </c>
      <c r="H175" s="3" t="s">
        <v>3</v>
      </c>
      <c r="I175" s="3">
        <v>68.099999999999994</v>
      </c>
      <c r="J175" s="3">
        <v>4</v>
      </c>
      <c r="K175" s="3" t="s">
        <v>8</v>
      </c>
      <c r="L175" s="5">
        <f t="shared" si="6"/>
        <v>20</v>
      </c>
      <c r="M175" s="6">
        <f t="shared" si="7"/>
        <v>405.4</v>
      </c>
      <c r="N175" s="5" t="str">
        <f t="shared" ca="1" si="8"/>
        <v>Inativo</v>
      </c>
    </row>
    <row r="176" spans="1:14" x14ac:dyDescent="0.3">
      <c r="A176" s="3" t="s">
        <v>190</v>
      </c>
      <c r="B176" s="3" t="s">
        <v>19</v>
      </c>
      <c r="C176" s="3" t="s">
        <v>2</v>
      </c>
      <c r="D176" s="4">
        <v>44502</v>
      </c>
      <c r="E176" s="4">
        <v>45765</v>
      </c>
      <c r="F176" s="3">
        <v>10443.950000000001</v>
      </c>
      <c r="G176" s="3">
        <v>49</v>
      </c>
      <c r="H176" s="3" t="s">
        <v>3</v>
      </c>
      <c r="I176" s="3">
        <v>30.5</v>
      </c>
      <c r="J176" s="3">
        <v>2</v>
      </c>
      <c r="K176" s="3" t="s">
        <v>4</v>
      </c>
      <c r="L176" s="5">
        <f t="shared" si="6"/>
        <v>42</v>
      </c>
      <c r="M176" s="6">
        <f t="shared" si="7"/>
        <v>213.14</v>
      </c>
      <c r="N176" s="5" t="str">
        <f t="shared" ca="1" si="8"/>
        <v>Inativo</v>
      </c>
    </row>
    <row r="177" spans="1:14" x14ac:dyDescent="0.3">
      <c r="A177" s="3" t="s">
        <v>191</v>
      </c>
      <c r="B177" s="3" t="s">
        <v>13</v>
      </c>
      <c r="C177" s="3" t="s">
        <v>14</v>
      </c>
      <c r="D177" s="4">
        <v>44892</v>
      </c>
      <c r="E177" s="4">
        <v>45743</v>
      </c>
      <c r="F177" s="3">
        <v>10649.68</v>
      </c>
      <c r="G177" s="3">
        <v>25</v>
      </c>
      <c r="H177" s="3" t="s">
        <v>10</v>
      </c>
      <c r="I177" s="3">
        <v>27.7</v>
      </c>
      <c r="J177" s="3">
        <v>2</v>
      </c>
      <c r="K177" s="3" t="s">
        <v>15</v>
      </c>
      <c r="L177" s="5">
        <f t="shared" si="6"/>
        <v>28</v>
      </c>
      <c r="M177" s="6">
        <f t="shared" si="7"/>
        <v>425.99</v>
      </c>
      <c r="N177" s="5" t="str">
        <f t="shared" ca="1" si="8"/>
        <v>Inativo</v>
      </c>
    </row>
    <row r="178" spans="1:14" x14ac:dyDescent="0.3">
      <c r="A178" s="3" t="s">
        <v>192</v>
      </c>
      <c r="B178" s="3" t="s">
        <v>13</v>
      </c>
      <c r="C178" s="3" t="s">
        <v>2</v>
      </c>
      <c r="D178" s="4">
        <v>44622</v>
      </c>
      <c r="E178" s="4">
        <v>45813</v>
      </c>
      <c r="F178" s="3">
        <v>6952.79</v>
      </c>
      <c r="G178" s="3">
        <v>21</v>
      </c>
      <c r="H178" s="3" t="s">
        <v>3</v>
      </c>
      <c r="I178" s="3">
        <v>66</v>
      </c>
      <c r="J178" s="3">
        <v>4</v>
      </c>
      <c r="K178" s="3" t="s">
        <v>11</v>
      </c>
      <c r="L178" s="5">
        <f t="shared" si="6"/>
        <v>39</v>
      </c>
      <c r="M178" s="6">
        <f t="shared" si="7"/>
        <v>331.09</v>
      </c>
      <c r="N178" s="5" t="str">
        <f t="shared" ca="1" si="8"/>
        <v>Inativo</v>
      </c>
    </row>
    <row r="179" spans="1:14" x14ac:dyDescent="0.3">
      <c r="A179" s="3" t="s">
        <v>193</v>
      </c>
      <c r="B179" s="3" t="s">
        <v>33</v>
      </c>
      <c r="C179" s="3" t="s">
        <v>14</v>
      </c>
      <c r="D179" s="4">
        <v>45522</v>
      </c>
      <c r="E179" s="4">
        <v>45705</v>
      </c>
      <c r="F179" s="3">
        <v>13614.81</v>
      </c>
      <c r="G179" s="3">
        <v>31</v>
      </c>
      <c r="H179" s="3" t="s">
        <v>10</v>
      </c>
      <c r="I179" s="3">
        <v>35.700000000000003</v>
      </c>
      <c r="J179" s="3">
        <v>3</v>
      </c>
      <c r="K179" s="3" t="s">
        <v>4</v>
      </c>
      <c r="L179" s="5">
        <f t="shared" si="6"/>
        <v>6</v>
      </c>
      <c r="M179" s="6">
        <f t="shared" si="7"/>
        <v>439.19</v>
      </c>
      <c r="N179" s="5" t="str">
        <f t="shared" ca="1" si="8"/>
        <v>Inativo</v>
      </c>
    </row>
    <row r="180" spans="1:14" x14ac:dyDescent="0.3">
      <c r="A180" s="3" t="s">
        <v>194</v>
      </c>
      <c r="B180" s="3" t="s">
        <v>33</v>
      </c>
      <c r="C180" s="3" t="s">
        <v>2</v>
      </c>
      <c r="D180" s="4">
        <v>45042</v>
      </c>
      <c r="E180" s="4">
        <v>45836</v>
      </c>
      <c r="F180" s="3">
        <v>8512.7900000000009</v>
      </c>
      <c r="G180" s="3">
        <v>38</v>
      </c>
      <c r="H180" s="3" t="s">
        <v>10</v>
      </c>
      <c r="I180" s="3">
        <v>32.5</v>
      </c>
      <c r="J180" s="3">
        <v>3</v>
      </c>
      <c r="K180" s="3" t="s">
        <v>15</v>
      </c>
      <c r="L180" s="5">
        <f t="shared" si="6"/>
        <v>26</v>
      </c>
      <c r="M180" s="6">
        <f t="shared" si="7"/>
        <v>224.02</v>
      </c>
      <c r="N180" s="5" t="str">
        <f t="shared" ca="1" si="8"/>
        <v>Inativo</v>
      </c>
    </row>
    <row r="181" spans="1:14" x14ac:dyDescent="0.3">
      <c r="A181" s="3" t="s">
        <v>195</v>
      </c>
      <c r="B181" s="3" t="s">
        <v>33</v>
      </c>
      <c r="C181" s="3" t="s">
        <v>35</v>
      </c>
      <c r="D181" s="4">
        <v>44502</v>
      </c>
      <c r="E181" s="4">
        <v>45840</v>
      </c>
      <c r="F181" s="3">
        <v>5743.08</v>
      </c>
      <c r="G181" s="3">
        <v>27</v>
      </c>
      <c r="H181" s="3" t="s">
        <v>10</v>
      </c>
      <c r="I181" s="3">
        <v>34.6</v>
      </c>
      <c r="J181" s="3">
        <v>3</v>
      </c>
      <c r="K181" s="3" t="s">
        <v>11</v>
      </c>
      <c r="L181" s="5">
        <f t="shared" si="6"/>
        <v>44</v>
      </c>
      <c r="M181" s="6">
        <f t="shared" si="7"/>
        <v>212.71</v>
      </c>
      <c r="N181" s="5" t="str">
        <f t="shared" ca="1" si="8"/>
        <v>Inativo</v>
      </c>
    </row>
    <row r="182" spans="1:14" x14ac:dyDescent="0.3">
      <c r="A182" s="3" t="s">
        <v>196</v>
      </c>
      <c r="B182" s="3" t="s">
        <v>13</v>
      </c>
      <c r="C182" s="3" t="s">
        <v>2</v>
      </c>
      <c r="D182" s="7">
        <v>45732</v>
      </c>
      <c r="E182" s="7">
        <v>45719</v>
      </c>
      <c r="F182" s="3">
        <v>18493.810000000001</v>
      </c>
      <c r="G182" s="3">
        <v>42</v>
      </c>
      <c r="H182" s="3" t="s">
        <v>10</v>
      </c>
      <c r="I182" s="3">
        <v>35.4</v>
      </c>
      <c r="J182" s="3">
        <v>2</v>
      </c>
      <c r="K182" s="3" t="s">
        <v>4</v>
      </c>
      <c r="L182" s="5">
        <f t="shared" si="6"/>
        <v>0</v>
      </c>
      <c r="M182" s="6">
        <f t="shared" si="7"/>
        <v>440.33</v>
      </c>
      <c r="N182" s="5" t="str">
        <f t="shared" ca="1" si="8"/>
        <v>Inativo</v>
      </c>
    </row>
    <row r="183" spans="1:14" x14ac:dyDescent="0.3">
      <c r="A183" s="3" t="s">
        <v>197</v>
      </c>
      <c r="B183" s="3" t="s">
        <v>19</v>
      </c>
      <c r="C183" s="3" t="s">
        <v>35</v>
      </c>
      <c r="D183" s="4">
        <v>44562</v>
      </c>
      <c r="E183" s="4">
        <v>45770</v>
      </c>
      <c r="F183" s="3">
        <v>13539.93</v>
      </c>
      <c r="G183" s="3">
        <v>50</v>
      </c>
      <c r="H183" s="3" t="s">
        <v>3</v>
      </c>
      <c r="I183" s="3">
        <v>18.8</v>
      </c>
      <c r="J183" s="3">
        <v>3</v>
      </c>
      <c r="K183" s="3" t="s">
        <v>15</v>
      </c>
      <c r="L183" s="5">
        <f t="shared" si="6"/>
        <v>40</v>
      </c>
      <c r="M183" s="6">
        <f t="shared" si="7"/>
        <v>270.8</v>
      </c>
      <c r="N183" s="5" t="str">
        <f t="shared" ca="1" si="8"/>
        <v>Inativo</v>
      </c>
    </row>
    <row r="184" spans="1:14" x14ac:dyDescent="0.3">
      <c r="A184" s="3" t="s">
        <v>198</v>
      </c>
      <c r="B184" s="3" t="s">
        <v>33</v>
      </c>
      <c r="C184" s="3" t="s">
        <v>35</v>
      </c>
      <c r="D184" s="4">
        <v>45792</v>
      </c>
      <c r="E184" s="4">
        <v>45843</v>
      </c>
      <c r="F184" s="3">
        <v>11840.95</v>
      </c>
      <c r="G184" s="3">
        <v>38</v>
      </c>
      <c r="H184" s="3" t="s">
        <v>10</v>
      </c>
      <c r="I184" s="3">
        <v>76.400000000000006</v>
      </c>
      <c r="J184" s="3">
        <v>1</v>
      </c>
      <c r="K184" s="3" t="s">
        <v>8</v>
      </c>
      <c r="L184" s="5">
        <f t="shared" si="6"/>
        <v>1</v>
      </c>
      <c r="M184" s="6">
        <f t="shared" si="7"/>
        <v>311.60000000000002</v>
      </c>
      <c r="N184" s="5" t="str">
        <f t="shared" ca="1" si="8"/>
        <v>Inativo</v>
      </c>
    </row>
    <row r="185" spans="1:14" x14ac:dyDescent="0.3">
      <c r="A185" s="3" t="s">
        <v>199</v>
      </c>
      <c r="B185" s="3" t="s">
        <v>6</v>
      </c>
      <c r="C185" s="3" t="s">
        <v>14</v>
      </c>
      <c r="D185" s="4">
        <v>45102</v>
      </c>
      <c r="E185" s="4">
        <v>45716</v>
      </c>
      <c r="F185" s="3">
        <v>4680.6899999999996</v>
      </c>
      <c r="G185" s="3">
        <v>20</v>
      </c>
      <c r="H185" s="3" t="s">
        <v>10</v>
      </c>
      <c r="I185" s="3">
        <v>27.5</v>
      </c>
      <c r="J185" s="3">
        <v>2</v>
      </c>
      <c r="K185" s="3" t="s">
        <v>11</v>
      </c>
      <c r="L185" s="5">
        <f t="shared" si="6"/>
        <v>20</v>
      </c>
      <c r="M185" s="6">
        <f t="shared" si="7"/>
        <v>234.03</v>
      </c>
      <c r="N185" s="5" t="str">
        <f t="shared" ca="1" si="8"/>
        <v>Inativo</v>
      </c>
    </row>
    <row r="186" spans="1:14" x14ac:dyDescent="0.3">
      <c r="A186" s="3" t="s">
        <v>200</v>
      </c>
      <c r="B186" s="3" t="s">
        <v>6</v>
      </c>
      <c r="C186" s="3" t="s">
        <v>7</v>
      </c>
      <c r="D186" s="4">
        <v>44802</v>
      </c>
      <c r="E186" s="4">
        <v>45815</v>
      </c>
      <c r="F186" s="3">
        <v>1850.6</v>
      </c>
      <c r="G186" s="3">
        <v>7</v>
      </c>
      <c r="H186" s="3" t="s">
        <v>10</v>
      </c>
      <c r="I186" s="3">
        <v>59.3</v>
      </c>
      <c r="J186" s="3">
        <v>5</v>
      </c>
      <c r="K186" s="3" t="s">
        <v>15</v>
      </c>
      <c r="L186" s="5">
        <f t="shared" si="6"/>
        <v>33</v>
      </c>
      <c r="M186" s="6">
        <f t="shared" si="7"/>
        <v>264.37</v>
      </c>
      <c r="N186" s="5" t="str">
        <f t="shared" ca="1" si="8"/>
        <v>Inativo</v>
      </c>
    </row>
    <row r="187" spans="1:14" x14ac:dyDescent="0.3">
      <c r="A187" s="3" t="s">
        <v>201</v>
      </c>
      <c r="B187" s="3" t="s">
        <v>33</v>
      </c>
      <c r="C187" s="3" t="s">
        <v>21</v>
      </c>
      <c r="D187" s="4">
        <v>45642</v>
      </c>
      <c r="E187" s="4">
        <v>45864</v>
      </c>
      <c r="F187" s="3">
        <v>3312.09</v>
      </c>
      <c r="G187" s="3">
        <v>8</v>
      </c>
      <c r="H187" s="3" t="s">
        <v>10</v>
      </c>
      <c r="I187" s="3">
        <v>22.1</v>
      </c>
      <c r="J187" s="3">
        <v>1</v>
      </c>
      <c r="K187" s="3" t="s">
        <v>15</v>
      </c>
      <c r="L187" s="5">
        <f t="shared" si="6"/>
        <v>7</v>
      </c>
      <c r="M187" s="6">
        <f t="shared" si="7"/>
        <v>414.01</v>
      </c>
      <c r="N187" s="5" t="str">
        <f t="shared" ca="1" si="8"/>
        <v>Ativo</v>
      </c>
    </row>
    <row r="188" spans="1:14" x14ac:dyDescent="0.3">
      <c r="A188" s="3" t="s">
        <v>202</v>
      </c>
      <c r="B188" s="3" t="s">
        <v>13</v>
      </c>
      <c r="C188" s="3" t="s">
        <v>2</v>
      </c>
      <c r="D188" s="4">
        <v>44802</v>
      </c>
      <c r="E188" s="4">
        <v>45808</v>
      </c>
      <c r="F188" s="3">
        <v>14060.45</v>
      </c>
      <c r="G188" s="3">
        <v>34</v>
      </c>
      <c r="H188" s="3" t="s">
        <v>10</v>
      </c>
      <c r="I188" s="3">
        <v>69.599999999999994</v>
      </c>
      <c r="J188" s="3">
        <v>2</v>
      </c>
      <c r="K188" s="3" t="s">
        <v>15</v>
      </c>
      <c r="L188" s="5">
        <f t="shared" si="6"/>
        <v>33</v>
      </c>
      <c r="M188" s="6">
        <f t="shared" si="7"/>
        <v>413.54</v>
      </c>
      <c r="N188" s="5" t="str">
        <f t="shared" ca="1" si="8"/>
        <v>Inativo</v>
      </c>
    </row>
    <row r="189" spans="1:14" x14ac:dyDescent="0.3">
      <c r="A189" s="3" t="s">
        <v>203</v>
      </c>
      <c r="B189" s="3" t="s">
        <v>6</v>
      </c>
      <c r="C189" s="3" t="s">
        <v>21</v>
      </c>
      <c r="D189" s="4">
        <v>45642</v>
      </c>
      <c r="E189" s="4">
        <v>45847</v>
      </c>
      <c r="F189" s="3">
        <v>2494.62</v>
      </c>
      <c r="G189" s="3">
        <v>12</v>
      </c>
      <c r="H189" s="3" t="s">
        <v>3</v>
      </c>
      <c r="I189" s="3">
        <v>65.3</v>
      </c>
      <c r="J189" s="3">
        <v>5</v>
      </c>
      <c r="K189" s="3" t="s">
        <v>15</v>
      </c>
      <c r="L189" s="5">
        <f t="shared" si="6"/>
        <v>6</v>
      </c>
      <c r="M189" s="6">
        <f t="shared" si="7"/>
        <v>207.89</v>
      </c>
      <c r="N189" s="5" t="str">
        <f t="shared" ca="1" si="8"/>
        <v>Inativo</v>
      </c>
    </row>
    <row r="190" spans="1:14" x14ac:dyDescent="0.3">
      <c r="A190" s="3" t="s">
        <v>204</v>
      </c>
      <c r="B190" s="3" t="s">
        <v>33</v>
      </c>
      <c r="C190" s="3" t="s">
        <v>35</v>
      </c>
      <c r="D190" s="4">
        <v>45612</v>
      </c>
      <c r="E190" s="4">
        <v>45860</v>
      </c>
      <c r="F190" s="3">
        <v>19495.259999999998</v>
      </c>
      <c r="G190" s="3">
        <v>39</v>
      </c>
      <c r="H190" s="3" t="s">
        <v>3</v>
      </c>
      <c r="I190" s="3">
        <v>31.7</v>
      </c>
      <c r="J190" s="3">
        <v>4</v>
      </c>
      <c r="K190" s="3" t="s">
        <v>11</v>
      </c>
      <c r="L190" s="5">
        <f t="shared" si="6"/>
        <v>8</v>
      </c>
      <c r="M190" s="6">
        <f t="shared" si="7"/>
        <v>499.88</v>
      </c>
      <c r="N190" s="5" t="str">
        <f t="shared" ca="1" si="8"/>
        <v>Ativo</v>
      </c>
    </row>
    <row r="191" spans="1:14" x14ac:dyDescent="0.3">
      <c r="A191" s="3" t="s">
        <v>205</v>
      </c>
      <c r="B191" s="3" t="s">
        <v>33</v>
      </c>
      <c r="C191" s="3" t="s">
        <v>35</v>
      </c>
      <c r="D191" s="4">
        <v>45732</v>
      </c>
      <c r="E191" s="4">
        <v>45801</v>
      </c>
      <c r="F191" s="3">
        <v>3232.26</v>
      </c>
      <c r="G191" s="3">
        <v>8</v>
      </c>
      <c r="H191" s="3" t="s">
        <v>3</v>
      </c>
      <c r="I191" s="3">
        <v>41.5</v>
      </c>
      <c r="J191" s="3">
        <v>3</v>
      </c>
      <c r="K191" s="3" t="s">
        <v>8</v>
      </c>
      <c r="L191" s="5">
        <f t="shared" si="6"/>
        <v>2</v>
      </c>
      <c r="M191" s="6">
        <f t="shared" si="7"/>
        <v>404.03</v>
      </c>
      <c r="N191" s="5" t="str">
        <f t="shared" ca="1" si="8"/>
        <v>Inativo</v>
      </c>
    </row>
    <row r="192" spans="1:14" x14ac:dyDescent="0.3">
      <c r="A192" s="3" t="s">
        <v>206</v>
      </c>
      <c r="B192" s="3" t="s">
        <v>6</v>
      </c>
      <c r="C192" s="3" t="s">
        <v>35</v>
      </c>
      <c r="D192" s="4">
        <v>45522</v>
      </c>
      <c r="E192" s="4">
        <v>45849</v>
      </c>
      <c r="F192" s="3">
        <v>22562.71</v>
      </c>
      <c r="G192" s="3">
        <v>49</v>
      </c>
      <c r="H192" s="3" t="s">
        <v>10</v>
      </c>
      <c r="I192" s="3">
        <v>45.2</v>
      </c>
      <c r="J192" s="3">
        <v>1</v>
      </c>
      <c r="K192" s="3" t="s">
        <v>8</v>
      </c>
      <c r="L192" s="5">
        <f t="shared" si="6"/>
        <v>10</v>
      </c>
      <c r="M192" s="6">
        <f t="shared" si="7"/>
        <v>460.46</v>
      </c>
      <c r="N192" s="5" t="str">
        <f t="shared" ca="1" si="8"/>
        <v>Inativo</v>
      </c>
    </row>
    <row r="193" spans="1:14" x14ac:dyDescent="0.3">
      <c r="A193" s="3" t="s">
        <v>207</v>
      </c>
      <c r="B193" s="3" t="s">
        <v>13</v>
      </c>
      <c r="C193" s="3" t="s">
        <v>21</v>
      </c>
      <c r="D193" s="4">
        <v>45552</v>
      </c>
      <c r="E193" s="4">
        <v>45701</v>
      </c>
      <c r="F193" s="3">
        <v>9645.42</v>
      </c>
      <c r="G193" s="3">
        <v>20</v>
      </c>
      <c r="H193" s="3" t="s">
        <v>3</v>
      </c>
      <c r="I193" s="3">
        <v>34.200000000000003</v>
      </c>
      <c r="J193" s="3">
        <v>3</v>
      </c>
      <c r="K193" s="3" t="s">
        <v>4</v>
      </c>
      <c r="L193" s="5">
        <f t="shared" si="6"/>
        <v>4</v>
      </c>
      <c r="M193" s="6">
        <f t="shared" si="7"/>
        <v>482.27</v>
      </c>
      <c r="N193" s="5" t="str">
        <f t="shared" ca="1" si="8"/>
        <v>Inativo</v>
      </c>
    </row>
    <row r="194" spans="1:14" x14ac:dyDescent="0.3">
      <c r="A194" s="3" t="s">
        <v>208</v>
      </c>
      <c r="B194" s="3" t="s">
        <v>13</v>
      </c>
      <c r="C194" s="3" t="s">
        <v>21</v>
      </c>
      <c r="D194" s="4">
        <v>44652</v>
      </c>
      <c r="E194" s="4">
        <v>45812</v>
      </c>
      <c r="F194" s="3">
        <v>13451.5</v>
      </c>
      <c r="G194" s="3">
        <v>35</v>
      </c>
      <c r="H194" s="3" t="s">
        <v>3</v>
      </c>
      <c r="I194" s="3">
        <v>53.8</v>
      </c>
      <c r="J194" s="3">
        <v>1</v>
      </c>
      <c r="K194" s="3" t="s">
        <v>8</v>
      </c>
      <c r="L194" s="5">
        <f t="shared" si="6"/>
        <v>38</v>
      </c>
      <c r="M194" s="6">
        <f t="shared" si="7"/>
        <v>384.33</v>
      </c>
      <c r="N194" s="5" t="str">
        <f t="shared" ca="1" si="8"/>
        <v>Inativo</v>
      </c>
    </row>
    <row r="195" spans="1:14" x14ac:dyDescent="0.3">
      <c r="A195" s="3" t="s">
        <v>209</v>
      </c>
      <c r="B195" s="3" t="s">
        <v>6</v>
      </c>
      <c r="C195" s="3" t="s">
        <v>35</v>
      </c>
      <c r="D195" s="4">
        <v>45582</v>
      </c>
      <c r="E195" s="4">
        <v>45714</v>
      </c>
      <c r="F195" s="3">
        <v>3690.85</v>
      </c>
      <c r="G195" s="3">
        <v>10</v>
      </c>
      <c r="H195" s="3" t="s">
        <v>10</v>
      </c>
      <c r="I195" s="3">
        <v>69</v>
      </c>
      <c r="J195" s="3">
        <v>1</v>
      </c>
      <c r="K195" s="3" t="s">
        <v>4</v>
      </c>
      <c r="L195" s="5">
        <f t="shared" ref="L195:L258" si="9">ROUNDDOWN((E195-D195)/30,0)</f>
        <v>4</v>
      </c>
      <c r="M195" s="6">
        <f t="shared" ref="M195:M258" si="10">IFERROR(ROUND(F195/G195,2),0)</f>
        <v>369.09</v>
      </c>
      <c r="N195" s="5" t="str">
        <f t="shared" ref="N195:N258" ca="1" si="11">IF(((TODAY()-1)-E195)&gt;90,"Inativo","Ativo")</f>
        <v>Inativo</v>
      </c>
    </row>
    <row r="196" spans="1:14" x14ac:dyDescent="0.3">
      <c r="A196" s="3" t="s">
        <v>210</v>
      </c>
      <c r="B196" s="3" t="s">
        <v>1</v>
      </c>
      <c r="C196" s="3" t="s">
        <v>35</v>
      </c>
      <c r="D196" s="4">
        <v>45372</v>
      </c>
      <c r="E196" s="4">
        <v>45829</v>
      </c>
      <c r="F196" s="3">
        <v>8572.52</v>
      </c>
      <c r="G196" s="3">
        <v>41</v>
      </c>
      <c r="H196" s="3" t="s">
        <v>10</v>
      </c>
      <c r="I196" s="3">
        <v>53.3</v>
      </c>
      <c r="J196" s="3">
        <v>5</v>
      </c>
      <c r="K196" s="3" t="s">
        <v>15</v>
      </c>
      <c r="L196" s="5">
        <f t="shared" si="9"/>
        <v>15</v>
      </c>
      <c r="M196" s="6">
        <f t="shared" si="10"/>
        <v>209.09</v>
      </c>
      <c r="N196" s="5" t="str">
        <f t="shared" ca="1" si="11"/>
        <v>Inativo</v>
      </c>
    </row>
    <row r="197" spans="1:14" x14ac:dyDescent="0.3">
      <c r="A197" s="3" t="s">
        <v>211</v>
      </c>
      <c r="B197" s="3" t="s">
        <v>13</v>
      </c>
      <c r="C197" s="3" t="s">
        <v>7</v>
      </c>
      <c r="D197" s="4">
        <v>45402</v>
      </c>
      <c r="E197" s="4">
        <v>45707</v>
      </c>
      <c r="F197" s="3">
        <v>11316.49</v>
      </c>
      <c r="G197" s="3">
        <v>51</v>
      </c>
      <c r="H197" s="3" t="s">
        <v>10</v>
      </c>
      <c r="I197" s="3">
        <v>30.8</v>
      </c>
      <c r="J197" s="3">
        <v>1</v>
      </c>
      <c r="K197" s="3" t="s">
        <v>8</v>
      </c>
      <c r="L197" s="5">
        <f t="shared" si="9"/>
        <v>10</v>
      </c>
      <c r="M197" s="6">
        <f t="shared" si="10"/>
        <v>221.89</v>
      </c>
      <c r="N197" s="5" t="str">
        <f t="shared" ca="1" si="11"/>
        <v>Inativo</v>
      </c>
    </row>
    <row r="198" spans="1:14" x14ac:dyDescent="0.3">
      <c r="A198" s="3" t="s">
        <v>212</v>
      </c>
      <c r="B198" s="3" t="s">
        <v>33</v>
      </c>
      <c r="C198" s="3" t="s">
        <v>7</v>
      </c>
      <c r="D198" s="4">
        <v>44952</v>
      </c>
      <c r="E198" s="4">
        <v>45830</v>
      </c>
      <c r="F198" s="3">
        <v>8519.4699999999993</v>
      </c>
      <c r="G198" s="3">
        <v>29</v>
      </c>
      <c r="H198" s="3" t="s">
        <v>10</v>
      </c>
      <c r="I198" s="3">
        <v>52.5</v>
      </c>
      <c r="J198" s="3">
        <v>3</v>
      </c>
      <c r="K198" s="3" t="s">
        <v>15</v>
      </c>
      <c r="L198" s="5">
        <f t="shared" si="9"/>
        <v>29</v>
      </c>
      <c r="M198" s="6">
        <f t="shared" si="10"/>
        <v>293.77</v>
      </c>
      <c r="N198" s="5" t="str">
        <f t="shared" ca="1" si="11"/>
        <v>Inativo</v>
      </c>
    </row>
    <row r="199" spans="1:14" x14ac:dyDescent="0.3">
      <c r="A199" s="3" t="s">
        <v>213</v>
      </c>
      <c r="B199" s="3" t="s">
        <v>33</v>
      </c>
      <c r="C199" s="3" t="s">
        <v>21</v>
      </c>
      <c r="D199" s="4">
        <v>45162</v>
      </c>
      <c r="E199" s="4">
        <v>45739</v>
      </c>
      <c r="F199" s="3">
        <v>10878.14</v>
      </c>
      <c r="G199" s="3">
        <v>32</v>
      </c>
      <c r="H199" s="3" t="s">
        <v>3</v>
      </c>
      <c r="I199" s="3">
        <v>32.299999999999997</v>
      </c>
      <c r="J199" s="3">
        <v>3</v>
      </c>
      <c r="K199" s="3" t="s">
        <v>11</v>
      </c>
      <c r="L199" s="5">
        <f t="shared" si="9"/>
        <v>19</v>
      </c>
      <c r="M199" s="6">
        <f t="shared" si="10"/>
        <v>339.94</v>
      </c>
      <c r="N199" s="5" t="str">
        <f t="shared" ca="1" si="11"/>
        <v>Inativo</v>
      </c>
    </row>
    <row r="200" spans="1:14" x14ac:dyDescent="0.3">
      <c r="A200" s="3" t="s">
        <v>214</v>
      </c>
      <c r="B200" s="3" t="s">
        <v>19</v>
      </c>
      <c r="C200" s="3" t="s">
        <v>21</v>
      </c>
      <c r="D200" s="4">
        <v>45672</v>
      </c>
      <c r="E200" s="4">
        <v>45808</v>
      </c>
      <c r="F200" s="3">
        <v>976.32</v>
      </c>
      <c r="G200" s="3">
        <v>3</v>
      </c>
      <c r="H200" s="3" t="s">
        <v>10</v>
      </c>
      <c r="I200" s="3">
        <v>70.5</v>
      </c>
      <c r="J200" s="3">
        <v>2</v>
      </c>
      <c r="K200" s="3" t="s">
        <v>15</v>
      </c>
      <c r="L200" s="5">
        <f t="shared" si="9"/>
        <v>4</v>
      </c>
      <c r="M200" s="6">
        <f t="shared" si="10"/>
        <v>325.44</v>
      </c>
      <c r="N200" s="5" t="str">
        <f t="shared" ca="1" si="11"/>
        <v>Inativo</v>
      </c>
    </row>
    <row r="201" spans="1:14" x14ac:dyDescent="0.3">
      <c r="A201" s="3" t="s">
        <v>215</v>
      </c>
      <c r="B201" s="3" t="s">
        <v>6</v>
      </c>
      <c r="C201" s="3" t="s">
        <v>14</v>
      </c>
      <c r="D201" s="4">
        <v>45492</v>
      </c>
      <c r="E201" s="4">
        <v>45842</v>
      </c>
      <c r="F201" s="3">
        <v>16322.14</v>
      </c>
      <c r="G201" s="3">
        <v>48</v>
      </c>
      <c r="H201" s="3" t="s">
        <v>10</v>
      </c>
      <c r="I201" s="3">
        <v>79.7</v>
      </c>
      <c r="J201" s="3">
        <v>3</v>
      </c>
      <c r="K201" s="3" t="s">
        <v>11</v>
      </c>
      <c r="L201" s="5">
        <f t="shared" si="9"/>
        <v>11</v>
      </c>
      <c r="M201" s="6">
        <f t="shared" si="10"/>
        <v>340.04</v>
      </c>
      <c r="N201" s="5" t="str">
        <f t="shared" ca="1" si="11"/>
        <v>Inativo</v>
      </c>
    </row>
    <row r="202" spans="1:14" x14ac:dyDescent="0.3">
      <c r="A202" s="3" t="s">
        <v>216</v>
      </c>
      <c r="B202" s="3" t="s">
        <v>1</v>
      </c>
      <c r="C202" s="3" t="s">
        <v>2</v>
      </c>
      <c r="D202" s="4">
        <v>45102</v>
      </c>
      <c r="E202" s="4">
        <v>45765</v>
      </c>
      <c r="F202" s="3">
        <v>9787.7900000000009</v>
      </c>
      <c r="G202" s="3">
        <v>32</v>
      </c>
      <c r="H202" s="3" t="s">
        <v>3</v>
      </c>
      <c r="I202" s="3">
        <v>25.1</v>
      </c>
      <c r="J202" s="3">
        <v>1</v>
      </c>
      <c r="K202" s="3" t="s">
        <v>15</v>
      </c>
      <c r="L202" s="5">
        <f t="shared" si="9"/>
        <v>22</v>
      </c>
      <c r="M202" s="6">
        <f t="shared" si="10"/>
        <v>305.87</v>
      </c>
      <c r="N202" s="5" t="str">
        <f t="shared" ca="1" si="11"/>
        <v>Inativo</v>
      </c>
    </row>
    <row r="203" spans="1:14" x14ac:dyDescent="0.3">
      <c r="A203" s="3" t="s">
        <v>217</v>
      </c>
      <c r="B203" s="3" t="s">
        <v>33</v>
      </c>
      <c r="C203" s="3" t="s">
        <v>35</v>
      </c>
      <c r="D203" s="4">
        <v>44622</v>
      </c>
      <c r="E203" s="4">
        <v>45762</v>
      </c>
      <c r="F203" s="3">
        <v>19528.52</v>
      </c>
      <c r="G203" s="3">
        <v>43</v>
      </c>
      <c r="H203" s="3" t="s">
        <v>10</v>
      </c>
      <c r="I203" s="3">
        <v>47.6</v>
      </c>
      <c r="J203" s="3">
        <v>4</v>
      </c>
      <c r="K203" s="3" t="s">
        <v>8</v>
      </c>
      <c r="L203" s="5">
        <f t="shared" si="9"/>
        <v>38</v>
      </c>
      <c r="M203" s="6">
        <f t="shared" si="10"/>
        <v>454.15</v>
      </c>
      <c r="N203" s="5" t="str">
        <f t="shared" ca="1" si="11"/>
        <v>Inativo</v>
      </c>
    </row>
    <row r="204" spans="1:14" x14ac:dyDescent="0.3">
      <c r="A204" s="3" t="s">
        <v>218</v>
      </c>
      <c r="B204" s="3" t="s">
        <v>13</v>
      </c>
      <c r="C204" s="3" t="s">
        <v>14</v>
      </c>
      <c r="D204" s="4">
        <v>45102</v>
      </c>
      <c r="E204" s="4">
        <v>45871</v>
      </c>
      <c r="F204" s="3">
        <v>8476.5400000000009</v>
      </c>
      <c r="G204" s="3">
        <v>23</v>
      </c>
      <c r="H204" s="3" t="s">
        <v>10</v>
      </c>
      <c r="I204" s="3">
        <v>13.6</v>
      </c>
      <c r="J204" s="3">
        <v>3</v>
      </c>
      <c r="K204" s="3" t="s">
        <v>15</v>
      </c>
      <c r="L204" s="5">
        <f t="shared" si="9"/>
        <v>25</v>
      </c>
      <c r="M204" s="6">
        <f t="shared" si="10"/>
        <v>368.55</v>
      </c>
      <c r="N204" s="5" t="str">
        <f t="shared" ca="1" si="11"/>
        <v>Ativo</v>
      </c>
    </row>
    <row r="205" spans="1:14" x14ac:dyDescent="0.3">
      <c r="A205" s="3" t="s">
        <v>219</v>
      </c>
      <c r="B205" s="3" t="s">
        <v>1</v>
      </c>
      <c r="C205" s="3" t="s">
        <v>7</v>
      </c>
      <c r="D205" s="4">
        <v>44892</v>
      </c>
      <c r="E205" s="4">
        <v>45687</v>
      </c>
      <c r="F205" s="3">
        <v>10835.23</v>
      </c>
      <c r="G205" s="3">
        <v>28</v>
      </c>
      <c r="H205" s="3" t="s">
        <v>10</v>
      </c>
      <c r="I205" s="3">
        <v>67.8</v>
      </c>
      <c r="J205" s="3">
        <v>5</v>
      </c>
      <c r="K205" s="3" t="s">
        <v>4</v>
      </c>
      <c r="L205" s="5">
        <f t="shared" si="9"/>
        <v>26</v>
      </c>
      <c r="M205" s="6">
        <f t="shared" si="10"/>
        <v>386.97</v>
      </c>
      <c r="N205" s="5" t="str">
        <f t="shared" ca="1" si="11"/>
        <v>Inativo</v>
      </c>
    </row>
    <row r="206" spans="1:14" x14ac:dyDescent="0.3">
      <c r="A206" s="3" t="s">
        <v>220</v>
      </c>
      <c r="B206" s="3" t="s">
        <v>19</v>
      </c>
      <c r="C206" s="3" t="s">
        <v>2</v>
      </c>
      <c r="D206" s="4">
        <v>45102</v>
      </c>
      <c r="E206" s="4">
        <v>45796</v>
      </c>
      <c r="F206" s="3">
        <v>5973.5</v>
      </c>
      <c r="G206" s="3">
        <v>23</v>
      </c>
      <c r="H206" s="3" t="s">
        <v>10</v>
      </c>
      <c r="I206" s="3">
        <v>62.8</v>
      </c>
      <c r="J206" s="3">
        <v>5</v>
      </c>
      <c r="K206" s="3" t="s">
        <v>11</v>
      </c>
      <c r="L206" s="5">
        <f t="shared" si="9"/>
        <v>23</v>
      </c>
      <c r="M206" s="6">
        <f t="shared" si="10"/>
        <v>259.72000000000003</v>
      </c>
      <c r="N206" s="5" t="str">
        <f t="shared" ca="1" si="11"/>
        <v>Inativo</v>
      </c>
    </row>
    <row r="207" spans="1:14" x14ac:dyDescent="0.3">
      <c r="A207" s="3" t="s">
        <v>221</v>
      </c>
      <c r="B207" s="3" t="s">
        <v>6</v>
      </c>
      <c r="C207" s="3" t="s">
        <v>2</v>
      </c>
      <c r="D207" s="4">
        <v>45792</v>
      </c>
      <c r="E207" s="4">
        <v>45847</v>
      </c>
      <c r="F207" s="3">
        <v>711.6</v>
      </c>
      <c r="G207" s="3">
        <v>2</v>
      </c>
      <c r="H207" s="3" t="s">
        <v>10</v>
      </c>
      <c r="I207" s="3">
        <v>66.3</v>
      </c>
      <c r="J207" s="3">
        <v>2</v>
      </c>
      <c r="K207" s="3" t="s">
        <v>8</v>
      </c>
      <c r="L207" s="5">
        <f t="shared" si="9"/>
        <v>1</v>
      </c>
      <c r="M207" s="6">
        <f t="shared" si="10"/>
        <v>355.8</v>
      </c>
      <c r="N207" s="5" t="str">
        <f t="shared" ca="1" si="11"/>
        <v>Inativo</v>
      </c>
    </row>
    <row r="208" spans="1:14" x14ac:dyDescent="0.3">
      <c r="A208" s="3" t="s">
        <v>222</v>
      </c>
      <c r="B208" s="3" t="s">
        <v>13</v>
      </c>
      <c r="C208" s="3" t="s">
        <v>35</v>
      </c>
      <c r="D208" s="4">
        <v>45252</v>
      </c>
      <c r="E208" s="4">
        <v>45782</v>
      </c>
      <c r="F208" s="3">
        <v>3521.94</v>
      </c>
      <c r="G208" s="3">
        <v>10</v>
      </c>
      <c r="H208" s="3" t="s">
        <v>10</v>
      </c>
      <c r="I208" s="3">
        <v>51.6</v>
      </c>
      <c r="J208" s="3">
        <v>5</v>
      </c>
      <c r="K208" s="3" t="s">
        <v>11</v>
      </c>
      <c r="L208" s="5">
        <f t="shared" si="9"/>
        <v>17</v>
      </c>
      <c r="M208" s="6">
        <f t="shared" si="10"/>
        <v>352.19</v>
      </c>
      <c r="N208" s="5" t="str">
        <f t="shared" ca="1" si="11"/>
        <v>Inativo</v>
      </c>
    </row>
    <row r="209" spans="1:14" x14ac:dyDescent="0.3">
      <c r="A209" s="3" t="s">
        <v>223</v>
      </c>
      <c r="B209" s="3" t="s">
        <v>6</v>
      </c>
      <c r="C209" s="3" t="s">
        <v>14</v>
      </c>
      <c r="D209" s="4">
        <v>44952</v>
      </c>
      <c r="E209" s="4">
        <v>45878</v>
      </c>
      <c r="F209" s="3">
        <v>12109.83</v>
      </c>
      <c r="G209" s="3">
        <v>52</v>
      </c>
      <c r="H209" s="3" t="s">
        <v>10</v>
      </c>
      <c r="I209" s="3">
        <v>33.200000000000003</v>
      </c>
      <c r="J209" s="3">
        <v>4</v>
      </c>
      <c r="K209" s="3" t="s">
        <v>15</v>
      </c>
      <c r="L209" s="5">
        <f t="shared" si="9"/>
        <v>30</v>
      </c>
      <c r="M209" s="6">
        <f t="shared" si="10"/>
        <v>232.88</v>
      </c>
      <c r="N209" s="5" t="str">
        <f t="shared" ca="1" si="11"/>
        <v>Ativo</v>
      </c>
    </row>
    <row r="210" spans="1:14" x14ac:dyDescent="0.3">
      <c r="A210" s="3" t="s">
        <v>224</v>
      </c>
      <c r="B210" s="3" t="s">
        <v>1</v>
      </c>
      <c r="C210" s="3" t="s">
        <v>35</v>
      </c>
      <c r="D210" s="4">
        <v>44952</v>
      </c>
      <c r="E210" s="4">
        <v>45715</v>
      </c>
      <c r="F210" s="3">
        <v>6000.91</v>
      </c>
      <c r="G210" s="3">
        <v>16</v>
      </c>
      <c r="H210" s="3" t="s">
        <v>3</v>
      </c>
      <c r="I210" s="3">
        <v>60.5</v>
      </c>
      <c r="J210" s="3">
        <v>2</v>
      </c>
      <c r="K210" s="3" t="s">
        <v>11</v>
      </c>
      <c r="L210" s="5">
        <f t="shared" si="9"/>
        <v>25</v>
      </c>
      <c r="M210" s="6">
        <f t="shared" si="10"/>
        <v>375.06</v>
      </c>
      <c r="N210" s="5" t="str">
        <f t="shared" ca="1" si="11"/>
        <v>Inativo</v>
      </c>
    </row>
    <row r="211" spans="1:14" x14ac:dyDescent="0.3">
      <c r="A211" s="3" t="s">
        <v>225</v>
      </c>
      <c r="B211" s="3" t="s">
        <v>19</v>
      </c>
      <c r="C211" s="3" t="s">
        <v>21</v>
      </c>
      <c r="D211" s="4">
        <v>45792</v>
      </c>
      <c r="E211" s="4">
        <v>45703</v>
      </c>
      <c r="F211" s="3">
        <v>11963.22</v>
      </c>
      <c r="G211" s="3">
        <v>36</v>
      </c>
      <c r="H211" s="3" t="s">
        <v>3</v>
      </c>
      <c r="I211" s="3">
        <v>23.4</v>
      </c>
      <c r="J211" s="3">
        <v>4</v>
      </c>
      <c r="K211" s="3" t="s">
        <v>8</v>
      </c>
      <c r="L211" s="5">
        <f t="shared" si="9"/>
        <v>-2</v>
      </c>
      <c r="M211" s="6">
        <f t="shared" si="10"/>
        <v>332.31</v>
      </c>
      <c r="N211" s="5" t="str">
        <f t="shared" ca="1" si="11"/>
        <v>Inativo</v>
      </c>
    </row>
    <row r="212" spans="1:14" x14ac:dyDescent="0.3">
      <c r="A212" s="3" t="s">
        <v>226</v>
      </c>
      <c r="B212" s="3" t="s">
        <v>33</v>
      </c>
      <c r="C212" s="3" t="s">
        <v>21</v>
      </c>
      <c r="D212" s="4">
        <v>45072</v>
      </c>
      <c r="E212" s="4">
        <v>45684</v>
      </c>
      <c r="F212" s="3">
        <v>13464.04</v>
      </c>
      <c r="G212" s="3">
        <v>32</v>
      </c>
      <c r="H212" s="3" t="s">
        <v>10</v>
      </c>
      <c r="I212" s="3">
        <v>71.099999999999994</v>
      </c>
      <c r="J212" s="3">
        <v>1</v>
      </c>
      <c r="K212" s="3" t="s">
        <v>8</v>
      </c>
      <c r="L212" s="5">
        <f t="shared" si="9"/>
        <v>20</v>
      </c>
      <c r="M212" s="6">
        <f t="shared" si="10"/>
        <v>420.75</v>
      </c>
      <c r="N212" s="5" t="str">
        <f t="shared" ca="1" si="11"/>
        <v>Inativo</v>
      </c>
    </row>
    <row r="213" spans="1:14" x14ac:dyDescent="0.3">
      <c r="A213" s="3" t="s">
        <v>227</v>
      </c>
      <c r="B213" s="3" t="s">
        <v>6</v>
      </c>
      <c r="C213" s="3" t="s">
        <v>21</v>
      </c>
      <c r="D213" s="4">
        <v>44802</v>
      </c>
      <c r="E213" s="4">
        <v>45713</v>
      </c>
      <c r="F213" s="3">
        <v>5882.52</v>
      </c>
      <c r="G213" s="3">
        <v>20</v>
      </c>
      <c r="H213" s="3" t="s">
        <v>10</v>
      </c>
      <c r="I213" s="3">
        <v>46.8</v>
      </c>
      <c r="J213" s="3">
        <v>2</v>
      </c>
      <c r="K213" s="3" t="s">
        <v>11</v>
      </c>
      <c r="L213" s="5">
        <f t="shared" si="9"/>
        <v>30</v>
      </c>
      <c r="M213" s="6">
        <f t="shared" si="10"/>
        <v>294.13</v>
      </c>
      <c r="N213" s="5" t="str">
        <f t="shared" ca="1" si="11"/>
        <v>Inativo</v>
      </c>
    </row>
    <row r="214" spans="1:14" x14ac:dyDescent="0.3">
      <c r="A214" s="3" t="s">
        <v>228</v>
      </c>
      <c r="B214" s="3" t="s">
        <v>6</v>
      </c>
      <c r="C214" s="3" t="s">
        <v>14</v>
      </c>
      <c r="D214" s="4">
        <v>44832</v>
      </c>
      <c r="E214" s="4">
        <v>45709</v>
      </c>
      <c r="F214" s="3">
        <v>5668.94</v>
      </c>
      <c r="G214" s="3">
        <v>22</v>
      </c>
      <c r="H214" s="3" t="s">
        <v>10</v>
      </c>
      <c r="I214" s="3">
        <v>52.7</v>
      </c>
      <c r="J214" s="3">
        <v>2</v>
      </c>
      <c r="K214" s="3" t="s">
        <v>15</v>
      </c>
      <c r="L214" s="5">
        <f t="shared" si="9"/>
        <v>29</v>
      </c>
      <c r="M214" s="6">
        <f t="shared" si="10"/>
        <v>257.68</v>
      </c>
      <c r="N214" s="5" t="str">
        <f t="shared" ca="1" si="11"/>
        <v>Inativo</v>
      </c>
    </row>
    <row r="215" spans="1:14" x14ac:dyDescent="0.3">
      <c r="A215" s="3" t="s">
        <v>229</v>
      </c>
      <c r="B215" s="3" t="s">
        <v>6</v>
      </c>
      <c r="C215" s="3" t="s">
        <v>14</v>
      </c>
      <c r="D215" s="4">
        <v>45432</v>
      </c>
      <c r="E215" s="4">
        <v>45806</v>
      </c>
      <c r="F215" s="3">
        <v>24424.32</v>
      </c>
      <c r="G215" s="3">
        <v>60</v>
      </c>
      <c r="H215" s="3" t="s">
        <v>10</v>
      </c>
      <c r="I215" s="3">
        <v>59.3</v>
      </c>
      <c r="J215" s="3">
        <v>4</v>
      </c>
      <c r="K215" s="3" t="s">
        <v>15</v>
      </c>
      <c r="L215" s="5">
        <f t="shared" si="9"/>
        <v>12</v>
      </c>
      <c r="M215" s="6">
        <f t="shared" si="10"/>
        <v>407.07</v>
      </c>
      <c r="N215" s="5" t="str">
        <f t="shared" ca="1" si="11"/>
        <v>Inativo</v>
      </c>
    </row>
    <row r="216" spans="1:14" x14ac:dyDescent="0.3">
      <c r="A216" s="3" t="s">
        <v>230</v>
      </c>
      <c r="B216" s="3" t="s">
        <v>33</v>
      </c>
      <c r="C216" s="3" t="s">
        <v>14</v>
      </c>
      <c r="D216" s="4">
        <v>44802</v>
      </c>
      <c r="E216" s="4">
        <v>45698</v>
      </c>
      <c r="F216" s="3">
        <v>21950.54</v>
      </c>
      <c r="G216" s="3">
        <v>59</v>
      </c>
      <c r="H216" s="3" t="s">
        <v>10</v>
      </c>
      <c r="I216" s="3">
        <v>30.1</v>
      </c>
      <c r="J216" s="3">
        <v>5</v>
      </c>
      <c r="K216" s="3" t="s">
        <v>11</v>
      </c>
      <c r="L216" s="5">
        <f t="shared" si="9"/>
        <v>29</v>
      </c>
      <c r="M216" s="6">
        <f t="shared" si="10"/>
        <v>372.04</v>
      </c>
      <c r="N216" s="5" t="str">
        <f t="shared" ca="1" si="11"/>
        <v>Inativo</v>
      </c>
    </row>
    <row r="217" spans="1:14" x14ac:dyDescent="0.3">
      <c r="A217" s="3" t="s">
        <v>231</v>
      </c>
      <c r="B217" s="3" t="s">
        <v>33</v>
      </c>
      <c r="C217" s="3" t="s">
        <v>14</v>
      </c>
      <c r="D217" s="4">
        <v>45582</v>
      </c>
      <c r="E217" s="4">
        <v>45872</v>
      </c>
      <c r="F217" s="3">
        <v>4026.76</v>
      </c>
      <c r="G217" s="3">
        <v>18</v>
      </c>
      <c r="H217" s="3" t="s">
        <v>10</v>
      </c>
      <c r="I217" s="3">
        <v>76.900000000000006</v>
      </c>
      <c r="J217" s="3">
        <v>4</v>
      </c>
      <c r="K217" s="3" t="s">
        <v>15</v>
      </c>
      <c r="L217" s="5">
        <f t="shared" si="9"/>
        <v>9</v>
      </c>
      <c r="M217" s="6">
        <f t="shared" si="10"/>
        <v>223.71</v>
      </c>
      <c r="N217" s="5" t="str">
        <f t="shared" ca="1" si="11"/>
        <v>Ativo</v>
      </c>
    </row>
    <row r="218" spans="1:14" x14ac:dyDescent="0.3">
      <c r="A218" s="3" t="s">
        <v>232</v>
      </c>
      <c r="B218" s="3" t="s">
        <v>33</v>
      </c>
      <c r="C218" s="3" t="s">
        <v>21</v>
      </c>
      <c r="D218" s="4">
        <v>45492</v>
      </c>
      <c r="E218" s="4">
        <v>45745</v>
      </c>
      <c r="F218" s="3">
        <v>21260.27</v>
      </c>
      <c r="G218" s="3">
        <v>52</v>
      </c>
      <c r="H218" s="3" t="s">
        <v>10</v>
      </c>
      <c r="I218" s="3">
        <v>75.3</v>
      </c>
      <c r="J218" s="3">
        <v>2</v>
      </c>
      <c r="K218" s="3" t="s">
        <v>4</v>
      </c>
      <c r="L218" s="5">
        <f t="shared" si="9"/>
        <v>8</v>
      </c>
      <c r="M218" s="6">
        <f t="shared" si="10"/>
        <v>408.85</v>
      </c>
      <c r="N218" s="5" t="str">
        <f t="shared" ca="1" si="11"/>
        <v>Inativo</v>
      </c>
    </row>
    <row r="219" spans="1:14" x14ac:dyDescent="0.3">
      <c r="A219" s="3" t="s">
        <v>233</v>
      </c>
      <c r="B219" s="3" t="s">
        <v>6</v>
      </c>
      <c r="C219" s="3" t="s">
        <v>35</v>
      </c>
      <c r="D219" s="4">
        <v>45402</v>
      </c>
      <c r="E219" s="4">
        <v>45870</v>
      </c>
      <c r="F219" s="3">
        <v>3236.21</v>
      </c>
      <c r="G219" s="3">
        <v>15</v>
      </c>
      <c r="H219" s="3" t="s">
        <v>3</v>
      </c>
      <c r="I219" s="3">
        <v>54.7</v>
      </c>
      <c r="J219" s="3">
        <v>4</v>
      </c>
      <c r="K219" s="3" t="s">
        <v>15</v>
      </c>
      <c r="L219" s="5">
        <f t="shared" si="9"/>
        <v>15</v>
      </c>
      <c r="M219" s="6">
        <f t="shared" si="10"/>
        <v>215.75</v>
      </c>
      <c r="N219" s="5" t="str">
        <f t="shared" ca="1" si="11"/>
        <v>Ativo</v>
      </c>
    </row>
    <row r="220" spans="1:14" x14ac:dyDescent="0.3">
      <c r="A220" s="3" t="s">
        <v>234</v>
      </c>
      <c r="B220" s="3" t="s">
        <v>33</v>
      </c>
      <c r="C220" s="3" t="s">
        <v>2</v>
      </c>
      <c r="D220" s="4">
        <v>44562</v>
      </c>
      <c r="E220" s="4">
        <v>45847</v>
      </c>
      <c r="F220" s="3">
        <v>24175.29</v>
      </c>
      <c r="G220" s="3">
        <v>49</v>
      </c>
      <c r="H220" s="3" t="s">
        <v>3</v>
      </c>
      <c r="I220" s="3">
        <v>77.5</v>
      </c>
      <c r="J220" s="3">
        <v>2</v>
      </c>
      <c r="K220" s="3" t="s">
        <v>11</v>
      </c>
      <c r="L220" s="5">
        <f t="shared" si="9"/>
        <v>42</v>
      </c>
      <c r="M220" s="6">
        <f t="shared" si="10"/>
        <v>493.37</v>
      </c>
      <c r="N220" s="5" t="str">
        <f t="shared" ca="1" si="11"/>
        <v>Inativo</v>
      </c>
    </row>
    <row r="221" spans="1:14" x14ac:dyDescent="0.3">
      <c r="A221" s="3" t="s">
        <v>235</v>
      </c>
      <c r="B221" s="3" t="s">
        <v>33</v>
      </c>
      <c r="C221" s="3" t="s">
        <v>7</v>
      </c>
      <c r="D221" s="4">
        <v>44622</v>
      </c>
      <c r="E221" s="4">
        <v>45689</v>
      </c>
      <c r="F221" s="3">
        <v>4725.2299999999996</v>
      </c>
      <c r="G221" s="3">
        <v>12</v>
      </c>
      <c r="H221" s="3" t="s">
        <v>10</v>
      </c>
      <c r="I221" s="3">
        <v>32.5</v>
      </c>
      <c r="J221" s="3">
        <v>1</v>
      </c>
      <c r="K221" s="3" t="s">
        <v>8</v>
      </c>
      <c r="L221" s="5">
        <f t="shared" si="9"/>
        <v>35</v>
      </c>
      <c r="M221" s="6">
        <f t="shared" si="10"/>
        <v>393.77</v>
      </c>
      <c r="N221" s="5" t="str">
        <f t="shared" ca="1" si="11"/>
        <v>Inativo</v>
      </c>
    </row>
    <row r="222" spans="1:14" x14ac:dyDescent="0.3">
      <c r="A222" s="3" t="s">
        <v>236</v>
      </c>
      <c r="B222" s="3" t="s">
        <v>6</v>
      </c>
      <c r="C222" s="3" t="s">
        <v>2</v>
      </c>
      <c r="D222" s="4">
        <v>45522</v>
      </c>
      <c r="E222" s="4">
        <v>45837</v>
      </c>
      <c r="F222" s="3">
        <v>8296.56</v>
      </c>
      <c r="G222" s="3">
        <v>26</v>
      </c>
      <c r="H222" s="3" t="s">
        <v>3</v>
      </c>
      <c r="I222" s="3">
        <v>79.8</v>
      </c>
      <c r="J222" s="3">
        <v>4</v>
      </c>
      <c r="K222" s="3" t="s">
        <v>8</v>
      </c>
      <c r="L222" s="5">
        <f t="shared" si="9"/>
        <v>10</v>
      </c>
      <c r="M222" s="6">
        <f t="shared" si="10"/>
        <v>319.10000000000002</v>
      </c>
      <c r="N222" s="5" t="str">
        <f t="shared" ca="1" si="11"/>
        <v>Inativo</v>
      </c>
    </row>
    <row r="223" spans="1:14" x14ac:dyDescent="0.3">
      <c r="A223" s="3" t="s">
        <v>237</v>
      </c>
      <c r="B223" s="3" t="s">
        <v>13</v>
      </c>
      <c r="C223" s="3" t="s">
        <v>2</v>
      </c>
      <c r="D223" s="4">
        <v>45852</v>
      </c>
      <c r="E223" s="4">
        <v>45737</v>
      </c>
      <c r="F223" s="3">
        <v>5709.74</v>
      </c>
      <c r="G223" s="3">
        <v>19</v>
      </c>
      <c r="H223" s="3" t="s">
        <v>3</v>
      </c>
      <c r="I223" s="3">
        <v>75</v>
      </c>
      <c r="J223" s="3">
        <v>4</v>
      </c>
      <c r="K223" s="3" t="s">
        <v>11</v>
      </c>
      <c r="L223" s="5">
        <f t="shared" si="9"/>
        <v>-3</v>
      </c>
      <c r="M223" s="6">
        <f t="shared" si="10"/>
        <v>300.51</v>
      </c>
      <c r="N223" s="5" t="str">
        <f t="shared" ca="1" si="11"/>
        <v>Inativo</v>
      </c>
    </row>
    <row r="224" spans="1:14" x14ac:dyDescent="0.3">
      <c r="A224" s="3" t="s">
        <v>238</v>
      </c>
      <c r="B224" s="3" t="s">
        <v>19</v>
      </c>
      <c r="C224" s="3" t="s">
        <v>35</v>
      </c>
      <c r="D224" s="4">
        <v>44982</v>
      </c>
      <c r="E224" s="4">
        <v>45833</v>
      </c>
      <c r="F224" s="3">
        <v>7128.71</v>
      </c>
      <c r="G224" s="3">
        <v>17</v>
      </c>
      <c r="H224" s="3" t="s">
        <v>3</v>
      </c>
      <c r="I224" s="3">
        <v>33.1</v>
      </c>
      <c r="J224" s="3">
        <v>3</v>
      </c>
      <c r="K224" s="3" t="s">
        <v>8</v>
      </c>
      <c r="L224" s="5">
        <f t="shared" si="9"/>
        <v>28</v>
      </c>
      <c r="M224" s="6">
        <f t="shared" si="10"/>
        <v>419.34</v>
      </c>
      <c r="N224" s="5" t="str">
        <f t="shared" ca="1" si="11"/>
        <v>Inativo</v>
      </c>
    </row>
    <row r="225" spans="1:14" x14ac:dyDescent="0.3">
      <c r="A225" s="3" t="s">
        <v>239</v>
      </c>
      <c r="B225" s="3" t="s">
        <v>1</v>
      </c>
      <c r="C225" s="3" t="s">
        <v>14</v>
      </c>
      <c r="D225" s="4">
        <v>45312</v>
      </c>
      <c r="E225" s="4">
        <v>45710</v>
      </c>
      <c r="F225" s="3">
        <v>16446.38</v>
      </c>
      <c r="G225" s="3">
        <v>36</v>
      </c>
      <c r="H225" s="3" t="s">
        <v>3</v>
      </c>
      <c r="I225" s="3">
        <v>22.3</v>
      </c>
      <c r="J225" s="3">
        <v>4</v>
      </c>
      <c r="K225" s="3" t="s">
        <v>11</v>
      </c>
      <c r="L225" s="5">
        <f t="shared" si="9"/>
        <v>13</v>
      </c>
      <c r="M225" s="6">
        <f t="shared" si="10"/>
        <v>456.84</v>
      </c>
      <c r="N225" s="5" t="str">
        <f t="shared" ca="1" si="11"/>
        <v>Inativo</v>
      </c>
    </row>
    <row r="226" spans="1:14" x14ac:dyDescent="0.3">
      <c r="A226" s="3" t="s">
        <v>240</v>
      </c>
      <c r="B226" s="3" t="s">
        <v>6</v>
      </c>
      <c r="C226" s="3" t="s">
        <v>14</v>
      </c>
      <c r="D226" s="7">
        <v>45702</v>
      </c>
      <c r="E226" s="7">
        <v>45711</v>
      </c>
      <c r="F226" s="3">
        <v>6054.59</v>
      </c>
      <c r="G226" s="3">
        <v>25</v>
      </c>
      <c r="H226" s="3" t="s">
        <v>3</v>
      </c>
      <c r="I226" s="3">
        <v>22.9</v>
      </c>
      <c r="J226" s="3">
        <v>3</v>
      </c>
      <c r="K226" s="3" t="s">
        <v>8</v>
      </c>
      <c r="L226" s="5">
        <f t="shared" si="9"/>
        <v>0</v>
      </c>
      <c r="M226" s="6">
        <f t="shared" si="10"/>
        <v>242.18</v>
      </c>
      <c r="N226" s="5" t="str">
        <f t="shared" ca="1" si="11"/>
        <v>Inativo</v>
      </c>
    </row>
    <row r="227" spans="1:14" x14ac:dyDescent="0.3">
      <c r="A227" s="3" t="s">
        <v>241</v>
      </c>
      <c r="B227" s="3" t="s">
        <v>1</v>
      </c>
      <c r="C227" s="3" t="s">
        <v>14</v>
      </c>
      <c r="D227" s="4">
        <v>45132</v>
      </c>
      <c r="E227" s="4">
        <v>45768</v>
      </c>
      <c r="F227" s="3">
        <v>4358.76</v>
      </c>
      <c r="G227" s="3">
        <v>15</v>
      </c>
      <c r="H227" s="3" t="s">
        <v>10</v>
      </c>
      <c r="I227" s="3">
        <v>76.8</v>
      </c>
      <c r="J227" s="3">
        <v>5</v>
      </c>
      <c r="K227" s="3" t="s">
        <v>4</v>
      </c>
      <c r="L227" s="5">
        <f t="shared" si="9"/>
        <v>21</v>
      </c>
      <c r="M227" s="6">
        <f t="shared" si="10"/>
        <v>290.58</v>
      </c>
      <c r="N227" s="5" t="str">
        <f t="shared" ca="1" si="11"/>
        <v>Inativo</v>
      </c>
    </row>
    <row r="228" spans="1:14" x14ac:dyDescent="0.3">
      <c r="A228" s="3" t="s">
        <v>242</v>
      </c>
      <c r="B228" s="3" t="s">
        <v>13</v>
      </c>
      <c r="C228" s="3" t="s">
        <v>14</v>
      </c>
      <c r="D228" s="4">
        <v>44532</v>
      </c>
      <c r="E228" s="4">
        <v>45867</v>
      </c>
      <c r="F228" s="3">
        <v>3718.73</v>
      </c>
      <c r="G228" s="3">
        <v>15</v>
      </c>
      <c r="H228" s="3" t="s">
        <v>3</v>
      </c>
      <c r="I228" s="3">
        <v>42.6</v>
      </c>
      <c r="J228" s="3">
        <v>5</v>
      </c>
      <c r="K228" s="3" t="s">
        <v>15</v>
      </c>
      <c r="L228" s="5">
        <f t="shared" si="9"/>
        <v>44</v>
      </c>
      <c r="M228" s="6">
        <f t="shared" si="10"/>
        <v>247.92</v>
      </c>
      <c r="N228" s="5" t="str">
        <f t="shared" ca="1" si="11"/>
        <v>Ativo</v>
      </c>
    </row>
    <row r="229" spans="1:14" x14ac:dyDescent="0.3">
      <c r="A229" s="3" t="s">
        <v>243</v>
      </c>
      <c r="B229" s="3" t="s">
        <v>1</v>
      </c>
      <c r="C229" s="3" t="s">
        <v>14</v>
      </c>
      <c r="D229" s="4">
        <v>45162</v>
      </c>
      <c r="E229" s="4">
        <v>45826</v>
      </c>
      <c r="F229" s="3">
        <v>13394.73</v>
      </c>
      <c r="G229" s="3">
        <v>39</v>
      </c>
      <c r="H229" s="3" t="s">
        <v>3</v>
      </c>
      <c r="I229" s="3">
        <v>77</v>
      </c>
      <c r="J229" s="3">
        <v>4</v>
      </c>
      <c r="K229" s="3" t="s">
        <v>15</v>
      </c>
      <c r="L229" s="5">
        <f t="shared" si="9"/>
        <v>22</v>
      </c>
      <c r="M229" s="6">
        <f t="shared" si="10"/>
        <v>343.45</v>
      </c>
      <c r="N229" s="5" t="str">
        <f t="shared" ca="1" si="11"/>
        <v>Inativo</v>
      </c>
    </row>
    <row r="230" spans="1:14" x14ac:dyDescent="0.3">
      <c r="A230" s="3" t="s">
        <v>244</v>
      </c>
      <c r="B230" s="3" t="s">
        <v>33</v>
      </c>
      <c r="C230" s="3" t="s">
        <v>35</v>
      </c>
      <c r="D230" s="4">
        <v>44952</v>
      </c>
      <c r="E230" s="4">
        <v>45745</v>
      </c>
      <c r="F230" s="3">
        <v>19396.919999999998</v>
      </c>
      <c r="G230" s="3">
        <v>48</v>
      </c>
      <c r="H230" s="3" t="s">
        <v>3</v>
      </c>
      <c r="I230" s="3">
        <v>63.3</v>
      </c>
      <c r="J230" s="3">
        <v>5</v>
      </c>
      <c r="K230" s="3" t="s">
        <v>4</v>
      </c>
      <c r="L230" s="5">
        <f t="shared" si="9"/>
        <v>26</v>
      </c>
      <c r="M230" s="6">
        <f t="shared" si="10"/>
        <v>404.1</v>
      </c>
      <c r="N230" s="5" t="str">
        <f t="shared" ca="1" si="11"/>
        <v>Inativo</v>
      </c>
    </row>
    <row r="231" spans="1:14" x14ac:dyDescent="0.3">
      <c r="A231" s="3" t="s">
        <v>245</v>
      </c>
      <c r="B231" s="3" t="s">
        <v>6</v>
      </c>
      <c r="C231" s="3" t="s">
        <v>7</v>
      </c>
      <c r="D231" s="4">
        <v>44862</v>
      </c>
      <c r="E231" s="4">
        <v>45790</v>
      </c>
      <c r="F231" s="3">
        <v>10514.82</v>
      </c>
      <c r="G231" s="3">
        <v>45</v>
      </c>
      <c r="H231" s="3" t="s">
        <v>3</v>
      </c>
      <c r="I231" s="3">
        <v>74.2</v>
      </c>
      <c r="J231" s="3">
        <v>5</v>
      </c>
      <c r="K231" s="3" t="s">
        <v>8</v>
      </c>
      <c r="L231" s="5">
        <f t="shared" si="9"/>
        <v>30</v>
      </c>
      <c r="M231" s="6">
        <f t="shared" si="10"/>
        <v>233.66</v>
      </c>
      <c r="N231" s="5" t="str">
        <f t="shared" ca="1" si="11"/>
        <v>Inativo</v>
      </c>
    </row>
    <row r="232" spans="1:14" x14ac:dyDescent="0.3">
      <c r="A232" s="3" t="s">
        <v>246</v>
      </c>
      <c r="B232" s="3" t="s">
        <v>6</v>
      </c>
      <c r="C232" s="3" t="s">
        <v>35</v>
      </c>
      <c r="D232" s="4">
        <v>45582</v>
      </c>
      <c r="E232" s="4">
        <v>45799</v>
      </c>
      <c r="F232" s="3">
        <v>2616.1999999999998</v>
      </c>
      <c r="G232" s="3">
        <v>10</v>
      </c>
      <c r="H232" s="3" t="s">
        <v>10</v>
      </c>
      <c r="I232" s="3">
        <v>18.100000000000001</v>
      </c>
      <c r="J232" s="3">
        <v>5</v>
      </c>
      <c r="K232" s="3" t="s">
        <v>11</v>
      </c>
      <c r="L232" s="5">
        <f t="shared" si="9"/>
        <v>7</v>
      </c>
      <c r="M232" s="6">
        <f t="shared" si="10"/>
        <v>261.62</v>
      </c>
      <c r="N232" s="5" t="str">
        <f t="shared" ca="1" si="11"/>
        <v>Inativo</v>
      </c>
    </row>
    <row r="233" spans="1:14" x14ac:dyDescent="0.3">
      <c r="A233" s="3" t="s">
        <v>247</v>
      </c>
      <c r="B233" s="3" t="s">
        <v>1</v>
      </c>
      <c r="C233" s="3" t="s">
        <v>35</v>
      </c>
      <c r="D233" s="4">
        <v>45012</v>
      </c>
      <c r="E233" s="4">
        <v>45868</v>
      </c>
      <c r="F233" s="3">
        <v>16556</v>
      </c>
      <c r="G233" s="3">
        <v>51</v>
      </c>
      <c r="H233" s="3" t="s">
        <v>10</v>
      </c>
      <c r="I233" s="3">
        <v>19.2</v>
      </c>
      <c r="J233" s="3">
        <v>5</v>
      </c>
      <c r="K233" s="3" t="s">
        <v>4</v>
      </c>
      <c r="L233" s="5">
        <f t="shared" si="9"/>
        <v>28</v>
      </c>
      <c r="M233" s="6">
        <f t="shared" si="10"/>
        <v>324.63</v>
      </c>
      <c r="N233" s="5" t="str">
        <f t="shared" ca="1" si="11"/>
        <v>Ativo</v>
      </c>
    </row>
    <row r="234" spans="1:14" x14ac:dyDescent="0.3">
      <c r="A234" s="3" t="s">
        <v>248</v>
      </c>
      <c r="B234" s="3" t="s">
        <v>6</v>
      </c>
      <c r="C234" s="3" t="s">
        <v>7</v>
      </c>
      <c r="D234" s="4">
        <v>44562</v>
      </c>
      <c r="E234" s="4">
        <v>45804</v>
      </c>
      <c r="F234" s="3">
        <v>22691.73</v>
      </c>
      <c r="G234" s="3">
        <v>51</v>
      </c>
      <c r="H234" s="3" t="s">
        <v>3</v>
      </c>
      <c r="I234" s="3">
        <v>37.700000000000003</v>
      </c>
      <c r="J234" s="3">
        <v>2</v>
      </c>
      <c r="K234" s="3" t="s">
        <v>4</v>
      </c>
      <c r="L234" s="5">
        <f t="shared" si="9"/>
        <v>41</v>
      </c>
      <c r="M234" s="6">
        <f t="shared" si="10"/>
        <v>444.94</v>
      </c>
      <c r="N234" s="5" t="str">
        <f t="shared" ca="1" si="11"/>
        <v>Inativo</v>
      </c>
    </row>
    <row r="235" spans="1:14" x14ac:dyDescent="0.3">
      <c r="A235" s="3" t="s">
        <v>249</v>
      </c>
      <c r="B235" s="3" t="s">
        <v>1</v>
      </c>
      <c r="C235" s="3" t="s">
        <v>7</v>
      </c>
      <c r="D235" s="4">
        <v>45192</v>
      </c>
      <c r="E235" s="4">
        <v>45866</v>
      </c>
      <c r="F235" s="3">
        <v>9711.0499999999993</v>
      </c>
      <c r="G235" s="3">
        <v>44</v>
      </c>
      <c r="H235" s="3" t="s">
        <v>3</v>
      </c>
      <c r="I235" s="3">
        <v>75.400000000000006</v>
      </c>
      <c r="J235" s="3">
        <v>4</v>
      </c>
      <c r="K235" s="3" t="s">
        <v>4</v>
      </c>
      <c r="L235" s="5">
        <f t="shared" si="9"/>
        <v>22</v>
      </c>
      <c r="M235" s="6">
        <f t="shared" si="10"/>
        <v>220.71</v>
      </c>
      <c r="N235" s="5" t="str">
        <f t="shared" ca="1" si="11"/>
        <v>Ativo</v>
      </c>
    </row>
    <row r="236" spans="1:14" x14ac:dyDescent="0.3">
      <c r="A236" s="3" t="s">
        <v>250</v>
      </c>
      <c r="B236" s="3" t="s">
        <v>13</v>
      </c>
      <c r="C236" s="3" t="s">
        <v>7</v>
      </c>
      <c r="D236" s="4">
        <v>45522</v>
      </c>
      <c r="E236" s="4">
        <v>45848</v>
      </c>
      <c r="F236" s="3">
        <v>22902.6</v>
      </c>
      <c r="G236" s="3">
        <v>49</v>
      </c>
      <c r="H236" s="3" t="s">
        <v>10</v>
      </c>
      <c r="I236" s="3">
        <v>36.200000000000003</v>
      </c>
      <c r="J236" s="3">
        <v>4</v>
      </c>
      <c r="K236" s="3" t="s">
        <v>11</v>
      </c>
      <c r="L236" s="5">
        <f t="shared" si="9"/>
        <v>10</v>
      </c>
      <c r="M236" s="6">
        <f t="shared" si="10"/>
        <v>467.4</v>
      </c>
      <c r="N236" s="5" t="str">
        <f t="shared" ca="1" si="11"/>
        <v>Inativo</v>
      </c>
    </row>
    <row r="237" spans="1:14" x14ac:dyDescent="0.3">
      <c r="A237" s="3" t="s">
        <v>251</v>
      </c>
      <c r="B237" s="3" t="s">
        <v>33</v>
      </c>
      <c r="C237" s="3" t="s">
        <v>2</v>
      </c>
      <c r="D237" s="4">
        <v>44562</v>
      </c>
      <c r="E237" s="4">
        <v>45744</v>
      </c>
      <c r="F237" s="3">
        <v>12781.9</v>
      </c>
      <c r="G237" s="3">
        <v>42</v>
      </c>
      <c r="H237" s="3" t="s">
        <v>3</v>
      </c>
      <c r="I237" s="3">
        <v>55.7</v>
      </c>
      <c r="J237" s="3">
        <v>2</v>
      </c>
      <c r="K237" s="3" t="s">
        <v>11</v>
      </c>
      <c r="L237" s="5">
        <f t="shared" si="9"/>
        <v>39</v>
      </c>
      <c r="M237" s="6">
        <f t="shared" si="10"/>
        <v>304.33</v>
      </c>
      <c r="N237" s="5" t="str">
        <f t="shared" ca="1" si="11"/>
        <v>Inativo</v>
      </c>
    </row>
    <row r="238" spans="1:14" x14ac:dyDescent="0.3">
      <c r="A238" s="3" t="s">
        <v>252</v>
      </c>
      <c r="B238" s="3" t="s">
        <v>6</v>
      </c>
      <c r="C238" s="3" t="s">
        <v>21</v>
      </c>
      <c r="D238" s="4">
        <v>44472</v>
      </c>
      <c r="E238" s="4">
        <v>45882</v>
      </c>
      <c r="F238" s="3">
        <v>4744.62</v>
      </c>
      <c r="G238" s="3">
        <v>14</v>
      </c>
      <c r="H238" s="3" t="s">
        <v>3</v>
      </c>
      <c r="I238" s="3">
        <v>78.5</v>
      </c>
      <c r="J238" s="3">
        <v>5</v>
      </c>
      <c r="K238" s="3" t="s">
        <v>11</v>
      </c>
      <c r="L238" s="5">
        <f t="shared" si="9"/>
        <v>47</v>
      </c>
      <c r="M238" s="6">
        <f t="shared" si="10"/>
        <v>338.9</v>
      </c>
      <c r="N238" s="5" t="str">
        <f t="shared" ca="1" si="11"/>
        <v>Ativo</v>
      </c>
    </row>
    <row r="239" spans="1:14" x14ac:dyDescent="0.3">
      <c r="A239" s="3" t="s">
        <v>253</v>
      </c>
      <c r="B239" s="3" t="s">
        <v>6</v>
      </c>
      <c r="C239" s="3" t="s">
        <v>7</v>
      </c>
      <c r="D239" s="4">
        <v>45432</v>
      </c>
      <c r="E239" s="4">
        <v>45765</v>
      </c>
      <c r="F239" s="3">
        <v>3848.16</v>
      </c>
      <c r="G239" s="3">
        <v>15</v>
      </c>
      <c r="H239" s="3" t="s">
        <v>10</v>
      </c>
      <c r="I239" s="3">
        <v>20.9</v>
      </c>
      <c r="J239" s="3">
        <v>1</v>
      </c>
      <c r="K239" s="3" t="s">
        <v>4</v>
      </c>
      <c r="L239" s="5">
        <f t="shared" si="9"/>
        <v>11</v>
      </c>
      <c r="M239" s="6">
        <f t="shared" si="10"/>
        <v>256.54000000000002</v>
      </c>
      <c r="N239" s="5" t="str">
        <f t="shared" ca="1" si="11"/>
        <v>Inativo</v>
      </c>
    </row>
    <row r="240" spans="1:14" x14ac:dyDescent="0.3">
      <c r="A240" s="3" t="s">
        <v>254</v>
      </c>
      <c r="B240" s="3" t="s">
        <v>33</v>
      </c>
      <c r="C240" s="3" t="s">
        <v>35</v>
      </c>
      <c r="D240" s="7">
        <v>45822</v>
      </c>
      <c r="E240" s="7">
        <v>45830</v>
      </c>
      <c r="F240" s="3">
        <v>3151.09</v>
      </c>
      <c r="G240" s="3">
        <v>15</v>
      </c>
      <c r="H240" s="3" t="s">
        <v>3</v>
      </c>
      <c r="I240" s="3">
        <v>17.100000000000001</v>
      </c>
      <c r="J240" s="3">
        <v>5</v>
      </c>
      <c r="K240" s="3" t="s">
        <v>4</v>
      </c>
      <c r="L240" s="5">
        <f t="shared" si="9"/>
        <v>0</v>
      </c>
      <c r="M240" s="6">
        <f t="shared" si="10"/>
        <v>210.07</v>
      </c>
      <c r="N240" s="5" t="str">
        <f t="shared" ca="1" si="11"/>
        <v>Inativo</v>
      </c>
    </row>
    <row r="241" spans="1:14" x14ac:dyDescent="0.3">
      <c r="A241" s="3" t="s">
        <v>255</v>
      </c>
      <c r="B241" s="3" t="s">
        <v>19</v>
      </c>
      <c r="C241" s="3" t="s">
        <v>2</v>
      </c>
      <c r="D241" s="4">
        <v>45102</v>
      </c>
      <c r="E241" s="4">
        <v>45823</v>
      </c>
      <c r="F241" s="3">
        <v>12118.93</v>
      </c>
      <c r="G241" s="3">
        <v>28</v>
      </c>
      <c r="H241" s="3" t="s">
        <v>3</v>
      </c>
      <c r="I241" s="3">
        <v>62.8</v>
      </c>
      <c r="J241" s="3">
        <v>2</v>
      </c>
      <c r="K241" s="3" t="s">
        <v>15</v>
      </c>
      <c r="L241" s="5">
        <f t="shared" si="9"/>
        <v>24</v>
      </c>
      <c r="M241" s="6">
        <f t="shared" si="10"/>
        <v>432.82</v>
      </c>
      <c r="N241" s="5" t="str">
        <f t="shared" ca="1" si="11"/>
        <v>Inativo</v>
      </c>
    </row>
    <row r="242" spans="1:14" x14ac:dyDescent="0.3">
      <c r="A242" s="3" t="s">
        <v>256</v>
      </c>
      <c r="B242" s="3" t="s">
        <v>19</v>
      </c>
      <c r="C242" s="3" t="s">
        <v>35</v>
      </c>
      <c r="D242" s="4">
        <v>45252</v>
      </c>
      <c r="E242" s="4">
        <v>45729</v>
      </c>
      <c r="F242" s="3">
        <v>16663.59</v>
      </c>
      <c r="G242" s="3">
        <v>36</v>
      </c>
      <c r="H242" s="3" t="s">
        <v>10</v>
      </c>
      <c r="I242" s="3">
        <v>26.6</v>
      </c>
      <c r="J242" s="3">
        <v>5</v>
      </c>
      <c r="K242" s="3" t="s">
        <v>8</v>
      </c>
      <c r="L242" s="5">
        <f t="shared" si="9"/>
        <v>15</v>
      </c>
      <c r="M242" s="6">
        <f t="shared" si="10"/>
        <v>462.88</v>
      </c>
      <c r="N242" s="5" t="str">
        <f t="shared" ca="1" si="11"/>
        <v>Inativo</v>
      </c>
    </row>
    <row r="243" spans="1:14" x14ac:dyDescent="0.3">
      <c r="A243" s="3" t="s">
        <v>257</v>
      </c>
      <c r="B243" s="3" t="s">
        <v>33</v>
      </c>
      <c r="C243" s="3" t="s">
        <v>14</v>
      </c>
      <c r="D243" s="4">
        <v>45342</v>
      </c>
      <c r="E243" s="4">
        <v>45740</v>
      </c>
      <c r="F243" s="3">
        <v>984.48</v>
      </c>
      <c r="G243" s="3">
        <v>3</v>
      </c>
      <c r="H243" s="3" t="s">
        <v>3</v>
      </c>
      <c r="I243" s="3">
        <v>53.8</v>
      </c>
      <c r="J243" s="3">
        <v>4</v>
      </c>
      <c r="K243" s="3" t="s">
        <v>4</v>
      </c>
      <c r="L243" s="5">
        <f t="shared" si="9"/>
        <v>13</v>
      </c>
      <c r="M243" s="6">
        <f t="shared" si="10"/>
        <v>328.16</v>
      </c>
      <c r="N243" s="5" t="str">
        <f t="shared" ca="1" si="11"/>
        <v>Inativo</v>
      </c>
    </row>
    <row r="244" spans="1:14" x14ac:dyDescent="0.3">
      <c r="A244" s="3" t="s">
        <v>258</v>
      </c>
      <c r="B244" s="3" t="s">
        <v>13</v>
      </c>
      <c r="C244" s="3" t="s">
        <v>7</v>
      </c>
      <c r="D244" s="4">
        <v>44862</v>
      </c>
      <c r="E244" s="4">
        <v>45704</v>
      </c>
      <c r="F244" s="3">
        <v>5799.33</v>
      </c>
      <c r="G244" s="3">
        <v>20</v>
      </c>
      <c r="H244" s="3" t="s">
        <v>10</v>
      </c>
      <c r="I244" s="3">
        <v>38.6</v>
      </c>
      <c r="J244" s="3">
        <v>2</v>
      </c>
      <c r="K244" s="3" t="s">
        <v>11</v>
      </c>
      <c r="L244" s="5">
        <f t="shared" si="9"/>
        <v>28</v>
      </c>
      <c r="M244" s="6">
        <f t="shared" si="10"/>
        <v>289.97000000000003</v>
      </c>
      <c r="N244" s="5" t="str">
        <f t="shared" ca="1" si="11"/>
        <v>Inativo</v>
      </c>
    </row>
    <row r="245" spans="1:14" x14ac:dyDescent="0.3">
      <c r="A245" s="3" t="s">
        <v>259</v>
      </c>
      <c r="B245" s="3" t="s">
        <v>19</v>
      </c>
      <c r="C245" s="3" t="s">
        <v>21</v>
      </c>
      <c r="D245" s="4">
        <v>45282</v>
      </c>
      <c r="E245" s="4">
        <v>45701</v>
      </c>
      <c r="F245" s="3">
        <v>25618.81</v>
      </c>
      <c r="G245" s="3">
        <v>54</v>
      </c>
      <c r="H245" s="3" t="s">
        <v>3</v>
      </c>
      <c r="I245" s="3">
        <v>66.400000000000006</v>
      </c>
      <c r="J245" s="3">
        <v>5</v>
      </c>
      <c r="K245" s="3" t="s">
        <v>11</v>
      </c>
      <c r="L245" s="5">
        <f t="shared" si="9"/>
        <v>13</v>
      </c>
      <c r="M245" s="6">
        <f t="shared" si="10"/>
        <v>474.42</v>
      </c>
      <c r="N245" s="5" t="str">
        <f t="shared" ca="1" si="11"/>
        <v>Inativo</v>
      </c>
    </row>
    <row r="246" spans="1:14" x14ac:dyDescent="0.3">
      <c r="A246" s="3" t="s">
        <v>260</v>
      </c>
      <c r="B246" s="3" t="s">
        <v>33</v>
      </c>
      <c r="C246" s="3" t="s">
        <v>35</v>
      </c>
      <c r="D246" s="4">
        <v>44862</v>
      </c>
      <c r="E246" s="4">
        <v>45783</v>
      </c>
      <c r="F246" s="3">
        <v>2392.63</v>
      </c>
      <c r="G246" s="3">
        <v>8</v>
      </c>
      <c r="H246" s="3" t="s">
        <v>3</v>
      </c>
      <c r="I246" s="3">
        <v>27.8</v>
      </c>
      <c r="J246" s="3">
        <v>1</v>
      </c>
      <c r="K246" s="3" t="s">
        <v>11</v>
      </c>
      <c r="L246" s="5">
        <f t="shared" si="9"/>
        <v>30</v>
      </c>
      <c r="M246" s="6">
        <f t="shared" si="10"/>
        <v>299.08</v>
      </c>
      <c r="N246" s="5" t="str">
        <f t="shared" ca="1" si="11"/>
        <v>Inativo</v>
      </c>
    </row>
    <row r="247" spans="1:14" x14ac:dyDescent="0.3">
      <c r="A247" s="3" t="s">
        <v>261</v>
      </c>
      <c r="B247" s="3" t="s">
        <v>13</v>
      </c>
      <c r="C247" s="3" t="s">
        <v>2</v>
      </c>
      <c r="D247" s="4">
        <v>44832</v>
      </c>
      <c r="E247" s="4">
        <v>45834</v>
      </c>
      <c r="F247" s="3">
        <v>18496.669999999998</v>
      </c>
      <c r="G247" s="3">
        <v>46</v>
      </c>
      <c r="H247" s="3" t="s">
        <v>3</v>
      </c>
      <c r="I247" s="3">
        <v>28.8</v>
      </c>
      <c r="J247" s="3">
        <v>5</v>
      </c>
      <c r="K247" s="3" t="s">
        <v>4</v>
      </c>
      <c r="L247" s="5">
        <f t="shared" si="9"/>
        <v>33</v>
      </c>
      <c r="M247" s="6">
        <f t="shared" si="10"/>
        <v>402.1</v>
      </c>
      <c r="N247" s="5" t="str">
        <f t="shared" ca="1" si="11"/>
        <v>Inativo</v>
      </c>
    </row>
    <row r="248" spans="1:14" x14ac:dyDescent="0.3">
      <c r="A248" s="3" t="s">
        <v>262</v>
      </c>
      <c r="B248" s="3" t="s">
        <v>1</v>
      </c>
      <c r="C248" s="3" t="s">
        <v>21</v>
      </c>
      <c r="D248" s="4">
        <v>44742</v>
      </c>
      <c r="E248" s="4">
        <v>45711</v>
      </c>
      <c r="F248" s="3">
        <v>21198.74</v>
      </c>
      <c r="G248" s="3">
        <v>46</v>
      </c>
      <c r="H248" s="3" t="s">
        <v>3</v>
      </c>
      <c r="I248" s="3">
        <v>43.6</v>
      </c>
      <c r="J248" s="3">
        <v>3</v>
      </c>
      <c r="K248" s="3" t="s">
        <v>15</v>
      </c>
      <c r="L248" s="5">
        <f t="shared" si="9"/>
        <v>32</v>
      </c>
      <c r="M248" s="6">
        <f t="shared" si="10"/>
        <v>460.84</v>
      </c>
      <c r="N248" s="5" t="str">
        <f t="shared" ca="1" si="11"/>
        <v>Inativo</v>
      </c>
    </row>
    <row r="249" spans="1:14" x14ac:dyDescent="0.3">
      <c r="A249" s="3" t="s">
        <v>263</v>
      </c>
      <c r="B249" s="3" t="s">
        <v>1</v>
      </c>
      <c r="C249" s="3" t="s">
        <v>21</v>
      </c>
      <c r="D249" s="4">
        <v>45492</v>
      </c>
      <c r="E249" s="4">
        <v>45852</v>
      </c>
      <c r="F249" s="3">
        <v>19208.330000000002</v>
      </c>
      <c r="G249" s="3">
        <v>47</v>
      </c>
      <c r="H249" s="3" t="s">
        <v>10</v>
      </c>
      <c r="I249" s="3">
        <v>74</v>
      </c>
      <c r="J249" s="3">
        <v>2</v>
      </c>
      <c r="K249" s="3" t="s">
        <v>11</v>
      </c>
      <c r="L249" s="5">
        <f t="shared" si="9"/>
        <v>12</v>
      </c>
      <c r="M249" s="6">
        <f t="shared" si="10"/>
        <v>408.69</v>
      </c>
      <c r="N249" s="5" t="str">
        <f t="shared" ca="1" si="11"/>
        <v>Inativo</v>
      </c>
    </row>
    <row r="250" spans="1:14" x14ac:dyDescent="0.3">
      <c r="A250" s="3" t="s">
        <v>264</v>
      </c>
      <c r="B250" s="3" t="s">
        <v>19</v>
      </c>
      <c r="C250" s="3" t="s">
        <v>35</v>
      </c>
      <c r="D250" s="4">
        <v>45252</v>
      </c>
      <c r="E250" s="4">
        <v>45810</v>
      </c>
      <c r="F250" s="3">
        <v>19336.2</v>
      </c>
      <c r="G250" s="3">
        <v>49</v>
      </c>
      <c r="H250" s="3" t="s">
        <v>10</v>
      </c>
      <c r="I250" s="3">
        <v>42.6</v>
      </c>
      <c r="J250" s="3">
        <v>3</v>
      </c>
      <c r="K250" s="3" t="s">
        <v>15</v>
      </c>
      <c r="L250" s="5">
        <f t="shared" si="9"/>
        <v>18</v>
      </c>
      <c r="M250" s="6">
        <f t="shared" si="10"/>
        <v>394.62</v>
      </c>
      <c r="N250" s="5" t="str">
        <f t="shared" ca="1" si="11"/>
        <v>Inativo</v>
      </c>
    </row>
    <row r="251" spans="1:14" x14ac:dyDescent="0.3">
      <c r="A251" s="3" t="s">
        <v>265</v>
      </c>
      <c r="B251" s="3" t="s">
        <v>13</v>
      </c>
      <c r="C251" s="3" t="s">
        <v>35</v>
      </c>
      <c r="D251" s="4">
        <v>44922</v>
      </c>
      <c r="E251" s="4">
        <v>45857</v>
      </c>
      <c r="F251" s="3">
        <v>8586.0300000000007</v>
      </c>
      <c r="G251" s="3">
        <v>29</v>
      </c>
      <c r="H251" s="3" t="s">
        <v>10</v>
      </c>
      <c r="I251" s="3">
        <v>63.3</v>
      </c>
      <c r="J251" s="3">
        <v>2</v>
      </c>
      <c r="K251" s="3" t="s">
        <v>15</v>
      </c>
      <c r="L251" s="5">
        <f t="shared" si="9"/>
        <v>31</v>
      </c>
      <c r="M251" s="6">
        <f t="shared" si="10"/>
        <v>296.07</v>
      </c>
      <c r="N251" s="5" t="str">
        <f t="shared" ca="1" si="11"/>
        <v>Ativo</v>
      </c>
    </row>
    <row r="252" spans="1:14" x14ac:dyDescent="0.3">
      <c r="A252" s="3" t="s">
        <v>266</v>
      </c>
      <c r="B252" s="3" t="s">
        <v>13</v>
      </c>
      <c r="C252" s="3" t="s">
        <v>7</v>
      </c>
      <c r="D252" s="4">
        <v>45792</v>
      </c>
      <c r="E252" s="4">
        <v>45826</v>
      </c>
      <c r="F252" s="3">
        <v>13175.76</v>
      </c>
      <c r="G252" s="3">
        <v>36</v>
      </c>
      <c r="H252" s="3" t="s">
        <v>3</v>
      </c>
      <c r="I252" s="3">
        <v>11.1</v>
      </c>
      <c r="J252" s="3">
        <v>5</v>
      </c>
      <c r="K252" s="3" t="s">
        <v>11</v>
      </c>
      <c r="L252" s="5">
        <f t="shared" si="9"/>
        <v>1</v>
      </c>
      <c r="M252" s="6">
        <f t="shared" si="10"/>
        <v>365.99</v>
      </c>
      <c r="N252" s="5" t="str">
        <f t="shared" ca="1" si="11"/>
        <v>Inativo</v>
      </c>
    </row>
    <row r="253" spans="1:14" x14ac:dyDescent="0.3">
      <c r="A253" s="3" t="s">
        <v>267</v>
      </c>
      <c r="B253" s="3" t="s">
        <v>13</v>
      </c>
      <c r="C253" s="3" t="s">
        <v>21</v>
      </c>
      <c r="D253" s="4">
        <v>45492</v>
      </c>
      <c r="E253" s="4">
        <v>45824</v>
      </c>
      <c r="F253" s="3">
        <v>5748.1</v>
      </c>
      <c r="G253" s="3">
        <v>21</v>
      </c>
      <c r="H253" s="3" t="s">
        <v>10</v>
      </c>
      <c r="I253" s="3">
        <v>49.9</v>
      </c>
      <c r="J253" s="3">
        <v>5</v>
      </c>
      <c r="K253" s="3" t="s">
        <v>15</v>
      </c>
      <c r="L253" s="5">
        <f t="shared" si="9"/>
        <v>11</v>
      </c>
      <c r="M253" s="6">
        <f t="shared" si="10"/>
        <v>273.72000000000003</v>
      </c>
      <c r="N253" s="5" t="str">
        <f t="shared" ca="1" si="11"/>
        <v>Inativo</v>
      </c>
    </row>
    <row r="254" spans="1:14" x14ac:dyDescent="0.3">
      <c r="A254" s="3" t="s">
        <v>268</v>
      </c>
      <c r="B254" s="3" t="s">
        <v>13</v>
      </c>
      <c r="C254" s="3" t="s">
        <v>7</v>
      </c>
      <c r="D254" s="4">
        <v>44472</v>
      </c>
      <c r="E254" s="4">
        <v>45693</v>
      </c>
      <c r="F254" s="3">
        <v>17213.099999999999</v>
      </c>
      <c r="G254" s="3">
        <v>41</v>
      </c>
      <c r="H254" s="3" t="s">
        <v>10</v>
      </c>
      <c r="I254" s="3">
        <v>42.3</v>
      </c>
      <c r="J254" s="3">
        <v>3</v>
      </c>
      <c r="K254" s="3" t="s">
        <v>8</v>
      </c>
      <c r="L254" s="5">
        <f t="shared" si="9"/>
        <v>40</v>
      </c>
      <c r="M254" s="6">
        <f t="shared" si="10"/>
        <v>419.83</v>
      </c>
      <c r="N254" s="5" t="str">
        <f t="shared" ca="1" si="11"/>
        <v>Inativo</v>
      </c>
    </row>
    <row r="255" spans="1:14" x14ac:dyDescent="0.3">
      <c r="A255" s="3" t="s">
        <v>269</v>
      </c>
      <c r="B255" s="3" t="s">
        <v>19</v>
      </c>
      <c r="C255" s="3" t="s">
        <v>35</v>
      </c>
      <c r="D255" s="4">
        <v>44922</v>
      </c>
      <c r="E255" s="4">
        <v>45744</v>
      </c>
      <c r="F255" s="3">
        <v>4968.93</v>
      </c>
      <c r="G255" s="3">
        <v>11</v>
      </c>
      <c r="H255" s="3" t="s">
        <v>3</v>
      </c>
      <c r="I255" s="3">
        <v>46.7</v>
      </c>
      <c r="J255" s="3">
        <v>1</v>
      </c>
      <c r="K255" s="3" t="s">
        <v>4</v>
      </c>
      <c r="L255" s="5">
        <f t="shared" si="9"/>
        <v>27</v>
      </c>
      <c r="M255" s="6">
        <f t="shared" si="10"/>
        <v>451.72</v>
      </c>
      <c r="N255" s="5" t="str">
        <f t="shared" ca="1" si="11"/>
        <v>Inativo</v>
      </c>
    </row>
    <row r="256" spans="1:14" x14ac:dyDescent="0.3">
      <c r="A256" s="3" t="s">
        <v>270</v>
      </c>
      <c r="B256" s="3" t="s">
        <v>1</v>
      </c>
      <c r="C256" s="3" t="s">
        <v>7</v>
      </c>
      <c r="D256" s="4">
        <v>45612</v>
      </c>
      <c r="E256" s="4">
        <v>45721</v>
      </c>
      <c r="F256" s="3">
        <v>13001.37</v>
      </c>
      <c r="G256" s="3">
        <v>53</v>
      </c>
      <c r="H256" s="3" t="s">
        <v>3</v>
      </c>
      <c r="I256" s="3">
        <v>14.8</v>
      </c>
      <c r="J256" s="3">
        <v>2</v>
      </c>
      <c r="K256" s="3" t="s">
        <v>11</v>
      </c>
      <c r="L256" s="5">
        <f t="shared" si="9"/>
        <v>3</v>
      </c>
      <c r="M256" s="6">
        <f t="shared" si="10"/>
        <v>245.31</v>
      </c>
      <c r="N256" s="5" t="str">
        <f t="shared" ca="1" si="11"/>
        <v>Inativo</v>
      </c>
    </row>
    <row r="257" spans="1:14" x14ac:dyDescent="0.3">
      <c r="A257" s="3" t="s">
        <v>271</v>
      </c>
      <c r="B257" s="3" t="s">
        <v>13</v>
      </c>
      <c r="C257" s="3" t="s">
        <v>2</v>
      </c>
      <c r="D257" s="4">
        <v>44682</v>
      </c>
      <c r="E257" s="4">
        <v>45712</v>
      </c>
      <c r="F257" s="3">
        <v>8188.78</v>
      </c>
      <c r="G257" s="3">
        <v>40</v>
      </c>
      <c r="H257" s="3" t="s">
        <v>10</v>
      </c>
      <c r="I257" s="3">
        <v>56.1</v>
      </c>
      <c r="J257" s="3">
        <v>5</v>
      </c>
      <c r="K257" s="3" t="s">
        <v>11</v>
      </c>
      <c r="L257" s="5">
        <f t="shared" si="9"/>
        <v>34</v>
      </c>
      <c r="M257" s="6">
        <f t="shared" si="10"/>
        <v>204.72</v>
      </c>
      <c r="N257" s="5" t="str">
        <f t="shared" ca="1" si="11"/>
        <v>Inativo</v>
      </c>
    </row>
    <row r="258" spans="1:14" x14ac:dyDescent="0.3">
      <c r="A258" s="3" t="s">
        <v>272</v>
      </c>
      <c r="B258" s="3" t="s">
        <v>1</v>
      </c>
      <c r="C258" s="3" t="s">
        <v>2</v>
      </c>
      <c r="D258" s="4">
        <v>44862</v>
      </c>
      <c r="E258" s="4">
        <v>45812</v>
      </c>
      <c r="F258" s="3">
        <v>20421.57</v>
      </c>
      <c r="G258" s="3">
        <v>46</v>
      </c>
      <c r="H258" s="3" t="s">
        <v>10</v>
      </c>
      <c r="I258" s="3">
        <v>11.2</v>
      </c>
      <c r="J258" s="3">
        <v>4</v>
      </c>
      <c r="K258" s="3" t="s">
        <v>8</v>
      </c>
      <c r="L258" s="5">
        <f t="shared" si="9"/>
        <v>31</v>
      </c>
      <c r="M258" s="6">
        <f t="shared" si="10"/>
        <v>443.95</v>
      </c>
      <c r="N258" s="5" t="str">
        <f t="shared" ca="1" si="11"/>
        <v>Inativo</v>
      </c>
    </row>
    <row r="259" spans="1:14" x14ac:dyDescent="0.3">
      <c r="A259" s="3" t="s">
        <v>273</v>
      </c>
      <c r="B259" s="3" t="s">
        <v>1</v>
      </c>
      <c r="C259" s="3" t="s">
        <v>2</v>
      </c>
      <c r="D259" s="4">
        <v>44862</v>
      </c>
      <c r="E259" s="4">
        <v>45821</v>
      </c>
      <c r="F259" s="3">
        <v>2481.5300000000002</v>
      </c>
      <c r="G259" s="3">
        <v>9</v>
      </c>
      <c r="H259" s="3" t="s">
        <v>3</v>
      </c>
      <c r="I259" s="3">
        <v>53.4</v>
      </c>
      <c r="J259" s="3">
        <v>3</v>
      </c>
      <c r="K259" s="3" t="s">
        <v>15</v>
      </c>
      <c r="L259" s="5">
        <f t="shared" ref="L259:L301" si="12">ROUNDDOWN((E259-D259)/30,0)</f>
        <v>31</v>
      </c>
      <c r="M259" s="6">
        <f t="shared" ref="M259:M301" si="13">IFERROR(ROUND(F259/G259,2),0)</f>
        <v>275.73</v>
      </c>
      <c r="N259" s="5" t="str">
        <f t="shared" ref="N259:N301" ca="1" si="14">IF(((TODAY()-1)-E259)&gt;90,"Inativo","Ativo")</f>
        <v>Inativo</v>
      </c>
    </row>
    <row r="260" spans="1:14" x14ac:dyDescent="0.3">
      <c r="A260" s="3" t="s">
        <v>274</v>
      </c>
      <c r="B260" s="3" t="s">
        <v>33</v>
      </c>
      <c r="C260" s="3" t="s">
        <v>2</v>
      </c>
      <c r="D260" s="4">
        <v>45162</v>
      </c>
      <c r="E260" s="4">
        <v>45765</v>
      </c>
      <c r="F260" s="3">
        <v>6693.93</v>
      </c>
      <c r="G260" s="3">
        <v>25</v>
      </c>
      <c r="H260" s="3" t="s">
        <v>3</v>
      </c>
      <c r="I260" s="3">
        <v>79.3</v>
      </c>
      <c r="J260" s="3">
        <v>1</v>
      </c>
      <c r="K260" s="3" t="s">
        <v>4</v>
      </c>
      <c r="L260" s="5">
        <f t="shared" si="12"/>
        <v>20</v>
      </c>
      <c r="M260" s="6">
        <f t="shared" si="13"/>
        <v>267.76</v>
      </c>
      <c r="N260" s="5" t="str">
        <f t="shared" ca="1" si="14"/>
        <v>Inativo</v>
      </c>
    </row>
    <row r="261" spans="1:14" x14ac:dyDescent="0.3">
      <c r="A261" s="3" t="s">
        <v>275</v>
      </c>
      <c r="B261" s="3" t="s">
        <v>1</v>
      </c>
      <c r="C261" s="3" t="s">
        <v>7</v>
      </c>
      <c r="D261" s="4">
        <v>45132</v>
      </c>
      <c r="E261" s="4">
        <v>45741</v>
      </c>
      <c r="F261" s="3">
        <v>4868.04</v>
      </c>
      <c r="G261" s="3">
        <v>24</v>
      </c>
      <c r="H261" s="3" t="s">
        <v>10</v>
      </c>
      <c r="I261" s="3">
        <v>13.9</v>
      </c>
      <c r="J261" s="3">
        <v>2</v>
      </c>
      <c r="K261" s="3" t="s">
        <v>4</v>
      </c>
      <c r="L261" s="5">
        <f t="shared" si="12"/>
        <v>20</v>
      </c>
      <c r="M261" s="6">
        <f t="shared" si="13"/>
        <v>202.84</v>
      </c>
      <c r="N261" s="5" t="str">
        <f t="shared" ca="1" si="14"/>
        <v>Inativo</v>
      </c>
    </row>
    <row r="262" spans="1:14" x14ac:dyDescent="0.3">
      <c r="A262" s="3" t="s">
        <v>276</v>
      </c>
      <c r="B262" s="3" t="s">
        <v>33</v>
      </c>
      <c r="C262" s="3" t="s">
        <v>7</v>
      </c>
      <c r="D262" s="4">
        <v>44622</v>
      </c>
      <c r="E262" s="4">
        <v>45798</v>
      </c>
      <c r="F262" s="3">
        <v>23787.279999999999</v>
      </c>
      <c r="G262" s="3">
        <v>50</v>
      </c>
      <c r="H262" s="3" t="s">
        <v>3</v>
      </c>
      <c r="I262" s="3">
        <v>72.599999999999994</v>
      </c>
      <c r="J262" s="3">
        <v>2</v>
      </c>
      <c r="K262" s="3" t="s">
        <v>8</v>
      </c>
      <c r="L262" s="5">
        <f t="shared" si="12"/>
        <v>39</v>
      </c>
      <c r="M262" s="6">
        <f t="shared" si="13"/>
        <v>475.75</v>
      </c>
      <c r="N262" s="5" t="str">
        <f t="shared" ca="1" si="14"/>
        <v>Inativo</v>
      </c>
    </row>
    <row r="263" spans="1:14" x14ac:dyDescent="0.3">
      <c r="A263" s="3" t="s">
        <v>277</v>
      </c>
      <c r="B263" s="3" t="s">
        <v>6</v>
      </c>
      <c r="C263" s="3" t="s">
        <v>7</v>
      </c>
      <c r="D263" s="4">
        <v>45342</v>
      </c>
      <c r="E263" s="4">
        <v>45863</v>
      </c>
      <c r="F263" s="3">
        <v>738.11</v>
      </c>
      <c r="G263" s="3">
        <v>2</v>
      </c>
      <c r="H263" s="3" t="s">
        <v>10</v>
      </c>
      <c r="I263" s="3">
        <v>73</v>
      </c>
      <c r="J263" s="3">
        <v>1</v>
      </c>
      <c r="K263" s="3" t="s">
        <v>8</v>
      </c>
      <c r="L263" s="5">
        <f t="shared" si="12"/>
        <v>17</v>
      </c>
      <c r="M263" s="6">
        <f t="shared" si="13"/>
        <v>369.06</v>
      </c>
      <c r="N263" s="5" t="str">
        <f t="shared" ca="1" si="14"/>
        <v>Ativo</v>
      </c>
    </row>
    <row r="264" spans="1:14" x14ac:dyDescent="0.3">
      <c r="A264" s="3" t="s">
        <v>278</v>
      </c>
      <c r="B264" s="3" t="s">
        <v>13</v>
      </c>
      <c r="C264" s="3" t="s">
        <v>2</v>
      </c>
      <c r="D264" s="4">
        <v>45462</v>
      </c>
      <c r="E264" s="4">
        <v>45846</v>
      </c>
      <c r="F264" s="3">
        <v>10721.97</v>
      </c>
      <c r="G264" s="3">
        <v>37</v>
      </c>
      <c r="H264" s="3" t="s">
        <v>10</v>
      </c>
      <c r="I264" s="3">
        <v>75</v>
      </c>
      <c r="J264" s="3">
        <v>5</v>
      </c>
      <c r="K264" s="3" t="s">
        <v>8</v>
      </c>
      <c r="L264" s="5">
        <f t="shared" si="12"/>
        <v>12</v>
      </c>
      <c r="M264" s="6">
        <f t="shared" si="13"/>
        <v>289.77999999999997</v>
      </c>
      <c r="N264" s="5" t="str">
        <f t="shared" ca="1" si="14"/>
        <v>Inativo</v>
      </c>
    </row>
    <row r="265" spans="1:14" x14ac:dyDescent="0.3">
      <c r="A265" s="3" t="s">
        <v>279</v>
      </c>
      <c r="B265" s="3" t="s">
        <v>6</v>
      </c>
      <c r="C265" s="3" t="s">
        <v>7</v>
      </c>
      <c r="D265" s="4">
        <v>44562</v>
      </c>
      <c r="E265" s="4">
        <v>45744</v>
      </c>
      <c r="F265" s="3">
        <v>24049.64</v>
      </c>
      <c r="G265" s="3">
        <v>57</v>
      </c>
      <c r="H265" s="3" t="s">
        <v>10</v>
      </c>
      <c r="I265" s="3">
        <v>36.9</v>
      </c>
      <c r="J265" s="3">
        <v>1</v>
      </c>
      <c r="K265" s="3" t="s">
        <v>15</v>
      </c>
      <c r="L265" s="5">
        <f t="shared" si="12"/>
        <v>39</v>
      </c>
      <c r="M265" s="6">
        <f t="shared" si="13"/>
        <v>421.92</v>
      </c>
      <c r="N265" s="5" t="str">
        <f t="shared" ca="1" si="14"/>
        <v>Inativo</v>
      </c>
    </row>
    <row r="266" spans="1:14" x14ac:dyDescent="0.3">
      <c r="A266" s="3" t="s">
        <v>280</v>
      </c>
      <c r="B266" s="3" t="s">
        <v>1</v>
      </c>
      <c r="C266" s="3" t="s">
        <v>2</v>
      </c>
      <c r="D266" s="4">
        <v>45042</v>
      </c>
      <c r="E266" s="4">
        <v>45863</v>
      </c>
      <c r="F266" s="3">
        <v>5378.23</v>
      </c>
      <c r="G266" s="3">
        <v>14</v>
      </c>
      <c r="H266" s="3" t="s">
        <v>10</v>
      </c>
      <c r="I266" s="3">
        <v>52.4</v>
      </c>
      <c r="J266" s="3">
        <v>5</v>
      </c>
      <c r="K266" s="3" t="s">
        <v>11</v>
      </c>
      <c r="L266" s="5">
        <f t="shared" si="12"/>
        <v>27</v>
      </c>
      <c r="M266" s="6">
        <f t="shared" si="13"/>
        <v>384.16</v>
      </c>
      <c r="N266" s="5" t="str">
        <f t="shared" ca="1" si="14"/>
        <v>Ativo</v>
      </c>
    </row>
    <row r="267" spans="1:14" x14ac:dyDescent="0.3">
      <c r="A267" s="3" t="s">
        <v>281</v>
      </c>
      <c r="B267" s="3" t="s">
        <v>13</v>
      </c>
      <c r="C267" s="3" t="s">
        <v>2</v>
      </c>
      <c r="D267" s="4">
        <v>44652</v>
      </c>
      <c r="E267" s="4">
        <v>45682</v>
      </c>
      <c r="F267" s="3">
        <v>5214.6400000000003</v>
      </c>
      <c r="G267" s="3">
        <v>17</v>
      </c>
      <c r="H267" s="3" t="s">
        <v>10</v>
      </c>
      <c r="I267" s="3">
        <v>44.3</v>
      </c>
      <c r="J267" s="3">
        <v>4</v>
      </c>
      <c r="K267" s="3" t="s">
        <v>11</v>
      </c>
      <c r="L267" s="5">
        <f t="shared" si="12"/>
        <v>34</v>
      </c>
      <c r="M267" s="6">
        <f t="shared" si="13"/>
        <v>306.74</v>
      </c>
      <c r="N267" s="5" t="str">
        <f t="shared" ca="1" si="14"/>
        <v>Inativo</v>
      </c>
    </row>
    <row r="268" spans="1:14" x14ac:dyDescent="0.3">
      <c r="A268" s="3" t="s">
        <v>282</v>
      </c>
      <c r="B268" s="3" t="s">
        <v>19</v>
      </c>
      <c r="C268" s="3" t="s">
        <v>35</v>
      </c>
      <c r="D268" s="4">
        <v>44592</v>
      </c>
      <c r="E268" s="4">
        <v>45861</v>
      </c>
      <c r="F268" s="3">
        <v>9934.3799999999992</v>
      </c>
      <c r="G268" s="3">
        <v>24</v>
      </c>
      <c r="H268" s="3" t="s">
        <v>10</v>
      </c>
      <c r="I268" s="3">
        <v>65.900000000000006</v>
      </c>
      <c r="J268" s="3">
        <v>1</v>
      </c>
      <c r="K268" s="3" t="s">
        <v>15</v>
      </c>
      <c r="L268" s="5">
        <f t="shared" si="12"/>
        <v>42</v>
      </c>
      <c r="M268" s="6">
        <f t="shared" si="13"/>
        <v>413.93</v>
      </c>
      <c r="N268" s="5" t="str">
        <f t="shared" ca="1" si="14"/>
        <v>Ativo</v>
      </c>
    </row>
    <row r="269" spans="1:14" x14ac:dyDescent="0.3">
      <c r="A269" s="3" t="s">
        <v>283</v>
      </c>
      <c r="B269" s="3" t="s">
        <v>19</v>
      </c>
      <c r="C269" s="3" t="s">
        <v>7</v>
      </c>
      <c r="D269" s="4">
        <v>44502</v>
      </c>
      <c r="E269" s="4">
        <v>45720</v>
      </c>
      <c r="F269" s="3">
        <v>14750.17</v>
      </c>
      <c r="G269" s="3">
        <v>50</v>
      </c>
      <c r="H269" s="3" t="s">
        <v>3</v>
      </c>
      <c r="I269" s="3">
        <v>61.8</v>
      </c>
      <c r="J269" s="3">
        <v>1</v>
      </c>
      <c r="K269" s="3" t="s">
        <v>4</v>
      </c>
      <c r="L269" s="5">
        <f t="shared" si="12"/>
        <v>40</v>
      </c>
      <c r="M269" s="6">
        <f t="shared" si="13"/>
        <v>295</v>
      </c>
      <c r="N269" s="5" t="str">
        <f t="shared" ca="1" si="14"/>
        <v>Inativo</v>
      </c>
    </row>
    <row r="270" spans="1:14" x14ac:dyDescent="0.3">
      <c r="A270" s="3" t="s">
        <v>284</v>
      </c>
      <c r="B270" s="3" t="s">
        <v>1</v>
      </c>
      <c r="C270" s="3" t="s">
        <v>14</v>
      </c>
      <c r="D270" s="4">
        <v>45012</v>
      </c>
      <c r="E270" s="4">
        <v>45688</v>
      </c>
      <c r="F270" s="3">
        <v>5202.3500000000004</v>
      </c>
      <c r="G270" s="3">
        <v>23</v>
      </c>
      <c r="H270" s="3" t="s">
        <v>10</v>
      </c>
      <c r="I270" s="3">
        <v>17.2</v>
      </c>
      <c r="J270" s="3">
        <v>4</v>
      </c>
      <c r="K270" s="3" t="s">
        <v>11</v>
      </c>
      <c r="L270" s="5">
        <f t="shared" si="12"/>
        <v>22</v>
      </c>
      <c r="M270" s="6">
        <f t="shared" si="13"/>
        <v>226.19</v>
      </c>
      <c r="N270" s="5" t="str">
        <f t="shared" ca="1" si="14"/>
        <v>Inativo</v>
      </c>
    </row>
    <row r="271" spans="1:14" x14ac:dyDescent="0.3">
      <c r="A271" s="3" t="s">
        <v>285</v>
      </c>
      <c r="B271" s="3" t="s">
        <v>6</v>
      </c>
      <c r="C271" s="3" t="s">
        <v>35</v>
      </c>
      <c r="D271" s="4">
        <v>44892</v>
      </c>
      <c r="E271" s="4">
        <v>45856</v>
      </c>
      <c r="F271" s="3">
        <v>9522.91</v>
      </c>
      <c r="G271" s="3">
        <v>26</v>
      </c>
      <c r="H271" s="3" t="s">
        <v>3</v>
      </c>
      <c r="I271" s="3">
        <v>16.3</v>
      </c>
      <c r="J271" s="3">
        <v>5</v>
      </c>
      <c r="K271" s="3" t="s">
        <v>15</v>
      </c>
      <c r="L271" s="5">
        <f t="shared" si="12"/>
        <v>32</v>
      </c>
      <c r="M271" s="6">
        <f t="shared" si="13"/>
        <v>366.27</v>
      </c>
      <c r="N271" s="5" t="str">
        <f t="shared" ca="1" si="14"/>
        <v>Ativo</v>
      </c>
    </row>
    <row r="272" spans="1:14" x14ac:dyDescent="0.3">
      <c r="A272" s="3" t="s">
        <v>286</v>
      </c>
      <c r="B272" s="3" t="s">
        <v>33</v>
      </c>
      <c r="C272" s="3" t="s">
        <v>2</v>
      </c>
      <c r="D272" s="4">
        <v>45312</v>
      </c>
      <c r="E272" s="4">
        <v>45783</v>
      </c>
      <c r="F272" s="3">
        <v>9564.39</v>
      </c>
      <c r="G272" s="3">
        <v>26</v>
      </c>
      <c r="H272" s="3" t="s">
        <v>3</v>
      </c>
      <c r="I272" s="3">
        <v>60.7</v>
      </c>
      <c r="J272" s="3">
        <v>2</v>
      </c>
      <c r="K272" s="3" t="s">
        <v>8</v>
      </c>
      <c r="L272" s="5">
        <f t="shared" si="12"/>
        <v>15</v>
      </c>
      <c r="M272" s="6">
        <f t="shared" si="13"/>
        <v>367.86</v>
      </c>
      <c r="N272" s="5" t="str">
        <f t="shared" ca="1" si="14"/>
        <v>Inativo</v>
      </c>
    </row>
    <row r="273" spans="1:14" x14ac:dyDescent="0.3">
      <c r="A273" s="3" t="s">
        <v>287</v>
      </c>
      <c r="B273" s="3" t="s">
        <v>33</v>
      </c>
      <c r="C273" s="3" t="s">
        <v>21</v>
      </c>
      <c r="D273" s="4">
        <v>45612</v>
      </c>
      <c r="E273" s="4">
        <v>45805</v>
      </c>
      <c r="F273" s="3">
        <v>3722.66</v>
      </c>
      <c r="G273" s="3">
        <v>17</v>
      </c>
      <c r="H273" s="3" t="s">
        <v>10</v>
      </c>
      <c r="I273" s="3">
        <v>44.5</v>
      </c>
      <c r="J273" s="3">
        <v>4</v>
      </c>
      <c r="K273" s="3" t="s">
        <v>15</v>
      </c>
      <c r="L273" s="5">
        <f t="shared" si="12"/>
        <v>6</v>
      </c>
      <c r="M273" s="6">
        <f t="shared" si="13"/>
        <v>218.98</v>
      </c>
      <c r="N273" s="5" t="str">
        <f t="shared" ca="1" si="14"/>
        <v>Inativo</v>
      </c>
    </row>
    <row r="274" spans="1:14" x14ac:dyDescent="0.3">
      <c r="A274" s="3" t="s">
        <v>288</v>
      </c>
      <c r="B274" s="3" t="s">
        <v>33</v>
      </c>
      <c r="C274" s="3" t="s">
        <v>14</v>
      </c>
      <c r="D274" s="4">
        <v>44952</v>
      </c>
      <c r="E274" s="4">
        <v>45863</v>
      </c>
      <c r="F274" s="3">
        <v>13698.85</v>
      </c>
      <c r="G274" s="3">
        <v>50</v>
      </c>
      <c r="H274" s="3" t="s">
        <v>10</v>
      </c>
      <c r="I274" s="3">
        <v>27.6</v>
      </c>
      <c r="J274" s="3">
        <v>4</v>
      </c>
      <c r="K274" s="3" t="s">
        <v>8</v>
      </c>
      <c r="L274" s="5">
        <f t="shared" si="12"/>
        <v>30</v>
      </c>
      <c r="M274" s="6">
        <f t="shared" si="13"/>
        <v>273.98</v>
      </c>
      <c r="N274" s="5" t="str">
        <f t="shared" ca="1" si="14"/>
        <v>Ativo</v>
      </c>
    </row>
    <row r="275" spans="1:14" x14ac:dyDescent="0.3">
      <c r="A275" s="3" t="s">
        <v>289</v>
      </c>
      <c r="B275" s="3" t="s">
        <v>33</v>
      </c>
      <c r="C275" s="3" t="s">
        <v>2</v>
      </c>
      <c r="D275" s="4">
        <v>45612</v>
      </c>
      <c r="E275" s="4">
        <v>45881</v>
      </c>
      <c r="F275" s="3">
        <v>7335.1</v>
      </c>
      <c r="G275" s="3">
        <v>19</v>
      </c>
      <c r="H275" s="3" t="s">
        <v>10</v>
      </c>
      <c r="I275" s="3">
        <v>33.299999999999997</v>
      </c>
      <c r="J275" s="3">
        <v>3</v>
      </c>
      <c r="K275" s="3" t="s">
        <v>11</v>
      </c>
      <c r="L275" s="5">
        <f t="shared" si="12"/>
        <v>8</v>
      </c>
      <c r="M275" s="6">
        <f t="shared" si="13"/>
        <v>386.06</v>
      </c>
      <c r="N275" s="5" t="str">
        <f t="shared" ca="1" si="14"/>
        <v>Ativo</v>
      </c>
    </row>
    <row r="276" spans="1:14" x14ac:dyDescent="0.3">
      <c r="A276" s="3" t="s">
        <v>290</v>
      </c>
      <c r="B276" s="3" t="s">
        <v>13</v>
      </c>
      <c r="C276" s="3" t="s">
        <v>7</v>
      </c>
      <c r="D276" s="4">
        <v>44622</v>
      </c>
      <c r="E276" s="4">
        <v>45848</v>
      </c>
      <c r="F276" s="3">
        <v>18398.98</v>
      </c>
      <c r="G276" s="3">
        <v>38</v>
      </c>
      <c r="H276" s="3" t="s">
        <v>10</v>
      </c>
      <c r="I276" s="3">
        <v>32.4</v>
      </c>
      <c r="J276" s="3">
        <v>2</v>
      </c>
      <c r="K276" s="3" t="s">
        <v>11</v>
      </c>
      <c r="L276" s="5">
        <f t="shared" si="12"/>
        <v>40</v>
      </c>
      <c r="M276" s="6">
        <f t="shared" si="13"/>
        <v>484.18</v>
      </c>
      <c r="N276" s="5" t="str">
        <f t="shared" ca="1" si="14"/>
        <v>Inativo</v>
      </c>
    </row>
    <row r="277" spans="1:14" x14ac:dyDescent="0.3">
      <c r="A277" s="3" t="s">
        <v>291</v>
      </c>
      <c r="B277" s="3" t="s">
        <v>13</v>
      </c>
      <c r="C277" s="3" t="s">
        <v>21</v>
      </c>
      <c r="D277" s="4">
        <v>45102</v>
      </c>
      <c r="E277" s="4">
        <v>45808</v>
      </c>
      <c r="F277" s="3">
        <v>8691.85</v>
      </c>
      <c r="G277" s="3">
        <v>20</v>
      </c>
      <c r="H277" s="3" t="s">
        <v>10</v>
      </c>
      <c r="I277" s="3">
        <v>77.7</v>
      </c>
      <c r="J277" s="3">
        <v>3</v>
      </c>
      <c r="K277" s="3" t="s">
        <v>11</v>
      </c>
      <c r="L277" s="5">
        <f t="shared" si="12"/>
        <v>23</v>
      </c>
      <c r="M277" s="6">
        <f t="shared" si="13"/>
        <v>434.59</v>
      </c>
      <c r="N277" s="5" t="str">
        <f t="shared" ca="1" si="14"/>
        <v>Inativo</v>
      </c>
    </row>
    <row r="278" spans="1:14" x14ac:dyDescent="0.3">
      <c r="A278" s="3" t="s">
        <v>292</v>
      </c>
      <c r="B278" s="3" t="s">
        <v>13</v>
      </c>
      <c r="C278" s="3" t="s">
        <v>7</v>
      </c>
      <c r="D278" s="4">
        <v>45162</v>
      </c>
      <c r="E278" s="4">
        <v>45738</v>
      </c>
      <c r="F278" s="3">
        <v>2545.8200000000002</v>
      </c>
      <c r="G278" s="3">
        <v>7</v>
      </c>
      <c r="H278" s="3" t="s">
        <v>3</v>
      </c>
      <c r="I278" s="3">
        <v>51.5</v>
      </c>
      <c r="J278" s="3">
        <v>5</v>
      </c>
      <c r="K278" s="3" t="s">
        <v>4</v>
      </c>
      <c r="L278" s="5">
        <f t="shared" si="12"/>
        <v>19</v>
      </c>
      <c r="M278" s="6">
        <f t="shared" si="13"/>
        <v>363.69</v>
      </c>
      <c r="N278" s="5" t="str">
        <f t="shared" ca="1" si="14"/>
        <v>Inativo</v>
      </c>
    </row>
    <row r="279" spans="1:14" x14ac:dyDescent="0.3">
      <c r="A279" s="3" t="s">
        <v>293</v>
      </c>
      <c r="B279" s="3" t="s">
        <v>33</v>
      </c>
      <c r="C279" s="3" t="s">
        <v>21</v>
      </c>
      <c r="D279" s="4">
        <v>45012</v>
      </c>
      <c r="E279" s="4">
        <v>45808</v>
      </c>
      <c r="F279" s="3">
        <v>22373.55</v>
      </c>
      <c r="G279" s="3">
        <v>51</v>
      </c>
      <c r="H279" s="3" t="s">
        <v>3</v>
      </c>
      <c r="I279" s="3">
        <v>67.3</v>
      </c>
      <c r="J279" s="3">
        <v>4</v>
      </c>
      <c r="K279" s="3" t="s">
        <v>11</v>
      </c>
      <c r="L279" s="5">
        <f t="shared" si="12"/>
        <v>26</v>
      </c>
      <c r="M279" s="6">
        <f t="shared" si="13"/>
        <v>438.7</v>
      </c>
      <c r="N279" s="5" t="str">
        <f t="shared" ca="1" si="14"/>
        <v>Inativo</v>
      </c>
    </row>
    <row r="280" spans="1:14" x14ac:dyDescent="0.3">
      <c r="A280" s="3" t="s">
        <v>294</v>
      </c>
      <c r="B280" s="3" t="s">
        <v>19</v>
      </c>
      <c r="C280" s="3" t="s">
        <v>14</v>
      </c>
      <c r="D280" s="4">
        <v>45402</v>
      </c>
      <c r="E280" s="4">
        <v>45714</v>
      </c>
      <c r="F280" s="3">
        <v>6987.57</v>
      </c>
      <c r="G280" s="3">
        <v>16</v>
      </c>
      <c r="H280" s="3" t="s">
        <v>3</v>
      </c>
      <c r="I280" s="3">
        <v>60.1</v>
      </c>
      <c r="J280" s="3">
        <v>1</v>
      </c>
      <c r="K280" s="3" t="s">
        <v>11</v>
      </c>
      <c r="L280" s="5">
        <f t="shared" si="12"/>
        <v>10</v>
      </c>
      <c r="M280" s="6">
        <f t="shared" si="13"/>
        <v>436.72</v>
      </c>
      <c r="N280" s="5" t="str">
        <f t="shared" ca="1" si="14"/>
        <v>Inativo</v>
      </c>
    </row>
    <row r="281" spans="1:14" x14ac:dyDescent="0.3">
      <c r="A281" s="3" t="s">
        <v>295</v>
      </c>
      <c r="B281" s="3" t="s">
        <v>6</v>
      </c>
      <c r="C281" s="3" t="s">
        <v>7</v>
      </c>
      <c r="D281" s="4">
        <v>44742</v>
      </c>
      <c r="E281" s="4">
        <v>45746</v>
      </c>
      <c r="F281" s="3">
        <v>10930.41</v>
      </c>
      <c r="G281" s="3">
        <v>25</v>
      </c>
      <c r="H281" s="3" t="s">
        <v>10</v>
      </c>
      <c r="I281" s="3">
        <v>48.1</v>
      </c>
      <c r="J281" s="3">
        <v>3</v>
      </c>
      <c r="K281" s="3" t="s">
        <v>4</v>
      </c>
      <c r="L281" s="5">
        <f t="shared" si="12"/>
        <v>33</v>
      </c>
      <c r="M281" s="6">
        <f t="shared" si="13"/>
        <v>437.22</v>
      </c>
      <c r="N281" s="5" t="str">
        <f t="shared" ca="1" si="14"/>
        <v>Inativo</v>
      </c>
    </row>
    <row r="282" spans="1:14" x14ac:dyDescent="0.3">
      <c r="A282" s="3" t="s">
        <v>296</v>
      </c>
      <c r="B282" s="3" t="s">
        <v>1</v>
      </c>
      <c r="C282" s="3" t="s">
        <v>21</v>
      </c>
      <c r="D282" s="4">
        <v>44592</v>
      </c>
      <c r="E282" s="4">
        <v>45792</v>
      </c>
      <c r="F282" s="3">
        <v>8958.14</v>
      </c>
      <c r="G282" s="3">
        <v>42</v>
      </c>
      <c r="H282" s="3" t="s">
        <v>3</v>
      </c>
      <c r="I282" s="3">
        <v>55.3</v>
      </c>
      <c r="J282" s="3">
        <v>4</v>
      </c>
      <c r="K282" s="3" t="s">
        <v>15</v>
      </c>
      <c r="L282" s="5">
        <f t="shared" si="12"/>
        <v>40</v>
      </c>
      <c r="M282" s="6">
        <f t="shared" si="13"/>
        <v>213.29</v>
      </c>
      <c r="N282" s="5" t="str">
        <f t="shared" ca="1" si="14"/>
        <v>Inativo</v>
      </c>
    </row>
    <row r="283" spans="1:14" x14ac:dyDescent="0.3">
      <c r="A283" s="3" t="s">
        <v>297</v>
      </c>
      <c r="B283" s="3" t="s">
        <v>33</v>
      </c>
      <c r="C283" s="3" t="s">
        <v>2</v>
      </c>
      <c r="D283" s="4">
        <v>45852</v>
      </c>
      <c r="E283" s="4">
        <v>45816</v>
      </c>
      <c r="F283" s="3">
        <v>2133.84</v>
      </c>
      <c r="G283" s="3">
        <v>6</v>
      </c>
      <c r="H283" s="3" t="s">
        <v>3</v>
      </c>
      <c r="I283" s="3">
        <v>45.7</v>
      </c>
      <c r="J283" s="3">
        <v>5</v>
      </c>
      <c r="K283" s="3" t="s">
        <v>8</v>
      </c>
      <c r="L283" s="5">
        <f t="shared" si="12"/>
        <v>-1</v>
      </c>
      <c r="M283" s="6">
        <f t="shared" si="13"/>
        <v>355.64</v>
      </c>
      <c r="N283" s="5" t="str">
        <f t="shared" ca="1" si="14"/>
        <v>Inativo</v>
      </c>
    </row>
    <row r="284" spans="1:14" x14ac:dyDescent="0.3">
      <c r="A284" s="3" t="s">
        <v>298</v>
      </c>
      <c r="B284" s="3" t="s">
        <v>33</v>
      </c>
      <c r="C284" s="3" t="s">
        <v>14</v>
      </c>
      <c r="D284" s="4">
        <v>45102</v>
      </c>
      <c r="E284" s="4">
        <v>45685</v>
      </c>
      <c r="F284" s="3">
        <v>6013.7</v>
      </c>
      <c r="G284" s="3">
        <v>29</v>
      </c>
      <c r="H284" s="3" t="s">
        <v>3</v>
      </c>
      <c r="I284" s="3">
        <v>34.1</v>
      </c>
      <c r="J284" s="3">
        <v>1</v>
      </c>
      <c r="K284" s="3" t="s">
        <v>15</v>
      </c>
      <c r="L284" s="5">
        <f t="shared" si="12"/>
        <v>19</v>
      </c>
      <c r="M284" s="6">
        <f t="shared" si="13"/>
        <v>207.37</v>
      </c>
      <c r="N284" s="5" t="str">
        <f t="shared" ca="1" si="14"/>
        <v>Inativo</v>
      </c>
    </row>
    <row r="285" spans="1:14" x14ac:dyDescent="0.3">
      <c r="A285" s="3" t="s">
        <v>299</v>
      </c>
      <c r="B285" s="3" t="s">
        <v>33</v>
      </c>
      <c r="C285" s="3" t="s">
        <v>2</v>
      </c>
      <c r="D285" s="4">
        <v>45642</v>
      </c>
      <c r="E285" s="4">
        <v>45696</v>
      </c>
      <c r="F285" s="3">
        <v>16054.76</v>
      </c>
      <c r="G285" s="3">
        <v>53</v>
      </c>
      <c r="H285" s="3" t="s">
        <v>3</v>
      </c>
      <c r="I285" s="3">
        <v>34.4</v>
      </c>
      <c r="J285" s="3">
        <v>2</v>
      </c>
      <c r="K285" s="3" t="s">
        <v>11</v>
      </c>
      <c r="L285" s="5">
        <f t="shared" si="12"/>
        <v>1</v>
      </c>
      <c r="M285" s="6">
        <f t="shared" si="13"/>
        <v>302.92</v>
      </c>
      <c r="N285" s="5" t="str">
        <f t="shared" ca="1" si="14"/>
        <v>Inativo</v>
      </c>
    </row>
    <row r="286" spans="1:14" x14ac:dyDescent="0.3">
      <c r="A286" s="3" t="s">
        <v>300</v>
      </c>
      <c r="B286" s="3" t="s">
        <v>13</v>
      </c>
      <c r="C286" s="3" t="s">
        <v>7</v>
      </c>
      <c r="D286" s="7">
        <v>45672</v>
      </c>
      <c r="E286" s="7">
        <v>45698</v>
      </c>
      <c r="F286" s="3">
        <v>8122.22</v>
      </c>
      <c r="G286" s="3">
        <v>28</v>
      </c>
      <c r="H286" s="3" t="s">
        <v>10</v>
      </c>
      <c r="I286" s="3">
        <v>32.299999999999997</v>
      </c>
      <c r="J286" s="3">
        <v>1</v>
      </c>
      <c r="K286" s="3" t="s">
        <v>4</v>
      </c>
      <c r="L286" s="5">
        <f t="shared" si="12"/>
        <v>0</v>
      </c>
      <c r="M286" s="6">
        <f t="shared" si="13"/>
        <v>290.08</v>
      </c>
      <c r="N286" s="5" t="str">
        <f t="shared" ca="1" si="14"/>
        <v>Inativo</v>
      </c>
    </row>
    <row r="287" spans="1:14" x14ac:dyDescent="0.3">
      <c r="A287" s="3" t="s">
        <v>301</v>
      </c>
      <c r="B287" s="3" t="s">
        <v>13</v>
      </c>
      <c r="C287" s="3" t="s">
        <v>2</v>
      </c>
      <c r="D287" s="4">
        <v>44562</v>
      </c>
      <c r="E287" s="4">
        <v>45840</v>
      </c>
      <c r="F287" s="3">
        <v>18644.23</v>
      </c>
      <c r="G287" s="3">
        <v>51</v>
      </c>
      <c r="H287" s="3" t="s">
        <v>3</v>
      </c>
      <c r="I287" s="3">
        <v>46.1</v>
      </c>
      <c r="J287" s="3">
        <v>3</v>
      </c>
      <c r="K287" s="3" t="s">
        <v>11</v>
      </c>
      <c r="L287" s="5">
        <f t="shared" si="12"/>
        <v>42</v>
      </c>
      <c r="M287" s="6">
        <f t="shared" si="13"/>
        <v>365.57</v>
      </c>
      <c r="N287" s="5" t="str">
        <f t="shared" ca="1" si="14"/>
        <v>Inativo</v>
      </c>
    </row>
    <row r="288" spans="1:14" x14ac:dyDescent="0.3">
      <c r="A288" s="3" t="s">
        <v>302</v>
      </c>
      <c r="B288" s="3" t="s">
        <v>33</v>
      </c>
      <c r="C288" s="3" t="s">
        <v>21</v>
      </c>
      <c r="D288" s="4">
        <v>45102</v>
      </c>
      <c r="E288" s="4">
        <v>45835</v>
      </c>
      <c r="F288" s="3">
        <v>13185.61</v>
      </c>
      <c r="G288" s="3">
        <v>40</v>
      </c>
      <c r="H288" s="3" t="s">
        <v>3</v>
      </c>
      <c r="I288" s="3">
        <v>54.8</v>
      </c>
      <c r="J288" s="3">
        <v>1</v>
      </c>
      <c r="K288" s="3" t="s">
        <v>8</v>
      </c>
      <c r="L288" s="5">
        <f t="shared" si="12"/>
        <v>24</v>
      </c>
      <c r="M288" s="6">
        <f t="shared" si="13"/>
        <v>329.64</v>
      </c>
      <c r="N288" s="5" t="str">
        <f t="shared" ca="1" si="14"/>
        <v>Inativo</v>
      </c>
    </row>
    <row r="289" spans="1:14" x14ac:dyDescent="0.3">
      <c r="A289" s="3" t="s">
        <v>303</v>
      </c>
      <c r="B289" s="3" t="s">
        <v>33</v>
      </c>
      <c r="C289" s="3" t="s">
        <v>35</v>
      </c>
      <c r="D289" s="4">
        <v>45042</v>
      </c>
      <c r="E289" s="4">
        <v>45881</v>
      </c>
      <c r="F289" s="3">
        <v>10216.74</v>
      </c>
      <c r="G289" s="3">
        <v>24</v>
      </c>
      <c r="H289" s="3" t="s">
        <v>3</v>
      </c>
      <c r="I289" s="3">
        <v>24.4</v>
      </c>
      <c r="J289" s="3">
        <v>1</v>
      </c>
      <c r="K289" s="3" t="s">
        <v>4</v>
      </c>
      <c r="L289" s="5">
        <f t="shared" si="12"/>
        <v>27</v>
      </c>
      <c r="M289" s="6">
        <f t="shared" si="13"/>
        <v>425.7</v>
      </c>
      <c r="N289" s="5" t="str">
        <f t="shared" ca="1" si="14"/>
        <v>Ativo</v>
      </c>
    </row>
    <row r="290" spans="1:14" x14ac:dyDescent="0.3">
      <c r="A290" s="3" t="s">
        <v>304</v>
      </c>
      <c r="B290" s="3" t="s">
        <v>6</v>
      </c>
      <c r="C290" s="3" t="s">
        <v>21</v>
      </c>
      <c r="D290" s="4">
        <v>45162</v>
      </c>
      <c r="E290" s="4">
        <v>45832</v>
      </c>
      <c r="F290" s="3">
        <v>8024.21</v>
      </c>
      <c r="G290" s="3">
        <v>20</v>
      </c>
      <c r="H290" s="3" t="s">
        <v>10</v>
      </c>
      <c r="I290" s="3">
        <v>18</v>
      </c>
      <c r="J290" s="3">
        <v>4</v>
      </c>
      <c r="K290" s="3" t="s">
        <v>15</v>
      </c>
      <c r="L290" s="5">
        <f t="shared" si="12"/>
        <v>22</v>
      </c>
      <c r="M290" s="6">
        <f t="shared" si="13"/>
        <v>401.21</v>
      </c>
      <c r="N290" s="5" t="str">
        <f t="shared" ca="1" si="14"/>
        <v>Inativo</v>
      </c>
    </row>
    <row r="291" spans="1:14" x14ac:dyDescent="0.3">
      <c r="A291" s="3" t="s">
        <v>305</v>
      </c>
      <c r="B291" s="3" t="s">
        <v>6</v>
      </c>
      <c r="C291" s="3" t="s">
        <v>7</v>
      </c>
      <c r="D291" s="4">
        <v>44682</v>
      </c>
      <c r="E291" s="4">
        <v>45732</v>
      </c>
      <c r="F291" s="3">
        <v>11341.38</v>
      </c>
      <c r="G291" s="3">
        <v>25</v>
      </c>
      <c r="H291" s="3" t="s">
        <v>3</v>
      </c>
      <c r="I291" s="3">
        <v>34.4</v>
      </c>
      <c r="J291" s="3">
        <v>5</v>
      </c>
      <c r="K291" s="3" t="s">
        <v>8</v>
      </c>
      <c r="L291" s="5">
        <f t="shared" si="12"/>
        <v>35</v>
      </c>
      <c r="M291" s="6">
        <f t="shared" si="13"/>
        <v>453.66</v>
      </c>
      <c r="N291" s="5" t="str">
        <f t="shared" ca="1" si="14"/>
        <v>Inativo</v>
      </c>
    </row>
    <row r="292" spans="1:14" x14ac:dyDescent="0.3">
      <c r="A292" s="3" t="s">
        <v>306</v>
      </c>
      <c r="B292" s="3" t="s">
        <v>13</v>
      </c>
      <c r="C292" s="3" t="s">
        <v>35</v>
      </c>
      <c r="D292" s="4">
        <v>44742</v>
      </c>
      <c r="E292" s="4">
        <v>45710</v>
      </c>
      <c r="F292" s="3">
        <v>1357.86</v>
      </c>
      <c r="G292" s="3">
        <v>5</v>
      </c>
      <c r="H292" s="3" t="s">
        <v>3</v>
      </c>
      <c r="I292" s="3">
        <v>31.9</v>
      </c>
      <c r="J292" s="3">
        <v>1</v>
      </c>
      <c r="K292" s="3" t="s">
        <v>8</v>
      </c>
      <c r="L292" s="5">
        <f t="shared" si="12"/>
        <v>32</v>
      </c>
      <c r="M292" s="6">
        <f t="shared" si="13"/>
        <v>271.57</v>
      </c>
      <c r="N292" s="5" t="str">
        <f t="shared" ca="1" si="14"/>
        <v>Inativo</v>
      </c>
    </row>
    <row r="293" spans="1:14" x14ac:dyDescent="0.3">
      <c r="A293" s="3" t="s">
        <v>307</v>
      </c>
      <c r="B293" s="3" t="s">
        <v>13</v>
      </c>
      <c r="C293" s="3" t="s">
        <v>21</v>
      </c>
      <c r="D293" s="4">
        <v>44892</v>
      </c>
      <c r="E293" s="4">
        <v>45775</v>
      </c>
      <c r="F293" s="3">
        <v>7845.88</v>
      </c>
      <c r="G293" s="3">
        <v>24</v>
      </c>
      <c r="H293" s="3" t="s">
        <v>3</v>
      </c>
      <c r="I293" s="3">
        <v>50.2</v>
      </c>
      <c r="J293" s="3">
        <v>4</v>
      </c>
      <c r="K293" s="3" t="s">
        <v>8</v>
      </c>
      <c r="L293" s="5">
        <f t="shared" si="12"/>
        <v>29</v>
      </c>
      <c r="M293" s="6">
        <f t="shared" si="13"/>
        <v>326.91000000000003</v>
      </c>
      <c r="N293" s="5" t="str">
        <f t="shared" ca="1" si="14"/>
        <v>Inativo</v>
      </c>
    </row>
    <row r="294" spans="1:14" x14ac:dyDescent="0.3">
      <c r="A294" s="3" t="s">
        <v>308</v>
      </c>
      <c r="B294" s="3" t="s">
        <v>6</v>
      </c>
      <c r="C294" s="3" t="s">
        <v>21</v>
      </c>
      <c r="D294" s="4">
        <v>44922</v>
      </c>
      <c r="E294" s="4">
        <v>45847</v>
      </c>
      <c r="F294" s="3">
        <v>6035.41</v>
      </c>
      <c r="G294" s="3">
        <v>18</v>
      </c>
      <c r="H294" s="3" t="s">
        <v>3</v>
      </c>
      <c r="I294" s="3">
        <v>32</v>
      </c>
      <c r="J294" s="3">
        <v>1</v>
      </c>
      <c r="K294" s="3" t="s">
        <v>15</v>
      </c>
      <c r="L294" s="5">
        <f t="shared" si="12"/>
        <v>30</v>
      </c>
      <c r="M294" s="6">
        <f t="shared" si="13"/>
        <v>335.3</v>
      </c>
      <c r="N294" s="5" t="str">
        <f t="shared" ca="1" si="14"/>
        <v>Inativo</v>
      </c>
    </row>
    <row r="295" spans="1:14" x14ac:dyDescent="0.3">
      <c r="A295" s="3" t="s">
        <v>309</v>
      </c>
      <c r="B295" s="3" t="s">
        <v>1</v>
      </c>
      <c r="C295" s="3" t="s">
        <v>7</v>
      </c>
      <c r="D295" s="4">
        <v>45612</v>
      </c>
      <c r="E295" s="4">
        <v>45784</v>
      </c>
      <c r="F295" s="3">
        <v>4170.21</v>
      </c>
      <c r="G295" s="3">
        <v>12</v>
      </c>
      <c r="H295" s="3" t="s">
        <v>10</v>
      </c>
      <c r="I295" s="3">
        <v>38.6</v>
      </c>
      <c r="J295" s="3">
        <v>4</v>
      </c>
      <c r="K295" s="3" t="s">
        <v>11</v>
      </c>
      <c r="L295" s="5">
        <f t="shared" si="12"/>
        <v>5</v>
      </c>
      <c r="M295" s="6">
        <f t="shared" si="13"/>
        <v>347.52</v>
      </c>
      <c r="N295" s="5" t="str">
        <f t="shared" ca="1" si="14"/>
        <v>Inativo</v>
      </c>
    </row>
    <row r="296" spans="1:14" x14ac:dyDescent="0.3">
      <c r="A296" s="3" t="s">
        <v>310</v>
      </c>
      <c r="B296" s="3" t="s">
        <v>19</v>
      </c>
      <c r="C296" s="3" t="s">
        <v>2</v>
      </c>
      <c r="D296" s="4">
        <v>44772</v>
      </c>
      <c r="E296" s="4">
        <v>45688</v>
      </c>
      <c r="F296" s="3">
        <v>282.45999999999998</v>
      </c>
      <c r="G296" s="3">
        <v>1</v>
      </c>
      <c r="H296" s="3" t="s">
        <v>3</v>
      </c>
      <c r="I296" s="3">
        <v>30.4</v>
      </c>
      <c r="J296" s="3">
        <v>5</v>
      </c>
      <c r="K296" s="3" t="s">
        <v>15</v>
      </c>
      <c r="L296" s="5">
        <f t="shared" si="12"/>
        <v>30</v>
      </c>
      <c r="M296" s="6">
        <f t="shared" si="13"/>
        <v>282.45999999999998</v>
      </c>
      <c r="N296" s="5" t="str">
        <f t="shared" ca="1" si="14"/>
        <v>Inativo</v>
      </c>
    </row>
    <row r="297" spans="1:14" x14ac:dyDescent="0.3">
      <c r="A297" s="3" t="s">
        <v>311</v>
      </c>
      <c r="B297" s="3" t="s">
        <v>19</v>
      </c>
      <c r="C297" s="3" t="s">
        <v>7</v>
      </c>
      <c r="D297" s="4">
        <v>44772</v>
      </c>
      <c r="E297" s="4">
        <v>45685</v>
      </c>
      <c r="F297" s="3">
        <v>10996.28</v>
      </c>
      <c r="G297" s="3">
        <v>47</v>
      </c>
      <c r="H297" s="3" t="s">
        <v>10</v>
      </c>
      <c r="I297" s="3">
        <v>48.5</v>
      </c>
      <c r="J297" s="3">
        <v>1</v>
      </c>
      <c r="K297" s="3" t="s">
        <v>15</v>
      </c>
      <c r="L297" s="5">
        <f t="shared" si="12"/>
        <v>30</v>
      </c>
      <c r="M297" s="6">
        <f t="shared" si="13"/>
        <v>233.96</v>
      </c>
      <c r="N297" s="5" t="str">
        <f t="shared" ca="1" si="14"/>
        <v>Inativo</v>
      </c>
    </row>
    <row r="298" spans="1:14" x14ac:dyDescent="0.3">
      <c r="A298" s="3" t="s">
        <v>312</v>
      </c>
      <c r="B298" s="3" t="s">
        <v>6</v>
      </c>
      <c r="C298" s="3" t="s">
        <v>14</v>
      </c>
      <c r="D298" s="4">
        <v>44832</v>
      </c>
      <c r="E298" s="4">
        <v>45689</v>
      </c>
      <c r="F298" s="3">
        <v>17285.32</v>
      </c>
      <c r="G298" s="3">
        <v>52</v>
      </c>
      <c r="H298" s="3" t="s">
        <v>3</v>
      </c>
      <c r="I298" s="3">
        <v>63.2</v>
      </c>
      <c r="J298" s="3">
        <v>2</v>
      </c>
      <c r="K298" s="3" t="s">
        <v>11</v>
      </c>
      <c r="L298" s="5">
        <f t="shared" si="12"/>
        <v>28</v>
      </c>
      <c r="M298" s="6">
        <f t="shared" si="13"/>
        <v>332.41</v>
      </c>
      <c r="N298" s="5" t="str">
        <f t="shared" ca="1" si="14"/>
        <v>Inativo</v>
      </c>
    </row>
    <row r="299" spans="1:14" x14ac:dyDescent="0.3">
      <c r="A299" s="3" t="s">
        <v>313</v>
      </c>
      <c r="B299" s="3" t="s">
        <v>1</v>
      </c>
      <c r="C299" s="3" t="s">
        <v>21</v>
      </c>
      <c r="D299" s="4">
        <v>45282</v>
      </c>
      <c r="E299" s="4">
        <v>45874</v>
      </c>
      <c r="F299" s="3">
        <v>25226.29</v>
      </c>
      <c r="G299" s="3">
        <v>55</v>
      </c>
      <c r="H299" s="3" t="s">
        <v>10</v>
      </c>
      <c r="I299" s="3">
        <v>28.4</v>
      </c>
      <c r="J299" s="3">
        <v>1</v>
      </c>
      <c r="K299" s="3" t="s">
        <v>11</v>
      </c>
      <c r="L299" s="5">
        <f t="shared" si="12"/>
        <v>19</v>
      </c>
      <c r="M299" s="6">
        <f t="shared" si="13"/>
        <v>458.66</v>
      </c>
      <c r="N299" s="5" t="str">
        <f t="shared" ca="1" si="14"/>
        <v>Ativo</v>
      </c>
    </row>
    <row r="300" spans="1:14" x14ac:dyDescent="0.3">
      <c r="A300" s="3" t="s">
        <v>314</v>
      </c>
      <c r="B300" s="3" t="s">
        <v>1</v>
      </c>
      <c r="C300" s="3" t="s">
        <v>21</v>
      </c>
      <c r="D300" s="4">
        <v>45462</v>
      </c>
      <c r="E300" s="4">
        <v>45694</v>
      </c>
      <c r="F300" s="3">
        <v>19537.009999999998</v>
      </c>
      <c r="G300" s="3">
        <v>51</v>
      </c>
      <c r="H300" s="3" t="s">
        <v>10</v>
      </c>
      <c r="I300" s="3">
        <v>70.3</v>
      </c>
      <c r="J300" s="3">
        <v>4</v>
      </c>
      <c r="K300" s="3" t="s">
        <v>8</v>
      </c>
      <c r="L300" s="5">
        <f t="shared" si="12"/>
        <v>7</v>
      </c>
      <c r="M300" s="6">
        <f t="shared" si="13"/>
        <v>383.08</v>
      </c>
      <c r="N300" s="5" t="str">
        <f t="shared" ca="1" si="14"/>
        <v>Inativo</v>
      </c>
    </row>
    <row r="301" spans="1:14" x14ac:dyDescent="0.3">
      <c r="A301" s="3" t="s">
        <v>315</v>
      </c>
      <c r="B301" s="3" t="s">
        <v>6</v>
      </c>
      <c r="C301" s="3" t="s">
        <v>21</v>
      </c>
      <c r="D301" s="4">
        <v>45462</v>
      </c>
      <c r="E301" s="4">
        <v>45830</v>
      </c>
      <c r="F301" s="3">
        <v>18703.580000000002</v>
      </c>
      <c r="G301" s="3">
        <v>52</v>
      </c>
      <c r="H301" s="3" t="s">
        <v>3</v>
      </c>
      <c r="I301" s="3">
        <v>49.9</v>
      </c>
      <c r="J301" s="3">
        <v>5</v>
      </c>
      <c r="K301" s="3" t="s">
        <v>8</v>
      </c>
      <c r="L301" s="5">
        <f t="shared" si="12"/>
        <v>12</v>
      </c>
      <c r="M301" s="6">
        <f t="shared" si="13"/>
        <v>359.68</v>
      </c>
      <c r="N301" s="5" t="str">
        <f t="shared" ca="1" si="14"/>
        <v>Inativo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4514-EEF6-45E9-8C38-55F4E869D5FD}">
  <dimension ref="A1"/>
  <sheetViews>
    <sheetView showGridLines="0" showRowColHeaders="0" tabSelected="1" zoomScaleNormal="100" workbookViewId="0"/>
  </sheetViews>
  <sheetFormatPr defaultRowHeight="14.4" x14ac:dyDescent="0.3"/>
  <cols>
    <col min="1" max="1" width="7.109375" style="79" customWidth="1"/>
    <col min="2" max="2" width="11.21875" style="79" customWidth="1"/>
    <col min="3" max="16384" width="8.88671875" style="7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AD09-F449-414D-9FBD-90E33DB441EF}">
  <dimension ref="A1:P279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16.5546875" defaultRowHeight="14.4" x14ac:dyDescent="0.3"/>
  <cols>
    <col min="1" max="1" width="18.88671875" customWidth="1"/>
    <col min="2" max="2" width="24.109375" bestFit="1" customWidth="1"/>
    <col min="4" max="4" width="16.88671875" bestFit="1" customWidth="1"/>
    <col min="5" max="5" width="27.21875" bestFit="1" customWidth="1"/>
    <col min="6" max="6" width="20.21875" bestFit="1" customWidth="1"/>
    <col min="7" max="7" width="22.21875" bestFit="1" customWidth="1"/>
    <col min="8" max="8" width="22.21875" customWidth="1"/>
    <col min="9" max="9" width="27.44140625" customWidth="1"/>
    <col min="10" max="10" width="16.77734375" customWidth="1"/>
    <col min="11" max="11" width="18.77734375" customWidth="1"/>
    <col min="12" max="12" width="25.77734375" customWidth="1"/>
    <col min="13" max="13" width="16.21875" customWidth="1"/>
    <col min="14" max="14" width="10.6640625" customWidth="1"/>
    <col min="15" max="15" width="26.6640625" bestFit="1" customWidth="1"/>
    <col min="16" max="16" width="24.109375" customWidth="1"/>
  </cols>
  <sheetData>
    <row r="1" spans="1:16" x14ac:dyDescent="0.3">
      <c r="A1" s="1" t="s">
        <v>316</v>
      </c>
      <c r="B1" s="1" t="s">
        <v>317</v>
      </c>
      <c r="C1" s="1" t="s">
        <v>318</v>
      </c>
      <c r="D1" s="21" t="s">
        <v>319</v>
      </c>
      <c r="E1" s="21" t="s">
        <v>320</v>
      </c>
      <c r="F1" s="20" t="s">
        <v>321</v>
      </c>
      <c r="G1" s="24" t="s">
        <v>322</v>
      </c>
      <c r="H1" s="1" t="s">
        <v>323</v>
      </c>
      <c r="I1" s="22" t="s">
        <v>324</v>
      </c>
      <c r="J1" s="24" t="s">
        <v>325</v>
      </c>
      <c r="K1" s="1" t="s">
        <v>326</v>
      </c>
      <c r="L1" s="2" t="s">
        <v>327</v>
      </c>
      <c r="M1" s="26" t="s">
        <v>328</v>
      </c>
      <c r="N1" s="2" t="s">
        <v>329</v>
      </c>
      <c r="O1" s="34" t="s">
        <v>350</v>
      </c>
      <c r="P1" s="34" t="s">
        <v>353</v>
      </c>
    </row>
    <row r="2" spans="1:16" x14ac:dyDescent="0.3">
      <c r="A2" s="3" t="s">
        <v>0</v>
      </c>
      <c r="B2" s="3" t="s">
        <v>1</v>
      </c>
      <c r="C2" s="3" t="s">
        <v>2</v>
      </c>
      <c r="D2" s="18">
        <v>44442</v>
      </c>
      <c r="E2" s="18">
        <v>45881</v>
      </c>
      <c r="F2" s="19">
        <v>3922.73</v>
      </c>
      <c r="G2" s="25">
        <v>17</v>
      </c>
      <c r="H2" s="3" t="s">
        <v>3</v>
      </c>
      <c r="I2" s="23">
        <v>19.8</v>
      </c>
      <c r="J2" s="25">
        <v>5</v>
      </c>
      <c r="K2" s="3" t="s">
        <v>4</v>
      </c>
      <c r="L2" s="5">
        <f t="shared" ref="L2:L65" si="0">ROUNDDOWN((E2-D2)/30,0)</f>
        <v>47</v>
      </c>
      <c r="M2" s="27">
        <f>IFERROR(ROUND(F2/G2,2),0)</f>
        <v>230.75</v>
      </c>
      <c r="N2" s="28" t="str">
        <f ca="1">IF(((TODAY()-1)-E2)&gt;90,"Inativo","Ativo")</f>
        <v>Ativo</v>
      </c>
      <c r="O2" s="68" t="str">
        <f t="shared" ref="O2:O65" si="1">IF(I2&lt;=10,"0-10",IF(I2&lt;=27,"10.01-27",IF(I2&lt;=45,"27.01-45",IF(I2&lt;=62,"45.01-62","62.01-100"))))</f>
        <v>10.01-27</v>
      </c>
      <c r="P2" s="68" t="str">
        <f>IF(M2&lt;=274,"0-274",IF(M2&lt;=350,"274.01-350",IF(M2&lt;=420,"350.01-420","420.01-550")))</f>
        <v>0-274</v>
      </c>
    </row>
    <row r="3" spans="1:16" x14ac:dyDescent="0.3">
      <c r="A3" s="3" t="s">
        <v>5</v>
      </c>
      <c r="B3" s="3" t="s">
        <v>6</v>
      </c>
      <c r="C3" s="3" t="s">
        <v>7</v>
      </c>
      <c r="D3" s="18">
        <v>45792</v>
      </c>
      <c r="E3" s="18">
        <v>45859</v>
      </c>
      <c r="F3" s="19">
        <v>380.61</v>
      </c>
      <c r="G3" s="25">
        <v>1</v>
      </c>
      <c r="H3" s="3" t="s">
        <v>3</v>
      </c>
      <c r="I3" s="23">
        <v>26.3</v>
      </c>
      <c r="J3" s="25">
        <v>5</v>
      </c>
      <c r="K3" s="3" t="s">
        <v>8</v>
      </c>
      <c r="L3" s="5">
        <f t="shared" si="0"/>
        <v>2</v>
      </c>
      <c r="M3" s="27">
        <f t="shared" ref="M3:M58" si="2">IFERROR(ROUND(F3/G3,2),0)</f>
        <v>380.61</v>
      </c>
      <c r="N3" s="28" t="str">
        <f t="shared" ref="N3:N58" ca="1" si="3">IF(((TODAY()-1)-E3)&gt;90,"Inativo","Ativo")</f>
        <v>Ativo</v>
      </c>
      <c r="O3" s="68" t="str">
        <f t="shared" si="1"/>
        <v>10.01-27</v>
      </c>
      <c r="P3" s="68" t="str">
        <f t="shared" ref="P3:P65" si="4">IF(M3&lt;=274,"0-274",IF(M3&lt;=350,"274.01-350",IF(M3&lt;=420,"350.01-420","420.01-550")))</f>
        <v>350.01-420</v>
      </c>
    </row>
    <row r="4" spans="1:16" x14ac:dyDescent="0.3">
      <c r="A4" s="3" t="s">
        <v>9</v>
      </c>
      <c r="B4" s="3" t="s">
        <v>6</v>
      </c>
      <c r="C4" s="3" t="s">
        <v>7</v>
      </c>
      <c r="D4" s="18">
        <v>45432</v>
      </c>
      <c r="E4" s="18">
        <v>45732</v>
      </c>
      <c r="F4" s="19">
        <v>5654.59</v>
      </c>
      <c r="G4" s="25">
        <v>28</v>
      </c>
      <c r="H4" s="3" t="s">
        <v>10</v>
      </c>
      <c r="I4" s="23">
        <v>66.7</v>
      </c>
      <c r="J4" s="25">
        <v>2</v>
      </c>
      <c r="K4" s="3" t="s">
        <v>11</v>
      </c>
      <c r="L4" s="5">
        <f t="shared" si="0"/>
        <v>10</v>
      </c>
      <c r="M4" s="27">
        <f t="shared" si="2"/>
        <v>201.95</v>
      </c>
      <c r="N4" s="28" t="str">
        <f t="shared" ca="1" si="3"/>
        <v>Inativo</v>
      </c>
      <c r="O4" s="68" t="str">
        <f t="shared" si="1"/>
        <v>62.01-100</v>
      </c>
      <c r="P4" s="68" t="str">
        <f t="shared" si="4"/>
        <v>0-274</v>
      </c>
    </row>
    <row r="5" spans="1:16" x14ac:dyDescent="0.3">
      <c r="A5" s="3" t="s">
        <v>12</v>
      </c>
      <c r="B5" s="3" t="s">
        <v>13</v>
      </c>
      <c r="C5" s="3" t="s">
        <v>14</v>
      </c>
      <c r="D5" s="18">
        <v>45582</v>
      </c>
      <c r="E5" s="18">
        <v>45687</v>
      </c>
      <c r="F5" s="19">
        <v>4081.72</v>
      </c>
      <c r="G5" s="25">
        <v>13</v>
      </c>
      <c r="H5" s="3" t="s">
        <v>10</v>
      </c>
      <c r="I5" s="23">
        <v>17.2</v>
      </c>
      <c r="J5" s="25">
        <v>3</v>
      </c>
      <c r="K5" s="3" t="s">
        <v>15</v>
      </c>
      <c r="L5" s="5">
        <f t="shared" si="0"/>
        <v>3</v>
      </c>
      <c r="M5" s="27">
        <f t="shared" si="2"/>
        <v>313.98</v>
      </c>
      <c r="N5" s="28" t="str">
        <f t="shared" ca="1" si="3"/>
        <v>Inativo</v>
      </c>
      <c r="O5" s="68" t="str">
        <f t="shared" si="1"/>
        <v>10.01-27</v>
      </c>
      <c r="P5" s="68" t="str">
        <f t="shared" si="4"/>
        <v>274.01-350</v>
      </c>
    </row>
    <row r="6" spans="1:16" x14ac:dyDescent="0.3">
      <c r="A6" s="3" t="s">
        <v>17</v>
      </c>
      <c r="B6" s="3" t="s">
        <v>6</v>
      </c>
      <c r="C6" s="3" t="s">
        <v>14</v>
      </c>
      <c r="D6" s="18">
        <v>44772</v>
      </c>
      <c r="E6" s="18">
        <v>45702</v>
      </c>
      <c r="F6" s="19">
        <v>3220.43</v>
      </c>
      <c r="G6" s="25">
        <v>12</v>
      </c>
      <c r="H6" s="3" t="s">
        <v>3</v>
      </c>
      <c r="I6" s="23">
        <v>13.2</v>
      </c>
      <c r="J6" s="25">
        <v>3</v>
      </c>
      <c r="K6" s="3" t="s">
        <v>4</v>
      </c>
      <c r="L6" s="5">
        <f t="shared" si="0"/>
        <v>31</v>
      </c>
      <c r="M6" s="27">
        <f t="shared" si="2"/>
        <v>268.37</v>
      </c>
      <c r="N6" s="28" t="str">
        <f t="shared" ca="1" si="3"/>
        <v>Inativo</v>
      </c>
      <c r="O6" s="68" t="str">
        <f t="shared" si="1"/>
        <v>10.01-27</v>
      </c>
      <c r="P6" s="68" t="str">
        <f t="shared" si="4"/>
        <v>0-274</v>
      </c>
    </row>
    <row r="7" spans="1:16" x14ac:dyDescent="0.3">
      <c r="A7" s="3" t="s">
        <v>18</v>
      </c>
      <c r="B7" s="3" t="s">
        <v>19</v>
      </c>
      <c r="C7" s="3" t="s">
        <v>2</v>
      </c>
      <c r="D7" s="18">
        <v>45132</v>
      </c>
      <c r="E7" s="18">
        <v>45766</v>
      </c>
      <c r="F7" s="19">
        <v>5211.88</v>
      </c>
      <c r="G7" s="25">
        <v>17</v>
      </c>
      <c r="H7" s="3" t="s">
        <v>10</v>
      </c>
      <c r="I7" s="23">
        <v>21.4</v>
      </c>
      <c r="J7" s="25">
        <v>3</v>
      </c>
      <c r="K7" s="3" t="s">
        <v>4</v>
      </c>
      <c r="L7" s="5">
        <f t="shared" si="0"/>
        <v>21</v>
      </c>
      <c r="M7" s="27">
        <f t="shared" si="2"/>
        <v>306.58</v>
      </c>
      <c r="N7" s="28" t="str">
        <f t="shared" ca="1" si="3"/>
        <v>Inativo</v>
      </c>
      <c r="O7" s="68" t="str">
        <f t="shared" si="1"/>
        <v>10.01-27</v>
      </c>
      <c r="P7" s="68" t="str">
        <f t="shared" si="4"/>
        <v>274.01-350</v>
      </c>
    </row>
    <row r="8" spans="1:16" x14ac:dyDescent="0.3">
      <c r="A8" s="3" t="s">
        <v>20</v>
      </c>
      <c r="B8" s="3" t="s">
        <v>6</v>
      </c>
      <c r="C8" s="3" t="s">
        <v>21</v>
      </c>
      <c r="D8" s="18">
        <v>44832</v>
      </c>
      <c r="E8" s="18">
        <v>45820</v>
      </c>
      <c r="F8" s="19">
        <v>12925.28</v>
      </c>
      <c r="G8" s="25">
        <v>46</v>
      </c>
      <c r="H8" s="3" t="s">
        <v>3</v>
      </c>
      <c r="I8" s="23">
        <v>42.4</v>
      </c>
      <c r="J8" s="25">
        <v>5</v>
      </c>
      <c r="K8" s="3" t="s">
        <v>8</v>
      </c>
      <c r="L8" s="5">
        <f t="shared" si="0"/>
        <v>32</v>
      </c>
      <c r="M8" s="27">
        <f t="shared" si="2"/>
        <v>280.98</v>
      </c>
      <c r="N8" s="28" t="str">
        <f t="shared" ca="1" si="3"/>
        <v>Inativo</v>
      </c>
      <c r="O8" s="68" t="str">
        <f t="shared" si="1"/>
        <v>27.01-45</v>
      </c>
      <c r="P8" s="68" t="str">
        <f t="shared" si="4"/>
        <v>274.01-350</v>
      </c>
    </row>
    <row r="9" spans="1:16" x14ac:dyDescent="0.3">
      <c r="A9" s="3" t="s">
        <v>22</v>
      </c>
      <c r="B9" s="3" t="s">
        <v>13</v>
      </c>
      <c r="C9" s="3" t="s">
        <v>2</v>
      </c>
      <c r="D9" s="18">
        <v>45432</v>
      </c>
      <c r="E9" s="18">
        <v>45874</v>
      </c>
      <c r="F9" s="19">
        <v>11432.54</v>
      </c>
      <c r="G9" s="25">
        <v>52</v>
      </c>
      <c r="H9" s="3" t="s">
        <v>10</v>
      </c>
      <c r="I9" s="23">
        <v>38.1</v>
      </c>
      <c r="J9" s="25">
        <v>5</v>
      </c>
      <c r="K9" s="3" t="s">
        <v>15</v>
      </c>
      <c r="L9" s="5">
        <f t="shared" si="0"/>
        <v>14</v>
      </c>
      <c r="M9" s="27">
        <f t="shared" si="2"/>
        <v>219.86</v>
      </c>
      <c r="N9" s="28" t="str">
        <f t="shared" ca="1" si="3"/>
        <v>Ativo</v>
      </c>
      <c r="O9" s="68" t="str">
        <f t="shared" si="1"/>
        <v>27.01-45</v>
      </c>
      <c r="P9" s="68" t="str">
        <f t="shared" si="4"/>
        <v>0-274</v>
      </c>
    </row>
    <row r="10" spans="1:16" x14ac:dyDescent="0.3">
      <c r="A10" s="3" t="s">
        <v>23</v>
      </c>
      <c r="B10" s="3" t="s">
        <v>19</v>
      </c>
      <c r="C10" s="3" t="s">
        <v>7</v>
      </c>
      <c r="D10" s="18">
        <v>45102</v>
      </c>
      <c r="E10" s="18">
        <v>45718</v>
      </c>
      <c r="F10" s="19">
        <v>13545.79</v>
      </c>
      <c r="G10" s="25">
        <v>56</v>
      </c>
      <c r="H10" s="3" t="s">
        <v>10</v>
      </c>
      <c r="I10" s="23">
        <v>20</v>
      </c>
      <c r="J10" s="25">
        <v>5</v>
      </c>
      <c r="K10" s="3" t="s">
        <v>15</v>
      </c>
      <c r="L10" s="5">
        <f t="shared" si="0"/>
        <v>20</v>
      </c>
      <c r="M10" s="27">
        <f t="shared" si="2"/>
        <v>241.89</v>
      </c>
      <c r="N10" s="28" t="str">
        <f t="shared" ca="1" si="3"/>
        <v>Inativo</v>
      </c>
      <c r="O10" s="68" t="str">
        <f t="shared" si="1"/>
        <v>10.01-27</v>
      </c>
      <c r="P10" s="68" t="str">
        <f t="shared" si="4"/>
        <v>0-274</v>
      </c>
    </row>
    <row r="11" spans="1:16" x14ac:dyDescent="0.3">
      <c r="A11" s="3" t="s">
        <v>24</v>
      </c>
      <c r="B11" s="3" t="s">
        <v>6</v>
      </c>
      <c r="C11" s="3" t="s">
        <v>7</v>
      </c>
      <c r="D11" s="18">
        <v>44742</v>
      </c>
      <c r="E11" s="18">
        <v>45913</v>
      </c>
      <c r="F11" s="19">
        <v>6037.49</v>
      </c>
      <c r="G11" s="25">
        <v>25</v>
      </c>
      <c r="H11" s="3" t="s">
        <v>3</v>
      </c>
      <c r="I11" s="23">
        <v>79.8</v>
      </c>
      <c r="J11" s="25">
        <v>4</v>
      </c>
      <c r="K11" s="3" t="s">
        <v>4</v>
      </c>
      <c r="L11" s="5">
        <f t="shared" si="0"/>
        <v>39</v>
      </c>
      <c r="M11" s="27">
        <f t="shared" si="2"/>
        <v>241.5</v>
      </c>
      <c r="N11" s="28" t="str">
        <f t="shared" ca="1" si="3"/>
        <v>Ativo</v>
      </c>
      <c r="O11" s="68" t="str">
        <f t="shared" si="1"/>
        <v>62.01-100</v>
      </c>
      <c r="P11" s="68" t="str">
        <f t="shared" si="4"/>
        <v>0-274</v>
      </c>
    </row>
    <row r="12" spans="1:16" x14ac:dyDescent="0.3">
      <c r="A12" s="3" t="s">
        <v>25</v>
      </c>
      <c r="B12" s="3" t="s">
        <v>1</v>
      </c>
      <c r="C12" s="3" t="s">
        <v>2</v>
      </c>
      <c r="D12" s="18">
        <v>45582</v>
      </c>
      <c r="E12" s="18">
        <v>45842</v>
      </c>
      <c r="F12" s="19">
        <v>12617.21</v>
      </c>
      <c r="G12" s="25">
        <v>40</v>
      </c>
      <c r="H12" s="3" t="s">
        <v>10</v>
      </c>
      <c r="I12" s="23">
        <v>51.7</v>
      </c>
      <c r="J12" s="25">
        <v>5</v>
      </c>
      <c r="K12" s="3" t="s">
        <v>11</v>
      </c>
      <c r="L12" s="5">
        <f t="shared" si="0"/>
        <v>8</v>
      </c>
      <c r="M12" s="27">
        <f t="shared" si="2"/>
        <v>315.43</v>
      </c>
      <c r="N12" s="28" t="str">
        <f t="shared" ca="1" si="3"/>
        <v>Inativo</v>
      </c>
      <c r="O12" s="68" t="str">
        <f t="shared" si="1"/>
        <v>45.01-62</v>
      </c>
      <c r="P12" s="68" t="str">
        <f t="shared" si="4"/>
        <v>274.01-350</v>
      </c>
    </row>
    <row r="13" spans="1:16" x14ac:dyDescent="0.3">
      <c r="A13" s="3" t="s">
        <v>26</v>
      </c>
      <c r="B13" s="3" t="s">
        <v>6</v>
      </c>
      <c r="C13" s="3" t="s">
        <v>14</v>
      </c>
      <c r="D13" s="18">
        <v>44802</v>
      </c>
      <c r="E13" s="18">
        <v>45880</v>
      </c>
      <c r="F13" s="19">
        <v>19860.009999999998</v>
      </c>
      <c r="G13" s="25">
        <v>55</v>
      </c>
      <c r="H13" s="3" t="s">
        <v>3</v>
      </c>
      <c r="I13" s="23">
        <v>57.7</v>
      </c>
      <c r="J13" s="25">
        <v>3</v>
      </c>
      <c r="K13" s="3" t="s">
        <v>15</v>
      </c>
      <c r="L13" s="5">
        <f t="shared" si="0"/>
        <v>35</v>
      </c>
      <c r="M13" s="27">
        <f t="shared" si="2"/>
        <v>361.09</v>
      </c>
      <c r="N13" s="28" t="str">
        <f t="shared" ca="1" si="3"/>
        <v>Ativo</v>
      </c>
      <c r="O13" s="68" t="str">
        <f t="shared" si="1"/>
        <v>45.01-62</v>
      </c>
      <c r="P13" s="68" t="str">
        <f t="shared" si="4"/>
        <v>350.01-420</v>
      </c>
    </row>
    <row r="14" spans="1:16" x14ac:dyDescent="0.3">
      <c r="A14" s="3" t="s">
        <v>27</v>
      </c>
      <c r="B14" s="3" t="s">
        <v>1</v>
      </c>
      <c r="C14" s="3" t="s">
        <v>14</v>
      </c>
      <c r="D14" s="18">
        <v>45042</v>
      </c>
      <c r="E14" s="18">
        <v>45766</v>
      </c>
      <c r="F14" s="19">
        <v>4627.5600000000004</v>
      </c>
      <c r="G14" s="25">
        <v>10</v>
      </c>
      <c r="H14" s="3" t="s">
        <v>3</v>
      </c>
      <c r="I14" s="23">
        <v>76.8</v>
      </c>
      <c r="J14" s="25">
        <v>3</v>
      </c>
      <c r="K14" s="3" t="s">
        <v>8</v>
      </c>
      <c r="L14" s="5">
        <f t="shared" si="0"/>
        <v>24</v>
      </c>
      <c r="M14" s="27">
        <f t="shared" si="2"/>
        <v>462.76</v>
      </c>
      <c r="N14" s="28" t="str">
        <f t="shared" ca="1" si="3"/>
        <v>Inativo</v>
      </c>
      <c r="O14" s="68" t="str">
        <f t="shared" si="1"/>
        <v>62.01-100</v>
      </c>
      <c r="P14" s="68" t="str">
        <f t="shared" si="4"/>
        <v>420.01-550</v>
      </c>
    </row>
    <row r="15" spans="1:16" x14ac:dyDescent="0.3">
      <c r="A15" s="3" t="s">
        <v>28</v>
      </c>
      <c r="B15" s="3" t="s">
        <v>6</v>
      </c>
      <c r="C15" s="3" t="s">
        <v>2</v>
      </c>
      <c r="D15" s="18">
        <v>44652</v>
      </c>
      <c r="E15" s="18">
        <v>45719</v>
      </c>
      <c r="F15" s="19">
        <v>8146.31</v>
      </c>
      <c r="G15" s="25">
        <v>19</v>
      </c>
      <c r="H15" s="3" t="s">
        <v>3</v>
      </c>
      <c r="I15" s="23">
        <v>20.7</v>
      </c>
      <c r="J15" s="25">
        <v>5</v>
      </c>
      <c r="K15" s="3" t="s">
        <v>4</v>
      </c>
      <c r="L15" s="5">
        <f t="shared" si="0"/>
        <v>35</v>
      </c>
      <c r="M15" s="27">
        <f t="shared" si="2"/>
        <v>428.75</v>
      </c>
      <c r="N15" s="28" t="str">
        <f t="shared" ca="1" si="3"/>
        <v>Inativo</v>
      </c>
      <c r="O15" s="68" t="str">
        <f t="shared" si="1"/>
        <v>10.01-27</v>
      </c>
      <c r="P15" s="68" t="str">
        <f t="shared" si="4"/>
        <v>420.01-550</v>
      </c>
    </row>
    <row r="16" spans="1:16" x14ac:dyDescent="0.3">
      <c r="A16" s="3" t="s">
        <v>29</v>
      </c>
      <c r="B16" s="3" t="s">
        <v>6</v>
      </c>
      <c r="C16" s="3" t="s">
        <v>14</v>
      </c>
      <c r="D16" s="18">
        <v>44922</v>
      </c>
      <c r="E16" s="18">
        <v>45854</v>
      </c>
      <c r="F16" s="19">
        <v>449.5</v>
      </c>
      <c r="G16" s="25">
        <v>1</v>
      </c>
      <c r="H16" s="3" t="s">
        <v>10</v>
      </c>
      <c r="I16" s="23">
        <v>71.5</v>
      </c>
      <c r="J16" s="25">
        <v>3</v>
      </c>
      <c r="K16" s="3" t="s">
        <v>8</v>
      </c>
      <c r="L16" s="5">
        <f t="shared" si="0"/>
        <v>31</v>
      </c>
      <c r="M16" s="27">
        <f t="shared" si="2"/>
        <v>449.5</v>
      </c>
      <c r="N16" s="28" t="str">
        <f t="shared" ca="1" si="3"/>
        <v>Ativo</v>
      </c>
      <c r="O16" s="68" t="str">
        <f t="shared" si="1"/>
        <v>62.01-100</v>
      </c>
      <c r="P16" s="68" t="str">
        <f t="shared" si="4"/>
        <v>420.01-550</v>
      </c>
    </row>
    <row r="17" spans="1:16" x14ac:dyDescent="0.3">
      <c r="A17" s="3" t="s">
        <v>30</v>
      </c>
      <c r="B17" s="3" t="s">
        <v>1</v>
      </c>
      <c r="C17" s="3" t="s">
        <v>21</v>
      </c>
      <c r="D17" s="18">
        <v>44772</v>
      </c>
      <c r="E17" s="18">
        <v>45862</v>
      </c>
      <c r="F17" s="19">
        <v>26688.42</v>
      </c>
      <c r="G17" s="25">
        <v>60</v>
      </c>
      <c r="H17" s="3" t="s">
        <v>3</v>
      </c>
      <c r="I17" s="23">
        <v>61.2</v>
      </c>
      <c r="J17" s="25">
        <v>5</v>
      </c>
      <c r="K17" s="3" t="s">
        <v>8</v>
      </c>
      <c r="L17" s="5">
        <f t="shared" si="0"/>
        <v>36</v>
      </c>
      <c r="M17" s="27">
        <f t="shared" si="2"/>
        <v>444.81</v>
      </c>
      <c r="N17" s="28" t="str">
        <f t="shared" ca="1" si="3"/>
        <v>Ativo</v>
      </c>
      <c r="O17" s="68" t="str">
        <f t="shared" si="1"/>
        <v>45.01-62</v>
      </c>
      <c r="P17" s="68" t="str">
        <f t="shared" si="4"/>
        <v>420.01-550</v>
      </c>
    </row>
    <row r="18" spans="1:16" x14ac:dyDescent="0.3">
      <c r="A18" s="3" t="s">
        <v>31</v>
      </c>
      <c r="B18" s="3" t="s">
        <v>19</v>
      </c>
      <c r="C18" s="3" t="s">
        <v>7</v>
      </c>
      <c r="D18" s="18">
        <v>44802</v>
      </c>
      <c r="E18" s="18">
        <v>45815</v>
      </c>
      <c r="F18" s="19">
        <v>4786.74</v>
      </c>
      <c r="G18" s="25">
        <v>10</v>
      </c>
      <c r="H18" s="3" t="s">
        <v>10</v>
      </c>
      <c r="I18" s="23">
        <v>77.5</v>
      </c>
      <c r="J18" s="25">
        <v>2</v>
      </c>
      <c r="K18" s="3" t="s">
        <v>15</v>
      </c>
      <c r="L18" s="5">
        <f t="shared" si="0"/>
        <v>33</v>
      </c>
      <c r="M18" s="27">
        <f t="shared" si="2"/>
        <v>478.67</v>
      </c>
      <c r="N18" s="28" t="str">
        <f t="shared" ca="1" si="3"/>
        <v>Inativo</v>
      </c>
      <c r="O18" s="68" t="str">
        <f t="shared" si="1"/>
        <v>62.01-100</v>
      </c>
      <c r="P18" s="68" t="str">
        <f t="shared" si="4"/>
        <v>420.01-550</v>
      </c>
    </row>
    <row r="19" spans="1:16" x14ac:dyDescent="0.3">
      <c r="A19" s="3" t="s">
        <v>32</v>
      </c>
      <c r="B19" s="3" t="s">
        <v>33</v>
      </c>
      <c r="C19" s="3" t="s">
        <v>14</v>
      </c>
      <c r="D19" s="18">
        <v>45012</v>
      </c>
      <c r="E19" s="18">
        <v>45903</v>
      </c>
      <c r="F19" s="19">
        <v>15242.32</v>
      </c>
      <c r="G19" s="25">
        <v>57</v>
      </c>
      <c r="H19" s="3" t="s">
        <v>10</v>
      </c>
      <c r="I19" s="23">
        <v>18.5</v>
      </c>
      <c r="J19" s="25">
        <v>3</v>
      </c>
      <c r="K19" s="3" t="s">
        <v>4</v>
      </c>
      <c r="L19" s="5">
        <f t="shared" si="0"/>
        <v>29</v>
      </c>
      <c r="M19" s="27">
        <f t="shared" si="2"/>
        <v>267.41000000000003</v>
      </c>
      <c r="N19" s="28" t="str">
        <f t="shared" ca="1" si="3"/>
        <v>Ativo</v>
      </c>
      <c r="O19" s="68" t="str">
        <f t="shared" si="1"/>
        <v>10.01-27</v>
      </c>
      <c r="P19" s="68" t="str">
        <f t="shared" si="4"/>
        <v>0-274</v>
      </c>
    </row>
    <row r="20" spans="1:16" x14ac:dyDescent="0.3">
      <c r="A20" s="3" t="s">
        <v>34</v>
      </c>
      <c r="B20" s="3" t="s">
        <v>6</v>
      </c>
      <c r="C20" s="3" t="s">
        <v>35</v>
      </c>
      <c r="D20" s="18">
        <v>45432</v>
      </c>
      <c r="E20" s="18">
        <v>45826</v>
      </c>
      <c r="F20" s="19">
        <v>14405.24</v>
      </c>
      <c r="G20" s="25">
        <v>37</v>
      </c>
      <c r="H20" s="3" t="s">
        <v>3</v>
      </c>
      <c r="I20" s="23">
        <v>15</v>
      </c>
      <c r="J20" s="25">
        <v>2</v>
      </c>
      <c r="K20" s="3" t="s">
        <v>4</v>
      </c>
      <c r="L20" s="5">
        <f t="shared" si="0"/>
        <v>13</v>
      </c>
      <c r="M20" s="27">
        <f t="shared" si="2"/>
        <v>389.33</v>
      </c>
      <c r="N20" s="28" t="str">
        <f t="shared" ca="1" si="3"/>
        <v>Inativo</v>
      </c>
      <c r="O20" s="68" t="str">
        <f t="shared" si="1"/>
        <v>10.01-27</v>
      </c>
      <c r="P20" s="68" t="str">
        <f t="shared" si="4"/>
        <v>350.01-420</v>
      </c>
    </row>
    <row r="21" spans="1:16" x14ac:dyDescent="0.3">
      <c r="A21" s="3" t="s">
        <v>36</v>
      </c>
      <c r="B21" s="3" t="s">
        <v>1</v>
      </c>
      <c r="C21" s="3" t="s">
        <v>14</v>
      </c>
      <c r="D21" s="18">
        <v>45732</v>
      </c>
      <c r="E21" s="18">
        <v>45822</v>
      </c>
      <c r="F21" s="19">
        <v>8456.67</v>
      </c>
      <c r="G21" s="25">
        <v>32</v>
      </c>
      <c r="H21" s="3" t="s">
        <v>10</v>
      </c>
      <c r="I21" s="23">
        <v>56.8</v>
      </c>
      <c r="J21" s="25">
        <v>2</v>
      </c>
      <c r="K21" s="3" t="s">
        <v>11</v>
      </c>
      <c r="L21" s="5">
        <f t="shared" si="0"/>
        <v>3</v>
      </c>
      <c r="M21" s="27">
        <f t="shared" si="2"/>
        <v>264.27</v>
      </c>
      <c r="N21" s="28" t="str">
        <f t="shared" ca="1" si="3"/>
        <v>Inativo</v>
      </c>
      <c r="O21" s="68" t="str">
        <f t="shared" si="1"/>
        <v>45.01-62</v>
      </c>
      <c r="P21" s="68" t="str">
        <f t="shared" si="4"/>
        <v>0-274</v>
      </c>
    </row>
    <row r="22" spans="1:16" x14ac:dyDescent="0.3">
      <c r="A22" s="3" t="s">
        <v>37</v>
      </c>
      <c r="B22" s="3" t="s">
        <v>19</v>
      </c>
      <c r="C22" s="3" t="s">
        <v>7</v>
      </c>
      <c r="D22" s="18">
        <v>45072</v>
      </c>
      <c r="E22" s="18">
        <v>45858</v>
      </c>
      <c r="F22" s="19">
        <v>3675.47</v>
      </c>
      <c r="G22" s="25">
        <v>12</v>
      </c>
      <c r="H22" s="3" t="s">
        <v>3</v>
      </c>
      <c r="I22" s="23">
        <v>56.1</v>
      </c>
      <c r="J22" s="25">
        <v>4</v>
      </c>
      <c r="K22" s="3" t="s">
        <v>11</v>
      </c>
      <c r="L22" s="5">
        <f t="shared" si="0"/>
        <v>26</v>
      </c>
      <c r="M22" s="27">
        <f t="shared" si="2"/>
        <v>306.29000000000002</v>
      </c>
      <c r="N22" s="28" t="str">
        <f t="shared" ca="1" si="3"/>
        <v>Ativo</v>
      </c>
      <c r="O22" s="68" t="str">
        <f t="shared" si="1"/>
        <v>45.01-62</v>
      </c>
      <c r="P22" s="68" t="str">
        <f t="shared" si="4"/>
        <v>274.01-350</v>
      </c>
    </row>
    <row r="23" spans="1:16" x14ac:dyDescent="0.3">
      <c r="A23" s="3" t="s">
        <v>39</v>
      </c>
      <c r="B23" s="3" t="s">
        <v>6</v>
      </c>
      <c r="C23" s="3" t="s">
        <v>7</v>
      </c>
      <c r="D23" s="18">
        <v>45612</v>
      </c>
      <c r="E23" s="18">
        <v>45836</v>
      </c>
      <c r="F23" s="19">
        <v>12483.34</v>
      </c>
      <c r="G23" s="25">
        <v>27</v>
      </c>
      <c r="H23" s="3" t="s">
        <v>10</v>
      </c>
      <c r="I23" s="23">
        <v>42.4</v>
      </c>
      <c r="J23" s="25">
        <v>1</v>
      </c>
      <c r="K23" s="3" t="s">
        <v>11</v>
      </c>
      <c r="L23" s="5">
        <f t="shared" si="0"/>
        <v>7</v>
      </c>
      <c r="M23" s="27">
        <f t="shared" si="2"/>
        <v>462.35</v>
      </c>
      <c r="N23" s="28" t="str">
        <f t="shared" ca="1" si="3"/>
        <v>Inativo</v>
      </c>
      <c r="O23" s="68" t="str">
        <f t="shared" si="1"/>
        <v>27.01-45</v>
      </c>
      <c r="P23" s="68" t="str">
        <f t="shared" si="4"/>
        <v>420.01-550</v>
      </c>
    </row>
    <row r="24" spans="1:16" x14ac:dyDescent="0.3">
      <c r="A24" s="3" t="s">
        <v>41</v>
      </c>
      <c r="B24" s="3" t="s">
        <v>33</v>
      </c>
      <c r="C24" s="3" t="s">
        <v>7</v>
      </c>
      <c r="D24" s="18">
        <v>44952</v>
      </c>
      <c r="E24" s="18">
        <v>45780</v>
      </c>
      <c r="F24" s="19">
        <v>2608.41</v>
      </c>
      <c r="G24" s="25">
        <v>13</v>
      </c>
      <c r="H24" s="3" t="s">
        <v>3</v>
      </c>
      <c r="I24" s="23">
        <v>21.5</v>
      </c>
      <c r="J24" s="25">
        <v>4</v>
      </c>
      <c r="K24" s="3" t="s">
        <v>15</v>
      </c>
      <c r="L24" s="5">
        <f t="shared" si="0"/>
        <v>27</v>
      </c>
      <c r="M24" s="27">
        <f t="shared" si="2"/>
        <v>200.65</v>
      </c>
      <c r="N24" s="28" t="str">
        <f t="shared" ca="1" si="3"/>
        <v>Inativo</v>
      </c>
      <c r="O24" s="68" t="str">
        <f t="shared" si="1"/>
        <v>10.01-27</v>
      </c>
      <c r="P24" s="68" t="str">
        <f t="shared" si="4"/>
        <v>0-274</v>
      </c>
    </row>
    <row r="25" spans="1:16" x14ac:dyDescent="0.3">
      <c r="A25" s="3" t="s">
        <v>42</v>
      </c>
      <c r="B25" s="3" t="s">
        <v>33</v>
      </c>
      <c r="C25" s="3" t="s">
        <v>14</v>
      </c>
      <c r="D25" s="18">
        <v>45042</v>
      </c>
      <c r="E25" s="18">
        <v>45695</v>
      </c>
      <c r="F25" s="19">
        <v>12716.54</v>
      </c>
      <c r="G25" s="25">
        <v>44</v>
      </c>
      <c r="H25" s="3" t="s">
        <v>10</v>
      </c>
      <c r="I25" s="23">
        <v>20.8</v>
      </c>
      <c r="J25" s="25">
        <v>1</v>
      </c>
      <c r="K25" s="3" t="s">
        <v>4</v>
      </c>
      <c r="L25" s="5">
        <f t="shared" si="0"/>
        <v>21</v>
      </c>
      <c r="M25" s="27">
        <f t="shared" si="2"/>
        <v>289.01</v>
      </c>
      <c r="N25" s="28" t="str">
        <f t="shared" ca="1" si="3"/>
        <v>Inativo</v>
      </c>
      <c r="O25" s="68" t="str">
        <f t="shared" si="1"/>
        <v>10.01-27</v>
      </c>
      <c r="P25" s="68" t="str">
        <f t="shared" si="4"/>
        <v>274.01-350</v>
      </c>
    </row>
    <row r="26" spans="1:16" x14ac:dyDescent="0.3">
      <c r="A26" s="3" t="s">
        <v>44</v>
      </c>
      <c r="B26" s="3" t="s">
        <v>6</v>
      </c>
      <c r="C26" s="3" t="s">
        <v>2</v>
      </c>
      <c r="D26" s="18">
        <v>44562</v>
      </c>
      <c r="E26" s="18">
        <v>45822</v>
      </c>
      <c r="F26" s="19">
        <v>25689.74</v>
      </c>
      <c r="G26" s="25">
        <v>55</v>
      </c>
      <c r="H26" s="3" t="s">
        <v>10</v>
      </c>
      <c r="I26" s="23">
        <v>18.399999999999999</v>
      </c>
      <c r="J26" s="25">
        <v>2</v>
      </c>
      <c r="K26" s="3" t="s">
        <v>4</v>
      </c>
      <c r="L26" s="5">
        <f t="shared" si="0"/>
        <v>42</v>
      </c>
      <c r="M26" s="27">
        <f t="shared" si="2"/>
        <v>467.09</v>
      </c>
      <c r="N26" s="28" t="str">
        <f t="shared" ca="1" si="3"/>
        <v>Inativo</v>
      </c>
      <c r="O26" s="68" t="str">
        <f t="shared" si="1"/>
        <v>10.01-27</v>
      </c>
      <c r="P26" s="68" t="str">
        <f t="shared" si="4"/>
        <v>420.01-550</v>
      </c>
    </row>
    <row r="27" spans="1:16" x14ac:dyDescent="0.3">
      <c r="A27" s="3" t="s">
        <v>45</v>
      </c>
      <c r="B27" s="3" t="s">
        <v>6</v>
      </c>
      <c r="C27" s="3" t="s">
        <v>2</v>
      </c>
      <c r="D27" s="18">
        <v>45072</v>
      </c>
      <c r="E27" s="18">
        <v>45733</v>
      </c>
      <c r="F27" s="19">
        <v>10973.67</v>
      </c>
      <c r="G27" s="25">
        <v>42</v>
      </c>
      <c r="H27" s="3" t="s">
        <v>10</v>
      </c>
      <c r="I27" s="23">
        <v>75.400000000000006</v>
      </c>
      <c r="J27" s="25">
        <v>3</v>
      </c>
      <c r="K27" s="3" t="s">
        <v>8</v>
      </c>
      <c r="L27" s="5">
        <f t="shared" si="0"/>
        <v>22</v>
      </c>
      <c r="M27" s="27">
        <f t="shared" si="2"/>
        <v>261.27999999999997</v>
      </c>
      <c r="N27" s="28" t="str">
        <f t="shared" ca="1" si="3"/>
        <v>Inativo</v>
      </c>
      <c r="O27" s="68" t="str">
        <f t="shared" si="1"/>
        <v>62.01-100</v>
      </c>
      <c r="P27" s="68" t="str">
        <f t="shared" si="4"/>
        <v>0-274</v>
      </c>
    </row>
    <row r="28" spans="1:16" x14ac:dyDescent="0.3">
      <c r="A28" s="3" t="s">
        <v>46</v>
      </c>
      <c r="B28" s="3" t="s">
        <v>13</v>
      </c>
      <c r="C28" s="3" t="s">
        <v>7</v>
      </c>
      <c r="D28" s="18">
        <v>45612</v>
      </c>
      <c r="E28" s="18">
        <v>45717</v>
      </c>
      <c r="F28" s="19">
        <v>20105.63</v>
      </c>
      <c r="G28" s="25">
        <v>42</v>
      </c>
      <c r="H28" s="3" t="s">
        <v>10</v>
      </c>
      <c r="I28" s="23">
        <v>42</v>
      </c>
      <c r="J28" s="25">
        <v>1</v>
      </c>
      <c r="K28" s="3" t="s">
        <v>4</v>
      </c>
      <c r="L28" s="5">
        <f t="shared" si="0"/>
        <v>3</v>
      </c>
      <c r="M28" s="27">
        <f t="shared" si="2"/>
        <v>478.71</v>
      </c>
      <c r="N28" s="28" t="str">
        <f t="shared" ca="1" si="3"/>
        <v>Inativo</v>
      </c>
      <c r="O28" s="68" t="str">
        <f t="shared" si="1"/>
        <v>27.01-45</v>
      </c>
      <c r="P28" s="68" t="str">
        <f t="shared" si="4"/>
        <v>420.01-550</v>
      </c>
    </row>
    <row r="29" spans="1:16" x14ac:dyDescent="0.3">
      <c r="A29" s="3" t="s">
        <v>47</v>
      </c>
      <c r="B29" s="3" t="s">
        <v>33</v>
      </c>
      <c r="C29" s="3" t="s">
        <v>35</v>
      </c>
      <c r="D29" s="18">
        <v>44772</v>
      </c>
      <c r="E29" s="18">
        <v>45864</v>
      </c>
      <c r="F29" s="19">
        <v>1438.42</v>
      </c>
      <c r="G29" s="25">
        <v>6</v>
      </c>
      <c r="H29" s="3" t="s">
        <v>3</v>
      </c>
      <c r="I29" s="23">
        <v>45.4</v>
      </c>
      <c r="J29" s="25">
        <v>3</v>
      </c>
      <c r="K29" s="3" t="s">
        <v>4</v>
      </c>
      <c r="L29" s="5">
        <f t="shared" si="0"/>
        <v>36</v>
      </c>
      <c r="M29" s="27">
        <f t="shared" si="2"/>
        <v>239.74</v>
      </c>
      <c r="N29" s="28" t="str">
        <f t="shared" ca="1" si="3"/>
        <v>Ativo</v>
      </c>
      <c r="O29" s="68" t="str">
        <f t="shared" si="1"/>
        <v>45.01-62</v>
      </c>
      <c r="P29" s="68" t="str">
        <f t="shared" si="4"/>
        <v>0-274</v>
      </c>
    </row>
    <row r="30" spans="1:16" x14ac:dyDescent="0.3">
      <c r="A30" s="3" t="s">
        <v>48</v>
      </c>
      <c r="B30" s="3" t="s">
        <v>19</v>
      </c>
      <c r="C30" s="3" t="s">
        <v>14</v>
      </c>
      <c r="D30" s="18">
        <v>45312</v>
      </c>
      <c r="E30" s="18">
        <v>45770</v>
      </c>
      <c r="F30" s="19">
        <v>4961.7</v>
      </c>
      <c r="G30" s="25">
        <v>10</v>
      </c>
      <c r="H30" s="3" t="s">
        <v>10</v>
      </c>
      <c r="I30" s="23">
        <v>52.8</v>
      </c>
      <c r="J30" s="25">
        <v>5</v>
      </c>
      <c r="K30" s="3" t="s">
        <v>4</v>
      </c>
      <c r="L30" s="5">
        <f t="shared" si="0"/>
        <v>15</v>
      </c>
      <c r="M30" s="27">
        <f t="shared" si="2"/>
        <v>496.17</v>
      </c>
      <c r="N30" s="28" t="str">
        <f t="shared" ca="1" si="3"/>
        <v>Inativo</v>
      </c>
      <c r="O30" s="68" t="str">
        <f t="shared" si="1"/>
        <v>45.01-62</v>
      </c>
      <c r="P30" s="68" t="str">
        <f t="shared" si="4"/>
        <v>420.01-550</v>
      </c>
    </row>
    <row r="31" spans="1:16" x14ac:dyDescent="0.3">
      <c r="A31" s="3" t="s">
        <v>49</v>
      </c>
      <c r="B31" s="3" t="s">
        <v>6</v>
      </c>
      <c r="C31" s="3" t="s">
        <v>14</v>
      </c>
      <c r="D31" s="18">
        <v>44592</v>
      </c>
      <c r="E31" s="18">
        <v>45848</v>
      </c>
      <c r="F31" s="19">
        <v>1392.66</v>
      </c>
      <c r="G31" s="25">
        <v>6</v>
      </c>
      <c r="H31" s="3" t="s">
        <v>10</v>
      </c>
      <c r="I31" s="23">
        <v>18.100000000000001</v>
      </c>
      <c r="J31" s="25">
        <v>5</v>
      </c>
      <c r="K31" s="3" t="s">
        <v>8</v>
      </c>
      <c r="L31" s="5">
        <f t="shared" si="0"/>
        <v>41</v>
      </c>
      <c r="M31" s="27">
        <f t="shared" si="2"/>
        <v>232.11</v>
      </c>
      <c r="N31" s="28" t="str">
        <f t="shared" ca="1" si="3"/>
        <v>Inativo</v>
      </c>
      <c r="O31" s="68" t="str">
        <f t="shared" si="1"/>
        <v>10.01-27</v>
      </c>
      <c r="P31" s="68" t="str">
        <f t="shared" si="4"/>
        <v>0-274</v>
      </c>
    </row>
    <row r="32" spans="1:16" x14ac:dyDescent="0.3">
      <c r="A32" s="3" t="s">
        <v>50</v>
      </c>
      <c r="B32" s="3" t="s">
        <v>13</v>
      </c>
      <c r="C32" s="3" t="s">
        <v>14</v>
      </c>
      <c r="D32" s="18">
        <v>44712</v>
      </c>
      <c r="E32" s="18">
        <v>45699</v>
      </c>
      <c r="F32" s="19">
        <v>5073.53</v>
      </c>
      <c r="G32" s="25">
        <v>13</v>
      </c>
      <c r="H32" s="3" t="s">
        <v>10</v>
      </c>
      <c r="I32" s="23">
        <v>24.3</v>
      </c>
      <c r="J32" s="25">
        <v>3</v>
      </c>
      <c r="K32" s="3" t="s">
        <v>11</v>
      </c>
      <c r="L32" s="5">
        <f t="shared" si="0"/>
        <v>32</v>
      </c>
      <c r="M32" s="27">
        <f t="shared" si="2"/>
        <v>390.27</v>
      </c>
      <c r="N32" s="28" t="str">
        <f t="shared" ca="1" si="3"/>
        <v>Inativo</v>
      </c>
      <c r="O32" s="68" t="str">
        <f t="shared" si="1"/>
        <v>10.01-27</v>
      </c>
      <c r="P32" s="68" t="str">
        <f t="shared" si="4"/>
        <v>350.01-420</v>
      </c>
    </row>
    <row r="33" spans="1:16" x14ac:dyDescent="0.3">
      <c r="A33" s="3" t="s">
        <v>51</v>
      </c>
      <c r="B33" s="3" t="s">
        <v>13</v>
      </c>
      <c r="C33" s="3" t="s">
        <v>2</v>
      </c>
      <c r="D33" s="18">
        <v>45702</v>
      </c>
      <c r="E33" s="18">
        <v>45774</v>
      </c>
      <c r="F33" s="19">
        <v>12002.68</v>
      </c>
      <c r="G33" s="25">
        <v>40</v>
      </c>
      <c r="H33" s="3" t="s">
        <v>10</v>
      </c>
      <c r="I33" s="23">
        <v>13.1</v>
      </c>
      <c r="J33" s="25">
        <v>2</v>
      </c>
      <c r="K33" s="3" t="s">
        <v>15</v>
      </c>
      <c r="L33" s="5">
        <f t="shared" si="0"/>
        <v>2</v>
      </c>
      <c r="M33" s="27">
        <f t="shared" si="2"/>
        <v>300.07</v>
      </c>
      <c r="N33" s="28" t="str">
        <f t="shared" ca="1" si="3"/>
        <v>Inativo</v>
      </c>
      <c r="O33" s="68" t="str">
        <f t="shared" si="1"/>
        <v>10.01-27</v>
      </c>
      <c r="P33" s="68" t="str">
        <f t="shared" si="4"/>
        <v>274.01-350</v>
      </c>
    </row>
    <row r="34" spans="1:16" x14ac:dyDescent="0.3">
      <c r="A34" s="3" t="s">
        <v>52</v>
      </c>
      <c r="B34" s="3" t="s">
        <v>19</v>
      </c>
      <c r="C34" s="3" t="s">
        <v>7</v>
      </c>
      <c r="D34" s="18">
        <v>44802</v>
      </c>
      <c r="E34" s="18">
        <v>45773</v>
      </c>
      <c r="F34" s="19">
        <v>21758.19</v>
      </c>
      <c r="G34" s="25">
        <v>45</v>
      </c>
      <c r="H34" s="3" t="s">
        <v>3</v>
      </c>
      <c r="I34" s="23">
        <v>17.8</v>
      </c>
      <c r="J34" s="25">
        <v>2</v>
      </c>
      <c r="K34" s="3" t="s">
        <v>4</v>
      </c>
      <c r="L34" s="5">
        <f t="shared" si="0"/>
        <v>32</v>
      </c>
      <c r="M34" s="27">
        <f t="shared" si="2"/>
        <v>483.52</v>
      </c>
      <c r="N34" s="28" t="str">
        <f t="shared" ca="1" si="3"/>
        <v>Inativo</v>
      </c>
      <c r="O34" s="68" t="str">
        <f t="shared" si="1"/>
        <v>10.01-27</v>
      </c>
      <c r="P34" s="68" t="str">
        <f t="shared" si="4"/>
        <v>420.01-550</v>
      </c>
    </row>
    <row r="35" spans="1:16" x14ac:dyDescent="0.3">
      <c r="A35" s="3" t="s">
        <v>53</v>
      </c>
      <c r="B35" s="3" t="s">
        <v>13</v>
      </c>
      <c r="C35" s="3" t="s">
        <v>35</v>
      </c>
      <c r="D35" s="18">
        <v>44802</v>
      </c>
      <c r="E35" s="18">
        <v>45772</v>
      </c>
      <c r="F35" s="19">
        <v>2784.56</v>
      </c>
      <c r="G35" s="25">
        <v>9</v>
      </c>
      <c r="H35" s="3" t="s">
        <v>3</v>
      </c>
      <c r="I35" s="23">
        <v>12.9</v>
      </c>
      <c r="J35" s="25">
        <v>1</v>
      </c>
      <c r="K35" s="3" t="s">
        <v>15</v>
      </c>
      <c r="L35" s="5">
        <f t="shared" si="0"/>
        <v>32</v>
      </c>
      <c r="M35" s="27">
        <f t="shared" si="2"/>
        <v>309.39999999999998</v>
      </c>
      <c r="N35" s="28" t="str">
        <f t="shared" ca="1" si="3"/>
        <v>Inativo</v>
      </c>
      <c r="O35" s="68" t="str">
        <f t="shared" si="1"/>
        <v>10.01-27</v>
      </c>
      <c r="P35" s="68" t="str">
        <f t="shared" si="4"/>
        <v>274.01-350</v>
      </c>
    </row>
    <row r="36" spans="1:16" x14ac:dyDescent="0.3">
      <c r="A36" s="3" t="s">
        <v>54</v>
      </c>
      <c r="B36" s="3" t="s">
        <v>19</v>
      </c>
      <c r="C36" s="3" t="s">
        <v>21</v>
      </c>
      <c r="D36" s="18">
        <v>44592</v>
      </c>
      <c r="E36" s="18">
        <v>45792</v>
      </c>
      <c r="F36" s="19">
        <v>2549.06</v>
      </c>
      <c r="G36" s="25">
        <v>6</v>
      </c>
      <c r="H36" s="3" t="s">
        <v>10</v>
      </c>
      <c r="I36" s="23">
        <v>78.2</v>
      </c>
      <c r="J36" s="25">
        <v>2</v>
      </c>
      <c r="K36" s="3" t="s">
        <v>8</v>
      </c>
      <c r="L36" s="5">
        <f t="shared" si="0"/>
        <v>40</v>
      </c>
      <c r="M36" s="27">
        <f t="shared" si="2"/>
        <v>424.84</v>
      </c>
      <c r="N36" s="28" t="str">
        <f t="shared" ca="1" si="3"/>
        <v>Inativo</v>
      </c>
      <c r="O36" s="68" t="str">
        <f t="shared" si="1"/>
        <v>62.01-100</v>
      </c>
      <c r="P36" s="68" t="str">
        <f t="shared" si="4"/>
        <v>420.01-550</v>
      </c>
    </row>
    <row r="37" spans="1:16" x14ac:dyDescent="0.3">
      <c r="A37" s="3" t="s">
        <v>56</v>
      </c>
      <c r="B37" s="3" t="s">
        <v>19</v>
      </c>
      <c r="C37" s="3" t="s">
        <v>2</v>
      </c>
      <c r="D37" s="18">
        <v>45132</v>
      </c>
      <c r="E37" s="18">
        <v>45873</v>
      </c>
      <c r="F37" s="19">
        <v>24473.68</v>
      </c>
      <c r="G37" s="25">
        <v>55</v>
      </c>
      <c r="H37" s="3" t="s">
        <v>10</v>
      </c>
      <c r="I37" s="23">
        <v>25.6</v>
      </c>
      <c r="J37" s="25">
        <v>4</v>
      </c>
      <c r="K37" s="3" t="s">
        <v>15</v>
      </c>
      <c r="L37" s="5">
        <f t="shared" si="0"/>
        <v>24</v>
      </c>
      <c r="M37" s="27">
        <f t="shared" si="2"/>
        <v>444.98</v>
      </c>
      <c r="N37" s="28" t="str">
        <f t="shared" ca="1" si="3"/>
        <v>Ativo</v>
      </c>
      <c r="O37" s="68" t="str">
        <f t="shared" si="1"/>
        <v>10.01-27</v>
      </c>
      <c r="P37" s="68" t="str">
        <f t="shared" si="4"/>
        <v>420.01-550</v>
      </c>
    </row>
    <row r="38" spans="1:16" x14ac:dyDescent="0.3">
      <c r="A38" s="3" t="s">
        <v>57</v>
      </c>
      <c r="B38" s="3" t="s">
        <v>13</v>
      </c>
      <c r="C38" s="3" t="s">
        <v>21</v>
      </c>
      <c r="D38" s="18">
        <v>45432</v>
      </c>
      <c r="E38" s="18">
        <v>45714</v>
      </c>
      <c r="F38" s="19">
        <v>283.58</v>
      </c>
      <c r="G38" s="25">
        <v>1</v>
      </c>
      <c r="H38" s="3" t="s">
        <v>3</v>
      </c>
      <c r="I38" s="23">
        <v>37.9</v>
      </c>
      <c r="J38" s="25">
        <v>1</v>
      </c>
      <c r="K38" s="3" t="s">
        <v>15</v>
      </c>
      <c r="L38" s="5">
        <f t="shared" si="0"/>
        <v>9</v>
      </c>
      <c r="M38" s="27">
        <f t="shared" si="2"/>
        <v>283.58</v>
      </c>
      <c r="N38" s="28" t="str">
        <f t="shared" ca="1" si="3"/>
        <v>Inativo</v>
      </c>
      <c r="O38" s="68" t="str">
        <f t="shared" si="1"/>
        <v>27.01-45</v>
      </c>
      <c r="P38" s="68" t="str">
        <f t="shared" si="4"/>
        <v>274.01-350</v>
      </c>
    </row>
    <row r="39" spans="1:16" x14ac:dyDescent="0.3">
      <c r="A39" s="3" t="s">
        <v>58</v>
      </c>
      <c r="B39" s="3" t="s">
        <v>13</v>
      </c>
      <c r="C39" s="3" t="s">
        <v>35</v>
      </c>
      <c r="D39" s="18">
        <v>45102</v>
      </c>
      <c r="E39" s="18">
        <v>45745</v>
      </c>
      <c r="F39" s="19">
        <v>10087.91</v>
      </c>
      <c r="G39" s="25">
        <v>43</v>
      </c>
      <c r="H39" s="3" t="s">
        <v>10</v>
      </c>
      <c r="I39" s="23">
        <v>75.7</v>
      </c>
      <c r="J39" s="25">
        <v>3</v>
      </c>
      <c r="K39" s="3" t="s">
        <v>8</v>
      </c>
      <c r="L39" s="5">
        <f t="shared" si="0"/>
        <v>21</v>
      </c>
      <c r="M39" s="27">
        <f t="shared" si="2"/>
        <v>234.6</v>
      </c>
      <c r="N39" s="28" t="str">
        <f t="shared" ca="1" si="3"/>
        <v>Inativo</v>
      </c>
      <c r="O39" s="68" t="str">
        <f t="shared" si="1"/>
        <v>62.01-100</v>
      </c>
      <c r="P39" s="68" t="str">
        <f t="shared" si="4"/>
        <v>0-274</v>
      </c>
    </row>
    <row r="40" spans="1:16" x14ac:dyDescent="0.3">
      <c r="A40" s="3" t="s">
        <v>60</v>
      </c>
      <c r="B40" s="3" t="s">
        <v>33</v>
      </c>
      <c r="C40" s="3" t="s">
        <v>35</v>
      </c>
      <c r="D40" s="18">
        <v>45492</v>
      </c>
      <c r="E40" s="18">
        <v>45871</v>
      </c>
      <c r="F40" s="19">
        <v>7642.76</v>
      </c>
      <c r="G40" s="25">
        <v>16</v>
      </c>
      <c r="H40" s="3" t="s">
        <v>10</v>
      </c>
      <c r="I40" s="23">
        <v>10.1</v>
      </c>
      <c r="J40" s="25">
        <v>5</v>
      </c>
      <c r="K40" s="3" t="s">
        <v>8</v>
      </c>
      <c r="L40" s="5">
        <f t="shared" si="0"/>
        <v>12</v>
      </c>
      <c r="M40" s="27">
        <f t="shared" si="2"/>
        <v>477.67</v>
      </c>
      <c r="N40" s="28" t="str">
        <f t="shared" ca="1" si="3"/>
        <v>Ativo</v>
      </c>
      <c r="O40" s="68" t="str">
        <f t="shared" si="1"/>
        <v>10.01-27</v>
      </c>
      <c r="P40" s="68" t="str">
        <f t="shared" si="4"/>
        <v>420.01-550</v>
      </c>
    </row>
    <row r="41" spans="1:16" x14ac:dyDescent="0.3">
      <c r="A41" s="3" t="s">
        <v>62</v>
      </c>
      <c r="B41" s="3" t="s">
        <v>6</v>
      </c>
      <c r="C41" s="3" t="s">
        <v>14</v>
      </c>
      <c r="D41" s="18">
        <v>44592</v>
      </c>
      <c r="E41" s="18">
        <v>45799</v>
      </c>
      <c r="F41" s="19">
        <v>9524.42</v>
      </c>
      <c r="G41" s="25">
        <v>26</v>
      </c>
      <c r="H41" s="3" t="s">
        <v>10</v>
      </c>
      <c r="I41" s="23">
        <v>58.8</v>
      </c>
      <c r="J41" s="25">
        <v>2</v>
      </c>
      <c r="K41" s="3" t="s">
        <v>11</v>
      </c>
      <c r="L41" s="5">
        <f t="shared" si="0"/>
        <v>40</v>
      </c>
      <c r="M41" s="27">
        <f t="shared" si="2"/>
        <v>366.32</v>
      </c>
      <c r="N41" s="28" t="str">
        <f t="shared" ca="1" si="3"/>
        <v>Inativo</v>
      </c>
      <c r="O41" s="68" t="str">
        <f t="shared" si="1"/>
        <v>45.01-62</v>
      </c>
      <c r="P41" s="68" t="str">
        <f t="shared" si="4"/>
        <v>350.01-420</v>
      </c>
    </row>
    <row r="42" spans="1:16" x14ac:dyDescent="0.3">
      <c r="A42" s="3" t="s">
        <v>63</v>
      </c>
      <c r="B42" s="3" t="s">
        <v>33</v>
      </c>
      <c r="C42" s="3" t="s">
        <v>21</v>
      </c>
      <c r="D42" s="18">
        <v>44682</v>
      </c>
      <c r="E42" s="18">
        <v>45897</v>
      </c>
      <c r="F42" s="19">
        <v>7204.38</v>
      </c>
      <c r="G42" s="25">
        <v>36</v>
      </c>
      <c r="H42" s="3" t="s">
        <v>10</v>
      </c>
      <c r="I42" s="23">
        <v>48.4</v>
      </c>
      <c r="J42" s="25">
        <v>3</v>
      </c>
      <c r="K42" s="3" t="s">
        <v>8</v>
      </c>
      <c r="L42" s="5">
        <f t="shared" si="0"/>
        <v>40</v>
      </c>
      <c r="M42" s="27">
        <f t="shared" si="2"/>
        <v>200.12</v>
      </c>
      <c r="N42" s="28" t="str">
        <f t="shared" ca="1" si="3"/>
        <v>Ativo</v>
      </c>
      <c r="O42" s="68" t="str">
        <f t="shared" si="1"/>
        <v>45.01-62</v>
      </c>
      <c r="P42" s="68" t="str">
        <f t="shared" si="4"/>
        <v>0-274</v>
      </c>
    </row>
    <row r="43" spans="1:16" x14ac:dyDescent="0.3">
      <c r="A43" s="3" t="s">
        <v>64</v>
      </c>
      <c r="B43" s="3" t="s">
        <v>33</v>
      </c>
      <c r="C43" s="3" t="s">
        <v>35</v>
      </c>
      <c r="D43" s="18">
        <v>44712</v>
      </c>
      <c r="E43" s="18">
        <v>45800</v>
      </c>
      <c r="F43" s="19">
        <v>16510.21</v>
      </c>
      <c r="G43" s="25">
        <v>41</v>
      </c>
      <c r="H43" s="3" t="s">
        <v>10</v>
      </c>
      <c r="I43" s="23">
        <v>40.9</v>
      </c>
      <c r="J43" s="25">
        <v>5</v>
      </c>
      <c r="K43" s="3" t="s">
        <v>11</v>
      </c>
      <c r="L43" s="5">
        <f t="shared" si="0"/>
        <v>36</v>
      </c>
      <c r="M43" s="27">
        <f t="shared" si="2"/>
        <v>402.69</v>
      </c>
      <c r="N43" s="28" t="str">
        <f t="shared" ca="1" si="3"/>
        <v>Inativo</v>
      </c>
      <c r="O43" s="68" t="str">
        <f t="shared" si="1"/>
        <v>27.01-45</v>
      </c>
      <c r="P43" s="68" t="str">
        <f t="shared" si="4"/>
        <v>350.01-420</v>
      </c>
    </row>
    <row r="44" spans="1:16" x14ac:dyDescent="0.3">
      <c r="A44" s="3" t="s">
        <v>65</v>
      </c>
      <c r="B44" s="3" t="s">
        <v>19</v>
      </c>
      <c r="C44" s="3" t="s">
        <v>2</v>
      </c>
      <c r="D44" s="18">
        <v>45312</v>
      </c>
      <c r="E44" s="18">
        <v>45713</v>
      </c>
      <c r="F44" s="19">
        <v>15539.2</v>
      </c>
      <c r="G44" s="25">
        <v>32</v>
      </c>
      <c r="H44" s="3" t="s">
        <v>10</v>
      </c>
      <c r="I44" s="23">
        <v>16.5</v>
      </c>
      <c r="J44" s="25">
        <v>2</v>
      </c>
      <c r="K44" s="3" t="s">
        <v>15</v>
      </c>
      <c r="L44" s="5">
        <f t="shared" si="0"/>
        <v>13</v>
      </c>
      <c r="M44" s="27">
        <f t="shared" si="2"/>
        <v>485.6</v>
      </c>
      <c r="N44" s="28" t="str">
        <f t="shared" ca="1" si="3"/>
        <v>Inativo</v>
      </c>
      <c r="O44" s="68" t="str">
        <f t="shared" si="1"/>
        <v>10.01-27</v>
      </c>
      <c r="P44" s="68" t="str">
        <f t="shared" si="4"/>
        <v>420.01-550</v>
      </c>
    </row>
    <row r="45" spans="1:16" x14ac:dyDescent="0.3">
      <c r="A45" s="3" t="s">
        <v>66</v>
      </c>
      <c r="B45" s="3" t="s">
        <v>19</v>
      </c>
      <c r="C45" s="3" t="s">
        <v>21</v>
      </c>
      <c r="D45" s="18">
        <v>45582</v>
      </c>
      <c r="E45" s="18">
        <v>45871</v>
      </c>
      <c r="F45" s="19">
        <v>383.38</v>
      </c>
      <c r="G45" s="25">
        <v>1</v>
      </c>
      <c r="H45" s="3" t="s">
        <v>3</v>
      </c>
      <c r="I45" s="23">
        <v>78.900000000000006</v>
      </c>
      <c r="J45" s="25">
        <v>1</v>
      </c>
      <c r="K45" s="3" t="s">
        <v>11</v>
      </c>
      <c r="L45" s="5">
        <f t="shared" si="0"/>
        <v>9</v>
      </c>
      <c r="M45" s="27">
        <f t="shared" si="2"/>
        <v>383.38</v>
      </c>
      <c r="N45" s="28" t="str">
        <f t="shared" ca="1" si="3"/>
        <v>Ativo</v>
      </c>
      <c r="O45" s="68" t="str">
        <f t="shared" si="1"/>
        <v>62.01-100</v>
      </c>
      <c r="P45" s="68" t="str">
        <f t="shared" si="4"/>
        <v>350.01-420</v>
      </c>
    </row>
    <row r="46" spans="1:16" x14ac:dyDescent="0.3">
      <c r="A46" s="3" t="s">
        <v>67</v>
      </c>
      <c r="B46" s="3" t="s">
        <v>33</v>
      </c>
      <c r="C46" s="3" t="s">
        <v>35</v>
      </c>
      <c r="D46" s="18">
        <v>45492</v>
      </c>
      <c r="E46" s="18">
        <v>45704</v>
      </c>
      <c r="F46" s="19">
        <v>12293.79</v>
      </c>
      <c r="G46" s="25">
        <v>45</v>
      </c>
      <c r="H46" s="3" t="s">
        <v>10</v>
      </c>
      <c r="I46" s="23">
        <v>44.6</v>
      </c>
      <c r="J46" s="25">
        <v>1</v>
      </c>
      <c r="K46" s="3" t="s">
        <v>4</v>
      </c>
      <c r="L46" s="5">
        <f t="shared" si="0"/>
        <v>7</v>
      </c>
      <c r="M46" s="27">
        <f t="shared" si="2"/>
        <v>273.2</v>
      </c>
      <c r="N46" s="28" t="str">
        <f t="shared" ca="1" si="3"/>
        <v>Inativo</v>
      </c>
      <c r="O46" s="68" t="str">
        <f t="shared" si="1"/>
        <v>27.01-45</v>
      </c>
      <c r="P46" s="68" t="str">
        <f t="shared" si="4"/>
        <v>0-274</v>
      </c>
    </row>
    <row r="47" spans="1:16" x14ac:dyDescent="0.3">
      <c r="A47" s="3" t="s">
        <v>68</v>
      </c>
      <c r="B47" s="3" t="s">
        <v>33</v>
      </c>
      <c r="C47" s="3" t="s">
        <v>21</v>
      </c>
      <c r="D47" s="18">
        <v>45522</v>
      </c>
      <c r="E47" s="18">
        <v>45946</v>
      </c>
      <c r="F47" s="19">
        <v>14012.73</v>
      </c>
      <c r="G47" s="25">
        <v>51</v>
      </c>
      <c r="H47" s="3" t="s">
        <v>10</v>
      </c>
      <c r="I47" s="23">
        <v>13.5</v>
      </c>
      <c r="J47" s="25">
        <v>1</v>
      </c>
      <c r="K47" s="3" t="s">
        <v>11</v>
      </c>
      <c r="L47" s="5">
        <f t="shared" si="0"/>
        <v>14</v>
      </c>
      <c r="M47" s="27">
        <f t="shared" si="2"/>
        <v>274.76</v>
      </c>
      <c r="N47" s="28" t="str">
        <f t="shared" ca="1" si="3"/>
        <v>Ativo</v>
      </c>
      <c r="O47" s="68" t="str">
        <f t="shared" si="1"/>
        <v>10.01-27</v>
      </c>
      <c r="P47" s="68" t="str">
        <f t="shared" si="4"/>
        <v>274.01-350</v>
      </c>
    </row>
    <row r="48" spans="1:16" x14ac:dyDescent="0.3">
      <c r="A48" s="3" t="s">
        <v>69</v>
      </c>
      <c r="B48" s="3" t="s">
        <v>19</v>
      </c>
      <c r="C48" s="3" t="s">
        <v>7</v>
      </c>
      <c r="D48" s="18">
        <v>44592</v>
      </c>
      <c r="E48" s="18">
        <v>45923</v>
      </c>
      <c r="F48" s="19">
        <v>15425.12</v>
      </c>
      <c r="G48" s="25">
        <v>33</v>
      </c>
      <c r="H48" s="3" t="s">
        <v>10</v>
      </c>
      <c r="I48" s="23">
        <v>76.5</v>
      </c>
      <c r="J48" s="25">
        <v>5</v>
      </c>
      <c r="K48" s="3" t="s">
        <v>11</v>
      </c>
      <c r="L48" s="5">
        <f t="shared" si="0"/>
        <v>44</v>
      </c>
      <c r="M48" s="27">
        <f t="shared" si="2"/>
        <v>467.43</v>
      </c>
      <c r="N48" s="28" t="str">
        <f t="shared" ca="1" si="3"/>
        <v>Ativo</v>
      </c>
      <c r="O48" s="68" t="str">
        <f t="shared" si="1"/>
        <v>62.01-100</v>
      </c>
      <c r="P48" s="68" t="str">
        <f t="shared" si="4"/>
        <v>420.01-550</v>
      </c>
    </row>
    <row r="49" spans="1:16" x14ac:dyDescent="0.3">
      <c r="A49" s="3" t="s">
        <v>70</v>
      </c>
      <c r="B49" s="3" t="s">
        <v>6</v>
      </c>
      <c r="C49" s="3" t="s">
        <v>7</v>
      </c>
      <c r="D49" s="18">
        <v>45552</v>
      </c>
      <c r="E49" s="18">
        <v>45761</v>
      </c>
      <c r="F49" s="19">
        <v>12886.08</v>
      </c>
      <c r="G49" s="25">
        <v>47</v>
      </c>
      <c r="H49" s="3" t="s">
        <v>10</v>
      </c>
      <c r="I49" s="23">
        <v>28.1</v>
      </c>
      <c r="J49" s="25">
        <v>3</v>
      </c>
      <c r="K49" s="3" t="s">
        <v>11</v>
      </c>
      <c r="L49" s="5">
        <f t="shared" si="0"/>
        <v>6</v>
      </c>
      <c r="M49" s="27">
        <f t="shared" si="2"/>
        <v>274.17</v>
      </c>
      <c r="N49" s="28" t="str">
        <f t="shared" ca="1" si="3"/>
        <v>Inativo</v>
      </c>
      <c r="O49" s="68" t="str">
        <f t="shared" si="1"/>
        <v>27.01-45</v>
      </c>
      <c r="P49" s="68" t="str">
        <f t="shared" si="4"/>
        <v>274.01-350</v>
      </c>
    </row>
    <row r="50" spans="1:16" x14ac:dyDescent="0.3">
      <c r="A50" s="3" t="s">
        <v>71</v>
      </c>
      <c r="B50" s="3" t="s">
        <v>19</v>
      </c>
      <c r="C50" s="3" t="s">
        <v>14</v>
      </c>
      <c r="D50" s="18">
        <v>45012</v>
      </c>
      <c r="E50" s="18">
        <v>45700</v>
      </c>
      <c r="F50" s="19">
        <v>1203.02</v>
      </c>
      <c r="G50" s="25">
        <v>4</v>
      </c>
      <c r="H50" s="3" t="s">
        <v>10</v>
      </c>
      <c r="I50" s="23">
        <v>26.4</v>
      </c>
      <c r="J50" s="25">
        <v>5</v>
      </c>
      <c r="K50" s="3" t="s">
        <v>4</v>
      </c>
      <c r="L50" s="5">
        <f t="shared" si="0"/>
        <v>22</v>
      </c>
      <c r="M50" s="27">
        <f t="shared" si="2"/>
        <v>300.76</v>
      </c>
      <c r="N50" s="28" t="str">
        <f t="shared" ca="1" si="3"/>
        <v>Inativo</v>
      </c>
      <c r="O50" s="68" t="str">
        <f t="shared" si="1"/>
        <v>10.01-27</v>
      </c>
      <c r="P50" s="68" t="str">
        <f t="shared" si="4"/>
        <v>274.01-350</v>
      </c>
    </row>
    <row r="51" spans="1:16" x14ac:dyDescent="0.3">
      <c r="A51" s="3" t="s">
        <v>72</v>
      </c>
      <c r="B51" s="3" t="s">
        <v>19</v>
      </c>
      <c r="C51" s="3" t="s">
        <v>21</v>
      </c>
      <c r="D51" s="18">
        <v>45432</v>
      </c>
      <c r="E51" s="18">
        <v>45705</v>
      </c>
      <c r="F51" s="19">
        <v>5262.45</v>
      </c>
      <c r="G51" s="25">
        <v>24</v>
      </c>
      <c r="H51" s="3" t="s">
        <v>3</v>
      </c>
      <c r="I51" s="23">
        <v>59.4</v>
      </c>
      <c r="J51" s="25">
        <v>4</v>
      </c>
      <c r="K51" s="3" t="s">
        <v>15</v>
      </c>
      <c r="L51" s="5">
        <f t="shared" si="0"/>
        <v>9</v>
      </c>
      <c r="M51" s="27">
        <f t="shared" si="2"/>
        <v>219.27</v>
      </c>
      <c r="N51" s="28" t="str">
        <f t="shared" ca="1" si="3"/>
        <v>Inativo</v>
      </c>
      <c r="O51" s="68" t="str">
        <f t="shared" si="1"/>
        <v>45.01-62</v>
      </c>
      <c r="P51" s="68" t="str">
        <f t="shared" si="4"/>
        <v>0-274</v>
      </c>
    </row>
    <row r="52" spans="1:16" x14ac:dyDescent="0.3">
      <c r="A52" s="3" t="s">
        <v>73</v>
      </c>
      <c r="B52" s="3" t="s">
        <v>6</v>
      </c>
      <c r="C52" s="3" t="s">
        <v>7</v>
      </c>
      <c r="D52" s="18">
        <v>45072</v>
      </c>
      <c r="E52" s="18">
        <v>45830</v>
      </c>
      <c r="F52" s="19">
        <v>1292.82</v>
      </c>
      <c r="G52" s="25">
        <v>3</v>
      </c>
      <c r="H52" s="3" t="s">
        <v>10</v>
      </c>
      <c r="I52" s="23">
        <v>37.299999999999997</v>
      </c>
      <c r="J52" s="25">
        <v>1</v>
      </c>
      <c r="K52" s="3" t="s">
        <v>11</v>
      </c>
      <c r="L52" s="5">
        <f t="shared" si="0"/>
        <v>25</v>
      </c>
      <c r="M52" s="27">
        <f t="shared" si="2"/>
        <v>430.94</v>
      </c>
      <c r="N52" s="28" t="str">
        <f t="shared" ca="1" si="3"/>
        <v>Inativo</v>
      </c>
      <c r="O52" s="68" t="str">
        <f t="shared" si="1"/>
        <v>27.01-45</v>
      </c>
      <c r="P52" s="68" t="str">
        <f t="shared" si="4"/>
        <v>420.01-550</v>
      </c>
    </row>
    <row r="53" spans="1:16" x14ac:dyDescent="0.3">
      <c r="A53" s="3" t="s">
        <v>74</v>
      </c>
      <c r="B53" s="3" t="s">
        <v>33</v>
      </c>
      <c r="C53" s="3" t="s">
        <v>2</v>
      </c>
      <c r="D53" s="18">
        <v>45192</v>
      </c>
      <c r="E53" s="18">
        <v>45690</v>
      </c>
      <c r="F53" s="19">
        <v>9234.5499999999993</v>
      </c>
      <c r="G53" s="25">
        <v>19</v>
      </c>
      <c r="H53" s="3" t="s">
        <v>10</v>
      </c>
      <c r="I53" s="23">
        <v>69.7</v>
      </c>
      <c r="J53" s="25">
        <v>4</v>
      </c>
      <c r="K53" s="3" t="s">
        <v>8</v>
      </c>
      <c r="L53" s="5">
        <f t="shared" si="0"/>
        <v>16</v>
      </c>
      <c r="M53" s="27">
        <f t="shared" si="2"/>
        <v>486.03</v>
      </c>
      <c r="N53" s="28" t="str">
        <f t="shared" ca="1" si="3"/>
        <v>Inativo</v>
      </c>
      <c r="O53" s="68" t="str">
        <f t="shared" si="1"/>
        <v>62.01-100</v>
      </c>
      <c r="P53" s="68" t="str">
        <f t="shared" si="4"/>
        <v>420.01-550</v>
      </c>
    </row>
    <row r="54" spans="1:16" x14ac:dyDescent="0.3">
      <c r="A54" s="3" t="s">
        <v>75</v>
      </c>
      <c r="B54" s="3" t="s">
        <v>33</v>
      </c>
      <c r="C54" s="3" t="s">
        <v>21</v>
      </c>
      <c r="D54" s="18">
        <v>45342</v>
      </c>
      <c r="E54" s="18">
        <v>45758</v>
      </c>
      <c r="F54" s="19">
        <v>10817.88</v>
      </c>
      <c r="G54" s="25">
        <v>27</v>
      </c>
      <c r="H54" s="3" t="s">
        <v>3</v>
      </c>
      <c r="I54" s="23">
        <v>37.200000000000003</v>
      </c>
      <c r="J54" s="25">
        <v>4</v>
      </c>
      <c r="K54" s="3" t="s">
        <v>8</v>
      </c>
      <c r="L54" s="5">
        <f t="shared" si="0"/>
        <v>13</v>
      </c>
      <c r="M54" s="27">
        <f t="shared" si="2"/>
        <v>400.66</v>
      </c>
      <c r="N54" s="28" t="str">
        <f t="shared" ca="1" si="3"/>
        <v>Inativo</v>
      </c>
      <c r="O54" s="68" t="str">
        <f t="shared" si="1"/>
        <v>27.01-45</v>
      </c>
      <c r="P54" s="68" t="str">
        <f t="shared" si="4"/>
        <v>350.01-420</v>
      </c>
    </row>
    <row r="55" spans="1:16" x14ac:dyDescent="0.3">
      <c r="A55" s="3" t="s">
        <v>76</v>
      </c>
      <c r="B55" s="3" t="s">
        <v>33</v>
      </c>
      <c r="C55" s="3" t="s">
        <v>21</v>
      </c>
      <c r="D55" s="18">
        <v>44682</v>
      </c>
      <c r="E55" s="18">
        <v>45876</v>
      </c>
      <c r="F55" s="19">
        <v>13562.6</v>
      </c>
      <c r="G55" s="25">
        <v>34</v>
      </c>
      <c r="H55" s="3" t="s">
        <v>10</v>
      </c>
      <c r="I55" s="23">
        <v>51.4</v>
      </c>
      <c r="J55" s="25">
        <v>1</v>
      </c>
      <c r="K55" s="3" t="s">
        <v>11</v>
      </c>
      <c r="L55" s="5">
        <f t="shared" si="0"/>
        <v>39</v>
      </c>
      <c r="M55" s="27">
        <f t="shared" si="2"/>
        <v>398.9</v>
      </c>
      <c r="N55" s="28" t="str">
        <f t="shared" ca="1" si="3"/>
        <v>Ativo</v>
      </c>
      <c r="O55" s="68" t="str">
        <f t="shared" si="1"/>
        <v>45.01-62</v>
      </c>
      <c r="P55" s="68" t="str">
        <f t="shared" si="4"/>
        <v>350.01-420</v>
      </c>
    </row>
    <row r="56" spans="1:16" x14ac:dyDescent="0.3">
      <c r="A56" s="3" t="s">
        <v>77</v>
      </c>
      <c r="B56" s="3" t="s">
        <v>19</v>
      </c>
      <c r="C56" s="3" t="s">
        <v>7</v>
      </c>
      <c r="D56" s="18">
        <v>45522</v>
      </c>
      <c r="E56" s="18">
        <v>45877</v>
      </c>
      <c r="F56" s="19">
        <v>1009.23</v>
      </c>
      <c r="G56" s="25">
        <v>3</v>
      </c>
      <c r="H56" s="3" t="s">
        <v>10</v>
      </c>
      <c r="I56" s="23">
        <v>32.9</v>
      </c>
      <c r="J56" s="25">
        <v>3</v>
      </c>
      <c r="K56" s="3" t="s">
        <v>11</v>
      </c>
      <c r="L56" s="5">
        <f t="shared" si="0"/>
        <v>11</v>
      </c>
      <c r="M56" s="27">
        <f t="shared" si="2"/>
        <v>336.41</v>
      </c>
      <c r="N56" s="28" t="str">
        <f t="shared" ca="1" si="3"/>
        <v>Ativo</v>
      </c>
      <c r="O56" s="68" t="str">
        <f t="shared" si="1"/>
        <v>27.01-45</v>
      </c>
      <c r="P56" s="68" t="str">
        <f t="shared" si="4"/>
        <v>274.01-350</v>
      </c>
    </row>
    <row r="57" spans="1:16" x14ac:dyDescent="0.3">
      <c r="A57" s="3" t="s">
        <v>78</v>
      </c>
      <c r="B57" s="3" t="s">
        <v>13</v>
      </c>
      <c r="C57" s="3" t="s">
        <v>7</v>
      </c>
      <c r="D57" s="18">
        <v>45372</v>
      </c>
      <c r="E57" s="18">
        <v>45862</v>
      </c>
      <c r="F57" s="19">
        <v>19176.759999999998</v>
      </c>
      <c r="G57" s="25">
        <v>53</v>
      </c>
      <c r="H57" s="3" t="s">
        <v>10</v>
      </c>
      <c r="I57" s="23">
        <v>11.4</v>
      </c>
      <c r="J57" s="25">
        <v>3</v>
      </c>
      <c r="K57" s="3" t="s">
        <v>8</v>
      </c>
      <c r="L57" s="5">
        <f t="shared" si="0"/>
        <v>16</v>
      </c>
      <c r="M57" s="27">
        <f t="shared" si="2"/>
        <v>361.83</v>
      </c>
      <c r="N57" s="28" t="str">
        <f t="shared" ca="1" si="3"/>
        <v>Ativo</v>
      </c>
      <c r="O57" s="68" t="str">
        <f t="shared" si="1"/>
        <v>10.01-27</v>
      </c>
      <c r="P57" s="68" t="str">
        <f t="shared" si="4"/>
        <v>350.01-420</v>
      </c>
    </row>
    <row r="58" spans="1:16" x14ac:dyDescent="0.3">
      <c r="A58" s="3" t="s">
        <v>80</v>
      </c>
      <c r="B58" s="3" t="s">
        <v>33</v>
      </c>
      <c r="C58" s="3" t="s">
        <v>2</v>
      </c>
      <c r="D58" s="18">
        <v>44772</v>
      </c>
      <c r="E58" s="18">
        <v>45827</v>
      </c>
      <c r="F58" s="19">
        <v>25804.17</v>
      </c>
      <c r="G58" s="25">
        <v>60</v>
      </c>
      <c r="H58" s="3" t="s">
        <v>10</v>
      </c>
      <c r="I58" s="23">
        <v>59</v>
      </c>
      <c r="J58" s="25">
        <v>2</v>
      </c>
      <c r="K58" s="3" t="s">
        <v>4</v>
      </c>
      <c r="L58" s="5">
        <f t="shared" si="0"/>
        <v>35</v>
      </c>
      <c r="M58" s="27">
        <f t="shared" si="2"/>
        <v>430.07</v>
      </c>
      <c r="N58" s="28" t="str">
        <f t="shared" ca="1" si="3"/>
        <v>Inativo</v>
      </c>
      <c r="O58" s="68" t="str">
        <f t="shared" si="1"/>
        <v>45.01-62</v>
      </c>
      <c r="P58" s="68" t="str">
        <f t="shared" si="4"/>
        <v>420.01-550</v>
      </c>
    </row>
    <row r="59" spans="1:16" x14ac:dyDescent="0.3">
      <c r="A59" s="3" t="s">
        <v>81</v>
      </c>
      <c r="B59" s="3" t="s">
        <v>19</v>
      </c>
      <c r="C59" s="3" t="s">
        <v>14</v>
      </c>
      <c r="D59" s="18">
        <v>45672</v>
      </c>
      <c r="E59" s="18">
        <v>45876</v>
      </c>
      <c r="F59" s="19">
        <v>17479.09</v>
      </c>
      <c r="G59" s="25">
        <v>37</v>
      </c>
      <c r="H59" s="3" t="s">
        <v>10</v>
      </c>
      <c r="I59" s="23">
        <v>50.3</v>
      </c>
      <c r="J59" s="25">
        <v>4</v>
      </c>
      <c r="K59" s="3" t="s">
        <v>11</v>
      </c>
      <c r="L59" s="5">
        <f t="shared" si="0"/>
        <v>6</v>
      </c>
      <c r="M59" s="27">
        <f t="shared" ref="M59:M117" si="5">IFERROR(ROUND(F59/G59,2),0)</f>
        <v>472.41</v>
      </c>
      <c r="N59" s="28" t="str">
        <f t="shared" ref="N59:N117" ca="1" si="6">IF(((TODAY()-1)-E59)&gt;90,"Inativo","Ativo")</f>
        <v>Ativo</v>
      </c>
      <c r="O59" s="68" t="str">
        <f t="shared" si="1"/>
        <v>45.01-62</v>
      </c>
      <c r="P59" s="68" t="str">
        <f t="shared" si="4"/>
        <v>420.01-550</v>
      </c>
    </row>
    <row r="60" spans="1:16" x14ac:dyDescent="0.3">
      <c r="A60" s="3" t="s">
        <v>82</v>
      </c>
      <c r="B60" s="3" t="s">
        <v>19</v>
      </c>
      <c r="C60" s="3" t="s">
        <v>2</v>
      </c>
      <c r="D60" s="18">
        <v>44742</v>
      </c>
      <c r="E60" s="18">
        <v>45722</v>
      </c>
      <c r="F60" s="19">
        <v>18996.75</v>
      </c>
      <c r="G60" s="25">
        <v>44</v>
      </c>
      <c r="H60" s="3" t="s">
        <v>3</v>
      </c>
      <c r="I60" s="23">
        <v>17.100000000000001</v>
      </c>
      <c r="J60" s="25">
        <v>5</v>
      </c>
      <c r="K60" s="3" t="s">
        <v>4</v>
      </c>
      <c r="L60" s="5">
        <f t="shared" si="0"/>
        <v>32</v>
      </c>
      <c r="M60" s="27">
        <f t="shared" si="5"/>
        <v>431.74</v>
      </c>
      <c r="N60" s="28" t="str">
        <f t="shared" ca="1" si="6"/>
        <v>Inativo</v>
      </c>
      <c r="O60" s="68" t="str">
        <f t="shared" si="1"/>
        <v>10.01-27</v>
      </c>
      <c r="P60" s="68" t="str">
        <f t="shared" si="4"/>
        <v>420.01-550</v>
      </c>
    </row>
    <row r="61" spans="1:16" x14ac:dyDescent="0.3">
      <c r="A61" s="3" t="s">
        <v>83</v>
      </c>
      <c r="B61" s="3" t="s">
        <v>6</v>
      </c>
      <c r="C61" s="3" t="s">
        <v>2</v>
      </c>
      <c r="D61" s="18">
        <v>45192</v>
      </c>
      <c r="E61" s="18">
        <v>45773</v>
      </c>
      <c r="F61" s="19">
        <v>13404.94</v>
      </c>
      <c r="G61" s="25">
        <v>34</v>
      </c>
      <c r="H61" s="3" t="s">
        <v>10</v>
      </c>
      <c r="I61" s="23">
        <v>14.8</v>
      </c>
      <c r="J61" s="25">
        <v>1</v>
      </c>
      <c r="K61" s="3" t="s">
        <v>11</v>
      </c>
      <c r="L61" s="5">
        <f t="shared" si="0"/>
        <v>19</v>
      </c>
      <c r="M61" s="27">
        <f t="shared" si="5"/>
        <v>394.26</v>
      </c>
      <c r="N61" s="28" t="str">
        <f t="shared" ca="1" si="6"/>
        <v>Inativo</v>
      </c>
      <c r="O61" s="68" t="str">
        <f t="shared" si="1"/>
        <v>10.01-27</v>
      </c>
      <c r="P61" s="68" t="str">
        <f t="shared" si="4"/>
        <v>350.01-420</v>
      </c>
    </row>
    <row r="62" spans="1:16" x14ac:dyDescent="0.3">
      <c r="A62" s="3" t="s">
        <v>84</v>
      </c>
      <c r="B62" s="3" t="s">
        <v>33</v>
      </c>
      <c r="C62" s="3" t="s">
        <v>2</v>
      </c>
      <c r="D62" s="18">
        <v>45042</v>
      </c>
      <c r="E62" s="18">
        <v>45873</v>
      </c>
      <c r="F62" s="19">
        <v>7604.86</v>
      </c>
      <c r="G62" s="25">
        <v>23</v>
      </c>
      <c r="H62" s="3" t="s">
        <v>10</v>
      </c>
      <c r="I62" s="23">
        <v>59.5</v>
      </c>
      <c r="J62" s="25">
        <v>5</v>
      </c>
      <c r="K62" s="3" t="s">
        <v>15</v>
      </c>
      <c r="L62" s="5">
        <f t="shared" si="0"/>
        <v>27</v>
      </c>
      <c r="M62" s="27">
        <f t="shared" si="5"/>
        <v>330.65</v>
      </c>
      <c r="N62" s="28" t="str">
        <f t="shared" ca="1" si="6"/>
        <v>Ativo</v>
      </c>
      <c r="O62" s="68" t="str">
        <f t="shared" si="1"/>
        <v>45.01-62</v>
      </c>
      <c r="P62" s="68" t="str">
        <f t="shared" si="4"/>
        <v>274.01-350</v>
      </c>
    </row>
    <row r="63" spans="1:16" x14ac:dyDescent="0.3">
      <c r="A63" s="3" t="s">
        <v>85</v>
      </c>
      <c r="B63" s="3" t="s">
        <v>6</v>
      </c>
      <c r="C63" s="3" t="s">
        <v>35</v>
      </c>
      <c r="D63" s="18">
        <v>44952</v>
      </c>
      <c r="E63" s="18">
        <v>45771</v>
      </c>
      <c r="F63" s="19">
        <v>7935.81</v>
      </c>
      <c r="G63" s="25">
        <v>29</v>
      </c>
      <c r="H63" s="3" t="s">
        <v>10</v>
      </c>
      <c r="I63" s="23">
        <v>32.6</v>
      </c>
      <c r="J63" s="25">
        <v>1</v>
      </c>
      <c r="K63" s="3" t="s">
        <v>15</v>
      </c>
      <c r="L63" s="5">
        <f t="shared" si="0"/>
        <v>27</v>
      </c>
      <c r="M63" s="27">
        <f t="shared" si="5"/>
        <v>273.64999999999998</v>
      </c>
      <c r="N63" s="28" t="str">
        <f t="shared" ca="1" si="6"/>
        <v>Inativo</v>
      </c>
      <c r="O63" s="68" t="str">
        <f t="shared" si="1"/>
        <v>27.01-45</v>
      </c>
      <c r="P63" s="68" t="str">
        <f t="shared" si="4"/>
        <v>0-274</v>
      </c>
    </row>
    <row r="64" spans="1:16" x14ac:dyDescent="0.3">
      <c r="A64" s="3" t="s">
        <v>86</v>
      </c>
      <c r="B64" s="3" t="s">
        <v>33</v>
      </c>
      <c r="C64" s="3" t="s">
        <v>21</v>
      </c>
      <c r="D64" s="18">
        <v>44982</v>
      </c>
      <c r="E64" s="18">
        <v>45726</v>
      </c>
      <c r="F64" s="19">
        <v>12538.51</v>
      </c>
      <c r="G64" s="25">
        <v>36</v>
      </c>
      <c r="H64" s="3" t="s">
        <v>10</v>
      </c>
      <c r="I64" s="23">
        <v>33.5</v>
      </c>
      <c r="J64" s="25">
        <v>3</v>
      </c>
      <c r="K64" s="3" t="s">
        <v>8</v>
      </c>
      <c r="L64" s="5">
        <f t="shared" si="0"/>
        <v>24</v>
      </c>
      <c r="M64" s="27">
        <f t="shared" si="5"/>
        <v>348.29</v>
      </c>
      <c r="N64" s="28" t="str">
        <f t="shared" ca="1" si="6"/>
        <v>Inativo</v>
      </c>
      <c r="O64" s="68" t="str">
        <f t="shared" si="1"/>
        <v>27.01-45</v>
      </c>
      <c r="P64" s="68" t="str">
        <f t="shared" si="4"/>
        <v>274.01-350</v>
      </c>
    </row>
    <row r="65" spans="1:16" x14ac:dyDescent="0.3">
      <c r="A65" s="3" t="s">
        <v>87</v>
      </c>
      <c r="B65" s="3" t="s">
        <v>33</v>
      </c>
      <c r="C65" s="3" t="s">
        <v>21</v>
      </c>
      <c r="D65" s="18">
        <v>45192</v>
      </c>
      <c r="E65" s="18">
        <v>45816</v>
      </c>
      <c r="F65" s="19">
        <v>19321.169999999998</v>
      </c>
      <c r="G65" s="25">
        <v>51</v>
      </c>
      <c r="H65" s="3" t="s">
        <v>10</v>
      </c>
      <c r="I65" s="23">
        <v>29.6</v>
      </c>
      <c r="J65" s="25">
        <v>3</v>
      </c>
      <c r="K65" s="3" t="s">
        <v>4</v>
      </c>
      <c r="L65" s="5">
        <f t="shared" si="0"/>
        <v>20</v>
      </c>
      <c r="M65" s="27">
        <f t="shared" si="5"/>
        <v>378.85</v>
      </c>
      <c r="N65" s="28" t="str">
        <f t="shared" ca="1" si="6"/>
        <v>Inativo</v>
      </c>
      <c r="O65" s="68" t="str">
        <f t="shared" si="1"/>
        <v>27.01-45</v>
      </c>
      <c r="P65" s="68" t="str">
        <f t="shared" si="4"/>
        <v>350.01-420</v>
      </c>
    </row>
    <row r="66" spans="1:16" x14ac:dyDescent="0.3">
      <c r="A66" s="3" t="s">
        <v>89</v>
      </c>
      <c r="B66" s="3" t="s">
        <v>33</v>
      </c>
      <c r="C66" s="3" t="s">
        <v>2</v>
      </c>
      <c r="D66" s="18">
        <v>45702</v>
      </c>
      <c r="E66" s="18">
        <v>45887</v>
      </c>
      <c r="F66" s="19">
        <v>5253.51</v>
      </c>
      <c r="G66" s="25">
        <v>18</v>
      </c>
      <c r="H66" s="3" t="s">
        <v>10</v>
      </c>
      <c r="I66" s="23">
        <v>58.4</v>
      </c>
      <c r="J66" s="25">
        <v>5</v>
      </c>
      <c r="K66" s="3" t="s">
        <v>15</v>
      </c>
      <c r="L66" s="5">
        <f t="shared" ref="L66:L129" si="7">ROUNDDOWN((E66-D66)/30,0)</f>
        <v>6</v>
      </c>
      <c r="M66" s="27">
        <f t="shared" si="5"/>
        <v>291.86</v>
      </c>
      <c r="N66" s="28" t="str">
        <f t="shared" ca="1" si="6"/>
        <v>Ativo</v>
      </c>
      <c r="O66" s="68" t="str">
        <f t="shared" ref="O66:O129" si="8">IF(I66&lt;=10,"0-10",IF(I66&lt;=27,"10.01-27",IF(I66&lt;=45,"27.01-45",IF(I66&lt;=62,"45.01-62","62.01-100"))))</f>
        <v>45.01-62</v>
      </c>
      <c r="P66" s="68" t="str">
        <f t="shared" ref="P66:P129" si="9">IF(M66&lt;=274,"0-274",IF(M66&lt;=350,"274.01-350",IF(M66&lt;=420,"350.01-420","420.01-550")))</f>
        <v>274.01-350</v>
      </c>
    </row>
    <row r="67" spans="1:16" x14ac:dyDescent="0.3">
      <c r="A67" s="3" t="s">
        <v>90</v>
      </c>
      <c r="B67" s="3" t="s">
        <v>33</v>
      </c>
      <c r="C67" s="3" t="s">
        <v>35</v>
      </c>
      <c r="D67" s="18">
        <v>44862</v>
      </c>
      <c r="E67" s="18">
        <v>45774</v>
      </c>
      <c r="F67" s="19">
        <v>7394.72</v>
      </c>
      <c r="G67" s="25">
        <v>22</v>
      </c>
      <c r="H67" s="3" t="s">
        <v>10</v>
      </c>
      <c r="I67" s="23">
        <v>34.6</v>
      </c>
      <c r="J67" s="25">
        <v>3</v>
      </c>
      <c r="K67" s="3" t="s">
        <v>15</v>
      </c>
      <c r="L67" s="5">
        <f t="shared" si="7"/>
        <v>30</v>
      </c>
      <c r="M67" s="27">
        <f t="shared" si="5"/>
        <v>336.12</v>
      </c>
      <c r="N67" s="28" t="str">
        <f t="shared" ca="1" si="6"/>
        <v>Inativo</v>
      </c>
      <c r="O67" s="68" t="str">
        <f t="shared" si="8"/>
        <v>27.01-45</v>
      </c>
      <c r="P67" s="68" t="str">
        <f t="shared" si="9"/>
        <v>274.01-350</v>
      </c>
    </row>
    <row r="68" spans="1:16" x14ac:dyDescent="0.3">
      <c r="A68" s="3" t="s">
        <v>91</v>
      </c>
      <c r="B68" s="3" t="s">
        <v>19</v>
      </c>
      <c r="C68" s="3" t="s">
        <v>2</v>
      </c>
      <c r="D68" s="18">
        <v>44472</v>
      </c>
      <c r="E68" s="18">
        <v>45802</v>
      </c>
      <c r="F68" s="19">
        <v>5823.16</v>
      </c>
      <c r="G68" s="25">
        <v>12</v>
      </c>
      <c r="H68" s="3" t="s">
        <v>3</v>
      </c>
      <c r="I68" s="23">
        <v>62</v>
      </c>
      <c r="J68" s="25">
        <v>2</v>
      </c>
      <c r="K68" s="3" t="s">
        <v>8</v>
      </c>
      <c r="L68" s="5">
        <f t="shared" si="7"/>
        <v>44</v>
      </c>
      <c r="M68" s="27">
        <f t="shared" si="5"/>
        <v>485.26</v>
      </c>
      <c r="N68" s="28" t="str">
        <f t="shared" ca="1" si="6"/>
        <v>Inativo</v>
      </c>
      <c r="O68" s="68" t="str">
        <f t="shared" si="8"/>
        <v>45.01-62</v>
      </c>
      <c r="P68" s="68" t="str">
        <f t="shared" si="9"/>
        <v>420.01-550</v>
      </c>
    </row>
    <row r="69" spans="1:16" x14ac:dyDescent="0.3">
      <c r="A69" s="3" t="s">
        <v>92</v>
      </c>
      <c r="B69" s="3" t="s">
        <v>19</v>
      </c>
      <c r="C69" s="3" t="s">
        <v>7</v>
      </c>
      <c r="D69" s="18">
        <v>45342</v>
      </c>
      <c r="E69" s="18">
        <v>45732</v>
      </c>
      <c r="F69" s="19">
        <v>20690.27</v>
      </c>
      <c r="G69" s="25">
        <v>46</v>
      </c>
      <c r="H69" s="3" t="s">
        <v>10</v>
      </c>
      <c r="I69" s="23">
        <v>78.599999999999994</v>
      </c>
      <c r="J69" s="25">
        <v>3</v>
      </c>
      <c r="K69" s="3" t="s">
        <v>8</v>
      </c>
      <c r="L69" s="5">
        <f t="shared" si="7"/>
        <v>13</v>
      </c>
      <c r="M69" s="27">
        <f t="shared" si="5"/>
        <v>449.79</v>
      </c>
      <c r="N69" s="28" t="str">
        <f t="shared" ca="1" si="6"/>
        <v>Inativo</v>
      </c>
      <c r="O69" s="68" t="str">
        <f t="shared" si="8"/>
        <v>62.01-100</v>
      </c>
      <c r="P69" s="68" t="str">
        <f t="shared" si="9"/>
        <v>420.01-550</v>
      </c>
    </row>
    <row r="70" spans="1:16" x14ac:dyDescent="0.3">
      <c r="A70" s="3" t="s">
        <v>93</v>
      </c>
      <c r="B70" s="3" t="s">
        <v>13</v>
      </c>
      <c r="C70" s="3" t="s">
        <v>21</v>
      </c>
      <c r="D70" s="18">
        <v>45282</v>
      </c>
      <c r="E70" s="18">
        <v>45701</v>
      </c>
      <c r="F70" s="19">
        <v>0</v>
      </c>
      <c r="G70" s="25">
        <v>0</v>
      </c>
      <c r="H70" s="3" t="s">
        <v>3</v>
      </c>
      <c r="I70" s="23">
        <v>29.2</v>
      </c>
      <c r="J70" s="25">
        <v>5</v>
      </c>
      <c r="K70" s="3" t="s">
        <v>15</v>
      </c>
      <c r="L70" s="5">
        <f t="shared" si="7"/>
        <v>13</v>
      </c>
      <c r="M70" s="27">
        <f t="shared" si="5"/>
        <v>0</v>
      </c>
      <c r="N70" s="28" t="str">
        <f t="shared" ca="1" si="6"/>
        <v>Inativo</v>
      </c>
      <c r="O70" s="68" t="str">
        <f t="shared" si="8"/>
        <v>27.01-45</v>
      </c>
      <c r="P70" s="68" t="str">
        <f t="shared" si="9"/>
        <v>0-274</v>
      </c>
    </row>
    <row r="71" spans="1:16" x14ac:dyDescent="0.3">
      <c r="A71" s="3" t="s">
        <v>94</v>
      </c>
      <c r="B71" s="3" t="s">
        <v>19</v>
      </c>
      <c r="C71" s="3" t="s">
        <v>7</v>
      </c>
      <c r="D71" s="18">
        <v>45672</v>
      </c>
      <c r="E71" s="18">
        <v>45879</v>
      </c>
      <c r="F71" s="19">
        <v>18267.740000000002</v>
      </c>
      <c r="G71" s="25">
        <v>55</v>
      </c>
      <c r="H71" s="3" t="s">
        <v>10</v>
      </c>
      <c r="I71" s="23">
        <v>42.9</v>
      </c>
      <c r="J71" s="25">
        <v>2</v>
      </c>
      <c r="K71" s="3" t="s">
        <v>4</v>
      </c>
      <c r="L71" s="5">
        <f t="shared" si="7"/>
        <v>6</v>
      </c>
      <c r="M71" s="27">
        <f t="shared" si="5"/>
        <v>332.14</v>
      </c>
      <c r="N71" s="28" t="str">
        <f t="shared" ca="1" si="6"/>
        <v>Ativo</v>
      </c>
      <c r="O71" s="68" t="str">
        <f t="shared" si="8"/>
        <v>27.01-45</v>
      </c>
      <c r="P71" s="68" t="str">
        <f t="shared" si="9"/>
        <v>274.01-350</v>
      </c>
    </row>
    <row r="72" spans="1:16" x14ac:dyDescent="0.3">
      <c r="A72" s="3" t="s">
        <v>95</v>
      </c>
      <c r="B72" s="3" t="s">
        <v>13</v>
      </c>
      <c r="C72" s="3" t="s">
        <v>7</v>
      </c>
      <c r="D72" s="18">
        <v>45642</v>
      </c>
      <c r="E72" s="18">
        <v>45866</v>
      </c>
      <c r="F72" s="19">
        <v>19401.53</v>
      </c>
      <c r="G72" s="25">
        <v>52</v>
      </c>
      <c r="H72" s="3" t="s">
        <v>10</v>
      </c>
      <c r="I72" s="23">
        <v>44.4</v>
      </c>
      <c r="J72" s="25">
        <v>1</v>
      </c>
      <c r="K72" s="3" t="s">
        <v>8</v>
      </c>
      <c r="L72" s="5">
        <f t="shared" si="7"/>
        <v>7</v>
      </c>
      <c r="M72" s="27">
        <f t="shared" si="5"/>
        <v>373.11</v>
      </c>
      <c r="N72" s="28" t="str">
        <f t="shared" ca="1" si="6"/>
        <v>Ativo</v>
      </c>
      <c r="O72" s="68" t="str">
        <f t="shared" si="8"/>
        <v>27.01-45</v>
      </c>
      <c r="P72" s="68" t="str">
        <f t="shared" si="9"/>
        <v>350.01-420</v>
      </c>
    </row>
    <row r="73" spans="1:16" x14ac:dyDescent="0.3">
      <c r="A73" s="3" t="s">
        <v>96</v>
      </c>
      <c r="B73" s="3" t="s">
        <v>19</v>
      </c>
      <c r="C73" s="3" t="s">
        <v>35</v>
      </c>
      <c r="D73" s="18">
        <v>45282</v>
      </c>
      <c r="E73" s="18">
        <v>45819</v>
      </c>
      <c r="F73" s="19">
        <v>1624.26</v>
      </c>
      <c r="G73" s="25">
        <v>5</v>
      </c>
      <c r="H73" s="3" t="s">
        <v>3</v>
      </c>
      <c r="I73" s="23">
        <v>49.1</v>
      </c>
      <c r="J73" s="25">
        <v>5</v>
      </c>
      <c r="K73" s="3" t="s">
        <v>8</v>
      </c>
      <c r="L73" s="5">
        <f t="shared" si="7"/>
        <v>17</v>
      </c>
      <c r="M73" s="27">
        <f t="shared" si="5"/>
        <v>324.85000000000002</v>
      </c>
      <c r="N73" s="28" t="str">
        <f t="shared" ca="1" si="6"/>
        <v>Inativo</v>
      </c>
      <c r="O73" s="68" t="str">
        <f t="shared" si="8"/>
        <v>45.01-62</v>
      </c>
      <c r="P73" s="68" t="str">
        <f t="shared" si="9"/>
        <v>274.01-350</v>
      </c>
    </row>
    <row r="74" spans="1:16" x14ac:dyDescent="0.3">
      <c r="A74" s="3" t="s">
        <v>97</v>
      </c>
      <c r="B74" s="3" t="s">
        <v>6</v>
      </c>
      <c r="C74" s="3" t="s">
        <v>7</v>
      </c>
      <c r="D74" s="18">
        <v>45012</v>
      </c>
      <c r="E74" s="18">
        <v>45922</v>
      </c>
      <c r="F74" s="19">
        <v>28826.54</v>
      </c>
      <c r="G74" s="25">
        <v>58</v>
      </c>
      <c r="H74" s="3" t="s">
        <v>10</v>
      </c>
      <c r="I74" s="23">
        <v>70.2</v>
      </c>
      <c r="J74" s="25">
        <v>3</v>
      </c>
      <c r="K74" s="3" t="s">
        <v>4</v>
      </c>
      <c r="L74" s="5">
        <f t="shared" si="7"/>
        <v>30</v>
      </c>
      <c r="M74" s="27">
        <f t="shared" si="5"/>
        <v>497.01</v>
      </c>
      <c r="N74" s="28" t="str">
        <f t="shared" ca="1" si="6"/>
        <v>Ativo</v>
      </c>
      <c r="O74" s="68" t="str">
        <f t="shared" si="8"/>
        <v>62.01-100</v>
      </c>
      <c r="P74" s="68" t="str">
        <f t="shared" si="9"/>
        <v>420.01-550</v>
      </c>
    </row>
    <row r="75" spans="1:16" x14ac:dyDescent="0.3">
      <c r="A75" s="3" t="s">
        <v>98</v>
      </c>
      <c r="B75" s="3" t="s">
        <v>6</v>
      </c>
      <c r="C75" s="3" t="s">
        <v>2</v>
      </c>
      <c r="D75" s="18">
        <v>45462</v>
      </c>
      <c r="E75" s="18">
        <v>45828</v>
      </c>
      <c r="F75" s="19">
        <v>9884.69</v>
      </c>
      <c r="G75" s="25">
        <v>40</v>
      </c>
      <c r="H75" s="3" t="s">
        <v>10</v>
      </c>
      <c r="I75" s="23">
        <v>56.2</v>
      </c>
      <c r="J75" s="25">
        <v>2</v>
      </c>
      <c r="K75" s="3" t="s">
        <v>4</v>
      </c>
      <c r="L75" s="5">
        <f t="shared" si="7"/>
        <v>12</v>
      </c>
      <c r="M75" s="27">
        <f t="shared" si="5"/>
        <v>247.12</v>
      </c>
      <c r="N75" s="28" t="str">
        <f t="shared" ca="1" si="6"/>
        <v>Inativo</v>
      </c>
      <c r="O75" s="68" t="str">
        <f t="shared" si="8"/>
        <v>45.01-62</v>
      </c>
      <c r="P75" s="68" t="str">
        <f t="shared" si="9"/>
        <v>0-274</v>
      </c>
    </row>
    <row r="76" spans="1:16" x14ac:dyDescent="0.3">
      <c r="A76" s="3" t="s">
        <v>99</v>
      </c>
      <c r="B76" s="3" t="s">
        <v>19</v>
      </c>
      <c r="C76" s="3" t="s">
        <v>2</v>
      </c>
      <c r="D76" s="18">
        <v>45072</v>
      </c>
      <c r="E76" s="18">
        <v>45706</v>
      </c>
      <c r="F76" s="19">
        <v>7544.4</v>
      </c>
      <c r="G76" s="25">
        <v>28</v>
      </c>
      <c r="H76" s="3" t="s">
        <v>10</v>
      </c>
      <c r="I76" s="23">
        <v>30.4</v>
      </c>
      <c r="J76" s="25">
        <v>3</v>
      </c>
      <c r="K76" s="3" t="s">
        <v>11</v>
      </c>
      <c r="L76" s="5">
        <f t="shared" si="7"/>
        <v>21</v>
      </c>
      <c r="M76" s="27">
        <f t="shared" si="5"/>
        <v>269.44</v>
      </c>
      <c r="N76" s="28" t="str">
        <f t="shared" ca="1" si="6"/>
        <v>Inativo</v>
      </c>
      <c r="O76" s="68" t="str">
        <f t="shared" si="8"/>
        <v>27.01-45</v>
      </c>
      <c r="P76" s="68" t="str">
        <f t="shared" si="9"/>
        <v>0-274</v>
      </c>
    </row>
    <row r="77" spans="1:16" x14ac:dyDescent="0.3">
      <c r="A77" s="3" t="s">
        <v>100</v>
      </c>
      <c r="B77" s="3" t="s">
        <v>1</v>
      </c>
      <c r="C77" s="3" t="s">
        <v>21</v>
      </c>
      <c r="D77" s="18">
        <v>45372</v>
      </c>
      <c r="E77" s="18">
        <v>45722</v>
      </c>
      <c r="F77" s="19">
        <v>18168.439999999999</v>
      </c>
      <c r="G77" s="25">
        <v>50</v>
      </c>
      <c r="H77" s="3" t="s">
        <v>3</v>
      </c>
      <c r="I77" s="23">
        <v>39.799999999999997</v>
      </c>
      <c r="J77" s="25">
        <v>2</v>
      </c>
      <c r="K77" s="3" t="s">
        <v>15</v>
      </c>
      <c r="L77" s="5">
        <f t="shared" si="7"/>
        <v>11</v>
      </c>
      <c r="M77" s="27">
        <f t="shared" si="5"/>
        <v>363.37</v>
      </c>
      <c r="N77" s="28" t="str">
        <f t="shared" ca="1" si="6"/>
        <v>Inativo</v>
      </c>
      <c r="O77" s="68" t="str">
        <f t="shared" si="8"/>
        <v>27.01-45</v>
      </c>
      <c r="P77" s="68" t="str">
        <f t="shared" si="9"/>
        <v>350.01-420</v>
      </c>
    </row>
    <row r="78" spans="1:16" x14ac:dyDescent="0.3">
      <c r="A78" s="3" t="s">
        <v>101</v>
      </c>
      <c r="B78" s="3" t="s">
        <v>19</v>
      </c>
      <c r="C78" s="3" t="s">
        <v>2</v>
      </c>
      <c r="D78" s="18">
        <v>45762</v>
      </c>
      <c r="E78" s="18">
        <v>45804</v>
      </c>
      <c r="F78" s="19">
        <v>3406.09</v>
      </c>
      <c r="G78" s="25">
        <v>10</v>
      </c>
      <c r="H78" s="3" t="s">
        <v>10</v>
      </c>
      <c r="I78" s="23">
        <v>40.700000000000003</v>
      </c>
      <c r="J78" s="25">
        <v>3</v>
      </c>
      <c r="K78" s="3" t="s">
        <v>11</v>
      </c>
      <c r="L78" s="5">
        <f t="shared" si="7"/>
        <v>1</v>
      </c>
      <c r="M78" s="27">
        <f t="shared" si="5"/>
        <v>340.61</v>
      </c>
      <c r="N78" s="28" t="str">
        <f t="shared" ca="1" si="6"/>
        <v>Inativo</v>
      </c>
      <c r="O78" s="68" t="str">
        <f t="shared" si="8"/>
        <v>27.01-45</v>
      </c>
      <c r="P78" s="68" t="str">
        <f t="shared" si="9"/>
        <v>274.01-350</v>
      </c>
    </row>
    <row r="79" spans="1:16" x14ac:dyDescent="0.3">
      <c r="A79" s="3" t="s">
        <v>102</v>
      </c>
      <c r="B79" s="3" t="s">
        <v>13</v>
      </c>
      <c r="C79" s="3" t="s">
        <v>35</v>
      </c>
      <c r="D79" s="18">
        <v>44832</v>
      </c>
      <c r="E79" s="18">
        <v>45770</v>
      </c>
      <c r="F79" s="19">
        <v>14471.63</v>
      </c>
      <c r="G79" s="25">
        <v>31</v>
      </c>
      <c r="H79" s="3" t="s">
        <v>3</v>
      </c>
      <c r="I79" s="23">
        <v>51.9</v>
      </c>
      <c r="J79" s="25">
        <v>3</v>
      </c>
      <c r="K79" s="3" t="s">
        <v>15</v>
      </c>
      <c r="L79" s="5">
        <f t="shared" si="7"/>
        <v>31</v>
      </c>
      <c r="M79" s="27">
        <f t="shared" si="5"/>
        <v>466.83</v>
      </c>
      <c r="N79" s="28" t="str">
        <f t="shared" ca="1" si="6"/>
        <v>Inativo</v>
      </c>
      <c r="O79" s="68" t="str">
        <f t="shared" si="8"/>
        <v>45.01-62</v>
      </c>
      <c r="P79" s="68" t="str">
        <f t="shared" si="9"/>
        <v>420.01-550</v>
      </c>
    </row>
    <row r="80" spans="1:16" x14ac:dyDescent="0.3">
      <c r="A80" s="3" t="s">
        <v>103</v>
      </c>
      <c r="B80" s="3" t="s">
        <v>1</v>
      </c>
      <c r="C80" s="3" t="s">
        <v>2</v>
      </c>
      <c r="D80" s="18">
        <v>45432</v>
      </c>
      <c r="E80" s="18">
        <v>45735</v>
      </c>
      <c r="F80" s="19">
        <v>17272.43</v>
      </c>
      <c r="G80" s="25">
        <v>43</v>
      </c>
      <c r="H80" s="3" t="s">
        <v>3</v>
      </c>
      <c r="I80" s="23">
        <v>80</v>
      </c>
      <c r="J80" s="25">
        <v>3</v>
      </c>
      <c r="K80" s="3" t="s">
        <v>4</v>
      </c>
      <c r="L80" s="5">
        <f t="shared" si="7"/>
        <v>10</v>
      </c>
      <c r="M80" s="27">
        <f t="shared" si="5"/>
        <v>401.68</v>
      </c>
      <c r="N80" s="28" t="str">
        <f t="shared" ca="1" si="6"/>
        <v>Inativo</v>
      </c>
      <c r="O80" s="68" t="str">
        <f t="shared" si="8"/>
        <v>62.01-100</v>
      </c>
      <c r="P80" s="68" t="str">
        <f t="shared" si="9"/>
        <v>350.01-420</v>
      </c>
    </row>
    <row r="81" spans="1:16" x14ac:dyDescent="0.3">
      <c r="A81" s="3" t="s">
        <v>104</v>
      </c>
      <c r="B81" s="3" t="s">
        <v>19</v>
      </c>
      <c r="C81" s="3" t="s">
        <v>7</v>
      </c>
      <c r="D81" s="18">
        <v>44862</v>
      </c>
      <c r="E81" s="18">
        <v>45769</v>
      </c>
      <c r="F81" s="19">
        <v>15399.55</v>
      </c>
      <c r="G81" s="25">
        <v>41</v>
      </c>
      <c r="H81" s="3" t="s">
        <v>10</v>
      </c>
      <c r="I81" s="23">
        <v>22.7</v>
      </c>
      <c r="J81" s="25">
        <v>4</v>
      </c>
      <c r="K81" s="3" t="s">
        <v>4</v>
      </c>
      <c r="L81" s="5">
        <f t="shared" si="7"/>
        <v>30</v>
      </c>
      <c r="M81" s="27">
        <f t="shared" si="5"/>
        <v>375.6</v>
      </c>
      <c r="N81" s="28" t="str">
        <f t="shared" ca="1" si="6"/>
        <v>Inativo</v>
      </c>
      <c r="O81" s="68" t="str">
        <f t="shared" si="8"/>
        <v>10.01-27</v>
      </c>
      <c r="P81" s="68" t="str">
        <f t="shared" si="9"/>
        <v>350.01-420</v>
      </c>
    </row>
    <row r="82" spans="1:16" x14ac:dyDescent="0.3">
      <c r="A82" s="3" t="s">
        <v>105</v>
      </c>
      <c r="B82" s="3" t="s">
        <v>33</v>
      </c>
      <c r="C82" s="3" t="s">
        <v>14</v>
      </c>
      <c r="D82" s="18">
        <v>45072</v>
      </c>
      <c r="E82" s="18">
        <v>45800</v>
      </c>
      <c r="F82" s="19">
        <v>6277.76</v>
      </c>
      <c r="G82" s="25">
        <v>21</v>
      </c>
      <c r="H82" s="3" t="s">
        <v>3</v>
      </c>
      <c r="I82" s="23">
        <v>70</v>
      </c>
      <c r="J82" s="25">
        <v>4</v>
      </c>
      <c r="K82" s="3" t="s">
        <v>15</v>
      </c>
      <c r="L82" s="5">
        <f t="shared" si="7"/>
        <v>24</v>
      </c>
      <c r="M82" s="27">
        <f t="shared" si="5"/>
        <v>298.94</v>
      </c>
      <c r="N82" s="28" t="str">
        <f t="shared" ca="1" si="6"/>
        <v>Inativo</v>
      </c>
      <c r="O82" s="68" t="str">
        <f t="shared" si="8"/>
        <v>62.01-100</v>
      </c>
      <c r="P82" s="68" t="str">
        <f t="shared" si="9"/>
        <v>274.01-350</v>
      </c>
    </row>
    <row r="83" spans="1:16" x14ac:dyDescent="0.3">
      <c r="A83" s="3" t="s">
        <v>106</v>
      </c>
      <c r="B83" s="3" t="s">
        <v>33</v>
      </c>
      <c r="C83" s="3" t="s">
        <v>35</v>
      </c>
      <c r="D83" s="18">
        <v>45792</v>
      </c>
      <c r="E83" s="18">
        <v>45860</v>
      </c>
      <c r="F83" s="19">
        <v>6808.52</v>
      </c>
      <c r="G83" s="25">
        <v>29</v>
      </c>
      <c r="H83" s="3" t="s">
        <v>10</v>
      </c>
      <c r="I83" s="23">
        <v>27.7</v>
      </c>
      <c r="J83" s="25">
        <v>4</v>
      </c>
      <c r="K83" s="3" t="s">
        <v>4</v>
      </c>
      <c r="L83" s="5">
        <f t="shared" si="7"/>
        <v>2</v>
      </c>
      <c r="M83" s="27">
        <f t="shared" si="5"/>
        <v>234.78</v>
      </c>
      <c r="N83" s="28" t="str">
        <f t="shared" ca="1" si="6"/>
        <v>Ativo</v>
      </c>
      <c r="O83" s="68" t="str">
        <f t="shared" si="8"/>
        <v>27.01-45</v>
      </c>
      <c r="P83" s="68" t="str">
        <f t="shared" si="9"/>
        <v>0-274</v>
      </c>
    </row>
    <row r="84" spans="1:16" x14ac:dyDescent="0.3">
      <c r="A84" s="3" t="s">
        <v>107</v>
      </c>
      <c r="B84" s="3" t="s">
        <v>6</v>
      </c>
      <c r="C84" s="3" t="s">
        <v>7</v>
      </c>
      <c r="D84" s="18">
        <v>45072</v>
      </c>
      <c r="E84" s="18">
        <v>45834</v>
      </c>
      <c r="F84" s="19">
        <v>1048.6400000000001</v>
      </c>
      <c r="G84" s="25">
        <v>3</v>
      </c>
      <c r="H84" s="3" t="s">
        <v>10</v>
      </c>
      <c r="I84" s="23">
        <v>53.6</v>
      </c>
      <c r="J84" s="25">
        <v>4</v>
      </c>
      <c r="K84" s="3" t="s">
        <v>4</v>
      </c>
      <c r="L84" s="5">
        <f t="shared" si="7"/>
        <v>25</v>
      </c>
      <c r="M84" s="27">
        <f t="shared" si="5"/>
        <v>349.55</v>
      </c>
      <c r="N84" s="28" t="str">
        <f t="shared" ca="1" si="6"/>
        <v>Inativo</v>
      </c>
      <c r="O84" s="68" t="str">
        <f t="shared" si="8"/>
        <v>45.01-62</v>
      </c>
      <c r="P84" s="68" t="str">
        <f t="shared" si="9"/>
        <v>274.01-350</v>
      </c>
    </row>
    <row r="85" spans="1:16" x14ac:dyDescent="0.3">
      <c r="A85" s="3" t="s">
        <v>108</v>
      </c>
      <c r="B85" s="3" t="s">
        <v>19</v>
      </c>
      <c r="C85" s="3" t="s">
        <v>14</v>
      </c>
      <c r="D85" s="18">
        <v>44802</v>
      </c>
      <c r="E85" s="18">
        <v>45809</v>
      </c>
      <c r="F85" s="19">
        <v>2763.31</v>
      </c>
      <c r="G85" s="25">
        <v>8</v>
      </c>
      <c r="H85" s="3" t="s">
        <v>10</v>
      </c>
      <c r="I85" s="23">
        <v>71.7</v>
      </c>
      <c r="J85" s="25">
        <v>1</v>
      </c>
      <c r="K85" s="3" t="s">
        <v>8</v>
      </c>
      <c r="L85" s="5">
        <f t="shared" si="7"/>
        <v>33</v>
      </c>
      <c r="M85" s="27">
        <f t="shared" si="5"/>
        <v>345.41</v>
      </c>
      <c r="N85" s="28" t="str">
        <f t="shared" ca="1" si="6"/>
        <v>Inativo</v>
      </c>
      <c r="O85" s="68" t="str">
        <f t="shared" si="8"/>
        <v>62.01-100</v>
      </c>
      <c r="P85" s="68" t="str">
        <f t="shared" si="9"/>
        <v>274.01-350</v>
      </c>
    </row>
    <row r="86" spans="1:16" x14ac:dyDescent="0.3">
      <c r="A86" s="3" t="s">
        <v>109</v>
      </c>
      <c r="B86" s="3" t="s">
        <v>19</v>
      </c>
      <c r="C86" s="3" t="s">
        <v>14</v>
      </c>
      <c r="D86" s="18">
        <v>44802</v>
      </c>
      <c r="E86" s="18">
        <v>45925</v>
      </c>
      <c r="F86" s="19">
        <v>0</v>
      </c>
      <c r="G86" s="25">
        <v>0</v>
      </c>
      <c r="H86" s="3" t="s">
        <v>10</v>
      </c>
      <c r="I86" s="23">
        <v>16.5</v>
      </c>
      <c r="J86" s="25">
        <v>1</v>
      </c>
      <c r="K86" s="3" t="s">
        <v>11</v>
      </c>
      <c r="L86" s="5">
        <f t="shared" si="7"/>
        <v>37</v>
      </c>
      <c r="M86" s="27">
        <f t="shared" si="5"/>
        <v>0</v>
      </c>
      <c r="N86" s="28" t="str">
        <f t="shared" ca="1" si="6"/>
        <v>Ativo</v>
      </c>
      <c r="O86" s="68" t="str">
        <f t="shared" si="8"/>
        <v>10.01-27</v>
      </c>
      <c r="P86" s="68" t="str">
        <f t="shared" si="9"/>
        <v>0-274</v>
      </c>
    </row>
    <row r="87" spans="1:16" x14ac:dyDescent="0.3">
      <c r="A87" s="3" t="s">
        <v>110</v>
      </c>
      <c r="B87" s="3" t="s">
        <v>1</v>
      </c>
      <c r="C87" s="3" t="s">
        <v>21</v>
      </c>
      <c r="D87" s="18">
        <v>44922</v>
      </c>
      <c r="E87" s="18">
        <v>45699</v>
      </c>
      <c r="F87" s="19">
        <v>16639.62</v>
      </c>
      <c r="G87" s="25">
        <v>59</v>
      </c>
      <c r="H87" s="3" t="s">
        <v>10</v>
      </c>
      <c r="I87" s="23">
        <v>45.6</v>
      </c>
      <c r="J87" s="25">
        <v>4</v>
      </c>
      <c r="K87" s="3" t="s">
        <v>11</v>
      </c>
      <c r="L87" s="5">
        <f t="shared" si="7"/>
        <v>25</v>
      </c>
      <c r="M87" s="27">
        <f t="shared" si="5"/>
        <v>282.02999999999997</v>
      </c>
      <c r="N87" s="28" t="str">
        <f t="shared" ca="1" si="6"/>
        <v>Inativo</v>
      </c>
      <c r="O87" s="68" t="str">
        <f t="shared" si="8"/>
        <v>45.01-62</v>
      </c>
      <c r="P87" s="68" t="str">
        <f t="shared" si="9"/>
        <v>274.01-350</v>
      </c>
    </row>
    <row r="88" spans="1:16" x14ac:dyDescent="0.3">
      <c r="A88" s="3" t="s">
        <v>111</v>
      </c>
      <c r="B88" s="3" t="s">
        <v>19</v>
      </c>
      <c r="C88" s="3" t="s">
        <v>7</v>
      </c>
      <c r="D88" s="18">
        <v>44802</v>
      </c>
      <c r="E88" s="18">
        <v>45937</v>
      </c>
      <c r="F88" s="19">
        <v>3172.25</v>
      </c>
      <c r="G88" s="25">
        <v>9</v>
      </c>
      <c r="H88" s="3" t="s">
        <v>3</v>
      </c>
      <c r="I88" s="23">
        <v>74.5</v>
      </c>
      <c r="J88" s="25">
        <v>2</v>
      </c>
      <c r="K88" s="3" t="s">
        <v>4</v>
      </c>
      <c r="L88" s="5">
        <f t="shared" si="7"/>
        <v>37</v>
      </c>
      <c r="M88" s="27">
        <f t="shared" si="5"/>
        <v>352.47</v>
      </c>
      <c r="N88" s="28" t="str">
        <f t="shared" ca="1" si="6"/>
        <v>Ativo</v>
      </c>
      <c r="O88" s="68" t="str">
        <f t="shared" si="8"/>
        <v>62.01-100</v>
      </c>
      <c r="P88" s="68" t="str">
        <f t="shared" si="9"/>
        <v>350.01-420</v>
      </c>
    </row>
    <row r="89" spans="1:16" x14ac:dyDescent="0.3">
      <c r="A89" s="3" t="s">
        <v>112</v>
      </c>
      <c r="B89" s="3" t="s">
        <v>13</v>
      </c>
      <c r="C89" s="3" t="s">
        <v>7</v>
      </c>
      <c r="D89" s="18">
        <v>45222</v>
      </c>
      <c r="E89" s="18">
        <v>45753</v>
      </c>
      <c r="F89" s="19">
        <v>16806.25</v>
      </c>
      <c r="G89" s="25">
        <v>59</v>
      </c>
      <c r="H89" s="3" t="s">
        <v>10</v>
      </c>
      <c r="I89" s="23">
        <v>67.400000000000006</v>
      </c>
      <c r="J89" s="25">
        <v>3</v>
      </c>
      <c r="K89" s="3" t="s">
        <v>11</v>
      </c>
      <c r="L89" s="5">
        <f t="shared" si="7"/>
        <v>17</v>
      </c>
      <c r="M89" s="27">
        <f t="shared" si="5"/>
        <v>284.85000000000002</v>
      </c>
      <c r="N89" s="28" t="str">
        <f t="shared" ca="1" si="6"/>
        <v>Inativo</v>
      </c>
      <c r="O89" s="68" t="str">
        <f t="shared" si="8"/>
        <v>62.01-100</v>
      </c>
      <c r="P89" s="68" t="str">
        <f t="shared" si="9"/>
        <v>274.01-350</v>
      </c>
    </row>
    <row r="90" spans="1:16" x14ac:dyDescent="0.3">
      <c r="A90" s="3" t="s">
        <v>113</v>
      </c>
      <c r="B90" s="3" t="s">
        <v>19</v>
      </c>
      <c r="C90" s="3" t="s">
        <v>7</v>
      </c>
      <c r="D90" s="18">
        <v>44832</v>
      </c>
      <c r="E90" s="18">
        <v>45917</v>
      </c>
      <c r="F90" s="19">
        <v>10890.87</v>
      </c>
      <c r="G90" s="25">
        <v>30</v>
      </c>
      <c r="H90" s="3" t="s">
        <v>10</v>
      </c>
      <c r="I90" s="23">
        <v>48.6</v>
      </c>
      <c r="J90" s="25">
        <v>4</v>
      </c>
      <c r="K90" s="3" t="s">
        <v>15</v>
      </c>
      <c r="L90" s="5">
        <f t="shared" si="7"/>
        <v>36</v>
      </c>
      <c r="M90" s="27">
        <f t="shared" si="5"/>
        <v>363.03</v>
      </c>
      <c r="N90" s="28" t="str">
        <f t="shared" ca="1" si="6"/>
        <v>Ativo</v>
      </c>
      <c r="O90" s="68" t="str">
        <f t="shared" si="8"/>
        <v>45.01-62</v>
      </c>
      <c r="P90" s="68" t="str">
        <f t="shared" si="9"/>
        <v>350.01-420</v>
      </c>
    </row>
    <row r="91" spans="1:16" x14ac:dyDescent="0.3">
      <c r="A91" s="3" t="s">
        <v>114</v>
      </c>
      <c r="B91" s="3" t="s">
        <v>19</v>
      </c>
      <c r="C91" s="3" t="s">
        <v>21</v>
      </c>
      <c r="D91" s="18">
        <v>44772</v>
      </c>
      <c r="E91" s="18">
        <v>45823</v>
      </c>
      <c r="F91" s="19">
        <v>10161.879999999999</v>
      </c>
      <c r="G91" s="25">
        <v>24</v>
      </c>
      <c r="H91" s="3" t="s">
        <v>10</v>
      </c>
      <c r="I91" s="23">
        <v>13.1</v>
      </c>
      <c r="J91" s="25">
        <v>4</v>
      </c>
      <c r="K91" s="3" t="s">
        <v>11</v>
      </c>
      <c r="L91" s="5">
        <f t="shared" si="7"/>
        <v>35</v>
      </c>
      <c r="M91" s="27">
        <f t="shared" si="5"/>
        <v>423.41</v>
      </c>
      <c r="N91" s="28" t="str">
        <f t="shared" ca="1" si="6"/>
        <v>Inativo</v>
      </c>
      <c r="O91" s="68" t="str">
        <f t="shared" si="8"/>
        <v>10.01-27</v>
      </c>
      <c r="P91" s="68" t="str">
        <f t="shared" si="9"/>
        <v>420.01-550</v>
      </c>
    </row>
    <row r="92" spans="1:16" x14ac:dyDescent="0.3">
      <c r="A92" s="3" t="s">
        <v>117</v>
      </c>
      <c r="B92" s="3" t="s">
        <v>13</v>
      </c>
      <c r="C92" s="3" t="s">
        <v>14</v>
      </c>
      <c r="D92" s="18">
        <v>44682</v>
      </c>
      <c r="E92" s="18">
        <v>45934</v>
      </c>
      <c r="F92" s="19">
        <v>20050.91</v>
      </c>
      <c r="G92" s="25">
        <v>44</v>
      </c>
      <c r="H92" s="3" t="s">
        <v>3</v>
      </c>
      <c r="I92" s="23">
        <v>69.599999999999994</v>
      </c>
      <c r="J92" s="25">
        <v>5</v>
      </c>
      <c r="K92" s="3" t="s">
        <v>11</v>
      </c>
      <c r="L92" s="5">
        <f t="shared" si="7"/>
        <v>41</v>
      </c>
      <c r="M92" s="27">
        <f t="shared" si="5"/>
        <v>455.7</v>
      </c>
      <c r="N92" s="28" t="str">
        <f t="shared" ca="1" si="6"/>
        <v>Ativo</v>
      </c>
      <c r="O92" s="68" t="str">
        <f t="shared" si="8"/>
        <v>62.01-100</v>
      </c>
      <c r="P92" s="68" t="str">
        <f t="shared" si="9"/>
        <v>420.01-550</v>
      </c>
    </row>
    <row r="93" spans="1:16" x14ac:dyDescent="0.3">
      <c r="A93" s="3" t="s">
        <v>118</v>
      </c>
      <c r="B93" s="3" t="s">
        <v>13</v>
      </c>
      <c r="C93" s="3" t="s">
        <v>7</v>
      </c>
      <c r="D93" s="18">
        <v>44832</v>
      </c>
      <c r="E93" s="18">
        <v>45724</v>
      </c>
      <c r="F93" s="19">
        <v>810.64</v>
      </c>
      <c r="G93" s="25">
        <v>2</v>
      </c>
      <c r="H93" s="3" t="s">
        <v>3</v>
      </c>
      <c r="I93" s="23">
        <v>26.4</v>
      </c>
      <c r="J93" s="25">
        <v>3</v>
      </c>
      <c r="K93" s="3" t="s">
        <v>8</v>
      </c>
      <c r="L93" s="5">
        <f t="shared" si="7"/>
        <v>29</v>
      </c>
      <c r="M93" s="27">
        <f t="shared" si="5"/>
        <v>405.32</v>
      </c>
      <c r="N93" s="28" t="str">
        <f t="shared" ca="1" si="6"/>
        <v>Inativo</v>
      </c>
      <c r="O93" s="68" t="str">
        <f t="shared" si="8"/>
        <v>10.01-27</v>
      </c>
      <c r="P93" s="68" t="str">
        <f t="shared" si="9"/>
        <v>350.01-420</v>
      </c>
    </row>
    <row r="94" spans="1:16" x14ac:dyDescent="0.3">
      <c r="A94" s="3" t="s">
        <v>119</v>
      </c>
      <c r="B94" s="3" t="s">
        <v>1</v>
      </c>
      <c r="C94" s="3" t="s">
        <v>7</v>
      </c>
      <c r="D94" s="18">
        <v>45672</v>
      </c>
      <c r="E94" s="18">
        <v>45934</v>
      </c>
      <c r="F94" s="19">
        <v>19593.62</v>
      </c>
      <c r="G94" s="25">
        <v>48</v>
      </c>
      <c r="H94" s="3" t="s">
        <v>3</v>
      </c>
      <c r="I94" s="23">
        <v>41.1</v>
      </c>
      <c r="J94" s="25">
        <v>1</v>
      </c>
      <c r="K94" s="3" t="s">
        <v>4</v>
      </c>
      <c r="L94" s="5">
        <f t="shared" si="7"/>
        <v>8</v>
      </c>
      <c r="M94" s="27">
        <f t="shared" si="5"/>
        <v>408.2</v>
      </c>
      <c r="N94" s="28" t="str">
        <f t="shared" ca="1" si="6"/>
        <v>Ativo</v>
      </c>
      <c r="O94" s="68" t="str">
        <f t="shared" si="8"/>
        <v>27.01-45</v>
      </c>
      <c r="P94" s="68" t="str">
        <f t="shared" si="9"/>
        <v>350.01-420</v>
      </c>
    </row>
    <row r="95" spans="1:16" x14ac:dyDescent="0.3">
      <c r="A95" s="3" t="s">
        <v>120</v>
      </c>
      <c r="B95" s="3" t="s">
        <v>13</v>
      </c>
      <c r="C95" s="3" t="s">
        <v>2</v>
      </c>
      <c r="D95" s="18">
        <v>45312</v>
      </c>
      <c r="E95" s="18">
        <v>45940</v>
      </c>
      <c r="F95" s="19">
        <v>7905.7</v>
      </c>
      <c r="G95" s="25">
        <v>22</v>
      </c>
      <c r="H95" s="3" t="s">
        <v>10</v>
      </c>
      <c r="I95" s="23">
        <v>20.2</v>
      </c>
      <c r="J95" s="25">
        <v>5</v>
      </c>
      <c r="K95" s="3" t="s">
        <v>8</v>
      </c>
      <c r="L95" s="5">
        <f t="shared" si="7"/>
        <v>20</v>
      </c>
      <c r="M95" s="27">
        <f t="shared" si="5"/>
        <v>359.35</v>
      </c>
      <c r="N95" s="28" t="str">
        <f t="shared" ca="1" si="6"/>
        <v>Ativo</v>
      </c>
      <c r="O95" s="68" t="str">
        <f t="shared" si="8"/>
        <v>10.01-27</v>
      </c>
      <c r="P95" s="68" t="str">
        <f t="shared" si="9"/>
        <v>350.01-420</v>
      </c>
    </row>
    <row r="96" spans="1:16" x14ac:dyDescent="0.3">
      <c r="A96" s="3" t="s">
        <v>121</v>
      </c>
      <c r="B96" s="3" t="s">
        <v>19</v>
      </c>
      <c r="C96" s="3" t="s">
        <v>21</v>
      </c>
      <c r="D96" s="18">
        <v>45702</v>
      </c>
      <c r="E96" s="18">
        <v>45785</v>
      </c>
      <c r="F96" s="19">
        <v>14622.94</v>
      </c>
      <c r="G96" s="25">
        <v>39</v>
      </c>
      <c r="H96" s="3" t="s">
        <v>3</v>
      </c>
      <c r="I96" s="23">
        <v>44.8</v>
      </c>
      <c r="J96" s="25">
        <v>2</v>
      </c>
      <c r="K96" s="3" t="s">
        <v>11</v>
      </c>
      <c r="L96" s="5">
        <f t="shared" si="7"/>
        <v>2</v>
      </c>
      <c r="M96" s="27">
        <f t="shared" si="5"/>
        <v>374.95</v>
      </c>
      <c r="N96" s="28" t="str">
        <f t="shared" ca="1" si="6"/>
        <v>Inativo</v>
      </c>
      <c r="O96" s="68" t="str">
        <f t="shared" si="8"/>
        <v>27.01-45</v>
      </c>
      <c r="P96" s="68" t="str">
        <f t="shared" si="9"/>
        <v>350.01-420</v>
      </c>
    </row>
    <row r="97" spans="1:16" x14ac:dyDescent="0.3">
      <c r="A97" s="3" t="s">
        <v>122</v>
      </c>
      <c r="B97" s="3" t="s">
        <v>13</v>
      </c>
      <c r="C97" s="3" t="s">
        <v>7</v>
      </c>
      <c r="D97" s="18">
        <v>45372</v>
      </c>
      <c r="E97" s="18">
        <v>45880</v>
      </c>
      <c r="F97" s="19">
        <v>16937.900000000001</v>
      </c>
      <c r="G97" s="25">
        <v>42</v>
      </c>
      <c r="H97" s="3" t="s">
        <v>10</v>
      </c>
      <c r="I97" s="23">
        <v>73.099999999999994</v>
      </c>
      <c r="J97" s="25">
        <v>2</v>
      </c>
      <c r="K97" s="3" t="s">
        <v>4</v>
      </c>
      <c r="L97" s="5">
        <f t="shared" si="7"/>
        <v>16</v>
      </c>
      <c r="M97" s="27">
        <f t="shared" si="5"/>
        <v>403.28</v>
      </c>
      <c r="N97" s="28" t="str">
        <f t="shared" ca="1" si="6"/>
        <v>Ativo</v>
      </c>
      <c r="O97" s="68" t="str">
        <f t="shared" si="8"/>
        <v>62.01-100</v>
      </c>
      <c r="P97" s="68" t="str">
        <f t="shared" si="9"/>
        <v>350.01-420</v>
      </c>
    </row>
    <row r="98" spans="1:16" x14ac:dyDescent="0.3">
      <c r="A98" s="3" t="s">
        <v>123</v>
      </c>
      <c r="B98" s="3" t="s">
        <v>33</v>
      </c>
      <c r="C98" s="3" t="s">
        <v>14</v>
      </c>
      <c r="D98" s="18">
        <v>44742</v>
      </c>
      <c r="E98" s="18">
        <v>45719</v>
      </c>
      <c r="F98" s="19">
        <v>6403.96</v>
      </c>
      <c r="G98" s="25">
        <v>19</v>
      </c>
      <c r="H98" s="3" t="s">
        <v>10</v>
      </c>
      <c r="I98" s="23">
        <v>58.3</v>
      </c>
      <c r="J98" s="25">
        <v>3</v>
      </c>
      <c r="K98" s="3" t="s">
        <v>8</v>
      </c>
      <c r="L98" s="5">
        <f t="shared" si="7"/>
        <v>32</v>
      </c>
      <c r="M98" s="27">
        <f t="shared" si="5"/>
        <v>337.05</v>
      </c>
      <c r="N98" s="28" t="str">
        <f t="shared" ca="1" si="6"/>
        <v>Inativo</v>
      </c>
      <c r="O98" s="68" t="str">
        <f t="shared" si="8"/>
        <v>45.01-62</v>
      </c>
      <c r="P98" s="68" t="str">
        <f t="shared" si="9"/>
        <v>274.01-350</v>
      </c>
    </row>
    <row r="99" spans="1:16" x14ac:dyDescent="0.3">
      <c r="A99" s="3" t="s">
        <v>124</v>
      </c>
      <c r="B99" s="3" t="s">
        <v>33</v>
      </c>
      <c r="C99" s="3" t="s">
        <v>7</v>
      </c>
      <c r="D99" s="18">
        <v>45672</v>
      </c>
      <c r="E99" s="18">
        <v>45785</v>
      </c>
      <c r="F99" s="19">
        <v>7467.11</v>
      </c>
      <c r="G99" s="25">
        <v>15</v>
      </c>
      <c r="H99" s="3" t="s">
        <v>10</v>
      </c>
      <c r="I99" s="23">
        <v>50.2</v>
      </c>
      <c r="J99" s="25">
        <v>3</v>
      </c>
      <c r="K99" s="3" t="s">
        <v>4</v>
      </c>
      <c r="L99" s="5">
        <f t="shared" si="7"/>
        <v>3</v>
      </c>
      <c r="M99" s="27">
        <f t="shared" si="5"/>
        <v>497.81</v>
      </c>
      <c r="N99" s="28" t="str">
        <f t="shared" ca="1" si="6"/>
        <v>Inativo</v>
      </c>
      <c r="O99" s="68" t="str">
        <f t="shared" si="8"/>
        <v>45.01-62</v>
      </c>
      <c r="P99" s="68" t="str">
        <f t="shared" si="9"/>
        <v>420.01-550</v>
      </c>
    </row>
    <row r="100" spans="1:16" x14ac:dyDescent="0.3">
      <c r="A100" s="3" t="s">
        <v>126</v>
      </c>
      <c r="B100" s="3" t="s">
        <v>6</v>
      </c>
      <c r="C100" s="3" t="s">
        <v>14</v>
      </c>
      <c r="D100" s="18">
        <v>45432</v>
      </c>
      <c r="E100" s="18">
        <v>45926</v>
      </c>
      <c r="F100" s="19">
        <v>16651.14</v>
      </c>
      <c r="G100" s="25">
        <v>40</v>
      </c>
      <c r="H100" s="3" t="s">
        <v>10</v>
      </c>
      <c r="I100" s="23">
        <v>57.4</v>
      </c>
      <c r="J100" s="25">
        <v>2</v>
      </c>
      <c r="K100" s="3" t="s">
        <v>4</v>
      </c>
      <c r="L100" s="5">
        <f t="shared" si="7"/>
        <v>16</v>
      </c>
      <c r="M100" s="27">
        <f t="shared" si="5"/>
        <v>416.28</v>
      </c>
      <c r="N100" s="28" t="str">
        <f t="shared" ca="1" si="6"/>
        <v>Ativo</v>
      </c>
      <c r="O100" s="68" t="str">
        <f t="shared" si="8"/>
        <v>45.01-62</v>
      </c>
      <c r="P100" s="68" t="str">
        <f t="shared" si="9"/>
        <v>350.01-420</v>
      </c>
    </row>
    <row r="101" spans="1:16" x14ac:dyDescent="0.3">
      <c r="A101" s="3" t="s">
        <v>127</v>
      </c>
      <c r="B101" s="3" t="s">
        <v>1</v>
      </c>
      <c r="C101" s="3" t="s">
        <v>14</v>
      </c>
      <c r="D101" s="18">
        <v>45012</v>
      </c>
      <c r="E101" s="18">
        <v>45734</v>
      </c>
      <c r="F101" s="19">
        <v>454.08</v>
      </c>
      <c r="G101" s="25">
        <v>2</v>
      </c>
      <c r="H101" s="3" t="s">
        <v>10</v>
      </c>
      <c r="I101" s="23">
        <v>61.3</v>
      </c>
      <c r="J101" s="25">
        <v>3</v>
      </c>
      <c r="K101" s="3" t="s">
        <v>15</v>
      </c>
      <c r="L101" s="5">
        <f t="shared" si="7"/>
        <v>24</v>
      </c>
      <c r="M101" s="27">
        <f t="shared" si="5"/>
        <v>227.04</v>
      </c>
      <c r="N101" s="28" t="str">
        <f t="shared" ca="1" si="6"/>
        <v>Inativo</v>
      </c>
      <c r="O101" s="68" t="str">
        <f t="shared" si="8"/>
        <v>45.01-62</v>
      </c>
      <c r="P101" s="68" t="str">
        <f t="shared" si="9"/>
        <v>0-274</v>
      </c>
    </row>
    <row r="102" spans="1:16" x14ac:dyDescent="0.3">
      <c r="A102" s="3" t="s">
        <v>128</v>
      </c>
      <c r="B102" s="3" t="s">
        <v>33</v>
      </c>
      <c r="C102" s="3" t="s">
        <v>21</v>
      </c>
      <c r="D102" s="18">
        <v>45492</v>
      </c>
      <c r="E102" s="18">
        <v>45744</v>
      </c>
      <c r="F102" s="19">
        <v>3792.37</v>
      </c>
      <c r="G102" s="25">
        <v>8</v>
      </c>
      <c r="H102" s="3" t="s">
        <v>10</v>
      </c>
      <c r="I102" s="23">
        <v>47.2</v>
      </c>
      <c r="J102" s="25">
        <v>2</v>
      </c>
      <c r="K102" s="3" t="s">
        <v>15</v>
      </c>
      <c r="L102" s="5">
        <f t="shared" si="7"/>
        <v>8</v>
      </c>
      <c r="M102" s="27">
        <f t="shared" si="5"/>
        <v>474.05</v>
      </c>
      <c r="N102" s="28" t="str">
        <f t="shared" ca="1" si="6"/>
        <v>Inativo</v>
      </c>
      <c r="O102" s="68" t="str">
        <f t="shared" si="8"/>
        <v>45.01-62</v>
      </c>
      <c r="P102" s="68" t="str">
        <f t="shared" si="9"/>
        <v>420.01-550</v>
      </c>
    </row>
    <row r="103" spans="1:16" x14ac:dyDescent="0.3">
      <c r="A103" s="3" t="s">
        <v>129</v>
      </c>
      <c r="B103" s="3" t="s">
        <v>33</v>
      </c>
      <c r="C103" s="3" t="s">
        <v>14</v>
      </c>
      <c r="D103" s="18">
        <v>44442</v>
      </c>
      <c r="E103" s="18">
        <v>45888</v>
      </c>
      <c r="F103" s="19">
        <v>12242.44</v>
      </c>
      <c r="G103" s="25">
        <v>55</v>
      </c>
      <c r="H103" s="3" t="s">
        <v>3</v>
      </c>
      <c r="I103" s="23">
        <v>42.8</v>
      </c>
      <c r="J103" s="25">
        <v>2</v>
      </c>
      <c r="K103" s="3" t="s">
        <v>11</v>
      </c>
      <c r="L103" s="5">
        <f t="shared" si="7"/>
        <v>48</v>
      </c>
      <c r="M103" s="27">
        <f t="shared" si="5"/>
        <v>222.59</v>
      </c>
      <c r="N103" s="28" t="str">
        <f t="shared" ca="1" si="6"/>
        <v>Ativo</v>
      </c>
      <c r="O103" s="68" t="str">
        <f t="shared" si="8"/>
        <v>27.01-45</v>
      </c>
      <c r="P103" s="68" t="str">
        <f t="shared" si="9"/>
        <v>0-274</v>
      </c>
    </row>
    <row r="104" spans="1:16" x14ac:dyDescent="0.3">
      <c r="A104" s="3" t="s">
        <v>130</v>
      </c>
      <c r="B104" s="3" t="s">
        <v>6</v>
      </c>
      <c r="C104" s="3" t="s">
        <v>14</v>
      </c>
      <c r="D104" s="18">
        <v>45702</v>
      </c>
      <c r="E104" s="18">
        <v>45781</v>
      </c>
      <c r="F104" s="19">
        <v>11853.83</v>
      </c>
      <c r="G104" s="25">
        <v>50</v>
      </c>
      <c r="H104" s="3" t="s">
        <v>3</v>
      </c>
      <c r="I104" s="23">
        <v>28.5</v>
      </c>
      <c r="J104" s="25">
        <v>3</v>
      </c>
      <c r="K104" s="3" t="s">
        <v>15</v>
      </c>
      <c r="L104" s="5">
        <f t="shared" si="7"/>
        <v>2</v>
      </c>
      <c r="M104" s="27">
        <f t="shared" si="5"/>
        <v>237.08</v>
      </c>
      <c r="N104" s="28" t="str">
        <f t="shared" ca="1" si="6"/>
        <v>Inativo</v>
      </c>
      <c r="O104" s="68" t="str">
        <f t="shared" si="8"/>
        <v>27.01-45</v>
      </c>
      <c r="P104" s="68" t="str">
        <f t="shared" si="9"/>
        <v>0-274</v>
      </c>
    </row>
    <row r="105" spans="1:16" x14ac:dyDescent="0.3">
      <c r="A105" s="3" t="s">
        <v>131</v>
      </c>
      <c r="B105" s="3" t="s">
        <v>6</v>
      </c>
      <c r="C105" s="3" t="s">
        <v>7</v>
      </c>
      <c r="D105" s="18">
        <v>44652</v>
      </c>
      <c r="E105" s="18">
        <v>45940</v>
      </c>
      <c r="F105" s="19">
        <v>20486.580000000002</v>
      </c>
      <c r="G105" s="25">
        <v>60</v>
      </c>
      <c r="H105" s="3" t="s">
        <v>3</v>
      </c>
      <c r="I105" s="23">
        <v>57.2</v>
      </c>
      <c r="J105" s="25">
        <v>5</v>
      </c>
      <c r="K105" s="3" t="s">
        <v>15</v>
      </c>
      <c r="L105" s="5">
        <f t="shared" si="7"/>
        <v>42</v>
      </c>
      <c r="M105" s="27">
        <f t="shared" si="5"/>
        <v>341.44</v>
      </c>
      <c r="N105" s="28" t="str">
        <f t="shared" ca="1" si="6"/>
        <v>Ativo</v>
      </c>
      <c r="O105" s="68" t="str">
        <f t="shared" si="8"/>
        <v>45.01-62</v>
      </c>
      <c r="P105" s="68" t="str">
        <f t="shared" si="9"/>
        <v>274.01-350</v>
      </c>
    </row>
    <row r="106" spans="1:16" x14ac:dyDescent="0.3">
      <c r="A106" s="3" t="s">
        <v>132</v>
      </c>
      <c r="B106" s="3" t="s">
        <v>6</v>
      </c>
      <c r="C106" s="3" t="s">
        <v>21</v>
      </c>
      <c r="D106" s="18">
        <v>44622</v>
      </c>
      <c r="E106" s="18">
        <v>45720</v>
      </c>
      <c r="F106" s="19">
        <v>1162.6300000000001</v>
      </c>
      <c r="G106" s="25">
        <v>4</v>
      </c>
      <c r="H106" s="3" t="s">
        <v>10</v>
      </c>
      <c r="I106" s="23">
        <v>73.7</v>
      </c>
      <c r="J106" s="25">
        <v>4</v>
      </c>
      <c r="K106" s="3" t="s">
        <v>4</v>
      </c>
      <c r="L106" s="5">
        <f t="shared" si="7"/>
        <v>36</v>
      </c>
      <c r="M106" s="27">
        <f t="shared" si="5"/>
        <v>290.66000000000003</v>
      </c>
      <c r="N106" s="28" t="str">
        <f t="shared" ca="1" si="6"/>
        <v>Inativo</v>
      </c>
      <c r="O106" s="68" t="str">
        <f t="shared" si="8"/>
        <v>62.01-100</v>
      </c>
      <c r="P106" s="68" t="str">
        <f t="shared" si="9"/>
        <v>274.01-350</v>
      </c>
    </row>
    <row r="107" spans="1:16" x14ac:dyDescent="0.3">
      <c r="A107" s="3" t="s">
        <v>134</v>
      </c>
      <c r="B107" s="3" t="s">
        <v>33</v>
      </c>
      <c r="C107" s="3" t="s">
        <v>14</v>
      </c>
      <c r="D107" s="18">
        <v>44592</v>
      </c>
      <c r="E107" s="18">
        <v>45692</v>
      </c>
      <c r="F107" s="19">
        <v>25078.78</v>
      </c>
      <c r="G107" s="25">
        <v>60</v>
      </c>
      <c r="H107" s="3" t="s">
        <v>10</v>
      </c>
      <c r="I107" s="23">
        <v>51.1</v>
      </c>
      <c r="J107" s="25">
        <v>4</v>
      </c>
      <c r="K107" s="3" t="s">
        <v>4</v>
      </c>
      <c r="L107" s="5">
        <f t="shared" si="7"/>
        <v>36</v>
      </c>
      <c r="M107" s="27">
        <f t="shared" si="5"/>
        <v>417.98</v>
      </c>
      <c r="N107" s="28" t="str">
        <f t="shared" ca="1" si="6"/>
        <v>Inativo</v>
      </c>
      <c r="O107" s="68" t="str">
        <f t="shared" si="8"/>
        <v>45.01-62</v>
      </c>
      <c r="P107" s="68" t="str">
        <f t="shared" si="9"/>
        <v>350.01-420</v>
      </c>
    </row>
    <row r="108" spans="1:16" x14ac:dyDescent="0.3">
      <c r="A108" s="3" t="s">
        <v>135</v>
      </c>
      <c r="B108" s="3" t="s">
        <v>33</v>
      </c>
      <c r="C108" s="3" t="s">
        <v>35</v>
      </c>
      <c r="D108" s="18">
        <v>45072</v>
      </c>
      <c r="E108" s="18">
        <v>45903</v>
      </c>
      <c r="F108" s="19">
        <v>15910.85</v>
      </c>
      <c r="G108" s="25">
        <v>60</v>
      </c>
      <c r="H108" s="3" t="s">
        <v>3</v>
      </c>
      <c r="I108" s="23">
        <v>58.3</v>
      </c>
      <c r="J108" s="25">
        <v>4</v>
      </c>
      <c r="K108" s="3" t="s">
        <v>8</v>
      </c>
      <c r="L108" s="5">
        <f t="shared" si="7"/>
        <v>27</v>
      </c>
      <c r="M108" s="27">
        <f t="shared" si="5"/>
        <v>265.18</v>
      </c>
      <c r="N108" s="28" t="str">
        <f t="shared" ca="1" si="6"/>
        <v>Ativo</v>
      </c>
      <c r="O108" s="68" t="str">
        <f t="shared" si="8"/>
        <v>45.01-62</v>
      </c>
      <c r="P108" s="68" t="str">
        <f t="shared" si="9"/>
        <v>0-274</v>
      </c>
    </row>
    <row r="109" spans="1:16" x14ac:dyDescent="0.3">
      <c r="A109" s="3" t="s">
        <v>136</v>
      </c>
      <c r="B109" s="3" t="s">
        <v>13</v>
      </c>
      <c r="C109" s="3" t="s">
        <v>2</v>
      </c>
      <c r="D109" s="18">
        <v>44562</v>
      </c>
      <c r="E109" s="18">
        <v>45743</v>
      </c>
      <c r="F109" s="19">
        <v>6503.58</v>
      </c>
      <c r="G109" s="25">
        <v>23</v>
      </c>
      <c r="H109" s="3" t="s">
        <v>10</v>
      </c>
      <c r="I109" s="23">
        <v>14.2</v>
      </c>
      <c r="J109" s="25">
        <v>1</v>
      </c>
      <c r="K109" s="3" t="s">
        <v>11</v>
      </c>
      <c r="L109" s="5">
        <f t="shared" si="7"/>
        <v>39</v>
      </c>
      <c r="M109" s="27">
        <f t="shared" si="5"/>
        <v>282.76</v>
      </c>
      <c r="N109" s="28" t="str">
        <f t="shared" ca="1" si="6"/>
        <v>Inativo</v>
      </c>
      <c r="O109" s="68" t="str">
        <f t="shared" si="8"/>
        <v>10.01-27</v>
      </c>
      <c r="P109" s="68" t="str">
        <f t="shared" si="9"/>
        <v>274.01-350</v>
      </c>
    </row>
    <row r="110" spans="1:16" x14ac:dyDescent="0.3">
      <c r="A110" s="3" t="s">
        <v>137</v>
      </c>
      <c r="B110" s="3" t="s">
        <v>1</v>
      </c>
      <c r="C110" s="3" t="s">
        <v>21</v>
      </c>
      <c r="D110" s="18">
        <v>44622</v>
      </c>
      <c r="E110" s="18">
        <v>45944</v>
      </c>
      <c r="F110" s="19">
        <v>12002.11</v>
      </c>
      <c r="G110" s="25">
        <v>40</v>
      </c>
      <c r="H110" s="3" t="s">
        <v>3</v>
      </c>
      <c r="I110" s="23">
        <v>13.5</v>
      </c>
      <c r="J110" s="25">
        <v>2</v>
      </c>
      <c r="K110" s="3" t="s">
        <v>8</v>
      </c>
      <c r="L110" s="5">
        <f t="shared" si="7"/>
        <v>44</v>
      </c>
      <c r="M110" s="27">
        <f t="shared" si="5"/>
        <v>300.05</v>
      </c>
      <c r="N110" s="28" t="str">
        <f t="shared" ca="1" si="6"/>
        <v>Ativo</v>
      </c>
      <c r="O110" s="68" t="str">
        <f t="shared" si="8"/>
        <v>10.01-27</v>
      </c>
      <c r="P110" s="68" t="str">
        <f t="shared" si="9"/>
        <v>274.01-350</v>
      </c>
    </row>
    <row r="111" spans="1:16" x14ac:dyDescent="0.3">
      <c r="A111" s="3" t="s">
        <v>138</v>
      </c>
      <c r="B111" s="3" t="s">
        <v>1</v>
      </c>
      <c r="C111" s="3" t="s">
        <v>35</v>
      </c>
      <c r="D111" s="18">
        <v>45462</v>
      </c>
      <c r="E111" s="18">
        <v>45919</v>
      </c>
      <c r="F111" s="19">
        <v>9037.85</v>
      </c>
      <c r="G111" s="25">
        <v>37</v>
      </c>
      <c r="H111" s="3" t="s">
        <v>3</v>
      </c>
      <c r="I111" s="23">
        <v>33</v>
      </c>
      <c r="J111" s="25">
        <v>5</v>
      </c>
      <c r="K111" s="3" t="s">
        <v>4</v>
      </c>
      <c r="L111" s="5">
        <f t="shared" si="7"/>
        <v>15</v>
      </c>
      <c r="M111" s="27">
        <f t="shared" si="5"/>
        <v>244.27</v>
      </c>
      <c r="N111" s="28" t="str">
        <f t="shared" ca="1" si="6"/>
        <v>Ativo</v>
      </c>
      <c r="O111" s="68" t="str">
        <f t="shared" si="8"/>
        <v>27.01-45</v>
      </c>
      <c r="P111" s="68" t="str">
        <f t="shared" si="9"/>
        <v>0-274</v>
      </c>
    </row>
    <row r="112" spans="1:16" x14ac:dyDescent="0.3">
      <c r="A112" s="3" t="s">
        <v>139</v>
      </c>
      <c r="B112" s="3" t="s">
        <v>13</v>
      </c>
      <c r="C112" s="3" t="s">
        <v>21</v>
      </c>
      <c r="D112" s="18">
        <v>45612</v>
      </c>
      <c r="E112" s="18">
        <v>45818</v>
      </c>
      <c r="F112" s="19">
        <v>15637.77</v>
      </c>
      <c r="G112" s="25">
        <v>34</v>
      </c>
      <c r="H112" s="3" t="s">
        <v>3</v>
      </c>
      <c r="I112" s="23">
        <v>17.7</v>
      </c>
      <c r="J112" s="25">
        <v>2</v>
      </c>
      <c r="K112" s="3" t="s">
        <v>4</v>
      </c>
      <c r="L112" s="5">
        <f t="shared" si="7"/>
        <v>6</v>
      </c>
      <c r="M112" s="27">
        <f t="shared" si="5"/>
        <v>459.93</v>
      </c>
      <c r="N112" s="28" t="str">
        <f t="shared" ca="1" si="6"/>
        <v>Inativo</v>
      </c>
      <c r="O112" s="68" t="str">
        <f t="shared" si="8"/>
        <v>10.01-27</v>
      </c>
      <c r="P112" s="68" t="str">
        <f t="shared" si="9"/>
        <v>420.01-550</v>
      </c>
    </row>
    <row r="113" spans="1:16" x14ac:dyDescent="0.3">
      <c r="A113" s="3" t="s">
        <v>140</v>
      </c>
      <c r="B113" s="3" t="s">
        <v>13</v>
      </c>
      <c r="C113" s="3" t="s">
        <v>21</v>
      </c>
      <c r="D113" s="18">
        <v>44742</v>
      </c>
      <c r="E113" s="18">
        <v>45878</v>
      </c>
      <c r="F113" s="19">
        <v>4760.55</v>
      </c>
      <c r="G113" s="25">
        <v>20</v>
      </c>
      <c r="H113" s="3" t="s">
        <v>3</v>
      </c>
      <c r="I113" s="23">
        <v>28.6</v>
      </c>
      <c r="J113" s="25">
        <v>4</v>
      </c>
      <c r="K113" s="3" t="s">
        <v>4</v>
      </c>
      <c r="L113" s="5">
        <f t="shared" si="7"/>
        <v>37</v>
      </c>
      <c r="M113" s="27">
        <f t="shared" si="5"/>
        <v>238.03</v>
      </c>
      <c r="N113" s="28" t="str">
        <f t="shared" ca="1" si="6"/>
        <v>Ativo</v>
      </c>
      <c r="O113" s="68" t="str">
        <f t="shared" si="8"/>
        <v>27.01-45</v>
      </c>
      <c r="P113" s="68" t="str">
        <f t="shared" si="9"/>
        <v>0-274</v>
      </c>
    </row>
    <row r="114" spans="1:16" x14ac:dyDescent="0.3">
      <c r="A114" s="3" t="s">
        <v>141</v>
      </c>
      <c r="B114" s="3" t="s">
        <v>1</v>
      </c>
      <c r="C114" s="3" t="s">
        <v>7</v>
      </c>
      <c r="D114" s="18">
        <v>45012</v>
      </c>
      <c r="E114" s="18">
        <v>45943</v>
      </c>
      <c r="F114" s="19">
        <v>13056.78</v>
      </c>
      <c r="G114" s="25">
        <v>49</v>
      </c>
      <c r="H114" s="3" t="s">
        <v>3</v>
      </c>
      <c r="I114" s="23">
        <v>41.6</v>
      </c>
      <c r="J114" s="25">
        <v>5</v>
      </c>
      <c r="K114" s="3" t="s">
        <v>4</v>
      </c>
      <c r="L114" s="5">
        <f t="shared" si="7"/>
        <v>31</v>
      </c>
      <c r="M114" s="27">
        <f t="shared" si="5"/>
        <v>266.45999999999998</v>
      </c>
      <c r="N114" s="28" t="str">
        <f t="shared" ca="1" si="6"/>
        <v>Ativo</v>
      </c>
      <c r="O114" s="68" t="str">
        <f t="shared" si="8"/>
        <v>27.01-45</v>
      </c>
      <c r="P114" s="68" t="str">
        <f t="shared" si="9"/>
        <v>0-274</v>
      </c>
    </row>
    <row r="115" spans="1:16" x14ac:dyDescent="0.3">
      <c r="A115" s="3" t="s">
        <v>142</v>
      </c>
      <c r="B115" s="3" t="s">
        <v>6</v>
      </c>
      <c r="C115" s="3" t="s">
        <v>14</v>
      </c>
      <c r="D115" s="18">
        <v>44982</v>
      </c>
      <c r="E115" s="18">
        <v>45875</v>
      </c>
      <c r="F115" s="19">
        <v>18621.77</v>
      </c>
      <c r="G115" s="25">
        <v>41</v>
      </c>
      <c r="H115" s="3" t="s">
        <v>3</v>
      </c>
      <c r="I115" s="23">
        <v>79.900000000000006</v>
      </c>
      <c r="J115" s="25">
        <v>4</v>
      </c>
      <c r="K115" s="3" t="s">
        <v>4</v>
      </c>
      <c r="L115" s="5">
        <f t="shared" si="7"/>
        <v>29</v>
      </c>
      <c r="M115" s="27">
        <f t="shared" si="5"/>
        <v>454.19</v>
      </c>
      <c r="N115" s="28" t="str">
        <f t="shared" ca="1" si="6"/>
        <v>Ativo</v>
      </c>
      <c r="O115" s="68" t="str">
        <f t="shared" si="8"/>
        <v>62.01-100</v>
      </c>
      <c r="P115" s="68" t="str">
        <f t="shared" si="9"/>
        <v>420.01-550</v>
      </c>
    </row>
    <row r="116" spans="1:16" x14ac:dyDescent="0.3">
      <c r="A116" s="3" t="s">
        <v>143</v>
      </c>
      <c r="B116" s="3" t="s">
        <v>33</v>
      </c>
      <c r="C116" s="3" t="s">
        <v>7</v>
      </c>
      <c r="D116" s="18">
        <v>45732</v>
      </c>
      <c r="E116" s="18">
        <v>45862</v>
      </c>
      <c r="F116" s="19">
        <v>12523.17</v>
      </c>
      <c r="G116" s="25">
        <v>57</v>
      </c>
      <c r="H116" s="3" t="s">
        <v>10</v>
      </c>
      <c r="I116" s="23">
        <v>52.6</v>
      </c>
      <c r="J116" s="25">
        <v>3</v>
      </c>
      <c r="K116" s="3" t="s">
        <v>15</v>
      </c>
      <c r="L116" s="5">
        <f t="shared" si="7"/>
        <v>4</v>
      </c>
      <c r="M116" s="27">
        <f t="shared" si="5"/>
        <v>219.7</v>
      </c>
      <c r="N116" s="28" t="str">
        <f t="shared" ca="1" si="6"/>
        <v>Ativo</v>
      </c>
      <c r="O116" s="68" t="str">
        <f t="shared" si="8"/>
        <v>45.01-62</v>
      </c>
      <c r="P116" s="68" t="str">
        <f t="shared" si="9"/>
        <v>0-274</v>
      </c>
    </row>
    <row r="117" spans="1:16" x14ac:dyDescent="0.3">
      <c r="A117" s="3" t="s">
        <v>144</v>
      </c>
      <c r="B117" s="3" t="s">
        <v>33</v>
      </c>
      <c r="C117" s="3" t="s">
        <v>35</v>
      </c>
      <c r="D117" s="18">
        <v>44862</v>
      </c>
      <c r="E117" s="18">
        <v>45766</v>
      </c>
      <c r="F117" s="19">
        <v>7389.61</v>
      </c>
      <c r="G117" s="25">
        <v>18</v>
      </c>
      <c r="H117" s="3" t="s">
        <v>10</v>
      </c>
      <c r="I117" s="23">
        <v>16.899999999999999</v>
      </c>
      <c r="J117" s="25">
        <v>5</v>
      </c>
      <c r="K117" s="3" t="s">
        <v>8</v>
      </c>
      <c r="L117" s="5">
        <f t="shared" si="7"/>
        <v>30</v>
      </c>
      <c r="M117" s="27">
        <f t="shared" si="5"/>
        <v>410.53</v>
      </c>
      <c r="N117" s="28" t="str">
        <f t="shared" ca="1" si="6"/>
        <v>Inativo</v>
      </c>
      <c r="O117" s="68" t="str">
        <f t="shared" si="8"/>
        <v>10.01-27</v>
      </c>
      <c r="P117" s="68" t="str">
        <f t="shared" si="9"/>
        <v>350.01-420</v>
      </c>
    </row>
    <row r="118" spans="1:16" x14ac:dyDescent="0.3">
      <c r="A118" s="3" t="s">
        <v>145</v>
      </c>
      <c r="B118" s="3" t="s">
        <v>33</v>
      </c>
      <c r="C118" s="3" t="s">
        <v>7</v>
      </c>
      <c r="D118" s="18">
        <v>45432</v>
      </c>
      <c r="E118" s="18">
        <v>45796</v>
      </c>
      <c r="F118" s="19">
        <v>10890.98</v>
      </c>
      <c r="G118" s="25">
        <v>26</v>
      </c>
      <c r="H118" s="3" t="s">
        <v>10</v>
      </c>
      <c r="I118" s="23">
        <v>37.9</v>
      </c>
      <c r="J118" s="25">
        <v>3</v>
      </c>
      <c r="K118" s="3" t="s">
        <v>11</v>
      </c>
      <c r="L118" s="5">
        <f t="shared" si="7"/>
        <v>12</v>
      </c>
      <c r="M118" s="27">
        <f t="shared" ref="M118:M175" si="10">IFERROR(ROUND(F118/G118,2),0)</f>
        <v>418.88</v>
      </c>
      <c r="N118" s="28" t="str">
        <f t="shared" ref="N118:N175" ca="1" si="11">IF(((TODAY()-1)-E118)&gt;90,"Inativo","Ativo")</f>
        <v>Inativo</v>
      </c>
      <c r="O118" s="68" t="str">
        <f t="shared" si="8"/>
        <v>27.01-45</v>
      </c>
      <c r="P118" s="68" t="str">
        <f t="shared" si="9"/>
        <v>350.01-420</v>
      </c>
    </row>
    <row r="119" spans="1:16" x14ac:dyDescent="0.3">
      <c r="A119" s="3" t="s">
        <v>146</v>
      </c>
      <c r="B119" s="3" t="s">
        <v>13</v>
      </c>
      <c r="C119" s="3" t="s">
        <v>14</v>
      </c>
      <c r="D119" s="18">
        <v>45162</v>
      </c>
      <c r="E119" s="18">
        <v>45919</v>
      </c>
      <c r="F119" s="19">
        <v>4045.78</v>
      </c>
      <c r="G119" s="25">
        <v>9</v>
      </c>
      <c r="H119" s="3" t="s">
        <v>10</v>
      </c>
      <c r="I119" s="23">
        <v>14.7</v>
      </c>
      <c r="J119" s="25">
        <v>1</v>
      </c>
      <c r="K119" s="3" t="s">
        <v>11</v>
      </c>
      <c r="L119" s="5">
        <f t="shared" si="7"/>
        <v>25</v>
      </c>
      <c r="M119" s="27">
        <f t="shared" si="10"/>
        <v>449.53</v>
      </c>
      <c r="N119" s="28" t="str">
        <f t="shared" ca="1" si="11"/>
        <v>Ativo</v>
      </c>
      <c r="O119" s="68" t="str">
        <f t="shared" si="8"/>
        <v>10.01-27</v>
      </c>
      <c r="P119" s="68" t="str">
        <f t="shared" si="9"/>
        <v>420.01-550</v>
      </c>
    </row>
    <row r="120" spans="1:16" x14ac:dyDescent="0.3">
      <c r="A120" s="3" t="s">
        <v>147</v>
      </c>
      <c r="B120" s="3" t="s">
        <v>1</v>
      </c>
      <c r="C120" s="3" t="s">
        <v>14</v>
      </c>
      <c r="D120" s="18">
        <v>45612</v>
      </c>
      <c r="E120" s="18">
        <v>45867</v>
      </c>
      <c r="F120" s="19">
        <v>11313.49</v>
      </c>
      <c r="G120" s="25">
        <v>35</v>
      </c>
      <c r="H120" s="3" t="s">
        <v>10</v>
      </c>
      <c r="I120" s="23">
        <v>56.9</v>
      </c>
      <c r="J120" s="25">
        <v>4</v>
      </c>
      <c r="K120" s="3" t="s">
        <v>4</v>
      </c>
      <c r="L120" s="5">
        <f t="shared" si="7"/>
        <v>8</v>
      </c>
      <c r="M120" s="27">
        <f t="shared" si="10"/>
        <v>323.24</v>
      </c>
      <c r="N120" s="28" t="str">
        <f t="shared" ca="1" si="11"/>
        <v>Ativo</v>
      </c>
      <c r="O120" s="68" t="str">
        <f t="shared" si="8"/>
        <v>45.01-62</v>
      </c>
      <c r="P120" s="68" t="str">
        <f t="shared" si="9"/>
        <v>274.01-350</v>
      </c>
    </row>
    <row r="121" spans="1:16" x14ac:dyDescent="0.3">
      <c r="A121" s="3" t="s">
        <v>148</v>
      </c>
      <c r="B121" s="3" t="s">
        <v>13</v>
      </c>
      <c r="C121" s="3" t="s">
        <v>35</v>
      </c>
      <c r="D121" s="18">
        <v>45282</v>
      </c>
      <c r="E121" s="18">
        <v>45856</v>
      </c>
      <c r="F121" s="19">
        <v>7582.45</v>
      </c>
      <c r="G121" s="25">
        <v>22</v>
      </c>
      <c r="H121" s="3" t="s">
        <v>3</v>
      </c>
      <c r="I121" s="23">
        <v>20.8</v>
      </c>
      <c r="J121" s="25">
        <v>1</v>
      </c>
      <c r="K121" s="3" t="s">
        <v>15</v>
      </c>
      <c r="L121" s="5">
        <f t="shared" si="7"/>
        <v>19</v>
      </c>
      <c r="M121" s="27">
        <f t="shared" si="10"/>
        <v>344.66</v>
      </c>
      <c r="N121" s="28" t="str">
        <f t="shared" ca="1" si="11"/>
        <v>Ativo</v>
      </c>
      <c r="O121" s="68" t="str">
        <f t="shared" si="8"/>
        <v>10.01-27</v>
      </c>
      <c r="P121" s="68" t="str">
        <f t="shared" si="9"/>
        <v>274.01-350</v>
      </c>
    </row>
    <row r="122" spans="1:16" x14ac:dyDescent="0.3">
      <c r="A122" s="3" t="s">
        <v>149</v>
      </c>
      <c r="B122" s="3" t="s">
        <v>6</v>
      </c>
      <c r="C122" s="3" t="s">
        <v>14</v>
      </c>
      <c r="D122" s="18">
        <v>45642</v>
      </c>
      <c r="E122" s="18">
        <v>45811</v>
      </c>
      <c r="F122" s="19">
        <v>21770.23</v>
      </c>
      <c r="G122" s="25">
        <v>48</v>
      </c>
      <c r="H122" s="3" t="s">
        <v>3</v>
      </c>
      <c r="I122" s="23">
        <v>66.5</v>
      </c>
      <c r="J122" s="25">
        <v>5</v>
      </c>
      <c r="K122" s="3" t="s">
        <v>4</v>
      </c>
      <c r="L122" s="5">
        <f t="shared" si="7"/>
        <v>5</v>
      </c>
      <c r="M122" s="27">
        <f t="shared" si="10"/>
        <v>453.55</v>
      </c>
      <c r="N122" s="28" t="str">
        <f t="shared" ca="1" si="11"/>
        <v>Inativo</v>
      </c>
      <c r="O122" s="68" t="str">
        <f t="shared" si="8"/>
        <v>62.01-100</v>
      </c>
      <c r="P122" s="68" t="str">
        <f t="shared" si="9"/>
        <v>420.01-550</v>
      </c>
    </row>
    <row r="123" spans="1:16" x14ac:dyDescent="0.3">
      <c r="A123" s="3" t="s">
        <v>152</v>
      </c>
      <c r="B123" s="3" t="s">
        <v>33</v>
      </c>
      <c r="C123" s="3" t="s">
        <v>14</v>
      </c>
      <c r="D123" s="18">
        <v>45552</v>
      </c>
      <c r="E123" s="18">
        <v>45803</v>
      </c>
      <c r="F123" s="19">
        <v>8516.4</v>
      </c>
      <c r="G123" s="25">
        <v>23</v>
      </c>
      <c r="H123" s="3" t="s">
        <v>10</v>
      </c>
      <c r="I123" s="23">
        <v>64.400000000000006</v>
      </c>
      <c r="J123" s="25">
        <v>1</v>
      </c>
      <c r="K123" s="3" t="s">
        <v>4</v>
      </c>
      <c r="L123" s="5">
        <f t="shared" si="7"/>
        <v>8</v>
      </c>
      <c r="M123" s="27">
        <f t="shared" si="10"/>
        <v>370.28</v>
      </c>
      <c r="N123" s="28" t="str">
        <f t="shared" ca="1" si="11"/>
        <v>Inativo</v>
      </c>
      <c r="O123" s="68" t="str">
        <f t="shared" si="8"/>
        <v>62.01-100</v>
      </c>
      <c r="P123" s="68" t="str">
        <f t="shared" si="9"/>
        <v>350.01-420</v>
      </c>
    </row>
    <row r="124" spans="1:16" x14ac:dyDescent="0.3">
      <c r="A124" s="3" t="s">
        <v>153</v>
      </c>
      <c r="B124" s="3" t="s">
        <v>19</v>
      </c>
      <c r="C124" s="3" t="s">
        <v>21</v>
      </c>
      <c r="D124" s="18">
        <v>44682</v>
      </c>
      <c r="E124" s="18">
        <v>45710</v>
      </c>
      <c r="F124" s="19">
        <v>1195.74</v>
      </c>
      <c r="G124" s="25">
        <v>3</v>
      </c>
      <c r="H124" s="3" t="s">
        <v>3</v>
      </c>
      <c r="I124" s="23">
        <v>29</v>
      </c>
      <c r="J124" s="25">
        <v>4</v>
      </c>
      <c r="K124" s="3" t="s">
        <v>11</v>
      </c>
      <c r="L124" s="5">
        <f t="shared" si="7"/>
        <v>34</v>
      </c>
      <c r="M124" s="27">
        <f t="shared" si="10"/>
        <v>398.58</v>
      </c>
      <c r="N124" s="28" t="str">
        <f t="shared" ca="1" si="11"/>
        <v>Inativo</v>
      </c>
      <c r="O124" s="68" t="str">
        <f t="shared" si="8"/>
        <v>27.01-45</v>
      </c>
      <c r="P124" s="68" t="str">
        <f t="shared" si="9"/>
        <v>350.01-420</v>
      </c>
    </row>
    <row r="125" spans="1:16" x14ac:dyDescent="0.3">
      <c r="A125" s="3" t="s">
        <v>154</v>
      </c>
      <c r="B125" s="3" t="s">
        <v>33</v>
      </c>
      <c r="C125" s="3" t="s">
        <v>14</v>
      </c>
      <c r="D125" s="18">
        <v>45462</v>
      </c>
      <c r="E125" s="18">
        <v>45751</v>
      </c>
      <c r="F125" s="19">
        <v>11196.81</v>
      </c>
      <c r="G125" s="25">
        <v>48</v>
      </c>
      <c r="H125" s="3" t="s">
        <v>3</v>
      </c>
      <c r="I125" s="23">
        <v>34.200000000000003</v>
      </c>
      <c r="J125" s="25">
        <v>5</v>
      </c>
      <c r="K125" s="3" t="s">
        <v>11</v>
      </c>
      <c r="L125" s="5">
        <f t="shared" si="7"/>
        <v>9</v>
      </c>
      <c r="M125" s="27">
        <f t="shared" si="10"/>
        <v>233.27</v>
      </c>
      <c r="N125" s="28" t="str">
        <f t="shared" ca="1" si="11"/>
        <v>Inativo</v>
      </c>
      <c r="O125" s="68" t="str">
        <f t="shared" si="8"/>
        <v>27.01-45</v>
      </c>
      <c r="P125" s="68" t="str">
        <f t="shared" si="9"/>
        <v>0-274</v>
      </c>
    </row>
    <row r="126" spans="1:16" x14ac:dyDescent="0.3">
      <c r="A126" s="3" t="s">
        <v>156</v>
      </c>
      <c r="B126" s="3" t="s">
        <v>13</v>
      </c>
      <c r="C126" s="3" t="s">
        <v>14</v>
      </c>
      <c r="D126" s="18">
        <v>45252</v>
      </c>
      <c r="E126" s="18">
        <v>45881</v>
      </c>
      <c r="F126" s="19">
        <v>1768.96</v>
      </c>
      <c r="G126" s="25">
        <v>7</v>
      </c>
      <c r="H126" s="3" t="s">
        <v>10</v>
      </c>
      <c r="I126" s="23">
        <v>62.3</v>
      </c>
      <c r="J126" s="25">
        <v>4</v>
      </c>
      <c r="K126" s="3" t="s">
        <v>8</v>
      </c>
      <c r="L126" s="5">
        <f t="shared" si="7"/>
        <v>20</v>
      </c>
      <c r="M126" s="27">
        <f t="shared" si="10"/>
        <v>252.71</v>
      </c>
      <c r="N126" s="28" t="str">
        <f t="shared" ca="1" si="11"/>
        <v>Ativo</v>
      </c>
      <c r="O126" s="68" t="str">
        <f t="shared" si="8"/>
        <v>62.01-100</v>
      </c>
      <c r="P126" s="68" t="str">
        <f t="shared" si="9"/>
        <v>0-274</v>
      </c>
    </row>
    <row r="127" spans="1:16" x14ac:dyDescent="0.3">
      <c r="A127" s="3" t="s">
        <v>157</v>
      </c>
      <c r="B127" s="3" t="s">
        <v>6</v>
      </c>
      <c r="C127" s="3" t="s">
        <v>35</v>
      </c>
      <c r="D127" s="18">
        <v>44592</v>
      </c>
      <c r="E127" s="18">
        <v>45792</v>
      </c>
      <c r="F127" s="19">
        <v>21553.23</v>
      </c>
      <c r="G127" s="25">
        <v>51</v>
      </c>
      <c r="H127" s="3" t="s">
        <v>3</v>
      </c>
      <c r="I127" s="23">
        <v>37.799999999999997</v>
      </c>
      <c r="J127" s="25">
        <v>4</v>
      </c>
      <c r="K127" s="3" t="s">
        <v>4</v>
      </c>
      <c r="L127" s="5">
        <f t="shared" si="7"/>
        <v>40</v>
      </c>
      <c r="M127" s="27">
        <f t="shared" si="10"/>
        <v>422.61</v>
      </c>
      <c r="N127" s="28" t="str">
        <f t="shared" ca="1" si="11"/>
        <v>Inativo</v>
      </c>
      <c r="O127" s="68" t="str">
        <f t="shared" si="8"/>
        <v>27.01-45</v>
      </c>
      <c r="P127" s="68" t="str">
        <f t="shared" si="9"/>
        <v>420.01-550</v>
      </c>
    </row>
    <row r="128" spans="1:16" x14ac:dyDescent="0.3">
      <c r="A128" s="3" t="s">
        <v>158</v>
      </c>
      <c r="B128" s="3" t="s">
        <v>33</v>
      </c>
      <c r="C128" s="3" t="s">
        <v>2</v>
      </c>
      <c r="D128" s="18">
        <v>45252</v>
      </c>
      <c r="E128" s="18">
        <v>45773</v>
      </c>
      <c r="F128" s="19">
        <v>11711.09</v>
      </c>
      <c r="G128" s="25">
        <v>36</v>
      </c>
      <c r="H128" s="3" t="s">
        <v>10</v>
      </c>
      <c r="I128" s="23">
        <v>59.7</v>
      </c>
      <c r="J128" s="25">
        <v>1</v>
      </c>
      <c r="K128" s="3" t="s">
        <v>11</v>
      </c>
      <c r="L128" s="5">
        <f t="shared" si="7"/>
        <v>17</v>
      </c>
      <c r="M128" s="27">
        <f t="shared" si="10"/>
        <v>325.31</v>
      </c>
      <c r="N128" s="28" t="str">
        <f t="shared" ca="1" si="11"/>
        <v>Inativo</v>
      </c>
      <c r="O128" s="68" t="str">
        <f t="shared" si="8"/>
        <v>45.01-62</v>
      </c>
      <c r="P128" s="68" t="str">
        <f t="shared" si="9"/>
        <v>274.01-350</v>
      </c>
    </row>
    <row r="129" spans="1:16" x14ac:dyDescent="0.3">
      <c r="A129" s="3" t="s">
        <v>159</v>
      </c>
      <c r="B129" s="3" t="s">
        <v>1</v>
      </c>
      <c r="C129" s="3" t="s">
        <v>14</v>
      </c>
      <c r="D129" s="18">
        <v>45552</v>
      </c>
      <c r="E129" s="18">
        <v>45724</v>
      </c>
      <c r="F129" s="19">
        <v>24272.48</v>
      </c>
      <c r="G129" s="25">
        <v>51</v>
      </c>
      <c r="H129" s="3" t="s">
        <v>10</v>
      </c>
      <c r="I129" s="23">
        <v>68.2</v>
      </c>
      <c r="J129" s="25">
        <v>1</v>
      </c>
      <c r="K129" s="3" t="s">
        <v>11</v>
      </c>
      <c r="L129" s="5">
        <f t="shared" si="7"/>
        <v>5</v>
      </c>
      <c r="M129" s="27">
        <f t="shared" si="10"/>
        <v>475.93</v>
      </c>
      <c r="N129" s="28" t="str">
        <f t="shared" ca="1" si="11"/>
        <v>Inativo</v>
      </c>
      <c r="O129" s="68" t="str">
        <f t="shared" si="8"/>
        <v>62.01-100</v>
      </c>
      <c r="P129" s="68" t="str">
        <f t="shared" si="9"/>
        <v>420.01-550</v>
      </c>
    </row>
    <row r="130" spans="1:16" x14ac:dyDescent="0.3">
      <c r="A130" s="3" t="s">
        <v>160</v>
      </c>
      <c r="B130" s="3" t="s">
        <v>1</v>
      </c>
      <c r="C130" s="3" t="s">
        <v>21</v>
      </c>
      <c r="D130" s="18">
        <v>45042</v>
      </c>
      <c r="E130" s="18">
        <v>45780</v>
      </c>
      <c r="F130" s="19">
        <v>10844.05</v>
      </c>
      <c r="G130" s="25">
        <v>37</v>
      </c>
      <c r="H130" s="3" t="s">
        <v>3</v>
      </c>
      <c r="I130" s="23">
        <v>37.700000000000003</v>
      </c>
      <c r="J130" s="25">
        <v>3</v>
      </c>
      <c r="K130" s="3" t="s">
        <v>8</v>
      </c>
      <c r="L130" s="5">
        <f t="shared" ref="L130:L193" si="12">ROUNDDOWN((E130-D130)/30,0)</f>
        <v>24</v>
      </c>
      <c r="M130" s="27">
        <f t="shared" si="10"/>
        <v>293.08</v>
      </c>
      <c r="N130" s="28" t="str">
        <f t="shared" ca="1" si="11"/>
        <v>Inativo</v>
      </c>
      <c r="O130" s="68" t="str">
        <f t="shared" ref="O130:O193" si="13">IF(I130&lt;=10,"0-10",IF(I130&lt;=27,"10.01-27",IF(I130&lt;=45,"27.01-45",IF(I130&lt;=62,"45.01-62","62.01-100"))))</f>
        <v>27.01-45</v>
      </c>
      <c r="P130" s="68" t="str">
        <f t="shared" ref="P130:P193" si="14">IF(M130&lt;=274,"0-274",IF(M130&lt;=350,"274.01-350",IF(M130&lt;=420,"350.01-420","420.01-550")))</f>
        <v>274.01-350</v>
      </c>
    </row>
    <row r="131" spans="1:16" x14ac:dyDescent="0.3">
      <c r="A131" s="3" t="s">
        <v>162</v>
      </c>
      <c r="B131" s="3" t="s">
        <v>19</v>
      </c>
      <c r="C131" s="3" t="s">
        <v>21</v>
      </c>
      <c r="D131" s="18">
        <v>45672</v>
      </c>
      <c r="E131" s="18">
        <v>45817</v>
      </c>
      <c r="F131" s="19">
        <v>2212.75</v>
      </c>
      <c r="G131" s="25">
        <v>9</v>
      </c>
      <c r="H131" s="3" t="s">
        <v>3</v>
      </c>
      <c r="I131" s="23">
        <v>22.1</v>
      </c>
      <c r="J131" s="25">
        <v>1</v>
      </c>
      <c r="K131" s="3" t="s">
        <v>8</v>
      </c>
      <c r="L131" s="5">
        <f t="shared" si="12"/>
        <v>4</v>
      </c>
      <c r="M131" s="27">
        <f t="shared" si="10"/>
        <v>245.86</v>
      </c>
      <c r="N131" s="28" t="str">
        <f t="shared" ca="1" si="11"/>
        <v>Inativo</v>
      </c>
      <c r="O131" s="68" t="str">
        <f t="shared" si="13"/>
        <v>10.01-27</v>
      </c>
      <c r="P131" s="68" t="str">
        <f t="shared" si="14"/>
        <v>0-274</v>
      </c>
    </row>
    <row r="132" spans="1:16" x14ac:dyDescent="0.3">
      <c r="A132" s="3" t="s">
        <v>163</v>
      </c>
      <c r="B132" s="3" t="s">
        <v>33</v>
      </c>
      <c r="C132" s="3" t="s">
        <v>7</v>
      </c>
      <c r="D132" s="18">
        <v>44772</v>
      </c>
      <c r="E132" s="18">
        <v>45734</v>
      </c>
      <c r="F132" s="19">
        <v>22301.49</v>
      </c>
      <c r="G132" s="25">
        <v>48</v>
      </c>
      <c r="H132" s="3" t="s">
        <v>10</v>
      </c>
      <c r="I132" s="23">
        <v>57.7</v>
      </c>
      <c r="J132" s="25">
        <v>5</v>
      </c>
      <c r="K132" s="3" t="s">
        <v>15</v>
      </c>
      <c r="L132" s="5">
        <f t="shared" si="12"/>
        <v>32</v>
      </c>
      <c r="M132" s="27">
        <f t="shared" si="10"/>
        <v>464.61</v>
      </c>
      <c r="N132" s="28" t="str">
        <f t="shared" ca="1" si="11"/>
        <v>Inativo</v>
      </c>
      <c r="O132" s="68" t="str">
        <f t="shared" si="13"/>
        <v>45.01-62</v>
      </c>
      <c r="P132" s="68" t="str">
        <f t="shared" si="14"/>
        <v>420.01-550</v>
      </c>
    </row>
    <row r="133" spans="1:16" x14ac:dyDescent="0.3">
      <c r="A133" s="3" t="s">
        <v>164</v>
      </c>
      <c r="B133" s="3" t="s">
        <v>13</v>
      </c>
      <c r="C133" s="3" t="s">
        <v>21</v>
      </c>
      <c r="D133" s="18">
        <v>45012</v>
      </c>
      <c r="E133" s="18">
        <v>45762</v>
      </c>
      <c r="F133" s="19">
        <v>1755.6</v>
      </c>
      <c r="G133" s="25">
        <v>4</v>
      </c>
      <c r="H133" s="3" t="s">
        <v>10</v>
      </c>
      <c r="I133" s="23">
        <v>54.2</v>
      </c>
      <c r="J133" s="25">
        <v>5</v>
      </c>
      <c r="K133" s="3" t="s">
        <v>4</v>
      </c>
      <c r="L133" s="5">
        <f t="shared" si="12"/>
        <v>25</v>
      </c>
      <c r="M133" s="27">
        <f t="shared" si="10"/>
        <v>438.9</v>
      </c>
      <c r="N133" s="28" t="str">
        <f t="shared" ca="1" si="11"/>
        <v>Inativo</v>
      </c>
      <c r="O133" s="68" t="str">
        <f t="shared" si="13"/>
        <v>45.01-62</v>
      </c>
      <c r="P133" s="68" t="str">
        <f t="shared" si="14"/>
        <v>420.01-550</v>
      </c>
    </row>
    <row r="134" spans="1:16" x14ac:dyDescent="0.3">
      <c r="A134" s="3" t="s">
        <v>165</v>
      </c>
      <c r="B134" s="3" t="s">
        <v>13</v>
      </c>
      <c r="C134" s="3" t="s">
        <v>35</v>
      </c>
      <c r="D134" s="18">
        <v>45732</v>
      </c>
      <c r="E134" s="18">
        <v>45764</v>
      </c>
      <c r="F134" s="19">
        <v>5901.8</v>
      </c>
      <c r="G134" s="25">
        <v>19</v>
      </c>
      <c r="H134" s="3" t="s">
        <v>10</v>
      </c>
      <c r="I134" s="23">
        <v>12.6</v>
      </c>
      <c r="J134" s="25">
        <v>3</v>
      </c>
      <c r="K134" s="3" t="s">
        <v>4</v>
      </c>
      <c r="L134" s="5">
        <f t="shared" si="12"/>
        <v>1</v>
      </c>
      <c r="M134" s="27">
        <f t="shared" si="10"/>
        <v>310.62</v>
      </c>
      <c r="N134" s="28" t="str">
        <f t="shared" ca="1" si="11"/>
        <v>Inativo</v>
      </c>
      <c r="O134" s="68" t="str">
        <f t="shared" si="13"/>
        <v>10.01-27</v>
      </c>
      <c r="P134" s="68" t="str">
        <f t="shared" si="14"/>
        <v>274.01-350</v>
      </c>
    </row>
    <row r="135" spans="1:16" x14ac:dyDescent="0.3">
      <c r="A135" s="3" t="s">
        <v>166</v>
      </c>
      <c r="B135" s="3" t="s">
        <v>1</v>
      </c>
      <c r="C135" s="3" t="s">
        <v>35</v>
      </c>
      <c r="D135" s="18">
        <v>44712</v>
      </c>
      <c r="E135" s="18">
        <v>45784</v>
      </c>
      <c r="F135" s="19">
        <v>15560.62</v>
      </c>
      <c r="G135" s="25">
        <v>32</v>
      </c>
      <c r="H135" s="3" t="s">
        <v>10</v>
      </c>
      <c r="I135" s="23">
        <v>50.6</v>
      </c>
      <c r="J135" s="25">
        <v>1</v>
      </c>
      <c r="K135" s="3" t="s">
        <v>11</v>
      </c>
      <c r="L135" s="5">
        <f t="shared" si="12"/>
        <v>35</v>
      </c>
      <c r="M135" s="27">
        <f t="shared" si="10"/>
        <v>486.27</v>
      </c>
      <c r="N135" s="28" t="str">
        <f t="shared" ca="1" si="11"/>
        <v>Inativo</v>
      </c>
      <c r="O135" s="68" t="str">
        <f t="shared" si="13"/>
        <v>45.01-62</v>
      </c>
      <c r="P135" s="68" t="str">
        <f t="shared" si="14"/>
        <v>420.01-550</v>
      </c>
    </row>
    <row r="136" spans="1:16" x14ac:dyDescent="0.3">
      <c r="A136" s="3" t="s">
        <v>167</v>
      </c>
      <c r="B136" s="3" t="s">
        <v>6</v>
      </c>
      <c r="C136" s="3" t="s">
        <v>21</v>
      </c>
      <c r="D136" s="18">
        <v>45252</v>
      </c>
      <c r="E136" s="18">
        <v>45761</v>
      </c>
      <c r="F136" s="19">
        <v>12735.96</v>
      </c>
      <c r="G136" s="25">
        <v>38</v>
      </c>
      <c r="H136" s="3" t="s">
        <v>3</v>
      </c>
      <c r="I136" s="23">
        <v>77</v>
      </c>
      <c r="J136" s="25">
        <v>3</v>
      </c>
      <c r="K136" s="3" t="s">
        <v>4</v>
      </c>
      <c r="L136" s="5">
        <f t="shared" si="12"/>
        <v>16</v>
      </c>
      <c r="M136" s="27">
        <f t="shared" si="10"/>
        <v>335.16</v>
      </c>
      <c r="N136" s="28" t="str">
        <f t="shared" ca="1" si="11"/>
        <v>Inativo</v>
      </c>
      <c r="O136" s="68" t="str">
        <f t="shared" si="13"/>
        <v>62.01-100</v>
      </c>
      <c r="P136" s="68" t="str">
        <f t="shared" si="14"/>
        <v>274.01-350</v>
      </c>
    </row>
    <row r="137" spans="1:16" x14ac:dyDescent="0.3">
      <c r="A137" s="3" t="s">
        <v>169</v>
      </c>
      <c r="B137" s="3" t="s">
        <v>13</v>
      </c>
      <c r="C137" s="3" t="s">
        <v>14</v>
      </c>
      <c r="D137" s="18">
        <v>45312</v>
      </c>
      <c r="E137" s="18">
        <v>45778</v>
      </c>
      <c r="F137" s="19">
        <v>5177.03</v>
      </c>
      <c r="G137" s="25">
        <v>24</v>
      </c>
      <c r="H137" s="3" t="s">
        <v>10</v>
      </c>
      <c r="I137" s="23">
        <v>57.5</v>
      </c>
      <c r="J137" s="25">
        <v>3</v>
      </c>
      <c r="K137" s="3" t="s">
        <v>4</v>
      </c>
      <c r="L137" s="5">
        <f t="shared" si="12"/>
        <v>15</v>
      </c>
      <c r="M137" s="27">
        <f t="shared" si="10"/>
        <v>215.71</v>
      </c>
      <c r="N137" s="28" t="str">
        <f t="shared" ca="1" si="11"/>
        <v>Inativo</v>
      </c>
      <c r="O137" s="68" t="str">
        <f t="shared" si="13"/>
        <v>45.01-62</v>
      </c>
      <c r="P137" s="68" t="str">
        <f t="shared" si="14"/>
        <v>0-274</v>
      </c>
    </row>
    <row r="138" spans="1:16" x14ac:dyDescent="0.3">
      <c r="A138" s="3" t="s">
        <v>170</v>
      </c>
      <c r="B138" s="3" t="s">
        <v>13</v>
      </c>
      <c r="C138" s="3" t="s">
        <v>2</v>
      </c>
      <c r="D138" s="18">
        <v>44802</v>
      </c>
      <c r="E138" s="18">
        <v>45784</v>
      </c>
      <c r="F138" s="19">
        <v>19585.2</v>
      </c>
      <c r="G138" s="25">
        <v>43</v>
      </c>
      <c r="H138" s="3" t="s">
        <v>10</v>
      </c>
      <c r="I138" s="23">
        <v>27.6</v>
      </c>
      <c r="J138" s="25">
        <v>5</v>
      </c>
      <c r="K138" s="3" t="s">
        <v>8</v>
      </c>
      <c r="L138" s="5">
        <f t="shared" si="12"/>
        <v>32</v>
      </c>
      <c r="M138" s="27">
        <f t="shared" si="10"/>
        <v>455.47</v>
      </c>
      <c r="N138" s="28" t="str">
        <f t="shared" ca="1" si="11"/>
        <v>Inativo</v>
      </c>
      <c r="O138" s="68" t="str">
        <f t="shared" si="13"/>
        <v>27.01-45</v>
      </c>
      <c r="P138" s="68" t="str">
        <f t="shared" si="14"/>
        <v>420.01-550</v>
      </c>
    </row>
    <row r="139" spans="1:16" x14ac:dyDescent="0.3">
      <c r="A139" s="3" t="s">
        <v>171</v>
      </c>
      <c r="B139" s="3" t="s">
        <v>13</v>
      </c>
      <c r="C139" s="3" t="s">
        <v>2</v>
      </c>
      <c r="D139" s="18">
        <v>44742</v>
      </c>
      <c r="E139" s="18">
        <v>45846</v>
      </c>
      <c r="F139" s="19">
        <v>16666.29</v>
      </c>
      <c r="G139" s="25">
        <v>42</v>
      </c>
      <c r="H139" s="3" t="s">
        <v>10</v>
      </c>
      <c r="I139" s="23">
        <v>31.7</v>
      </c>
      <c r="J139" s="25">
        <v>4</v>
      </c>
      <c r="K139" s="3" t="s">
        <v>8</v>
      </c>
      <c r="L139" s="5">
        <f t="shared" si="12"/>
        <v>36</v>
      </c>
      <c r="M139" s="27">
        <f t="shared" si="10"/>
        <v>396.82</v>
      </c>
      <c r="N139" s="28" t="str">
        <f t="shared" ca="1" si="11"/>
        <v>Inativo</v>
      </c>
      <c r="O139" s="68" t="str">
        <f t="shared" si="13"/>
        <v>27.01-45</v>
      </c>
      <c r="P139" s="68" t="str">
        <f t="shared" si="14"/>
        <v>350.01-420</v>
      </c>
    </row>
    <row r="140" spans="1:16" x14ac:dyDescent="0.3">
      <c r="A140" s="3" t="s">
        <v>172</v>
      </c>
      <c r="B140" s="3" t="s">
        <v>6</v>
      </c>
      <c r="C140" s="3" t="s">
        <v>2</v>
      </c>
      <c r="D140" s="18">
        <v>45282</v>
      </c>
      <c r="E140" s="18">
        <v>45786</v>
      </c>
      <c r="F140" s="19">
        <v>14036.22</v>
      </c>
      <c r="G140" s="25">
        <v>35</v>
      </c>
      <c r="H140" s="3" t="s">
        <v>10</v>
      </c>
      <c r="I140" s="23">
        <v>66.900000000000006</v>
      </c>
      <c r="J140" s="25">
        <v>5</v>
      </c>
      <c r="K140" s="3" t="s">
        <v>4</v>
      </c>
      <c r="L140" s="5">
        <f t="shared" si="12"/>
        <v>16</v>
      </c>
      <c r="M140" s="27">
        <f t="shared" si="10"/>
        <v>401.03</v>
      </c>
      <c r="N140" s="28" t="str">
        <f t="shared" ca="1" si="11"/>
        <v>Inativo</v>
      </c>
      <c r="O140" s="68" t="str">
        <f t="shared" si="13"/>
        <v>62.01-100</v>
      </c>
      <c r="P140" s="68" t="str">
        <f t="shared" si="14"/>
        <v>350.01-420</v>
      </c>
    </row>
    <row r="141" spans="1:16" x14ac:dyDescent="0.3">
      <c r="A141" s="3" t="s">
        <v>173</v>
      </c>
      <c r="B141" s="3" t="s">
        <v>33</v>
      </c>
      <c r="C141" s="3" t="s">
        <v>35</v>
      </c>
      <c r="D141" s="18">
        <v>45162</v>
      </c>
      <c r="E141" s="18">
        <v>45790</v>
      </c>
      <c r="F141" s="19">
        <v>264.26</v>
      </c>
      <c r="G141" s="25">
        <v>1</v>
      </c>
      <c r="H141" s="3" t="s">
        <v>10</v>
      </c>
      <c r="I141" s="23">
        <v>22.6</v>
      </c>
      <c r="J141" s="25">
        <v>4</v>
      </c>
      <c r="K141" s="3" t="s">
        <v>8</v>
      </c>
      <c r="L141" s="5">
        <f t="shared" si="12"/>
        <v>20</v>
      </c>
      <c r="M141" s="27">
        <f t="shared" si="10"/>
        <v>264.26</v>
      </c>
      <c r="N141" s="28" t="str">
        <f t="shared" ca="1" si="11"/>
        <v>Inativo</v>
      </c>
      <c r="O141" s="68" t="str">
        <f t="shared" si="13"/>
        <v>10.01-27</v>
      </c>
      <c r="P141" s="68" t="str">
        <f t="shared" si="14"/>
        <v>0-274</v>
      </c>
    </row>
    <row r="142" spans="1:16" x14ac:dyDescent="0.3">
      <c r="A142" s="3" t="s">
        <v>174</v>
      </c>
      <c r="B142" s="3" t="s">
        <v>19</v>
      </c>
      <c r="C142" s="3" t="s">
        <v>21</v>
      </c>
      <c r="D142" s="18">
        <v>45582</v>
      </c>
      <c r="E142" s="18">
        <v>45807</v>
      </c>
      <c r="F142" s="19">
        <v>1447.72</v>
      </c>
      <c r="G142" s="25">
        <v>4</v>
      </c>
      <c r="H142" s="3" t="s">
        <v>3</v>
      </c>
      <c r="I142" s="23">
        <v>45.5</v>
      </c>
      <c r="J142" s="25">
        <v>5</v>
      </c>
      <c r="K142" s="3" t="s">
        <v>4</v>
      </c>
      <c r="L142" s="5">
        <f t="shared" si="12"/>
        <v>7</v>
      </c>
      <c r="M142" s="27">
        <f t="shared" si="10"/>
        <v>361.93</v>
      </c>
      <c r="N142" s="28" t="str">
        <f t="shared" ca="1" si="11"/>
        <v>Inativo</v>
      </c>
      <c r="O142" s="68" t="str">
        <f t="shared" si="13"/>
        <v>45.01-62</v>
      </c>
      <c r="P142" s="68" t="str">
        <f t="shared" si="14"/>
        <v>350.01-420</v>
      </c>
    </row>
    <row r="143" spans="1:16" x14ac:dyDescent="0.3">
      <c r="A143" s="3" t="s">
        <v>175</v>
      </c>
      <c r="B143" s="3" t="s">
        <v>13</v>
      </c>
      <c r="C143" s="3" t="s">
        <v>35</v>
      </c>
      <c r="D143" s="18">
        <v>45612</v>
      </c>
      <c r="E143" s="18">
        <v>45786</v>
      </c>
      <c r="F143" s="19">
        <v>17077.330000000002</v>
      </c>
      <c r="G143" s="25">
        <v>38</v>
      </c>
      <c r="H143" s="3" t="s">
        <v>3</v>
      </c>
      <c r="I143" s="23">
        <v>21.4</v>
      </c>
      <c r="J143" s="25">
        <v>5</v>
      </c>
      <c r="K143" s="3" t="s">
        <v>8</v>
      </c>
      <c r="L143" s="5">
        <f t="shared" si="12"/>
        <v>5</v>
      </c>
      <c r="M143" s="27">
        <f t="shared" si="10"/>
        <v>449.4</v>
      </c>
      <c r="N143" s="28" t="str">
        <f t="shared" ca="1" si="11"/>
        <v>Inativo</v>
      </c>
      <c r="O143" s="68" t="str">
        <f t="shared" si="13"/>
        <v>10.01-27</v>
      </c>
      <c r="P143" s="68" t="str">
        <f t="shared" si="14"/>
        <v>420.01-550</v>
      </c>
    </row>
    <row r="144" spans="1:16" x14ac:dyDescent="0.3">
      <c r="A144" s="3" t="s">
        <v>176</v>
      </c>
      <c r="B144" s="3" t="s">
        <v>33</v>
      </c>
      <c r="C144" s="3" t="s">
        <v>2</v>
      </c>
      <c r="D144" s="18">
        <v>45072</v>
      </c>
      <c r="E144" s="18">
        <v>45709</v>
      </c>
      <c r="F144" s="19">
        <v>8813.11</v>
      </c>
      <c r="G144" s="25">
        <v>23</v>
      </c>
      <c r="H144" s="3" t="s">
        <v>3</v>
      </c>
      <c r="I144" s="23">
        <v>77.900000000000006</v>
      </c>
      <c r="J144" s="25">
        <v>4</v>
      </c>
      <c r="K144" s="3" t="s">
        <v>8</v>
      </c>
      <c r="L144" s="5">
        <f t="shared" si="12"/>
        <v>21</v>
      </c>
      <c r="M144" s="27">
        <f t="shared" si="10"/>
        <v>383.18</v>
      </c>
      <c r="N144" s="28" t="str">
        <f t="shared" ca="1" si="11"/>
        <v>Inativo</v>
      </c>
      <c r="O144" s="68" t="str">
        <f t="shared" si="13"/>
        <v>62.01-100</v>
      </c>
      <c r="P144" s="68" t="str">
        <f t="shared" si="14"/>
        <v>350.01-420</v>
      </c>
    </row>
    <row r="145" spans="1:16" x14ac:dyDescent="0.3">
      <c r="A145" s="3" t="s">
        <v>177</v>
      </c>
      <c r="B145" s="3" t="s">
        <v>6</v>
      </c>
      <c r="C145" s="3" t="s">
        <v>21</v>
      </c>
      <c r="D145" s="18">
        <v>45282</v>
      </c>
      <c r="E145" s="18">
        <v>45682</v>
      </c>
      <c r="F145" s="19">
        <v>13168.45</v>
      </c>
      <c r="G145" s="25">
        <v>51</v>
      </c>
      <c r="H145" s="3" t="s">
        <v>10</v>
      </c>
      <c r="I145" s="23">
        <v>73.3</v>
      </c>
      <c r="J145" s="25">
        <v>5</v>
      </c>
      <c r="K145" s="3" t="s">
        <v>11</v>
      </c>
      <c r="L145" s="5">
        <f t="shared" si="12"/>
        <v>13</v>
      </c>
      <c r="M145" s="27">
        <f t="shared" si="10"/>
        <v>258.2</v>
      </c>
      <c r="N145" s="28" t="str">
        <f t="shared" ca="1" si="11"/>
        <v>Inativo</v>
      </c>
      <c r="O145" s="68" t="str">
        <f t="shared" si="13"/>
        <v>62.01-100</v>
      </c>
      <c r="P145" s="68" t="str">
        <f t="shared" si="14"/>
        <v>0-274</v>
      </c>
    </row>
    <row r="146" spans="1:16" x14ac:dyDescent="0.3">
      <c r="A146" s="3" t="s">
        <v>178</v>
      </c>
      <c r="B146" s="3" t="s">
        <v>33</v>
      </c>
      <c r="C146" s="3" t="s">
        <v>14</v>
      </c>
      <c r="D146" s="18">
        <v>45132</v>
      </c>
      <c r="E146" s="18">
        <v>45900</v>
      </c>
      <c r="F146" s="19">
        <v>14242.16</v>
      </c>
      <c r="G146" s="25">
        <v>32</v>
      </c>
      <c r="H146" s="3" t="s">
        <v>10</v>
      </c>
      <c r="I146" s="23">
        <v>77.599999999999994</v>
      </c>
      <c r="J146" s="25">
        <v>5</v>
      </c>
      <c r="K146" s="3" t="s">
        <v>8</v>
      </c>
      <c r="L146" s="5">
        <f t="shared" si="12"/>
        <v>25</v>
      </c>
      <c r="M146" s="27">
        <f t="shared" si="10"/>
        <v>445.07</v>
      </c>
      <c r="N146" s="28" t="str">
        <f t="shared" ca="1" si="11"/>
        <v>Ativo</v>
      </c>
      <c r="O146" s="68" t="str">
        <f t="shared" si="13"/>
        <v>62.01-100</v>
      </c>
      <c r="P146" s="68" t="str">
        <f t="shared" si="14"/>
        <v>420.01-550</v>
      </c>
    </row>
    <row r="147" spans="1:16" x14ac:dyDescent="0.3">
      <c r="A147" s="3" t="s">
        <v>179</v>
      </c>
      <c r="B147" s="3" t="s">
        <v>13</v>
      </c>
      <c r="C147" s="3" t="s">
        <v>2</v>
      </c>
      <c r="D147" s="18">
        <v>44622</v>
      </c>
      <c r="E147" s="18">
        <v>45787</v>
      </c>
      <c r="F147" s="19">
        <v>10643.18</v>
      </c>
      <c r="G147" s="25">
        <v>30</v>
      </c>
      <c r="H147" s="3" t="s">
        <v>3</v>
      </c>
      <c r="I147" s="23">
        <v>59.8</v>
      </c>
      <c r="J147" s="25">
        <v>1</v>
      </c>
      <c r="K147" s="3" t="s">
        <v>15</v>
      </c>
      <c r="L147" s="5">
        <f t="shared" si="12"/>
        <v>38</v>
      </c>
      <c r="M147" s="27">
        <f t="shared" si="10"/>
        <v>354.77</v>
      </c>
      <c r="N147" s="28" t="str">
        <f t="shared" ca="1" si="11"/>
        <v>Inativo</v>
      </c>
      <c r="O147" s="68" t="str">
        <f t="shared" si="13"/>
        <v>45.01-62</v>
      </c>
      <c r="P147" s="68" t="str">
        <f t="shared" si="14"/>
        <v>350.01-420</v>
      </c>
    </row>
    <row r="148" spans="1:16" x14ac:dyDescent="0.3">
      <c r="A148" s="3" t="s">
        <v>180</v>
      </c>
      <c r="B148" s="3" t="s">
        <v>1</v>
      </c>
      <c r="C148" s="3" t="s">
        <v>21</v>
      </c>
      <c r="D148" s="18">
        <v>45342</v>
      </c>
      <c r="E148" s="18">
        <v>45934</v>
      </c>
      <c r="F148" s="19">
        <v>6370.39</v>
      </c>
      <c r="G148" s="25">
        <v>28</v>
      </c>
      <c r="H148" s="3" t="s">
        <v>3</v>
      </c>
      <c r="I148" s="23">
        <v>68.2</v>
      </c>
      <c r="J148" s="25">
        <v>2</v>
      </c>
      <c r="K148" s="3" t="s">
        <v>11</v>
      </c>
      <c r="L148" s="5">
        <f t="shared" si="12"/>
        <v>19</v>
      </c>
      <c r="M148" s="27">
        <f t="shared" si="10"/>
        <v>227.51</v>
      </c>
      <c r="N148" s="28" t="str">
        <f t="shared" ca="1" si="11"/>
        <v>Ativo</v>
      </c>
      <c r="O148" s="68" t="str">
        <f t="shared" si="13"/>
        <v>62.01-100</v>
      </c>
      <c r="P148" s="68" t="str">
        <f t="shared" si="14"/>
        <v>0-274</v>
      </c>
    </row>
    <row r="149" spans="1:16" x14ac:dyDescent="0.3">
      <c r="A149" s="3" t="s">
        <v>181</v>
      </c>
      <c r="B149" s="3" t="s">
        <v>13</v>
      </c>
      <c r="C149" s="3" t="s">
        <v>2</v>
      </c>
      <c r="D149" s="18">
        <v>45072</v>
      </c>
      <c r="E149" s="18">
        <v>45781</v>
      </c>
      <c r="F149" s="19">
        <v>1495.07</v>
      </c>
      <c r="G149" s="25">
        <v>3</v>
      </c>
      <c r="H149" s="3" t="s">
        <v>10</v>
      </c>
      <c r="I149" s="23">
        <v>26.5</v>
      </c>
      <c r="J149" s="25">
        <v>3</v>
      </c>
      <c r="K149" s="3" t="s">
        <v>8</v>
      </c>
      <c r="L149" s="5">
        <f t="shared" si="12"/>
        <v>23</v>
      </c>
      <c r="M149" s="27">
        <f t="shared" si="10"/>
        <v>498.36</v>
      </c>
      <c r="N149" s="28" t="str">
        <f t="shared" ca="1" si="11"/>
        <v>Inativo</v>
      </c>
      <c r="O149" s="68" t="str">
        <f t="shared" si="13"/>
        <v>10.01-27</v>
      </c>
      <c r="P149" s="68" t="str">
        <f t="shared" si="14"/>
        <v>420.01-550</v>
      </c>
    </row>
    <row r="150" spans="1:16" x14ac:dyDescent="0.3">
      <c r="A150" s="3" t="s">
        <v>182</v>
      </c>
      <c r="B150" s="3" t="s">
        <v>1</v>
      </c>
      <c r="C150" s="3" t="s">
        <v>14</v>
      </c>
      <c r="D150" s="18">
        <v>45672</v>
      </c>
      <c r="E150" s="18">
        <v>45700</v>
      </c>
      <c r="F150" s="19">
        <v>12787.83</v>
      </c>
      <c r="G150" s="25">
        <v>53</v>
      </c>
      <c r="H150" s="3" t="s">
        <v>10</v>
      </c>
      <c r="I150" s="23">
        <v>65.400000000000006</v>
      </c>
      <c r="J150" s="25">
        <v>3</v>
      </c>
      <c r="K150" s="3" t="s">
        <v>11</v>
      </c>
      <c r="L150" s="5">
        <f t="shared" si="12"/>
        <v>0</v>
      </c>
      <c r="M150" s="27">
        <f t="shared" si="10"/>
        <v>241.28</v>
      </c>
      <c r="N150" s="28" t="str">
        <f t="shared" ca="1" si="11"/>
        <v>Inativo</v>
      </c>
      <c r="O150" s="68" t="str">
        <f t="shared" si="13"/>
        <v>62.01-100</v>
      </c>
      <c r="P150" s="68" t="str">
        <f t="shared" si="14"/>
        <v>0-274</v>
      </c>
    </row>
    <row r="151" spans="1:16" x14ac:dyDescent="0.3">
      <c r="A151" s="3" t="s">
        <v>183</v>
      </c>
      <c r="B151" s="3" t="s">
        <v>19</v>
      </c>
      <c r="C151" s="3" t="s">
        <v>7</v>
      </c>
      <c r="D151" s="18">
        <v>45012</v>
      </c>
      <c r="E151" s="18">
        <v>45881</v>
      </c>
      <c r="F151" s="19">
        <v>10323.16</v>
      </c>
      <c r="G151" s="25">
        <v>39</v>
      </c>
      <c r="H151" s="3" t="s">
        <v>3</v>
      </c>
      <c r="I151" s="23">
        <v>11.3</v>
      </c>
      <c r="J151" s="25">
        <v>2</v>
      </c>
      <c r="K151" s="3" t="s">
        <v>11</v>
      </c>
      <c r="L151" s="5">
        <f t="shared" si="12"/>
        <v>28</v>
      </c>
      <c r="M151" s="27">
        <f t="shared" si="10"/>
        <v>264.7</v>
      </c>
      <c r="N151" s="28" t="str">
        <f t="shared" ca="1" si="11"/>
        <v>Ativo</v>
      </c>
      <c r="O151" s="68" t="str">
        <f t="shared" si="13"/>
        <v>10.01-27</v>
      </c>
      <c r="P151" s="68" t="str">
        <f t="shared" si="14"/>
        <v>0-274</v>
      </c>
    </row>
    <row r="152" spans="1:16" x14ac:dyDescent="0.3">
      <c r="A152" s="3" t="s">
        <v>184</v>
      </c>
      <c r="B152" s="3" t="s">
        <v>1</v>
      </c>
      <c r="C152" s="3" t="s">
        <v>14</v>
      </c>
      <c r="D152" s="18">
        <v>45402</v>
      </c>
      <c r="E152" s="18">
        <v>45851</v>
      </c>
      <c r="F152" s="19">
        <v>7442.02</v>
      </c>
      <c r="G152" s="25">
        <v>19</v>
      </c>
      <c r="H152" s="3" t="s">
        <v>3</v>
      </c>
      <c r="I152" s="23">
        <v>26.7</v>
      </c>
      <c r="J152" s="25">
        <v>5</v>
      </c>
      <c r="K152" s="3" t="s">
        <v>11</v>
      </c>
      <c r="L152" s="5">
        <f t="shared" si="12"/>
        <v>14</v>
      </c>
      <c r="M152" s="27">
        <f t="shared" si="10"/>
        <v>391.69</v>
      </c>
      <c r="N152" s="28" t="str">
        <f t="shared" ca="1" si="11"/>
        <v>Inativo</v>
      </c>
      <c r="O152" s="68" t="str">
        <f t="shared" si="13"/>
        <v>10.01-27</v>
      </c>
      <c r="P152" s="68" t="str">
        <f t="shared" si="14"/>
        <v>350.01-420</v>
      </c>
    </row>
    <row r="153" spans="1:16" x14ac:dyDescent="0.3">
      <c r="A153" s="3" t="s">
        <v>185</v>
      </c>
      <c r="B153" s="3" t="s">
        <v>1</v>
      </c>
      <c r="C153" s="3" t="s">
        <v>2</v>
      </c>
      <c r="D153" s="18">
        <v>44922</v>
      </c>
      <c r="E153" s="18">
        <v>45745</v>
      </c>
      <c r="F153" s="19">
        <v>14155.54</v>
      </c>
      <c r="G153" s="25">
        <v>38</v>
      </c>
      <c r="H153" s="3" t="s">
        <v>3</v>
      </c>
      <c r="I153" s="23">
        <v>54.2</v>
      </c>
      <c r="J153" s="25">
        <v>2</v>
      </c>
      <c r="K153" s="3" t="s">
        <v>15</v>
      </c>
      <c r="L153" s="5">
        <f t="shared" si="12"/>
        <v>27</v>
      </c>
      <c r="M153" s="27">
        <f t="shared" si="10"/>
        <v>372.51</v>
      </c>
      <c r="N153" s="28" t="str">
        <f t="shared" ca="1" si="11"/>
        <v>Inativo</v>
      </c>
      <c r="O153" s="68" t="str">
        <f t="shared" si="13"/>
        <v>45.01-62</v>
      </c>
      <c r="P153" s="68" t="str">
        <f t="shared" si="14"/>
        <v>350.01-420</v>
      </c>
    </row>
    <row r="154" spans="1:16" x14ac:dyDescent="0.3">
      <c r="A154" s="3" t="s">
        <v>186</v>
      </c>
      <c r="B154" s="3" t="s">
        <v>33</v>
      </c>
      <c r="C154" s="3" t="s">
        <v>2</v>
      </c>
      <c r="D154" s="18">
        <v>44682</v>
      </c>
      <c r="E154" s="18">
        <v>45821</v>
      </c>
      <c r="F154" s="19">
        <v>8810.2199999999993</v>
      </c>
      <c r="G154" s="25">
        <v>22</v>
      </c>
      <c r="H154" s="3" t="s">
        <v>10</v>
      </c>
      <c r="I154" s="23">
        <v>23.1</v>
      </c>
      <c r="J154" s="25">
        <v>5</v>
      </c>
      <c r="K154" s="3" t="s">
        <v>15</v>
      </c>
      <c r="L154" s="5">
        <f t="shared" si="12"/>
        <v>37</v>
      </c>
      <c r="M154" s="27">
        <f t="shared" si="10"/>
        <v>400.46</v>
      </c>
      <c r="N154" s="28" t="str">
        <f t="shared" ca="1" si="11"/>
        <v>Inativo</v>
      </c>
      <c r="O154" s="68" t="str">
        <f t="shared" si="13"/>
        <v>10.01-27</v>
      </c>
      <c r="P154" s="68" t="str">
        <f t="shared" si="14"/>
        <v>350.01-420</v>
      </c>
    </row>
    <row r="155" spans="1:16" x14ac:dyDescent="0.3">
      <c r="A155" s="3" t="s">
        <v>187</v>
      </c>
      <c r="B155" s="3" t="s">
        <v>1</v>
      </c>
      <c r="C155" s="3" t="s">
        <v>35</v>
      </c>
      <c r="D155" s="18">
        <v>44832</v>
      </c>
      <c r="E155" s="18">
        <v>45753</v>
      </c>
      <c r="F155" s="19">
        <v>10913.3</v>
      </c>
      <c r="G155" s="25">
        <v>32</v>
      </c>
      <c r="H155" s="3" t="s">
        <v>3</v>
      </c>
      <c r="I155" s="23">
        <v>37.299999999999997</v>
      </c>
      <c r="J155" s="25">
        <v>4</v>
      </c>
      <c r="K155" s="3" t="s">
        <v>15</v>
      </c>
      <c r="L155" s="5">
        <f t="shared" si="12"/>
        <v>30</v>
      </c>
      <c r="M155" s="27">
        <f t="shared" si="10"/>
        <v>341.04</v>
      </c>
      <c r="N155" s="28" t="str">
        <f t="shared" ca="1" si="11"/>
        <v>Inativo</v>
      </c>
      <c r="O155" s="68" t="str">
        <f t="shared" si="13"/>
        <v>27.01-45</v>
      </c>
      <c r="P155" s="68" t="str">
        <f t="shared" si="14"/>
        <v>274.01-350</v>
      </c>
    </row>
    <row r="156" spans="1:16" x14ac:dyDescent="0.3">
      <c r="A156" s="3" t="s">
        <v>188</v>
      </c>
      <c r="B156" s="3" t="s">
        <v>13</v>
      </c>
      <c r="C156" s="3" t="s">
        <v>2</v>
      </c>
      <c r="D156" s="18">
        <v>45192</v>
      </c>
      <c r="E156" s="18">
        <v>45865</v>
      </c>
      <c r="F156" s="19">
        <v>19856.57</v>
      </c>
      <c r="G156" s="25">
        <v>50</v>
      </c>
      <c r="H156" s="3" t="s">
        <v>10</v>
      </c>
      <c r="I156" s="23">
        <v>26.9</v>
      </c>
      <c r="J156" s="25">
        <v>1</v>
      </c>
      <c r="K156" s="3" t="s">
        <v>15</v>
      </c>
      <c r="L156" s="5">
        <f t="shared" si="12"/>
        <v>22</v>
      </c>
      <c r="M156" s="27">
        <f t="shared" si="10"/>
        <v>397.13</v>
      </c>
      <c r="N156" s="28" t="str">
        <f t="shared" ca="1" si="11"/>
        <v>Ativo</v>
      </c>
      <c r="O156" s="68" t="str">
        <f t="shared" si="13"/>
        <v>10.01-27</v>
      </c>
      <c r="P156" s="68" t="str">
        <f t="shared" si="14"/>
        <v>350.01-420</v>
      </c>
    </row>
    <row r="157" spans="1:16" x14ac:dyDescent="0.3">
      <c r="A157" s="3" t="s">
        <v>189</v>
      </c>
      <c r="B157" s="3" t="s">
        <v>19</v>
      </c>
      <c r="C157" s="3" t="s">
        <v>2</v>
      </c>
      <c r="D157" s="18">
        <v>45192</v>
      </c>
      <c r="E157" s="18">
        <v>45796</v>
      </c>
      <c r="F157" s="19">
        <v>13783.76</v>
      </c>
      <c r="G157" s="25">
        <v>34</v>
      </c>
      <c r="H157" s="3" t="s">
        <v>3</v>
      </c>
      <c r="I157" s="23">
        <v>68.099999999999994</v>
      </c>
      <c r="J157" s="25">
        <v>4</v>
      </c>
      <c r="K157" s="3" t="s">
        <v>8</v>
      </c>
      <c r="L157" s="5">
        <f t="shared" si="12"/>
        <v>20</v>
      </c>
      <c r="M157" s="27">
        <f t="shared" si="10"/>
        <v>405.4</v>
      </c>
      <c r="N157" s="28" t="str">
        <f t="shared" ca="1" si="11"/>
        <v>Inativo</v>
      </c>
      <c r="O157" s="68" t="str">
        <f t="shared" si="13"/>
        <v>62.01-100</v>
      </c>
      <c r="P157" s="68" t="str">
        <f t="shared" si="14"/>
        <v>350.01-420</v>
      </c>
    </row>
    <row r="158" spans="1:16" x14ac:dyDescent="0.3">
      <c r="A158" s="3" t="s">
        <v>190</v>
      </c>
      <c r="B158" s="3" t="s">
        <v>19</v>
      </c>
      <c r="C158" s="3" t="s">
        <v>2</v>
      </c>
      <c r="D158" s="18">
        <v>44502</v>
      </c>
      <c r="E158" s="18">
        <v>45765</v>
      </c>
      <c r="F158" s="19">
        <v>10443.950000000001</v>
      </c>
      <c r="G158" s="25">
        <v>49</v>
      </c>
      <c r="H158" s="3" t="s">
        <v>3</v>
      </c>
      <c r="I158" s="23">
        <v>30.5</v>
      </c>
      <c r="J158" s="25">
        <v>2</v>
      </c>
      <c r="K158" s="3" t="s">
        <v>4</v>
      </c>
      <c r="L158" s="5">
        <f t="shared" si="12"/>
        <v>42</v>
      </c>
      <c r="M158" s="27">
        <f t="shared" si="10"/>
        <v>213.14</v>
      </c>
      <c r="N158" s="28" t="str">
        <f t="shared" ca="1" si="11"/>
        <v>Inativo</v>
      </c>
      <c r="O158" s="68" t="str">
        <f t="shared" si="13"/>
        <v>27.01-45</v>
      </c>
      <c r="P158" s="68" t="str">
        <f t="shared" si="14"/>
        <v>0-274</v>
      </c>
    </row>
    <row r="159" spans="1:16" x14ac:dyDescent="0.3">
      <c r="A159" s="3" t="s">
        <v>191</v>
      </c>
      <c r="B159" s="3" t="s">
        <v>13</v>
      </c>
      <c r="C159" s="3" t="s">
        <v>14</v>
      </c>
      <c r="D159" s="18">
        <v>44892</v>
      </c>
      <c r="E159" s="18">
        <v>45743</v>
      </c>
      <c r="F159" s="19">
        <v>10649.68</v>
      </c>
      <c r="G159" s="25">
        <v>25</v>
      </c>
      <c r="H159" s="3" t="s">
        <v>10</v>
      </c>
      <c r="I159" s="23">
        <v>27.7</v>
      </c>
      <c r="J159" s="25">
        <v>2</v>
      </c>
      <c r="K159" s="3" t="s">
        <v>15</v>
      </c>
      <c r="L159" s="5">
        <f t="shared" si="12"/>
        <v>28</v>
      </c>
      <c r="M159" s="27">
        <f t="shared" si="10"/>
        <v>425.99</v>
      </c>
      <c r="N159" s="28" t="str">
        <f t="shared" ca="1" si="11"/>
        <v>Inativo</v>
      </c>
      <c r="O159" s="68" t="str">
        <f t="shared" si="13"/>
        <v>27.01-45</v>
      </c>
      <c r="P159" s="68" t="str">
        <f t="shared" si="14"/>
        <v>420.01-550</v>
      </c>
    </row>
    <row r="160" spans="1:16" x14ac:dyDescent="0.3">
      <c r="A160" s="3" t="s">
        <v>192</v>
      </c>
      <c r="B160" s="3" t="s">
        <v>13</v>
      </c>
      <c r="C160" s="3" t="s">
        <v>2</v>
      </c>
      <c r="D160" s="18">
        <v>44622</v>
      </c>
      <c r="E160" s="18">
        <v>45935</v>
      </c>
      <c r="F160" s="19">
        <v>6952.79</v>
      </c>
      <c r="G160" s="25">
        <v>21</v>
      </c>
      <c r="H160" s="3" t="s">
        <v>3</v>
      </c>
      <c r="I160" s="23">
        <v>66</v>
      </c>
      <c r="J160" s="25">
        <v>4</v>
      </c>
      <c r="K160" s="3" t="s">
        <v>11</v>
      </c>
      <c r="L160" s="5">
        <f t="shared" si="12"/>
        <v>43</v>
      </c>
      <c r="M160" s="27">
        <f t="shared" si="10"/>
        <v>331.09</v>
      </c>
      <c r="N160" s="28" t="str">
        <f t="shared" ca="1" si="11"/>
        <v>Ativo</v>
      </c>
      <c r="O160" s="68" t="str">
        <f t="shared" si="13"/>
        <v>62.01-100</v>
      </c>
      <c r="P160" s="68" t="str">
        <f t="shared" si="14"/>
        <v>274.01-350</v>
      </c>
    </row>
    <row r="161" spans="1:16" x14ac:dyDescent="0.3">
      <c r="A161" s="3" t="s">
        <v>193</v>
      </c>
      <c r="B161" s="3" t="s">
        <v>33</v>
      </c>
      <c r="C161" s="3" t="s">
        <v>14</v>
      </c>
      <c r="D161" s="18">
        <v>45522</v>
      </c>
      <c r="E161" s="18">
        <v>45886</v>
      </c>
      <c r="F161" s="19">
        <v>13614.81</v>
      </c>
      <c r="G161" s="25">
        <v>31</v>
      </c>
      <c r="H161" s="3" t="s">
        <v>10</v>
      </c>
      <c r="I161" s="23">
        <v>35.700000000000003</v>
      </c>
      <c r="J161" s="25">
        <v>3</v>
      </c>
      <c r="K161" s="3" t="s">
        <v>4</v>
      </c>
      <c r="L161" s="5">
        <f t="shared" si="12"/>
        <v>12</v>
      </c>
      <c r="M161" s="27">
        <f t="shared" si="10"/>
        <v>439.19</v>
      </c>
      <c r="N161" s="28" t="str">
        <f t="shared" ca="1" si="11"/>
        <v>Ativo</v>
      </c>
      <c r="O161" s="68" t="str">
        <f t="shared" si="13"/>
        <v>27.01-45</v>
      </c>
      <c r="P161" s="68" t="str">
        <f t="shared" si="14"/>
        <v>420.01-550</v>
      </c>
    </row>
    <row r="162" spans="1:16" x14ac:dyDescent="0.3">
      <c r="A162" s="3" t="s">
        <v>194</v>
      </c>
      <c r="B162" s="3" t="s">
        <v>33</v>
      </c>
      <c r="C162" s="3" t="s">
        <v>2</v>
      </c>
      <c r="D162" s="18">
        <v>45042</v>
      </c>
      <c r="E162" s="18">
        <v>45836</v>
      </c>
      <c r="F162" s="19">
        <v>8512.7900000000009</v>
      </c>
      <c r="G162" s="25">
        <v>38</v>
      </c>
      <c r="H162" s="3" t="s">
        <v>10</v>
      </c>
      <c r="I162" s="23">
        <v>32.5</v>
      </c>
      <c r="J162" s="25">
        <v>3</v>
      </c>
      <c r="K162" s="3" t="s">
        <v>15</v>
      </c>
      <c r="L162" s="5">
        <f t="shared" si="12"/>
        <v>26</v>
      </c>
      <c r="M162" s="27">
        <f t="shared" si="10"/>
        <v>224.02</v>
      </c>
      <c r="N162" s="28" t="str">
        <f t="shared" ca="1" si="11"/>
        <v>Inativo</v>
      </c>
      <c r="O162" s="68" t="str">
        <f t="shared" si="13"/>
        <v>27.01-45</v>
      </c>
      <c r="P162" s="68" t="str">
        <f t="shared" si="14"/>
        <v>0-274</v>
      </c>
    </row>
    <row r="163" spans="1:16" x14ac:dyDescent="0.3">
      <c r="A163" s="3" t="s">
        <v>195</v>
      </c>
      <c r="B163" s="3" t="s">
        <v>33</v>
      </c>
      <c r="C163" s="3" t="s">
        <v>35</v>
      </c>
      <c r="D163" s="18">
        <v>44502</v>
      </c>
      <c r="E163" s="18">
        <v>45840</v>
      </c>
      <c r="F163" s="19">
        <v>5743.08</v>
      </c>
      <c r="G163" s="25">
        <v>27</v>
      </c>
      <c r="H163" s="3" t="s">
        <v>10</v>
      </c>
      <c r="I163" s="23">
        <v>34.6</v>
      </c>
      <c r="J163" s="25">
        <v>3</v>
      </c>
      <c r="K163" s="3" t="s">
        <v>11</v>
      </c>
      <c r="L163" s="5">
        <f t="shared" si="12"/>
        <v>44</v>
      </c>
      <c r="M163" s="27">
        <f t="shared" si="10"/>
        <v>212.71</v>
      </c>
      <c r="N163" s="28" t="str">
        <f t="shared" ca="1" si="11"/>
        <v>Inativo</v>
      </c>
      <c r="O163" s="68" t="str">
        <f t="shared" si="13"/>
        <v>27.01-45</v>
      </c>
      <c r="P163" s="68" t="str">
        <f t="shared" si="14"/>
        <v>0-274</v>
      </c>
    </row>
    <row r="164" spans="1:16" x14ac:dyDescent="0.3">
      <c r="A164" s="3" t="s">
        <v>197</v>
      </c>
      <c r="B164" s="3" t="s">
        <v>19</v>
      </c>
      <c r="C164" s="3" t="s">
        <v>35</v>
      </c>
      <c r="D164" s="18">
        <v>44562</v>
      </c>
      <c r="E164" s="18">
        <v>45770</v>
      </c>
      <c r="F164" s="19">
        <v>13539.93</v>
      </c>
      <c r="G164" s="25">
        <v>50</v>
      </c>
      <c r="H164" s="3" t="s">
        <v>3</v>
      </c>
      <c r="I164" s="23">
        <v>18.8</v>
      </c>
      <c r="J164" s="25">
        <v>3</v>
      </c>
      <c r="K164" s="3" t="s">
        <v>15</v>
      </c>
      <c r="L164" s="5">
        <f t="shared" si="12"/>
        <v>40</v>
      </c>
      <c r="M164" s="27">
        <f t="shared" si="10"/>
        <v>270.8</v>
      </c>
      <c r="N164" s="28" t="str">
        <f t="shared" ca="1" si="11"/>
        <v>Inativo</v>
      </c>
      <c r="O164" s="68" t="str">
        <f t="shared" si="13"/>
        <v>10.01-27</v>
      </c>
      <c r="P164" s="68" t="str">
        <f t="shared" si="14"/>
        <v>0-274</v>
      </c>
    </row>
    <row r="165" spans="1:16" x14ac:dyDescent="0.3">
      <c r="A165" s="3" t="s">
        <v>198</v>
      </c>
      <c r="B165" s="3" t="s">
        <v>33</v>
      </c>
      <c r="C165" s="3" t="s">
        <v>35</v>
      </c>
      <c r="D165" s="18">
        <v>45792</v>
      </c>
      <c r="E165" s="18">
        <v>45843</v>
      </c>
      <c r="F165" s="19">
        <v>11840.95</v>
      </c>
      <c r="G165" s="25">
        <v>38</v>
      </c>
      <c r="H165" s="3" t="s">
        <v>10</v>
      </c>
      <c r="I165" s="23">
        <v>76.400000000000006</v>
      </c>
      <c r="J165" s="25">
        <v>1</v>
      </c>
      <c r="K165" s="3" t="s">
        <v>8</v>
      </c>
      <c r="L165" s="5">
        <f t="shared" si="12"/>
        <v>1</v>
      </c>
      <c r="M165" s="27">
        <f t="shared" si="10"/>
        <v>311.60000000000002</v>
      </c>
      <c r="N165" s="28" t="str">
        <f t="shared" ca="1" si="11"/>
        <v>Inativo</v>
      </c>
      <c r="O165" s="68" t="str">
        <f t="shared" si="13"/>
        <v>62.01-100</v>
      </c>
      <c r="P165" s="68" t="str">
        <f t="shared" si="14"/>
        <v>274.01-350</v>
      </c>
    </row>
    <row r="166" spans="1:16" x14ac:dyDescent="0.3">
      <c r="A166" s="3" t="s">
        <v>199</v>
      </c>
      <c r="B166" s="3" t="s">
        <v>6</v>
      </c>
      <c r="C166" s="3" t="s">
        <v>14</v>
      </c>
      <c r="D166" s="18">
        <v>45102</v>
      </c>
      <c r="E166" s="18">
        <v>45897</v>
      </c>
      <c r="F166" s="19">
        <v>4680.6899999999996</v>
      </c>
      <c r="G166" s="25">
        <v>20</v>
      </c>
      <c r="H166" s="3" t="s">
        <v>10</v>
      </c>
      <c r="I166" s="23">
        <v>27.5</v>
      </c>
      <c r="J166" s="25">
        <v>2</v>
      </c>
      <c r="K166" s="3" t="s">
        <v>11</v>
      </c>
      <c r="L166" s="5">
        <f t="shared" si="12"/>
        <v>26</v>
      </c>
      <c r="M166" s="27">
        <f t="shared" si="10"/>
        <v>234.03</v>
      </c>
      <c r="N166" s="28" t="str">
        <f t="shared" ca="1" si="11"/>
        <v>Ativo</v>
      </c>
      <c r="O166" s="68" t="str">
        <f t="shared" si="13"/>
        <v>27.01-45</v>
      </c>
      <c r="P166" s="68" t="str">
        <f t="shared" si="14"/>
        <v>0-274</v>
      </c>
    </row>
    <row r="167" spans="1:16" x14ac:dyDescent="0.3">
      <c r="A167" s="3" t="s">
        <v>200</v>
      </c>
      <c r="B167" s="3" t="s">
        <v>6</v>
      </c>
      <c r="C167" s="3" t="s">
        <v>7</v>
      </c>
      <c r="D167" s="18">
        <v>44802</v>
      </c>
      <c r="E167" s="18">
        <v>45815</v>
      </c>
      <c r="F167" s="19">
        <v>1850.6</v>
      </c>
      <c r="G167" s="25">
        <v>7</v>
      </c>
      <c r="H167" s="3" t="s">
        <v>10</v>
      </c>
      <c r="I167" s="23">
        <v>59.3</v>
      </c>
      <c r="J167" s="25">
        <v>5</v>
      </c>
      <c r="K167" s="3" t="s">
        <v>15</v>
      </c>
      <c r="L167" s="5">
        <f t="shared" si="12"/>
        <v>33</v>
      </c>
      <c r="M167" s="27">
        <f t="shared" si="10"/>
        <v>264.37</v>
      </c>
      <c r="N167" s="28" t="str">
        <f t="shared" ca="1" si="11"/>
        <v>Inativo</v>
      </c>
      <c r="O167" s="68" t="str">
        <f t="shared" si="13"/>
        <v>45.01-62</v>
      </c>
      <c r="P167" s="68" t="str">
        <f t="shared" si="14"/>
        <v>0-274</v>
      </c>
    </row>
    <row r="168" spans="1:16" x14ac:dyDescent="0.3">
      <c r="A168" s="3" t="s">
        <v>201</v>
      </c>
      <c r="B168" s="3" t="s">
        <v>33</v>
      </c>
      <c r="C168" s="3" t="s">
        <v>21</v>
      </c>
      <c r="D168" s="18">
        <v>45642</v>
      </c>
      <c r="E168" s="18">
        <v>45864</v>
      </c>
      <c r="F168" s="19">
        <v>3312.09</v>
      </c>
      <c r="G168" s="25">
        <v>8</v>
      </c>
      <c r="H168" s="3" t="s">
        <v>10</v>
      </c>
      <c r="I168" s="23">
        <v>22.1</v>
      </c>
      <c r="J168" s="25">
        <v>1</v>
      </c>
      <c r="K168" s="3" t="s">
        <v>15</v>
      </c>
      <c r="L168" s="5">
        <f t="shared" si="12"/>
        <v>7</v>
      </c>
      <c r="M168" s="27">
        <f t="shared" si="10"/>
        <v>414.01</v>
      </c>
      <c r="N168" s="28" t="str">
        <f t="shared" ca="1" si="11"/>
        <v>Ativo</v>
      </c>
      <c r="O168" s="68" t="str">
        <f t="shared" si="13"/>
        <v>10.01-27</v>
      </c>
      <c r="P168" s="68" t="str">
        <f t="shared" si="14"/>
        <v>350.01-420</v>
      </c>
    </row>
    <row r="169" spans="1:16" x14ac:dyDescent="0.3">
      <c r="A169" s="3" t="s">
        <v>202</v>
      </c>
      <c r="B169" s="3" t="s">
        <v>13</v>
      </c>
      <c r="C169" s="3" t="s">
        <v>2</v>
      </c>
      <c r="D169" s="18">
        <v>44802</v>
      </c>
      <c r="E169" s="18">
        <v>45808</v>
      </c>
      <c r="F169" s="19">
        <v>14060.45</v>
      </c>
      <c r="G169" s="25">
        <v>34</v>
      </c>
      <c r="H169" s="3" t="s">
        <v>10</v>
      </c>
      <c r="I169" s="23">
        <v>69.599999999999994</v>
      </c>
      <c r="J169" s="25">
        <v>2</v>
      </c>
      <c r="K169" s="3" t="s">
        <v>15</v>
      </c>
      <c r="L169" s="5">
        <f t="shared" si="12"/>
        <v>33</v>
      </c>
      <c r="M169" s="27">
        <f t="shared" si="10"/>
        <v>413.54</v>
      </c>
      <c r="N169" s="28" t="str">
        <f t="shared" ca="1" si="11"/>
        <v>Inativo</v>
      </c>
      <c r="O169" s="68" t="str">
        <f t="shared" si="13"/>
        <v>62.01-100</v>
      </c>
      <c r="P169" s="68" t="str">
        <f t="shared" si="14"/>
        <v>350.01-420</v>
      </c>
    </row>
    <row r="170" spans="1:16" x14ac:dyDescent="0.3">
      <c r="A170" s="3" t="s">
        <v>203</v>
      </c>
      <c r="B170" s="3" t="s">
        <v>6</v>
      </c>
      <c r="C170" s="3" t="s">
        <v>21</v>
      </c>
      <c r="D170" s="18">
        <v>45642</v>
      </c>
      <c r="E170" s="18">
        <v>45939</v>
      </c>
      <c r="F170" s="19">
        <v>2494.62</v>
      </c>
      <c r="G170" s="25">
        <v>12</v>
      </c>
      <c r="H170" s="3" t="s">
        <v>3</v>
      </c>
      <c r="I170" s="23">
        <v>65.3</v>
      </c>
      <c r="J170" s="25">
        <v>5</v>
      </c>
      <c r="K170" s="3" t="s">
        <v>15</v>
      </c>
      <c r="L170" s="5">
        <f t="shared" si="12"/>
        <v>9</v>
      </c>
      <c r="M170" s="27">
        <f t="shared" si="10"/>
        <v>207.89</v>
      </c>
      <c r="N170" s="28" t="str">
        <f t="shared" ca="1" si="11"/>
        <v>Ativo</v>
      </c>
      <c r="O170" s="68" t="str">
        <f t="shared" si="13"/>
        <v>62.01-100</v>
      </c>
      <c r="P170" s="68" t="str">
        <f t="shared" si="14"/>
        <v>0-274</v>
      </c>
    </row>
    <row r="171" spans="1:16" x14ac:dyDescent="0.3">
      <c r="A171" s="3" t="s">
        <v>204</v>
      </c>
      <c r="B171" s="3" t="s">
        <v>33</v>
      </c>
      <c r="C171" s="3" t="s">
        <v>35</v>
      </c>
      <c r="D171" s="18">
        <v>45612</v>
      </c>
      <c r="E171" s="18">
        <v>45860</v>
      </c>
      <c r="F171" s="19">
        <v>19495.259999999998</v>
      </c>
      <c r="G171" s="25">
        <v>39</v>
      </c>
      <c r="H171" s="3" t="s">
        <v>3</v>
      </c>
      <c r="I171" s="23">
        <v>31.7</v>
      </c>
      <c r="J171" s="25">
        <v>4</v>
      </c>
      <c r="K171" s="3" t="s">
        <v>11</v>
      </c>
      <c r="L171" s="5">
        <f t="shared" si="12"/>
        <v>8</v>
      </c>
      <c r="M171" s="27">
        <f t="shared" si="10"/>
        <v>499.88</v>
      </c>
      <c r="N171" s="28" t="str">
        <f t="shared" ca="1" si="11"/>
        <v>Ativo</v>
      </c>
      <c r="O171" s="68" t="str">
        <f t="shared" si="13"/>
        <v>27.01-45</v>
      </c>
      <c r="P171" s="68" t="str">
        <f t="shared" si="14"/>
        <v>420.01-550</v>
      </c>
    </row>
    <row r="172" spans="1:16" x14ac:dyDescent="0.3">
      <c r="A172" s="3" t="s">
        <v>205</v>
      </c>
      <c r="B172" s="3" t="s">
        <v>33</v>
      </c>
      <c r="C172" s="3" t="s">
        <v>35</v>
      </c>
      <c r="D172" s="18">
        <v>45732</v>
      </c>
      <c r="E172" s="18">
        <v>45801</v>
      </c>
      <c r="F172" s="19">
        <v>3232.26</v>
      </c>
      <c r="G172" s="25">
        <v>8</v>
      </c>
      <c r="H172" s="3" t="s">
        <v>3</v>
      </c>
      <c r="I172" s="23">
        <v>41.5</v>
      </c>
      <c r="J172" s="25">
        <v>3</v>
      </c>
      <c r="K172" s="3" t="s">
        <v>8</v>
      </c>
      <c r="L172" s="5">
        <f t="shared" si="12"/>
        <v>2</v>
      </c>
      <c r="M172" s="27">
        <f t="shared" si="10"/>
        <v>404.03</v>
      </c>
      <c r="N172" s="28" t="str">
        <f t="shared" ca="1" si="11"/>
        <v>Inativo</v>
      </c>
      <c r="O172" s="68" t="str">
        <f t="shared" si="13"/>
        <v>27.01-45</v>
      </c>
      <c r="P172" s="68" t="str">
        <f t="shared" si="14"/>
        <v>350.01-420</v>
      </c>
    </row>
    <row r="173" spans="1:16" x14ac:dyDescent="0.3">
      <c r="A173" s="3" t="s">
        <v>206</v>
      </c>
      <c r="B173" s="3" t="s">
        <v>6</v>
      </c>
      <c r="C173" s="3" t="s">
        <v>35</v>
      </c>
      <c r="D173" s="18">
        <v>45522</v>
      </c>
      <c r="E173" s="18">
        <v>45849</v>
      </c>
      <c r="F173" s="19">
        <v>22562.71</v>
      </c>
      <c r="G173" s="25">
        <v>49</v>
      </c>
      <c r="H173" s="3" t="s">
        <v>10</v>
      </c>
      <c r="I173" s="23">
        <v>45.2</v>
      </c>
      <c r="J173" s="25">
        <v>1</v>
      </c>
      <c r="K173" s="3" t="s">
        <v>8</v>
      </c>
      <c r="L173" s="5">
        <f t="shared" si="12"/>
        <v>10</v>
      </c>
      <c r="M173" s="27">
        <f t="shared" si="10"/>
        <v>460.46</v>
      </c>
      <c r="N173" s="28" t="str">
        <f t="shared" ca="1" si="11"/>
        <v>Inativo</v>
      </c>
      <c r="O173" s="68" t="str">
        <f t="shared" si="13"/>
        <v>45.01-62</v>
      </c>
      <c r="P173" s="68" t="str">
        <f t="shared" si="14"/>
        <v>420.01-550</v>
      </c>
    </row>
    <row r="174" spans="1:16" x14ac:dyDescent="0.3">
      <c r="A174" s="3" t="s">
        <v>207</v>
      </c>
      <c r="B174" s="3" t="s">
        <v>13</v>
      </c>
      <c r="C174" s="3" t="s">
        <v>21</v>
      </c>
      <c r="D174" s="18">
        <v>45552</v>
      </c>
      <c r="E174" s="18">
        <v>45701</v>
      </c>
      <c r="F174" s="19">
        <v>9645.42</v>
      </c>
      <c r="G174" s="25">
        <v>20</v>
      </c>
      <c r="H174" s="3" t="s">
        <v>3</v>
      </c>
      <c r="I174" s="23">
        <v>34.200000000000003</v>
      </c>
      <c r="J174" s="25">
        <v>3</v>
      </c>
      <c r="K174" s="3" t="s">
        <v>4</v>
      </c>
      <c r="L174" s="5">
        <f t="shared" si="12"/>
        <v>4</v>
      </c>
      <c r="M174" s="27">
        <f t="shared" si="10"/>
        <v>482.27</v>
      </c>
      <c r="N174" s="28" t="str">
        <f t="shared" ca="1" si="11"/>
        <v>Inativo</v>
      </c>
      <c r="O174" s="68" t="str">
        <f t="shared" si="13"/>
        <v>27.01-45</v>
      </c>
      <c r="P174" s="68" t="str">
        <f t="shared" si="14"/>
        <v>420.01-550</v>
      </c>
    </row>
    <row r="175" spans="1:16" x14ac:dyDescent="0.3">
      <c r="A175" s="3" t="s">
        <v>208</v>
      </c>
      <c r="B175" s="3" t="s">
        <v>13</v>
      </c>
      <c r="C175" s="3" t="s">
        <v>21</v>
      </c>
      <c r="D175" s="18">
        <v>44652</v>
      </c>
      <c r="E175" s="18">
        <v>45812</v>
      </c>
      <c r="F175" s="19">
        <v>13451.5</v>
      </c>
      <c r="G175" s="25">
        <v>35</v>
      </c>
      <c r="H175" s="3" t="s">
        <v>3</v>
      </c>
      <c r="I175" s="23">
        <v>53.8</v>
      </c>
      <c r="J175" s="25">
        <v>1</v>
      </c>
      <c r="K175" s="3" t="s">
        <v>8</v>
      </c>
      <c r="L175" s="5">
        <f t="shared" si="12"/>
        <v>38</v>
      </c>
      <c r="M175" s="27">
        <f t="shared" si="10"/>
        <v>384.33</v>
      </c>
      <c r="N175" s="28" t="str">
        <f t="shared" ca="1" si="11"/>
        <v>Inativo</v>
      </c>
      <c r="O175" s="68" t="str">
        <f t="shared" si="13"/>
        <v>45.01-62</v>
      </c>
      <c r="P175" s="68" t="str">
        <f t="shared" si="14"/>
        <v>350.01-420</v>
      </c>
    </row>
    <row r="176" spans="1:16" x14ac:dyDescent="0.3">
      <c r="A176" s="3" t="s">
        <v>209</v>
      </c>
      <c r="B176" s="3" t="s">
        <v>6</v>
      </c>
      <c r="C176" s="3" t="s">
        <v>35</v>
      </c>
      <c r="D176" s="18">
        <v>45582</v>
      </c>
      <c r="E176" s="18">
        <v>45714</v>
      </c>
      <c r="F176" s="19">
        <v>3690.85</v>
      </c>
      <c r="G176" s="25">
        <v>10</v>
      </c>
      <c r="H176" s="3" t="s">
        <v>10</v>
      </c>
      <c r="I176" s="23">
        <v>69</v>
      </c>
      <c r="J176" s="25">
        <v>1</v>
      </c>
      <c r="K176" s="3" t="s">
        <v>4</v>
      </c>
      <c r="L176" s="5">
        <f t="shared" si="12"/>
        <v>4</v>
      </c>
      <c r="M176" s="27">
        <f t="shared" ref="M176:M237" si="15">IFERROR(ROUND(F176/G176,2),0)</f>
        <v>369.09</v>
      </c>
      <c r="N176" s="28" t="str">
        <f t="shared" ref="N176:N237" ca="1" si="16">IF(((TODAY()-1)-E176)&gt;90,"Inativo","Ativo")</f>
        <v>Inativo</v>
      </c>
      <c r="O176" s="68" t="str">
        <f t="shared" si="13"/>
        <v>62.01-100</v>
      </c>
      <c r="P176" s="68" t="str">
        <f t="shared" si="14"/>
        <v>350.01-420</v>
      </c>
    </row>
    <row r="177" spans="1:16" x14ac:dyDescent="0.3">
      <c r="A177" s="3" t="s">
        <v>210</v>
      </c>
      <c r="B177" s="3" t="s">
        <v>1</v>
      </c>
      <c r="C177" s="3" t="s">
        <v>35</v>
      </c>
      <c r="D177" s="18">
        <v>45372</v>
      </c>
      <c r="E177" s="18">
        <v>45921</v>
      </c>
      <c r="F177" s="19">
        <v>8572.52</v>
      </c>
      <c r="G177" s="25">
        <v>41</v>
      </c>
      <c r="H177" s="3" t="s">
        <v>10</v>
      </c>
      <c r="I177" s="23">
        <v>53.3</v>
      </c>
      <c r="J177" s="25">
        <v>5</v>
      </c>
      <c r="K177" s="3" t="s">
        <v>15</v>
      </c>
      <c r="L177" s="5">
        <f t="shared" si="12"/>
        <v>18</v>
      </c>
      <c r="M177" s="27">
        <f t="shared" si="15"/>
        <v>209.09</v>
      </c>
      <c r="N177" s="28" t="str">
        <f t="shared" ca="1" si="16"/>
        <v>Ativo</v>
      </c>
      <c r="O177" s="68" t="str">
        <f t="shared" si="13"/>
        <v>45.01-62</v>
      </c>
      <c r="P177" s="68" t="str">
        <f t="shared" si="14"/>
        <v>0-274</v>
      </c>
    </row>
    <row r="178" spans="1:16" x14ac:dyDescent="0.3">
      <c r="A178" s="3" t="s">
        <v>211</v>
      </c>
      <c r="B178" s="3" t="s">
        <v>13</v>
      </c>
      <c r="C178" s="3" t="s">
        <v>7</v>
      </c>
      <c r="D178" s="18">
        <v>45402</v>
      </c>
      <c r="E178" s="18">
        <v>45707</v>
      </c>
      <c r="F178" s="19">
        <v>11316.49</v>
      </c>
      <c r="G178" s="25">
        <v>51</v>
      </c>
      <c r="H178" s="3" t="s">
        <v>10</v>
      </c>
      <c r="I178" s="23">
        <v>30.8</v>
      </c>
      <c r="J178" s="25">
        <v>1</v>
      </c>
      <c r="K178" s="3" t="s">
        <v>8</v>
      </c>
      <c r="L178" s="5">
        <f t="shared" si="12"/>
        <v>10</v>
      </c>
      <c r="M178" s="27">
        <f t="shared" si="15"/>
        <v>221.89</v>
      </c>
      <c r="N178" s="28" t="str">
        <f t="shared" ca="1" si="16"/>
        <v>Inativo</v>
      </c>
      <c r="O178" s="68" t="str">
        <f t="shared" si="13"/>
        <v>27.01-45</v>
      </c>
      <c r="P178" s="68" t="str">
        <f t="shared" si="14"/>
        <v>0-274</v>
      </c>
    </row>
    <row r="179" spans="1:16" x14ac:dyDescent="0.3">
      <c r="A179" s="3" t="s">
        <v>212</v>
      </c>
      <c r="B179" s="3" t="s">
        <v>33</v>
      </c>
      <c r="C179" s="3" t="s">
        <v>7</v>
      </c>
      <c r="D179" s="18">
        <v>44952</v>
      </c>
      <c r="E179" s="18">
        <v>45830</v>
      </c>
      <c r="F179" s="19">
        <v>8519.4699999999993</v>
      </c>
      <c r="G179" s="25">
        <v>29</v>
      </c>
      <c r="H179" s="3" t="s">
        <v>10</v>
      </c>
      <c r="I179" s="23">
        <v>52.5</v>
      </c>
      <c r="J179" s="25">
        <v>3</v>
      </c>
      <c r="K179" s="3" t="s">
        <v>15</v>
      </c>
      <c r="L179" s="5">
        <f t="shared" si="12"/>
        <v>29</v>
      </c>
      <c r="M179" s="27">
        <f t="shared" si="15"/>
        <v>293.77</v>
      </c>
      <c r="N179" s="28" t="str">
        <f t="shared" ca="1" si="16"/>
        <v>Inativo</v>
      </c>
      <c r="O179" s="68" t="str">
        <f t="shared" si="13"/>
        <v>45.01-62</v>
      </c>
      <c r="P179" s="68" t="str">
        <f t="shared" si="14"/>
        <v>274.01-350</v>
      </c>
    </row>
    <row r="180" spans="1:16" x14ac:dyDescent="0.3">
      <c r="A180" s="3" t="s">
        <v>213</v>
      </c>
      <c r="B180" s="3" t="s">
        <v>33</v>
      </c>
      <c r="C180" s="3" t="s">
        <v>21</v>
      </c>
      <c r="D180" s="18">
        <v>45162</v>
      </c>
      <c r="E180" s="18">
        <v>45739</v>
      </c>
      <c r="F180" s="19">
        <v>10878.14</v>
      </c>
      <c r="G180" s="25">
        <v>32</v>
      </c>
      <c r="H180" s="3" t="s">
        <v>3</v>
      </c>
      <c r="I180" s="23">
        <v>32.299999999999997</v>
      </c>
      <c r="J180" s="25">
        <v>3</v>
      </c>
      <c r="K180" s="3" t="s">
        <v>11</v>
      </c>
      <c r="L180" s="5">
        <f t="shared" si="12"/>
        <v>19</v>
      </c>
      <c r="M180" s="27">
        <f t="shared" si="15"/>
        <v>339.94</v>
      </c>
      <c r="N180" s="28" t="str">
        <f t="shared" ca="1" si="16"/>
        <v>Inativo</v>
      </c>
      <c r="O180" s="68" t="str">
        <f t="shared" si="13"/>
        <v>27.01-45</v>
      </c>
      <c r="P180" s="68" t="str">
        <f t="shared" si="14"/>
        <v>274.01-350</v>
      </c>
    </row>
    <row r="181" spans="1:16" x14ac:dyDescent="0.3">
      <c r="A181" s="3" t="s">
        <v>214</v>
      </c>
      <c r="B181" s="3" t="s">
        <v>19</v>
      </c>
      <c r="C181" s="3" t="s">
        <v>21</v>
      </c>
      <c r="D181" s="18">
        <v>45672</v>
      </c>
      <c r="E181" s="18" t="s">
        <v>426</v>
      </c>
      <c r="F181" s="19">
        <v>976.32</v>
      </c>
      <c r="G181" s="25">
        <v>3</v>
      </c>
      <c r="H181" s="3" t="s">
        <v>10</v>
      </c>
      <c r="I181" s="23">
        <v>70.5</v>
      </c>
      <c r="J181" s="25">
        <v>2</v>
      </c>
      <c r="K181" s="3" t="s">
        <v>15</v>
      </c>
      <c r="L181" s="5" t="e">
        <f t="shared" si="12"/>
        <v>#VALUE!</v>
      </c>
      <c r="M181" s="27">
        <f t="shared" si="15"/>
        <v>325.44</v>
      </c>
      <c r="N181" s="28" t="e">
        <f t="shared" ca="1" si="16"/>
        <v>#VALUE!</v>
      </c>
      <c r="O181" s="68" t="str">
        <f t="shared" si="13"/>
        <v>62.01-100</v>
      </c>
      <c r="P181" s="68" t="str">
        <f t="shared" si="14"/>
        <v>274.01-350</v>
      </c>
    </row>
    <row r="182" spans="1:16" x14ac:dyDescent="0.3">
      <c r="A182" s="3" t="s">
        <v>215</v>
      </c>
      <c r="B182" s="3" t="s">
        <v>6</v>
      </c>
      <c r="C182" s="3" t="s">
        <v>14</v>
      </c>
      <c r="D182" s="18">
        <v>45492</v>
      </c>
      <c r="E182" s="18">
        <v>45904</v>
      </c>
      <c r="F182" s="19">
        <v>16322.14</v>
      </c>
      <c r="G182" s="25">
        <v>48</v>
      </c>
      <c r="H182" s="3" t="s">
        <v>10</v>
      </c>
      <c r="I182" s="23">
        <v>79.7</v>
      </c>
      <c r="J182" s="25">
        <v>3</v>
      </c>
      <c r="K182" s="3" t="s">
        <v>11</v>
      </c>
      <c r="L182" s="5">
        <f t="shared" si="12"/>
        <v>13</v>
      </c>
      <c r="M182" s="27">
        <f t="shared" si="15"/>
        <v>340.04</v>
      </c>
      <c r="N182" s="28" t="str">
        <f t="shared" ca="1" si="16"/>
        <v>Ativo</v>
      </c>
      <c r="O182" s="68" t="str">
        <f t="shared" si="13"/>
        <v>62.01-100</v>
      </c>
      <c r="P182" s="68" t="str">
        <f t="shared" si="14"/>
        <v>274.01-350</v>
      </c>
    </row>
    <row r="183" spans="1:16" x14ac:dyDescent="0.3">
      <c r="A183" s="3" t="s">
        <v>216</v>
      </c>
      <c r="B183" s="3" t="s">
        <v>1</v>
      </c>
      <c r="C183" s="3" t="s">
        <v>2</v>
      </c>
      <c r="D183" s="18">
        <v>45102</v>
      </c>
      <c r="E183" s="18">
        <v>45918</v>
      </c>
      <c r="F183" s="19">
        <v>9787.7900000000009</v>
      </c>
      <c r="G183" s="25">
        <v>32</v>
      </c>
      <c r="H183" s="3" t="s">
        <v>3</v>
      </c>
      <c r="I183" s="23">
        <v>25.1</v>
      </c>
      <c r="J183" s="25">
        <v>1</v>
      </c>
      <c r="K183" s="3" t="s">
        <v>15</v>
      </c>
      <c r="L183" s="5">
        <f t="shared" si="12"/>
        <v>27</v>
      </c>
      <c r="M183" s="27">
        <f t="shared" si="15"/>
        <v>305.87</v>
      </c>
      <c r="N183" s="28" t="str">
        <f t="shared" ca="1" si="16"/>
        <v>Ativo</v>
      </c>
      <c r="O183" s="68" t="str">
        <f t="shared" si="13"/>
        <v>10.01-27</v>
      </c>
      <c r="P183" s="68" t="str">
        <f t="shared" si="14"/>
        <v>274.01-350</v>
      </c>
    </row>
    <row r="184" spans="1:16" x14ac:dyDescent="0.3">
      <c r="A184" s="3" t="s">
        <v>217</v>
      </c>
      <c r="B184" s="3" t="s">
        <v>33</v>
      </c>
      <c r="C184" s="3" t="s">
        <v>35</v>
      </c>
      <c r="D184" s="18">
        <v>44622</v>
      </c>
      <c r="E184" s="18">
        <v>45762</v>
      </c>
      <c r="F184" s="19">
        <v>19528.52</v>
      </c>
      <c r="G184" s="25">
        <v>43</v>
      </c>
      <c r="H184" s="3" t="s">
        <v>10</v>
      </c>
      <c r="I184" s="23">
        <v>47.6</v>
      </c>
      <c r="J184" s="25">
        <v>4</v>
      </c>
      <c r="K184" s="3" t="s">
        <v>8</v>
      </c>
      <c r="L184" s="5">
        <f t="shared" si="12"/>
        <v>38</v>
      </c>
      <c r="M184" s="27">
        <f t="shared" si="15"/>
        <v>454.15</v>
      </c>
      <c r="N184" s="28" t="str">
        <f t="shared" ca="1" si="16"/>
        <v>Inativo</v>
      </c>
      <c r="O184" s="68" t="str">
        <f t="shared" si="13"/>
        <v>45.01-62</v>
      </c>
      <c r="P184" s="68" t="str">
        <f t="shared" si="14"/>
        <v>420.01-550</v>
      </c>
    </row>
    <row r="185" spans="1:16" x14ac:dyDescent="0.3">
      <c r="A185" s="3" t="s">
        <v>218</v>
      </c>
      <c r="B185" s="3" t="s">
        <v>13</v>
      </c>
      <c r="C185" s="3" t="s">
        <v>14</v>
      </c>
      <c r="D185" s="18">
        <v>45102</v>
      </c>
      <c r="E185" s="18">
        <v>45871</v>
      </c>
      <c r="F185" s="19">
        <v>8476.5400000000009</v>
      </c>
      <c r="G185" s="25">
        <v>23</v>
      </c>
      <c r="H185" s="3" t="s">
        <v>10</v>
      </c>
      <c r="I185" s="23">
        <v>13.6</v>
      </c>
      <c r="J185" s="25">
        <v>3</v>
      </c>
      <c r="K185" s="3" t="s">
        <v>15</v>
      </c>
      <c r="L185" s="5">
        <f t="shared" si="12"/>
        <v>25</v>
      </c>
      <c r="M185" s="27">
        <f t="shared" si="15"/>
        <v>368.55</v>
      </c>
      <c r="N185" s="28" t="str">
        <f t="shared" ca="1" si="16"/>
        <v>Ativo</v>
      </c>
      <c r="O185" s="68" t="str">
        <f t="shared" si="13"/>
        <v>10.01-27</v>
      </c>
      <c r="P185" s="68" t="str">
        <f t="shared" si="14"/>
        <v>350.01-420</v>
      </c>
    </row>
    <row r="186" spans="1:16" x14ac:dyDescent="0.3">
      <c r="A186" s="3" t="s">
        <v>219</v>
      </c>
      <c r="B186" s="3" t="s">
        <v>1</v>
      </c>
      <c r="C186" s="3" t="s">
        <v>7</v>
      </c>
      <c r="D186" s="18">
        <v>44892</v>
      </c>
      <c r="E186" s="18">
        <v>45687</v>
      </c>
      <c r="F186" s="19">
        <v>10835.23</v>
      </c>
      <c r="G186" s="25">
        <v>28</v>
      </c>
      <c r="H186" s="3" t="s">
        <v>10</v>
      </c>
      <c r="I186" s="23">
        <v>67.8</v>
      </c>
      <c r="J186" s="25">
        <v>5</v>
      </c>
      <c r="K186" s="3" t="s">
        <v>4</v>
      </c>
      <c r="L186" s="5">
        <f t="shared" si="12"/>
        <v>26</v>
      </c>
      <c r="M186" s="27">
        <f t="shared" si="15"/>
        <v>386.97</v>
      </c>
      <c r="N186" s="28" t="str">
        <f t="shared" ca="1" si="16"/>
        <v>Inativo</v>
      </c>
      <c r="O186" s="68" t="str">
        <f t="shared" si="13"/>
        <v>62.01-100</v>
      </c>
      <c r="P186" s="68" t="str">
        <f t="shared" si="14"/>
        <v>350.01-420</v>
      </c>
    </row>
    <row r="187" spans="1:16" x14ac:dyDescent="0.3">
      <c r="A187" s="3" t="s">
        <v>220</v>
      </c>
      <c r="B187" s="3" t="s">
        <v>19</v>
      </c>
      <c r="C187" s="3" t="s">
        <v>2</v>
      </c>
      <c r="D187" s="18">
        <v>45102</v>
      </c>
      <c r="E187" s="18">
        <v>45796</v>
      </c>
      <c r="F187" s="19">
        <v>5973.5</v>
      </c>
      <c r="G187" s="25">
        <v>23</v>
      </c>
      <c r="H187" s="3" t="s">
        <v>10</v>
      </c>
      <c r="I187" s="23">
        <v>62.8</v>
      </c>
      <c r="J187" s="25">
        <v>5</v>
      </c>
      <c r="K187" s="3" t="s">
        <v>11</v>
      </c>
      <c r="L187" s="5">
        <f t="shared" si="12"/>
        <v>23</v>
      </c>
      <c r="M187" s="27">
        <f t="shared" si="15"/>
        <v>259.72000000000003</v>
      </c>
      <c r="N187" s="28" t="str">
        <f t="shared" ca="1" si="16"/>
        <v>Inativo</v>
      </c>
      <c r="O187" s="68" t="str">
        <f t="shared" si="13"/>
        <v>62.01-100</v>
      </c>
      <c r="P187" s="68" t="str">
        <f t="shared" si="14"/>
        <v>0-274</v>
      </c>
    </row>
    <row r="188" spans="1:16" x14ac:dyDescent="0.3">
      <c r="A188" s="3" t="s">
        <v>221</v>
      </c>
      <c r="B188" s="3" t="s">
        <v>6</v>
      </c>
      <c r="C188" s="3" t="s">
        <v>2</v>
      </c>
      <c r="D188" s="18">
        <v>45792</v>
      </c>
      <c r="E188" s="18">
        <v>45847</v>
      </c>
      <c r="F188" s="19">
        <v>711.6</v>
      </c>
      <c r="G188" s="25">
        <v>2</v>
      </c>
      <c r="H188" s="3" t="s">
        <v>10</v>
      </c>
      <c r="I188" s="23">
        <v>66.3</v>
      </c>
      <c r="J188" s="25">
        <v>2</v>
      </c>
      <c r="K188" s="3" t="s">
        <v>8</v>
      </c>
      <c r="L188" s="5">
        <f t="shared" si="12"/>
        <v>1</v>
      </c>
      <c r="M188" s="27">
        <f t="shared" si="15"/>
        <v>355.8</v>
      </c>
      <c r="N188" s="28" t="str">
        <f t="shared" ca="1" si="16"/>
        <v>Inativo</v>
      </c>
      <c r="O188" s="68" t="str">
        <f t="shared" si="13"/>
        <v>62.01-100</v>
      </c>
      <c r="P188" s="68" t="str">
        <f t="shared" si="14"/>
        <v>350.01-420</v>
      </c>
    </row>
    <row r="189" spans="1:16" x14ac:dyDescent="0.3">
      <c r="A189" s="3" t="s">
        <v>222</v>
      </c>
      <c r="B189" s="3" t="s">
        <v>13</v>
      </c>
      <c r="C189" s="3" t="s">
        <v>35</v>
      </c>
      <c r="D189" s="18">
        <v>45252</v>
      </c>
      <c r="E189" s="18">
        <v>45782</v>
      </c>
      <c r="F189" s="19">
        <v>3521.94</v>
      </c>
      <c r="G189" s="25">
        <v>10</v>
      </c>
      <c r="H189" s="3" t="s">
        <v>10</v>
      </c>
      <c r="I189" s="23">
        <v>51.6</v>
      </c>
      <c r="J189" s="25">
        <v>5</v>
      </c>
      <c r="K189" s="3" t="s">
        <v>11</v>
      </c>
      <c r="L189" s="5">
        <f t="shared" si="12"/>
        <v>17</v>
      </c>
      <c r="M189" s="27">
        <f t="shared" si="15"/>
        <v>352.19</v>
      </c>
      <c r="N189" s="28" t="str">
        <f t="shared" ca="1" si="16"/>
        <v>Inativo</v>
      </c>
      <c r="O189" s="68" t="str">
        <f t="shared" si="13"/>
        <v>45.01-62</v>
      </c>
      <c r="P189" s="68" t="str">
        <f t="shared" si="14"/>
        <v>350.01-420</v>
      </c>
    </row>
    <row r="190" spans="1:16" x14ac:dyDescent="0.3">
      <c r="A190" s="3" t="s">
        <v>223</v>
      </c>
      <c r="B190" s="3" t="s">
        <v>6</v>
      </c>
      <c r="C190" s="3" t="s">
        <v>14</v>
      </c>
      <c r="D190" s="18">
        <v>44952</v>
      </c>
      <c r="E190" s="18">
        <v>45878</v>
      </c>
      <c r="F190" s="19">
        <v>12109.83</v>
      </c>
      <c r="G190" s="25">
        <v>52</v>
      </c>
      <c r="H190" s="3" t="s">
        <v>10</v>
      </c>
      <c r="I190" s="23">
        <v>33.200000000000003</v>
      </c>
      <c r="J190" s="25">
        <v>4</v>
      </c>
      <c r="K190" s="3" t="s">
        <v>15</v>
      </c>
      <c r="L190" s="5">
        <f t="shared" si="12"/>
        <v>30</v>
      </c>
      <c r="M190" s="27">
        <f t="shared" si="15"/>
        <v>232.88</v>
      </c>
      <c r="N190" s="28" t="str">
        <f t="shared" ca="1" si="16"/>
        <v>Ativo</v>
      </c>
      <c r="O190" s="68" t="str">
        <f t="shared" si="13"/>
        <v>27.01-45</v>
      </c>
      <c r="P190" s="68" t="str">
        <f t="shared" si="14"/>
        <v>0-274</v>
      </c>
    </row>
    <row r="191" spans="1:16" x14ac:dyDescent="0.3">
      <c r="A191" s="3" t="s">
        <v>224</v>
      </c>
      <c r="B191" s="3" t="s">
        <v>1</v>
      </c>
      <c r="C191" s="3" t="s">
        <v>35</v>
      </c>
      <c r="D191" s="18">
        <v>44952</v>
      </c>
      <c r="E191" s="18">
        <v>45715</v>
      </c>
      <c r="F191" s="19">
        <v>6000.91</v>
      </c>
      <c r="G191" s="25">
        <v>16</v>
      </c>
      <c r="H191" s="3" t="s">
        <v>3</v>
      </c>
      <c r="I191" s="23">
        <v>60.5</v>
      </c>
      <c r="J191" s="25">
        <v>2</v>
      </c>
      <c r="K191" s="3" t="s">
        <v>11</v>
      </c>
      <c r="L191" s="5">
        <f t="shared" si="12"/>
        <v>25</v>
      </c>
      <c r="M191" s="27">
        <f t="shared" si="15"/>
        <v>375.06</v>
      </c>
      <c r="N191" s="28" t="str">
        <f t="shared" ca="1" si="16"/>
        <v>Inativo</v>
      </c>
      <c r="O191" s="68" t="str">
        <f t="shared" si="13"/>
        <v>45.01-62</v>
      </c>
      <c r="P191" s="68" t="str">
        <f t="shared" si="14"/>
        <v>350.01-420</v>
      </c>
    </row>
    <row r="192" spans="1:16" x14ac:dyDescent="0.3">
      <c r="A192" s="3" t="s">
        <v>226</v>
      </c>
      <c r="B192" s="3" t="s">
        <v>33</v>
      </c>
      <c r="C192" s="3" t="s">
        <v>21</v>
      </c>
      <c r="D192" s="18">
        <v>45072</v>
      </c>
      <c r="E192" s="18">
        <v>45684</v>
      </c>
      <c r="F192" s="19">
        <v>13464.04</v>
      </c>
      <c r="G192" s="25">
        <v>32</v>
      </c>
      <c r="H192" s="3" t="s">
        <v>10</v>
      </c>
      <c r="I192" s="23">
        <v>71.099999999999994</v>
      </c>
      <c r="J192" s="25">
        <v>1</v>
      </c>
      <c r="K192" s="3" t="s">
        <v>8</v>
      </c>
      <c r="L192" s="5">
        <f t="shared" si="12"/>
        <v>20</v>
      </c>
      <c r="M192" s="27">
        <f t="shared" si="15"/>
        <v>420.75</v>
      </c>
      <c r="N192" s="28" t="str">
        <f t="shared" ca="1" si="16"/>
        <v>Inativo</v>
      </c>
      <c r="O192" s="68" t="str">
        <f t="shared" si="13"/>
        <v>62.01-100</v>
      </c>
      <c r="P192" s="68" t="str">
        <f t="shared" si="14"/>
        <v>420.01-550</v>
      </c>
    </row>
    <row r="193" spans="1:16" x14ac:dyDescent="0.3">
      <c r="A193" s="3" t="s">
        <v>227</v>
      </c>
      <c r="B193" s="3" t="s">
        <v>6</v>
      </c>
      <c r="C193" s="3" t="s">
        <v>21</v>
      </c>
      <c r="D193" s="18">
        <v>44802</v>
      </c>
      <c r="E193" s="18">
        <v>45713</v>
      </c>
      <c r="F193" s="19">
        <v>5882.52</v>
      </c>
      <c r="G193" s="25">
        <v>20</v>
      </c>
      <c r="H193" s="3" t="s">
        <v>10</v>
      </c>
      <c r="I193" s="23">
        <v>46.8</v>
      </c>
      <c r="J193" s="25">
        <v>2</v>
      </c>
      <c r="K193" s="3" t="s">
        <v>11</v>
      </c>
      <c r="L193" s="5">
        <f t="shared" si="12"/>
        <v>30</v>
      </c>
      <c r="M193" s="27">
        <f t="shared" si="15"/>
        <v>294.13</v>
      </c>
      <c r="N193" s="28" t="str">
        <f t="shared" ca="1" si="16"/>
        <v>Inativo</v>
      </c>
      <c r="O193" s="68" t="str">
        <f t="shared" si="13"/>
        <v>45.01-62</v>
      </c>
      <c r="P193" s="68" t="str">
        <f t="shared" si="14"/>
        <v>274.01-350</v>
      </c>
    </row>
    <row r="194" spans="1:16" x14ac:dyDescent="0.3">
      <c r="A194" s="3" t="s">
        <v>228</v>
      </c>
      <c r="B194" s="3" t="s">
        <v>6</v>
      </c>
      <c r="C194" s="3" t="s">
        <v>14</v>
      </c>
      <c r="D194" s="18">
        <v>44832</v>
      </c>
      <c r="E194" s="18">
        <v>45890</v>
      </c>
      <c r="F194" s="19">
        <v>5668.94</v>
      </c>
      <c r="G194" s="25">
        <v>22</v>
      </c>
      <c r="H194" s="3" t="s">
        <v>10</v>
      </c>
      <c r="I194" s="23">
        <v>52.7</v>
      </c>
      <c r="J194" s="25">
        <v>2</v>
      </c>
      <c r="K194" s="3" t="s">
        <v>15</v>
      </c>
      <c r="L194" s="5">
        <f t="shared" ref="L194:L257" si="17">ROUNDDOWN((E194-D194)/30,0)</f>
        <v>35</v>
      </c>
      <c r="M194" s="27">
        <f t="shared" si="15"/>
        <v>257.68</v>
      </c>
      <c r="N194" s="28" t="str">
        <f t="shared" ca="1" si="16"/>
        <v>Ativo</v>
      </c>
      <c r="O194" s="68" t="str">
        <f t="shared" ref="O194:O257" si="18">IF(I194&lt;=10,"0-10",IF(I194&lt;=27,"10.01-27",IF(I194&lt;=45,"27.01-45",IF(I194&lt;=62,"45.01-62","62.01-100"))))</f>
        <v>45.01-62</v>
      </c>
      <c r="P194" s="68" t="str">
        <f t="shared" ref="P194:P257" si="19">IF(M194&lt;=274,"0-274",IF(M194&lt;=350,"274.01-350",IF(M194&lt;=420,"350.01-420","420.01-550")))</f>
        <v>0-274</v>
      </c>
    </row>
    <row r="195" spans="1:16" x14ac:dyDescent="0.3">
      <c r="A195" s="3" t="s">
        <v>229</v>
      </c>
      <c r="B195" s="3" t="s">
        <v>6</v>
      </c>
      <c r="C195" s="3" t="s">
        <v>14</v>
      </c>
      <c r="D195" s="18">
        <v>45432</v>
      </c>
      <c r="E195" s="18">
        <v>45929</v>
      </c>
      <c r="F195" s="19">
        <v>24424.32</v>
      </c>
      <c r="G195" s="25">
        <v>60</v>
      </c>
      <c r="H195" s="3" t="s">
        <v>10</v>
      </c>
      <c r="I195" s="23">
        <v>59.3</v>
      </c>
      <c r="J195" s="25">
        <v>4</v>
      </c>
      <c r="K195" s="3" t="s">
        <v>15</v>
      </c>
      <c r="L195" s="5">
        <f t="shared" si="17"/>
        <v>16</v>
      </c>
      <c r="M195" s="27">
        <f t="shared" si="15"/>
        <v>407.07</v>
      </c>
      <c r="N195" s="28" t="str">
        <f t="shared" ca="1" si="16"/>
        <v>Ativo</v>
      </c>
      <c r="O195" s="68" t="str">
        <f t="shared" si="18"/>
        <v>45.01-62</v>
      </c>
      <c r="P195" s="68" t="str">
        <f t="shared" si="19"/>
        <v>350.01-420</v>
      </c>
    </row>
    <row r="196" spans="1:16" x14ac:dyDescent="0.3">
      <c r="A196" s="3" t="s">
        <v>230</v>
      </c>
      <c r="B196" s="3" t="s">
        <v>33</v>
      </c>
      <c r="C196" s="3" t="s">
        <v>14</v>
      </c>
      <c r="D196" s="18">
        <v>44802</v>
      </c>
      <c r="E196" s="18">
        <v>45879</v>
      </c>
      <c r="F196" s="19">
        <v>21950.54</v>
      </c>
      <c r="G196" s="25">
        <v>59</v>
      </c>
      <c r="H196" s="3" t="s">
        <v>10</v>
      </c>
      <c r="I196" s="23">
        <v>30.1</v>
      </c>
      <c r="J196" s="25">
        <v>5</v>
      </c>
      <c r="K196" s="3" t="s">
        <v>11</v>
      </c>
      <c r="L196" s="5">
        <f t="shared" si="17"/>
        <v>35</v>
      </c>
      <c r="M196" s="27">
        <f t="shared" si="15"/>
        <v>372.04</v>
      </c>
      <c r="N196" s="28" t="str">
        <f t="shared" ca="1" si="16"/>
        <v>Ativo</v>
      </c>
      <c r="O196" s="68" t="str">
        <f t="shared" si="18"/>
        <v>27.01-45</v>
      </c>
      <c r="P196" s="68" t="str">
        <f t="shared" si="19"/>
        <v>350.01-420</v>
      </c>
    </row>
    <row r="197" spans="1:16" x14ac:dyDescent="0.3">
      <c r="A197" s="3" t="s">
        <v>231</v>
      </c>
      <c r="B197" s="3" t="s">
        <v>33</v>
      </c>
      <c r="C197" s="3" t="s">
        <v>14</v>
      </c>
      <c r="D197" s="18">
        <v>45582</v>
      </c>
      <c r="E197" s="18">
        <v>45872</v>
      </c>
      <c r="F197" s="19">
        <v>4026.76</v>
      </c>
      <c r="G197" s="25">
        <v>18</v>
      </c>
      <c r="H197" s="3" t="s">
        <v>10</v>
      </c>
      <c r="I197" s="23">
        <v>76.900000000000006</v>
      </c>
      <c r="J197" s="25">
        <v>4</v>
      </c>
      <c r="K197" s="3" t="s">
        <v>15</v>
      </c>
      <c r="L197" s="5">
        <f t="shared" si="17"/>
        <v>9</v>
      </c>
      <c r="M197" s="27">
        <f t="shared" si="15"/>
        <v>223.71</v>
      </c>
      <c r="N197" s="28" t="str">
        <f t="shared" ca="1" si="16"/>
        <v>Ativo</v>
      </c>
      <c r="O197" s="68" t="str">
        <f t="shared" si="18"/>
        <v>62.01-100</v>
      </c>
      <c r="P197" s="68" t="str">
        <f t="shared" si="19"/>
        <v>0-274</v>
      </c>
    </row>
    <row r="198" spans="1:16" x14ac:dyDescent="0.3">
      <c r="A198" s="3" t="s">
        <v>232</v>
      </c>
      <c r="B198" s="3" t="s">
        <v>33</v>
      </c>
      <c r="C198" s="3" t="s">
        <v>21</v>
      </c>
      <c r="D198" s="18">
        <v>45492</v>
      </c>
      <c r="E198" s="18">
        <v>45898</v>
      </c>
      <c r="F198" s="19">
        <v>21260.27</v>
      </c>
      <c r="G198" s="25">
        <v>52</v>
      </c>
      <c r="H198" s="3" t="s">
        <v>10</v>
      </c>
      <c r="I198" s="23">
        <v>75.3</v>
      </c>
      <c r="J198" s="25">
        <v>2</v>
      </c>
      <c r="K198" s="3" t="s">
        <v>4</v>
      </c>
      <c r="L198" s="5">
        <f t="shared" si="17"/>
        <v>13</v>
      </c>
      <c r="M198" s="27">
        <f t="shared" si="15"/>
        <v>408.85</v>
      </c>
      <c r="N198" s="28" t="str">
        <f t="shared" ca="1" si="16"/>
        <v>Ativo</v>
      </c>
      <c r="O198" s="68" t="str">
        <f t="shared" si="18"/>
        <v>62.01-100</v>
      </c>
      <c r="P198" s="68" t="str">
        <f t="shared" si="19"/>
        <v>350.01-420</v>
      </c>
    </row>
    <row r="199" spans="1:16" x14ac:dyDescent="0.3">
      <c r="A199" s="3" t="s">
        <v>233</v>
      </c>
      <c r="B199" s="3" t="s">
        <v>6</v>
      </c>
      <c r="C199" s="3" t="s">
        <v>35</v>
      </c>
      <c r="D199" s="18">
        <v>45402</v>
      </c>
      <c r="E199" s="18">
        <v>45870</v>
      </c>
      <c r="F199" s="19">
        <v>3236.21</v>
      </c>
      <c r="G199" s="25">
        <v>15</v>
      </c>
      <c r="H199" s="3" t="s">
        <v>3</v>
      </c>
      <c r="I199" s="23">
        <v>54.7</v>
      </c>
      <c r="J199" s="25">
        <v>4</v>
      </c>
      <c r="K199" s="3" t="s">
        <v>15</v>
      </c>
      <c r="L199" s="5">
        <f t="shared" si="17"/>
        <v>15</v>
      </c>
      <c r="M199" s="27">
        <f t="shared" si="15"/>
        <v>215.75</v>
      </c>
      <c r="N199" s="28" t="str">
        <f t="shared" ca="1" si="16"/>
        <v>Ativo</v>
      </c>
      <c r="O199" s="68" t="str">
        <f t="shared" si="18"/>
        <v>45.01-62</v>
      </c>
      <c r="P199" s="68" t="str">
        <f t="shared" si="19"/>
        <v>0-274</v>
      </c>
    </row>
    <row r="200" spans="1:16" x14ac:dyDescent="0.3">
      <c r="A200" s="3" t="s">
        <v>234</v>
      </c>
      <c r="B200" s="3" t="s">
        <v>33</v>
      </c>
      <c r="C200" s="3" t="s">
        <v>2</v>
      </c>
      <c r="D200" s="18">
        <v>44562</v>
      </c>
      <c r="E200" s="18">
        <v>45847</v>
      </c>
      <c r="F200" s="19">
        <v>24175.29</v>
      </c>
      <c r="G200" s="25">
        <v>49</v>
      </c>
      <c r="H200" s="3" t="s">
        <v>3</v>
      </c>
      <c r="I200" s="23">
        <v>77.5</v>
      </c>
      <c r="J200" s="25">
        <v>2</v>
      </c>
      <c r="K200" s="3" t="s">
        <v>11</v>
      </c>
      <c r="L200" s="5">
        <f t="shared" si="17"/>
        <v>42</v>
      </c>
      <c r="M200" s="27">
        <f t="shared" si="15"/>
        <v>493.37</v>
      </c>
      <c r="N200" s="28" t="str">
        <f t="shared" ca="1" si="16"/>
        <v>Inativo</v>
      </c>
      <c r="O200" s="68" t="str">
        <f t="shared" si="18"/>
        <v>62.01-100</v>
      </c>
      <c r="P200" s="68" t="str">
        <f t="shared" si="19"/>
        <v>420.01-550</v>
      </c>
    </row>
    <row r="201" spans="1:16" x14ac:dyDescent="0.3">
      <c r="A201" s="3" t="s">
        <v>235</v>
      </c>
      <c r="B201" s="3" t="s">
        <v>33</v>
      </c>
      <c r="C201" s="3" t="s">
        <v>7</v>
      </c>
      <c r="D201" s="18">
        <v>44622</v>
      </c>
      <c r="E201" s="18">
        <v>45689</v>
      </c>
      <c r="F201" s="19">
        <v>4725.2299999999996</v>
      </c>
      <c r="G201" s="25">
        <v>12</v>
      </c>
      <c r="H201" s="3" t="s">
        <v>10</v>
      </c>
      <c r="I201" s="23">
        <v>32.5</v>
      </c>
      <c r="J201" s="25">
        <v>1</v>
      </c>
      <c r="K201" s="3" t="s">
        <v>8</v>
      </c>
      <c r="L201" s="5">
        <f t="shared" si="17"/>
        <v>35</v>
      </c>
      <c r="M201" s="27">
        <f t="shared" si="15"/>
        <v>393.77</v>
      </c>
      <c r="N201" s="28" t="str">
        <f t="shared" ca="1" si="16"/>
        <v>Inativo</v>
      </c>
      <c r="O201" s="68" t="str">
        <f t="shared" si="18"/>
        <v>27.01-45</v>
      </c>
      <c r="P201" s="68" t="str">
        <f t="shared" si="19"/>
        <v>350.01-420</v>
      </c>
    </row>
    <row r="202" spans="1:16" x14ac:dyDescent="0.3">
      <c r="A202" s="3" t="s">
        <v>236</v>
      </c>
      <c r="B202" s="3" t="s">
        <v>6</v>
      </c>
      <c r="C202" s="3" t="s">
        <v>2</v>
      </c>
      <c r="D202" s="18">
        <v>45522</v>
      </c>
      <c r="E202" s="18">
        <v>45837</v>
      </c>
      <c r="F202" s="19">
        <v>8296.56</v>
      </c>
      <c r="G202" s="25">
        <v>26</v>
      </c>
      <c r="H202" s="3" t="s">
        <v>3</v>
      </c>
      <c r="I202" s="23">
        <v>79.8</v>
      </c>
      <c r="J202" s="25">
        <v>4</v>
      </c>
      <c r="K202" s="3" t="s">
        <v>8</v>
      </c>
      <c r="L202" s="5">
        <f t="shared" si="17"/>
        <v>10</v>
      </c>
      <c r="M202" s="27">
        <f t="shared" si="15"/>
        <v>319.10000000000002</v>
      </c>
      <c r="N202" s="28" t="str">
        <f t="shared" ca="1" si="16"/>
        <v>Inativo</v>
      </c>
      <c r="O202" s="68" t="str">
        <f t="shared" si="18"/>
        <v>62.01-100</v>
      </c>
      <c r="P202" s="68" t="str">
        <f t="shared" si="19"/>
        <v>274.01-350</v>
      </c>
    </row>
    <row r="203" spans="1:16" x14ac:dyDescent="0.3">
      <c r="A203" s="3" t="s">
        <v>238</v>
      </c>
      <c r="B203" s="3" t="s">
        <v>19</v>
      </c>
      <c r="C203" s="3" t="s">
        <v>35</v>
      </c>
      <c r="D203" s="18">
        <v>44982</v>
      </c>
      <c r="E203" s="18">
        <v>45833</v>
      </c>
      <c r="F203" s="19">
        <v>7128.71</v>
      </c>
      <c r="G203" s="25">
        <v>17</v>
      </c>
      <c r="H203" s="3" t="s">
        <v>3</v>
      </c>
      <c r="I203" s="23">
        <v>33.1</v>
      </c>
      <c r="J203" s="25">
        <v>3</v>
      </c>
      <c r="K203" s="3" t="s">
        <v>8</v>
      </c>
      <c r="L203" s="5">
        <f t="shared" si="17"/>
        <v>28</v>
      </c>
      <c r="M203" s="27">
        <f t="shared" si="15"/>
        <v>419.34</v>
      </c>
      <c r="N203" s="28" t="str">
        <f t="shared" ca="1" si="16"/>
        <v>Inativo</v>
      </c>
      <c r="O203" s="68" t="str">
        <f t="shared" si="18"/>
        <v>27.01-45</v>
      </c>
      <c r="P203" s="68" t="str">
        <f t="shared" si="19"/>
        <v>350.01-420</v>
      </c>
    </row>
    <row r="204" spans="1:16" x14ac:dyDescent="0.3">
      <c r="A204" s="3" t="s">
        <v>239</v>
      </c>
      <c r="B204" s="3" t="s">
        <v>1</v>
      </c>
      <c r="C204" s="3" t="s">
        <v>14</v>
      </c>
      <c r="D204" s="18">
        <v>45312</v>
      </c>
      <c r="E204" s="18">
        <v>45710</v>
      </c>
      <c r="F204" s="19">
        <v>16446.38</v>
      </c>
      <c r="G204" s="25">
        <v>36</v>
      </c>
      <c r="H204" s="3" t="s">
        <v>3</v>
      </c>
      <c r="I204" s="23">
        <v>22.3</v>
      </c>
      <c r="J204" s="25">
        <v>4</v>
      </c>
      <c r="K204" s="3" t="s">
        <v>11</v>
      </c>
      <c r="L204" s="5">
        <f t="shared" si="17"/>
        <v>13</v>
      </c>
      <c r="M204" s="27">
        <f t="shared" si="15"/>
        <v>456.84</v>
      </c>
      <c r="N204" s="28" t="str">
        <f t="shared" ca="1" si="16"/>
        <v>Inativo</v>
      </c>
      <c r="O204" s="68" t="str">
        <f t="shared" si="18"/>
        <v>10.01-27</v>
      </c>
      <c r="P204" s="68" t="str">
        <f t="shared" si="19"/>
        <v>420.01-550</v>
      </c>
    </row>
    <row r="205" spans="1:16" x14ac:dyDescent="0.3">
      <c r="A205" s="3" t="s">
        <v>240</v>
      </c>
      <c r="B205" s="3" t="s">
        <v>6</v>
      </c>
      <c r="C205" s="3" t="s">
        <v>14</v>
      </c>
      <c r="D205" s="18">
        <v>45702</v>
      </c>
      <c r="E205" s="18">
        <v>45711</v>
      </c>
      <c r="F205" s="19">
        <v>6054.59</v>
      </c>
      <c r="G205" s="25">
        <v>25</v>
      </c>
      <c r="H205" s="3" t="s">
        <v>3</v>
      </c>
      <c r="I205" s="23">
        <v>22.9</v>
      </c>
      <c r="J205" s="25">
        <v>3</v>
      </c>
      <c r="K205" s="3" t="s">
        <v>8</v>
      </c>
      <c r="L205" s="5">
        <f t="shared" si="17"/>
        <v>0</v>
      </c>
      <c r="M205" s="27">
        <f t="shared" si="15"/>
        <v>242.18</v>
      </c>
      <c r="N205" s="28" t="str">
        <f t="shared" ca="1" si="16"/>
        <v>Inativo</v>
      </c>
      <c r="O205" s="68" t="str">
        <f t="shared" si="18"/>
        <v>10.01-27</v>
      </c>
      <c r="P205" s="68" t="str">
        <f t="shared" si="19"/>
        <v>0-274</v>
      </c>
    </row>
    <row r="206" spans="1:16" x14ac:dyDescent="0.3">
      <c r="A206" s="3" t="s">
        <v>241</v>
      </c>
      <c r="B206" s="3" t="s">
        <v>1</v>
      </c>
      <c r="C206" s="3" t="s">
        <v>14</v>
      </c>
      <c r="D206" s="18">
        <v>45132</v>
      </c>
      <c r="E206" s="18">
        <v>45768</v>
      </c>
      <c r="F206" s="19">
        <v>4358.76</v>
      </c>
      <c r="G206" s="25">
        <v>15</v>
      </c>
      <c r="H206" s="3" t="s">
        <v>10</v>
      </c>
      <c r="I206" s="23">
        <v>76.8</v>
      </c>
      <c r="J206" s="25">
        <v>5</v>
      </c>
      <c r="K206" s="3" t="s">
        <v>4</v>
      </c>
      <c r="L206" s="5">
        <f t="shared" si="17"/>
        <v>21</v>
      </c>
      <c r="M206" s="27">
        <f t="shared" si="15"/>
        <v>290.58</v>
      </c>
      <c r="N206" s="28" t="str">
        <f t="shared" ca="1" si="16"/>
        <v>Inativo</v>
      </c>
      <c r="O206" s="68" t="str">
        <f t="shared" si="18"/>
        <v>62.01-100</v>
      </c>
      <c r="P206" s="68" t="str">
        <f t="shared" si="19"/>
        <v>274.01-350</v>
      </c>
    </row>
    <row r="207" spans="1:16" x14ac:dyDescent="0.3">
      <c r="A207" s="3" t="s">
        <v>242</v>
      </c>
      <c r="B207" s="3" t="s">
        <v>13</v>
      </c>
      <c r="C207" s="3" t="s">
        <v>14</v>
      </c>
      <c r="D207" s="18">
        <v>44532</v>
      </c>
      <c r="E207" s="18">
        <v>45867</v>
      </c>
      <c r="F207" s="19">
        <v>3718.73</v>
      </c>
      <c r="G207" s="25">
        <v>15</v>
      </c>
      <c r="H207" s="3" t="s">
        <v>3</v>
      </c>
      <c r="I207" s="23">
        <v>42.6</v>
      </c>
      <c r="J207" s="25">
        <v>5</v>
      </c>
      <c r="K207" s="3" t="s">
        <v>15</v>
      </c>
      <c r="L207" s="5">
        <f t="shared" si="17"/>
        <v>44</v>
      </c>
      <c r="M207" s="27">
        <f t="shared" si="15"/>
        <v>247.92</v>
      </c>
      <c r="N207" s="28" t="str">
        <f t="shared" ca="1" si="16"/>
        <v>Ativo</v>
      </c>
      <c r="O207" s="68" t="str">
        <f t="shared" si="18"/>
        <v>27.01-45</v>
      </c>
      <c r="P207" s="68" t="str">
        <f t="shared" si="19"/>
        <v>0-274</v>
      </c>
    </row>
    <row r="208" spans="1:16" x14ac:dyDescent="0.3">
      <c r="A208" s="3" t="s">
        <v>243</v>
      </c>
      <c r="B208" s="3" t="s">
        <v>1</v>
      </c>
      <c r="C208" s="3" t="s">
        <v>14</v>
      </c>
      <c r="D208" s="18">
        <v>45162</v>
      </c>
      <c r="E208" s="18">
        <v>45826</v>
      </c>
      <c r="F208" s="19">
        <v>13394.73</v>
      </c>
      <c r="G208" s="25">
        <v>39</v>
      </c>
      <c r="H208" s="3" t="s">
        <v>3</v>
      </c>
      <c r="I208" s="23">
        <v>77</v>
      </c>
      <c r="J208" s="25">
        <v>4</v>
      </c>
      <c r="K208" s="3" t="s">
        <v>15</v>
      </c>
      <c r="L208" s="5">
        <f t="shared" si="17"/>
        <v>22</v>
      </c>
      <c r="M208" s="27">
        <f t="shared" si="15"/>
        <v>343.45</v>
      </c>
      <c r="N208" s="28" t="str">
        <f t="shared" ca="1" si="16"/>
        <v>Inativo</v>
      </c>
      <c r="O208" s="68" t="str">
        <f t="shared" si="18"/>
        <v>62.01-100</v>
      </c>
      <c r="P208" s="68" t="str">
        <f t="shared" si="19"/>
        <v>274.01-350</v>
      </c>
    </row>
    <row r="209" spans="1:16" x14ac:dyDescent="0.3">
      <c r="A209" s="3" t="s">
        <v>244</v>
      </c>
      <c r="B209" s="3" t="s">
        <v>33</v>
      </c>
      <c r="C209" s="3" t="s">
        <v>35</v>
      </c>
      <c r="D209" s="18">
        <v>44952</v>
      </c>
      <c r="E209" s="18">
        <v>45745</v>
      </c>
      <c r="F209" s="19">
        <v>19396.919999999998</v>
      </c>
      <c r="G209" s="25">
        <v>48</v>
      </c>
      <c r="H209" s="3" t="s">
        <v>3</v>
      </c>
      <c r="I209" s="23">
        <v>63.3</v>
      </c>
      <c r="J209" s="25">
        <v>5</v>
      </c>
      <c r="K209" s="3" t="s">
        <v>4</v>
      </c>
      <c r="L209" s="5">
        <f t="shared" si="17"/>
        <v>26</v>
      </c>
      <c r="M209" s="27">
        <f t="shared" si="15"/>
        <v>404.1</v>
      </c>
      <c r="N209" s="28" t="str">
        <f t="shared" ca="1" si="16"/>
        <v>Inativo</v>
      </c>
      <c r="O209" s="68" t="str">
        <f t="shared" si="18"/>
        <v>62.01-100</v>
      </c>
      <c r="P209" s="68" t="str">
        <f t="shared" si="19"/>
        <v>350.01-420</v>
      </c>
    </row>
    <row r="210" spans="1:16" x14ac:dyDescent="0.3">
      <c r="A210" s="3" t="s">
        <v>245</v>
      </c>
      <c r="B210" s="3" t="s">
        <v>6</v>
      </c>
      <c r="C210" s="3" t="s">
        <v>7</v>
      </c>
      <c r="D210" s="18">
        <v>44862</v>
      </c>
      <c r="E210" s="18">
        <v>45790</v>
      </c>
      <c r="F210" s="19">
        <v>10514.82</v>
      </c>
      <c r="G210" s="25">
        <v>45</v>
      </c>
      <c r="H210" s="3" t="s">
        <v>3</v>
      </c>
      <c r="I210" s="23">
        <v>74.2</v>
      </c>
      <c r="J210" s="25">
        <v>5</v>
      </c>
      <c r="K210" s="3" t="s">
        <v>8</v>
      </c>
      <c r="L210" s="5">
        <f t="shared" si="17"/>
        <v>30</v>
      </c>
      <c r="M210" s="27">
        <f t="shared" si="15"/>
        <v>233.66</v>
      </c>
      <c r="N210" s="28" t="str">
        <f t="shared" ca="1" si="16"/>
        <v>Inativo</v>
      </c>
      <c r="O210" s="68" t="str">
        <f t="shared" si="18"/>
        <v>62.01-100</v>
      </c>
      <c r="P210" s="68" t="str">
        <f t="shared" si="19"/>
        <v>0-274</v>
      </c>
    </row>
    <row r="211" spans="1:16" x14ac:dyDescent="0.3">
      <c r="A211" s="3" t="s">
        <v>246</v>
      </c>
      <c r="B211" s="3" t="s">
        <v>6</v>
      </c>
      <c r="C211" s="3" t="s">
        <v>35</v>
      </c>
      <c r="D211" s="18">
        <v>45582</v>
      </c>
      <c r="E211" s="18">
        <v>45799</v>
      </c>
      <c r="F211" s="19">
        <v>2616.1999999999998</v>
      </c>
      <c r="G211" s="25">
        <v>10</v>
      </c>
      <c r="H211" s="3" t="s">
        <v>10</v>
      </c>
      <c r="I211" s="23">
        <v>18.100000000000001</v>
      </c>
      <c r="J211" s="25">
        <v>5</v>
      </c>
      <c r="K211" s="3" t="s">
        <v>11</v>
      </c>
      <c r="L211" s="5">
        <f t="shared" si="17"/>
        <v>7</v>
      </c>
      <c r="M211" s="27">
        <f t="shared" si="15"/>
        <v>261.62</v>
      </c>
      <c r="N211" s="28" t="str">
        <f t="shared" ca="1" si="16"/>
        <v>Inativo</v>
      </c>
      <c r="O211" s="68" t="str">
        <f t="shared" si="18"/>
        <v>10.01-27</v>
      </c>
      <c r="P211" s="68" t="str">
        <f t="shared" si="19"/>
        <v>0-274</v>
      </c>
    </row>
    <row r="212" spans="1:16" x14ac:dyDescent="0.3">
      <c r="A212" s="3" t="s">
        <v>247</v>
      </c>
      <c r="B212" s="3" t="s">
        <v>1</v>
      </c>
      <c r="C212" s="3" t="s">
        <v>35</v>
      </c>
      <c r="D212" s="18">
        <v>45012</v>
      </c>
      <c r="E212" s="18">
        <v>45868</v>
      </c>
      <c r="F212" s="19">
        <v>16556</v>
      </c>
      <c r="G212" s="25">
        <v>51</v>
      </c>
      <c r="H212" s="3" t="s">
        <v>10</v>
      </c>
      <c r="I212" s="23">
        <v>19.2</v>
      </c>
      <c r="J212" s="25">
        <v>5</v>
      </c>
      <c r="K212" s="3" t="s">
        <v>4</v>
      </c>
      <c r="L212" s="5">
        <f t="shared" si="17"/>
        <v>28</v>
      </c>
      <c r="M212" s="27">
        <f t="shared" si="15"/>
        <v>324.63</v>
      </c>
      <c r="N212" s="28" t="str">
        <f t="shared" ca="1" si="16"/>
        <v>Ativo</v>
      </c>
      <c r="O212" s="68" t="str">
        <f t="shared" si="18"/>
        <v>10.01-27</v>
      </c>
      <c r="P212" s="68" t="str">
        <f t="shared" si="19"/>
        <v>274.01-350</v>
      </c>
    </row>
    <row r="213" spans="1:16" x14ac:dyDescent="0.3">
      <c r="A213" s="3" t="s">
        <v>248</v>
      </c>
      <c r="B213" s="3" t="s">
        <v>6</v>
      </c>
      <c r="C213" s="3" t="s">
        <v>7</v>
      </c>
      <c r="D213" s="18">
        <v>44562</v>
      </c>
      <c r="E213" s="18">
        <v>45804</v>
      </c>
      <c r="F213" s="19">
        <v>22691.73</v>
      </c>
      <c r="G213" s="25">
        <v>51</v>
      </c>
      <c r="H213" s="3" t="s">
        <v>3</v>
      </c>
      <c r="I213" s="23">
        <v>37.700000000000003</v>
      </c>
      <c r="J213" s="25">
        <v>2</v>
      </c>
      <c r="K213" s="3" t="s">
        <v>4</v>
      </c>
      <c r="L213" s="5">
        <f t="shared" si="17"/>
        <v>41</v>
      </c>
      <c r="M213" s="27">
        <f t="shared" si="15"/>
        <v>444.94</v>
      </c>
      <c r="N213" s="28" t="str">
        <f t="shared" ca="1" si="16"/>
        <v>Inativo</v>
      </c>
      <c r="O213" s="68" t="str">
        <f t="shared" si="18"/>
        <v>27.01-45</v>
      </c>
      <c r="P213" s="68" t="str">
        <f t="shared" si="19"/>
        <v>420.01-550</v>
      </c>
    </row>
    <row r="214" spans="1:16" x14ac:dyDescent="0.3">
      <c r="A214" s="3" t="s">
        <v>249</v>
      </c>
      <c r="B214" s="3" t="s">
        <v>1</v>
      </c>
      <c r="C214" s="3" t="s">
        <v>7</v>
      </c>
      <c r="D214" s="18">
        <v>45192</v>
      </c>
      <c r="E214" s="18">
        <v>45866</v>
      </c>
      <c r="F214" s="19">
        <v>9711.0499999999993</v>
      </c>
      <c r="G214" s="25">
        <v>44</v>
      </c>
      <c r="H214" s="3" t="s">
        <v>3</v>
      </c>
      <c r="I214" s="23">
        <v>75.400000000000006</v>
      </c>
      <c r="J214" s="25">
        <v>4</v>
      </c>
      <c r="K214" s="3" t="s">
        <v>4</v>
      </c>
      <c r="L214" s="5">
        <f t="shared" si="17"/>
        <v>22</v>
      </c>
      <c r="M214" s="27">
        <f t="shared" si="15"/>
        <v>220.71</v>
      </c>
      <c r="N214" s="28" t="str">
        <f t="shared" ca="1" si="16"/>
        <v>Ativo</v>
      </c>
      <c r="O214" s="68" t="str">
        <f t="shared" si="18"/>
        <v>62.01-100</v>
      </c>
      <c r="P214" s="68" t="str">
        <f t="shared" si="19"/>
        <v>0-274</v>
      </c>
    </row>
    <row r="215" spans="1:16" x14ac:dyDescent="0.3">
      <c r="A215" s="3" t="s">
        <v>250</v>
      </c>
      <c r="B215" s="3" t="s">
        <v>13</v>
      </c>
      <c r="C215" s="3" t="s">
        <v>7</v>
      </c>
      <c r="D215" s="18">
        <v>45522</v>
      </c>
      <c r="E215" s="18">
        <v>45848</v>
      </c>
      <c r="F215" s="19">
        <v>22902.6</v>
      </c>
      <c r="G215" s="25">
        <v>49</v>
      </c>
      <c r="H215" s="3" t="s">
        <v>10</v>
      </c>
      <c r="I215" s="23">
        <v>36.200000000000003</v>
      </c>
      <c r="J215" s="25">
        <v>4</v>
      </c>
      <c r="K215" s="3" t="s">
        <v>11</v>
      </c>
      <c r="L215" s="5">
        <f t="shared" si="17"/>
        <v>10</v>
      </c>
      <c r="M215" s="27">
        <f t="shared" si="15"/>
        <v>467.4</v>
      </c>
      <c r="N215" s="28" t="str">
        <f t="shared" ca="1" si="16"/>
        <v>Inativo</v>
      </c>
      <c r="O215" s="68" t="str">
        <f t="shared" si="18"/>
        <v>27.01-45</v>
      </c>
      <c r="P215" s="68" t="str">
        <f t="shared" si="19"/>
        <v>420.01-550</v>
      </c>
    </row>
    <row r="216" spans="1:16" x14ac:dyDescent="0.3">
      <c r="A216" s="3" t="s">
        <v>251</v>
      </c>
      <c r="B216" s="3" t="s">
        <v>33</v>
      </c>
      <c r="C216" s="3" t="s">
        <v>2</v>
      </c>
      <c r="D216" s="18">
        <v>44562</v>
      </c>
      <c r="E216" s="18">
        <v>45744</v>
      </c>
      <c r="F216" s="19">
        <v>12781.9</v>
      </c>
      <c r="G216" s="25">
        <v>42</v>
      </c>
      <c r="H216" s="3" t="s">
        <v>3</v>
      </c>
      <c r="I216" s="23">
        <v>55.7</v>
      </c>
      <c r="J216" s="25">
        <v>2</v>
      </c>
      <c r="K216" s="3" t="s">
        <v>11</v>
      </c>
      <c r="L216" s="5">
        <f t="shared" si="17"/>
        <v>39</v>
      </c>
      <c r="M216" s="27">
        <f t="shared" si="15"/>
        <v>304.33</v>
      </c>
      <c r="N216" s="28" t="str">
        <f t="shared" ca="1" si="16"/>
        <v>Inativo</v>
      </c>
      <c r="O216" s="68" t="str">
        <f t="shared" si="18"/>
        <v>45.01-62</v>
      </c>
      <c r="P216" s="68" t="str">
        <f t="shared" si="19"/>
        <v>274.01-350</v>
      </c>
    </row>
    <row r="217" spans="1:16" x14ac:dyDescent="0.3">
      <c r="A217" s="3" t="s">
        <v>252</v>
      </c>
      <c r="B217" s="3" t="s">
        <v>6</v>
      </c>
      <c r="C217" s="3" t="s">
        <v>21</v>
      </c>
      <c r="D217" s="18">
        <v>44472</v>
      </c>
      <c r="E217" s="18">
        <v>45882</v>
      </c>
      <c r="F217" s="19">
        <v>4744.62</v>
      </c>
      <c r="G217" s="25">
        <v>14</v>
      </c>
      <c r="H217" s="3" t="s">
        <v>3</v>
      </c>
      <c r="I217" s="23">
        <v>78.5</v>
      </c>
      <c r="J217" s="25">
        <v>5</v>
      </c>
      <c r="K217" s="3" t="s">
        <v>11</v>
      </c>
      <c r="L217" s="5">
        <f t="shared" si="17"/>
        <v>47</v>
      </c>
      <c r="M217" s="27">
        <f t="shared" si="15"/>
        <v>338.9</v>
      </c>
      <c r="N217" s="28" t="str">
        <f t="shared" ca="1" si="16"/>
        <v>Ativo</v>
      </c>
      <c r="O217" s="68" t="str">
        <f t="shared" si="18"/>
        <v>62.01-100</v>
      </c>
      <c r="P217" s="68" t="str">
        <f t="shared" si="19"/>
        <v>274.01-350</v>
      </c>
    </row>
    <row r="218" spans="1:16" x14ac:dyDescent="0.3">
      <c r="A218" s="3" t="s">
        <v>253</v>
      </c>
      <c r="B218" s="3" t="s">
        <v>6</v>
      </c>
      <c r="C218" s="3" t="s">
        <v>7</v>
      </c>
      <c r="D218" s="18">
        <v>45432</v>
      </c>
      <c r="E218" s="18">
        <v>45765</v>
      </c>
      <c r="F218" s="19">
        <v>3848.16</v>
      </c>
      <c r="G218" s="25">
        <v>15</v>
      </c>
      <c r="H218" s="3" t="s">
        <v>10</v>
      </c>
      <c r="I218" s="23">
        <v>20.9</v>
      </c>
      <c r="J218" s="25">
        <v>1</v>
      </c>
      <c r="K218" s="3" t="s">
        <v>4</v>
      </c>
      <c r="L218" s="5">
        <f t="shared" si="17"/>
        <v>11</v>
      </c>
      <c r="M218" s="27">
        <f t="shared" si="15"/>
        <v>256.54000000000002</v>
      </c>
      <c r="N218" s="28" t="str">
        <f t="shared" ca="1" si="16"/>
        <v>Inativo</v>
      </c>
      <c r="O218" s="68" t="str">
        <f t="shared" si="18"/>
        <v>10.01-27</v>
      </c>
      <c r="P218" s="68" t="str">
        <f t="shared" si="19"/>
        <v>0-274</v>
      </c>
    </row>
    <row r="219" spans="1:16" x14ac:dyDescent="0.3">
      <c r="A219" s="3" t="s">
        <v>254</v>
      </c>
      <c r="B219" s="3" t="s">
        <v>33</v>
      </c>
      <c r="C219" s="3" t="s">
        <v>35</v>
      </c>
      <c r="D219" s="18">
        <v>45822</v>
      </c>
      <c r="E219" s="18">
        <v>45891</v>
      </c>
      <c r="F219" s="19">
        <v>3151.09</v>
      </c>
      <c r="G219" s="25">
        <v>15</v>
      </c>
      <c r="H219" s="3" t="s">
        <v>3</v>
      </c>
      <c r="I219" s="23">
        <v>17.100000000000001</v>
      </c>
      <c r="J219" s="25">
        <v>5</v>
      </c>
      <c r="K219" s="3" t="s">
        <v>4</v>
      </c>
      <c r="L219" s="5">
        <f t="shared" si="17"/>
        <v>2</v>
      </c>
      <c r="M219" s="27">
        <f t="shared" si="15"/>
        <v>210.07</v>
      </c>
      <c r="N219" s="28" t="str">
        <f t="shared" ca="1" si="16"/>
        <v>Ativo</v>
      </c>
      <c r="O219" s="68" t="str">
        <f t="shared" si="18"/>
        <v>10.01-27</v>
      </c>
      <c r="P219" s="68" t="str">
        <f t="shared" si="19"/>
        <v>0-274</v>
      </c>
    </row>
    <row r="220" spans="1:16" x14ac:dyDescent="0.3">
      <c r="A220" s="3" t="s">
        <v>255</v>
      </c>
      <c r="B220" s="3" t="s">
        <v>19</v>
      </c>
      <c r="C220" s="3" t="s">
        <v>2</v>
      </c>
      <c r="D220" s="18">
        <v>45102</v>
      </c>
      <c r="E220" s="18">
        <v>45823</v>
      </c>
      <c r="F220" s="19">
        <v>12118.93</v>
      </c>
      <c r="G220" s="25">
        <v>28</v>
      </c>
      <c r="H220" s="3" t="s">
        <v>3</v>
      </c>
      <c r="I220" s="23">
        <v>62.8</v>
      </c>
      <c r="J220" s="25">
        <v>2</v>
      </c>
      <c r="K220" s="3" t="s">
        <v>15</v>
      </c>
      <c r="L220" s="5">
        <f t="shared" si="17"/>
        <v>24</v>
      </c>
      <c r="M220" s="27">
        <f t="shared" si="15"/>
        <v>432.82</v>
      </c>
      <c r="N220" s="28" t="str">
        <f t="shared" ca="1" si="16"/>
        <v>Inativo</v>
      </c>
      <c r="O220" s="68" t="str">
        <f t="shared" si="18"/>
        <v>62.01-100</v>
      </c>
      <c r="P220" s="68" t="str">
        <f t="shared" si="19"/>
        <v>420.01-550</v>
      </c>
    </row>
    <row r="221" spans="1:16" x14ac:dyDescent="0.3">
      <c r="A221" s="3" t="s">
        <v>256</v>
      </c>
      <c r="B221" s="3" t="s">
        <v>19</v>
      </c>
      <c r="C221" s="3" t="s">
        <v>35</v>
      </c>
      <c r="D221" s="18">
        <v>45252</v>
      </c>
      <c r="E221" s="18">
        <v>45729</v>
      </c>
      <c r="F221" s="19">
        <v>16663.59</v>
      </c>
      <c r="G221" s="25">
        <v>36</v>
      </c>
      <c r="H221" s="3" t="s">
        <v>10</v>
      </c>
      <c r="I221" s="23">
        <v>26.6</v>
      </c>
      <c r="J221" s="25">
        <v>5</v>
      </c>
      <c r="K221" s="3" t="s">
        <v>8</v>
      </c>
      <c r="L221" s="5">
        <f t="shared" si="17"/>
        <v>15</v>
      </c>
      <c r="M221" s="27">
        <f t="shared" si="15"/>
        <v>462.88</v>
      </c>
      <c r="N221" s="28" t="str">
        <f t="shared" ca="1" si="16"/>
        <v>Inativo</v>
      </c>
      <c r="O221" s="68" t="str">
        <f t="shared" si="18"/>
        <v>10.01-27</v>
      </c>
      <c r="P221" s="68" t="str">
        <f t="shared" si="19"/>
        <v>420.01-550</v>
      </c>
    </row>
    <row r="222" spans="1:16" x14ac:dyDescent="0.3">
      <c r="A222" s="3" t="s">
        <v>257</v>
      </c>
      <c r="B222" s="3" t="s">
        <v>33</v>
      </c>
      <c r="C222" s="3" t="s">
        <v>14</v>
      </c>
      <c r="D222" s="18">
        <v>45342</v>
      </c>
      <c r="E222" s="18">
        <v>45740</v>
      </c>
      <c r="F222" s="19">
        <v>984.48</v>
      </c>
      <c r="G222" s="25">
        <v>3</v>
      </c>
      <c r="H222" s="3" t="s">
        <v>3</v>
      </c>
      <c r="I222" s="23">
        <v>53.8</v>
      </c>
      <c r="J222" s="25">
        <v>4</v>
      </c>
      <c r="K222" s="3" t="s">
        <v>4</v>
      </c>
      <c r="L222" s="5">
        <f t="shared" si="17"/>
        <v>13</v>
      </c>
      <c r="M222" s="27">
        <f t="shared" si="15"/>
        <v>328.16</v>
      </c>
      <c r="N222" s="28" t="str">
        <f t="shared" ca="1" si="16"/>
        <v>Inativo</v>
      </c>
      <c r="O222" s="68" t="str">
        <f t="shared" si="18"/>
        <v>45.01-62</v>
      </c>
      <c r="P222" s="68" t="str">
        <f t="shared" si="19"/>
        <v>274.01-350</v>
      </c>
    </row>
    <row r="223" spans="1:16" x14ac:dyDescent="0.3">
      <c r="A223" s="3" t="s">
        <v>258</v>
      </c>
      <c r="B223" s="3" t="s">
        <v>13</v>
      </c>
      <c r="C223" s="3" t="s">
        <v>7</v>
      </c>
      <c r="D223" s="18">
        <v>44862</v>
      </c>
      <c r="E223" s="18">
        <v>45704</v>
      </c>
      <c r="F223" s="19">
        <v>5799.33</v>
      </c>
      <c r="G223" s="25">
        <v>20</v>
      </c>
      <c r="H223" s="3" t="s">
        <v>10</v>
      </c>
      <c r="I223" s="23">
        <v>38.6</v>
      </c>
      <c r="J223" s="25">
        <v>2</v>
      </c>
      <c r="K223" s="3" t="s">
        <v>11</v>
      </c>
      <c r="L223" s="5">
        <f t="shared" si="17"/>
        <v>28</v>
      </c>
      <c r="M223" s="27">
        <f t="shared" si="15"/>
        <v>289.97000000000003</v>
      </c>
      <c r="N223" s="28" t="str">
        <f t="shared" ca="1" si="16"/>
        <v>Inativo</v>
      </c>
      <c r="O223" s="68" t="str">
        <f t="shared" si="18"/>
        <v>27.01-45</v>
      </c>
      <c r="P223" s="68" t="str">
        <f t="shared" si="19"/>
        <v>274.01-350</v>
      </c>
    </row>
    <row r="224" spans="1:16" x14ac:dyDescent="0.3">
      <c r="A224" s="3" t="s">
        <v>259</v>
      </c>
      <c r="B224" s="3" t="s">
        <v>19</v>
      </c>
      <c r="C224" s="3" t="s">
        <v>21</v>
      </c>
      <c r="D224" s="18">
        <v>45282</v>
      </c>
      <c r="E224" s="18">
        <v>45701</v>
      </c>
      <c r="F224" s="19">
        <v>25618.81</v>
      </c>
      <c r="G224" s="25">
        <v>54</v>
      </c>
      <c r="H224" s="3" t="s">
        <v>3</v>
      </c>
      <c r="I224" s="23">
        <v>66.400000000000006</v>
      </c>
      <c r="J224" s="25">
        <v>5</v>
      </c>
      <c r="K224" s="3" t="s">
        <v>11</v>
      </c>
      <c r="L224" s="5">
        <f t="shared" si="17"/>
        <v>13</v>
      </c>
      <c r="M224" s="27">
        <f t="shared" si="15"/>
        <v>474.42</v>
      </c>
      <c r="N224" s="28" t="str">
        <f t="shared" ca="1" si="16"/>
        <v>Inativo</v>
      </c>
      <c r="O224" s="68" t="str">
        <f t="shared" si="18"/>
        <v>62.01-100</v>
      </c>
      <c r="P224" s="68" t="str">
        <f t="shared" si="19"/>
        <v>420.01-550</v>
      </c>
    </row>
    <row r="225" spans="1:16" x14ac:dyDescent="0.3">
      <c r="A225" s="3" t="s">
        <v>260</v>
      </c>
      <c r="B225" s="3" t="s">
        <v>33</v>
      </c>
      <c r="C225" s="3" t="s">
        <v>35</v>
      </c>
      <c r="D225" s="18">
        <v>44862</v>
      </c>
      <c r="E225" s="18">
        <v>45783</v>
      </c>
      <c r="F225" s="19">
        <v>2392.63</v>
      </c>
      <c r="G225" s="25">
        <v>8</v>
      </c>
      <c r="H225" s="3" t="s">
        <v>3</v>
      </c>
      <c r="I225" s="23">
        <v>27.8</v>
      </c>
      <c r="J225" s="25">
        <v>1</v>
      </c>
      <c r="K225" s="3" t="s">
        <v>11</v>
      </c>
      <c r="L225" s="5">
        <f t="shared" si="17"/>
        <v>30</v>
      </c>
      <c r="M225" s="27">
        <f t="shared" si="15"/>
        <v>299.08</v>
      </c>
      <c r="N225" s="28" t="str">
        <f t="shared" ca="1" si="16"/>
        <v>Inativo</v>
      </c>
      <c r="O225" s="68" t="str">
        <f t="shared" si="18"/>
        <v>27.01-45</v>
      </c>
      <c r="P225" s="68" t="str">
        <f t="shared" si="19"/>
        <v>274.01-350</v>
      </c>
    </row>
    <row r="226" spans="1:16" x14ac:dyDescent="0.3">
      <c r="A226" s="3" t="s">
        <v>261</v>
      </c>
      <c r="B226" s="3" t="s">
        <v>13</v>
      </c>
      <c r="C226" s="3" t="s">
        <v>2</v>
      </c>
      <c r="D226" s="18">
        <v>44832</v>
      </c>
      <c r="E226" s="18">
        <v>45834</v>
      </c>
      <c r="F226" s="19">
        <v>18496.669999999998</v>
      </c>
      <c r="G226" s="25">
        <v>46</v>
      </c>
      <c r="H226" s="3" t="s">
        <v>3</v>
      </c>
      <c r="I226" s="23">
        <v>28.8</v>
      </c>
      <c r="J226" s="25">
        <v>5</v>
      </c>
      <c r="K226" s="3" t="s">
        <v>4</v>
      </c>
      <c r="L226" s="5">
        <f t="shared" si="17"/>
        <v>33</v>
      </c>
      <c r="M226" s="27">
        <f t="shared" si="15"/>
        <v>402.1</v>
      </c>
      <c r="N226" s="28" t="str">
        <f t="shared" ca="1" si="16"/>
        <v>Inativo</v>
      </c>
      <c r="O226" s="68" t="str">
        <f t="shared" si="18"/>
        <v>27.01-45</v>
      </c>
      <c r="P226" s="68" t="str">
        <f t="shared" si="19"/>
        <v>350.01-420</v>
      </c>
    </row>
    <row r="227" spans="1:16" x14ac:dyDescent="0.3">
      <c r="A227" s="3" t="s">
        <v>262</v>
      </c>
      <c r="B227" s="3" t="s">
        <v>1</v>
      </c>
      <c r="C227" s="3" t="s">
        <v>21</v>
      </c>
      <c r="D227" s="18">
        <v>44742</v>
      </c>
      <c r="E227" s="18">
        <v>45711</v>
      </c>
      <c r="F227" s="19">
        <v>21198.74</v>
      </c>
      <c r="G227" s="25">
        <v>46</v>
      </c>
      <c r="H227" s="3" t="s">
        <v>3</v>
      </c>
      <c r="I227" s="23">
        <v>43.6</v>
      </c>
      <c r="J227" s="25">
        <v>3</v>
      </c>
      <c r="K227" s="3" t="s">
        <v>15</v>
      </c>
      <c r="L227" s="5">
        <f t="shared" si="17"/>
        <v>32</v>
      </c>
      <c r="M227" s="27">
        <f t="shared" si="15"/>
        <v>460.84</v>
      </c>
      <c r="N227" s="28" t="str">
        <f t="shared" ca="1" si="16"/>
        <v>Inativo</v>
      </c>
      <c r="O227" s="68" t="str">
        <f t="shared" si="18"/>
        <v>27.01-45</v>
      </c>
      <c r="P227" s="68" t="str">
        <f t="shared" si="19"/>
        <v>420.01-550</v>
      </c>
    </row>
    <row r="228" spans="1:16" x14ac:dyDescent="0.3">
      <c r="A228" s="3" t="s">
        <v>263</v>
      </c>
      <c r="B228" s="3" t="s">
        <v>1</v>
      </c>
      <c r="C228" s="3" t="s">
        <v>21</v>
      </c>
      <c r="D228" s="18">
        <v>45492</v>
      </c>
      <c r="E228" s="18">
        <v>45852</v>
      </c>
      <c r="F228" s="19">
        <v>19208.330000000002</v>
      </c>
      <c r="G228" s="25">
        <v>47</v>
      </c>
      <c r="H228" s="3" t="s">
        <v>10</v>
      </c>
      <c r="I228" s="23">
        <v>74</v>
      </c>
      <c r="J228" s="25">
        <v>2</v>
      </c>
      <c r="K228" s="3" t="s">
        <v>11</v>
      </c>
      <c r="L228" s="5">
        <f t="shared" si="17"/>
        <v>12</v>
      </c>
      <c r="M228" s="27">
        <f t="shared" si="15"/>
        <v>408.69</v>
      </c>
      <c r="N228" s="28" t="str">
        <f t="shared" ca="1" si="16"/>
        <v>Inativo</v>
      </c>
      <c r="O228" s="68" t="str">
        <f t="shared" si="18"/>
        <v>62.01-100</v>
      </c>
      <c r="P228" s="68" t="str">
        <f t="shared" si="19"/>
        <v>350.01-420</v>
      </c>
    </row>
    <row r="229" spans="1:16" x14ac:dyDescent="0.3">
      <c r="A229" s="3" t="s">
        <v>264</v>
      </c>
      <c r="B229" s="3" t="s">
        <v>19</v>
      </c>
      <c r="C229" s="3" t="s">
        <v>35</v>
      </c>
      <c r="D229" s="18">
        <v>45252</v>
      </c>
      <c r="E229" s="18">
        <v>45810</v>
      </c>
      <c r="F229" s="19">
        <v>19336.2</v>
      </c>
      <c r="G229" s="25">
        <v>49</v>
      </c>
      <c r="H229" s="3" t="s">
        <v>10</v>
      </c>
      <c r="I229" s="23">
        <v>42.6</v>
      </c>
      <c r="J229" s="25">
        <v>3</v>
      </c>
      <c r="K229" s="3" t="s">
        <v>15</v>
      </c>
      <c r="L229" s="5">
        <f t="shared" si="17"/>
        <v>18</v>
      </c>
      <c r="M229" s="27">
        <f t="shared" si="15"/>
        <v>394.62</v>
      </c>
      <c r="N229" s="28" t="str">
        <f t="shared" ca="1" si="16"/>
        <v>Inativo</v>
      </c>
      <c r="O229" s="68" t="str">
        <f t="shared" si="18"/>
        <v>27.01-45</v>
      </c>
      <c r="P229" s="68" t="str">
        <f t="shared" si="19"/>
        <v>350.01-420</v>
      </c>
    </row>
    <row r="230" spans="1:16" x14ac:dyDescent="0.3">
      <c r="A230" s="3" t="s">
        <v>265</v>
      </c>
      <c r="B230" s="3" t="s">
        <v>13</v>
      </c>
      <c r="C230" s="3" t="s">
        <v>35</v>
      </c>
      <c r="D230" s="18">
        <v>44922</v>
      </c>
      <c r="E230" s="18">
        <v>45857</v>
      </c>
      <c r="F230" s="19">
        <v>8586.0300000000007</v>
      </c>
      <c r="G230" s="25">
        <v>29</v>
      </c>
      <c r="H230" s="3" t="s">
        <v>10</v>
      </c>
      <c r="I230" s="23">
        <v>63.3</v>
      </c>
      <c r="J230" s="25">
        <v>2</v>
      </c>
      <c r="K230" s="3" t="s">
        <v>15</v>
      </c>
      <c r="L230" s="5">
        <f t="shared" si="17"/>
        <v>31</v>
      </c>
      <c r="M230" s="27">
        <f t="shared" si="15"/>
        <v>296.07</v>
      </c>
      <c r="N230" s="28" t="str">
        <f t="shared" ca="1" si="16"/>
        <v>Ativo</v>
      </c>
      <c r="O230" s="68" t="str">
        <f t="shared" si="18"/>
        <v>62.01-100</v>
      </c>
      <c r="P230" s="68" t="str">
        <f t="shared" si="19"/>
        <v>274.01-350</v>
      </c>
    </row>
    <row r="231" spans="1:16" x14ac:dyDescent="0.3">
      <c r="A231" s="3" t="s">
        <v>266</v>
      </c>
      <c r="B231" s="3" t="s">
        <v>13</v>
      </c>
      <c r="C231" s="3" t="s">
        <v>7</v>
      </c>
      <c r="D231" s="18">
        <v>45792</v>
      </c>
      <c r="E231" s="18">
        <v>45826</v>
      </c>
      <c r="F231" s="19">
        <v>13175.76</v>
      </c>
      <c r="G231" s="25">
        <v>36</v>
      </c>
      <c r="H231" s="3" t="s">
        <v>3</v>
      </c>
      <c r="I231" s="23">
        <v>11.1</v>
      </c>
      <c r="J231" s="25">
        <v>5</v>
      </c>
      <c r="K231" s="3" t="s">
        <v>11</v>
      </c>
      <c r="L231" s="5">
        <f t="shared" si="17"/>
        <v>1</v>
      </c>
      <c r="M231" s="27">
        <f t="shared" si="15"/>
        <v>365.99</v>
      </c>
      <c r="N231" s="28" t="str">
        <f t="shared" ca="1" si="16"/>
        <v>Inativo</v>
      </c>
      <c r="O231" s="68" t="str">
        <f t="shared" si="18"/>
        <v>10.01-27</v>
      </c>
      <c r="P231" s="68" t="str">
        <f t="shared" si="19"/>
        <v>350.01-420</v>
      </c>
    </row>
    <row r="232" spans="1:16" x14ac:dyDescent="0.3">
      <c r="A232" s="3" t="s">
        <v>267</v>
      </c>
      <c r="B232" s="3" t="s">
        <v>13</v>
      </c>
      <c r="C232" s="3" t="s">
        <v>21</v>
      </c>
      <c r="D232" s="18">
        <v>45492</v>
      </c>
      <c r="E232" s="18">
        <v>45824</v>
      </c>
      <c r="F232" s="19">
        <v>5748.1</v>
      </c>
      <c r="G232" s="25">
        <v>21</v>
      </c>
      <c r="H232" s="3" t="s">
        <v>10</v>
      </c>
      <c r="I232" s="23">
        <v>49.9</v>
      </c>
      <c r="J232" s="25">
        <v>5</v>
      </c>
      <c r="K232" s="3" t="s">
        <v>15</v>
      </c>
      <c r="L232" s="5">
        <f t="shared" si="17"/>
        <v>11</v>
      </c>
      <c r="M232" s="27">
        <f t="shared" si="15"/>
        <v>273.72000000000003</v>
      </c>
      <c r="N232" s="28" t="str">
        <f t="shared" ca="1" si="16"/>
        <v>Inativo</v>
      </c>
      <c r="O232" s="68" t="str">
        <f t="shared" si="18"/>
        <v>45.01-62</v>
      </c>
      <c r="P232" s="68" t="str">
        <f t="shared" si="19"/>
        <v>0-274</v>
      </c>
    </row>
    <row r="233" spans="1:16" x14ac:dyDescent="0.3">
      <c r="A233" s="3" t="s">
        <v>268</v>
      </c>
      <c r="B233" s="3" t="s">
        <v>13</v>
      </c>
      <c r="C233" s="3" t="s">
        <v>7</v>
      </c>
      <c r="D233" s="18">
        <v>44472</v>
      </c>
      <c r="E233" s="18">
        <v>45905</v>
      </c>
      <c r="F233" s="19">
        <v>17213.099999999999</v>
      </c>
      <c r="G233" s="25">
        <v>41</v>
      </c>
      <c r="H233" s="3" t="s">
        <v>10</v>
      </c>
      <c r="I233" s="23">
        <v>42.3</v>
      </c>
      <c r="J233" s="25">
        <v>3</v>
      </c>
      <c r="K233" s="3" t="s">
        <v>8</v>
      </c>
      <c r="L233" s="5">
        <f t="shared" si="17"/>
        <v>47</v>
      </c>
      <c r="M233" s="27">
        <f t="shared" si="15"/>
        <v>419.83</v>
      </c>
      <c r="N233" s="28" t="str">
        <f t="shared" ca="1" si="16"/>
        <v>Ativo</v>
      </c>
      <c r="O233" s="68" t="str">
        <f t="shared" si="18"/>
        <v>27.01-45</v>
      </c>
      <c r="P233" s="68" t="str">
        <f t="shared" si="19"/>
        <v>350.01-420</v>
      </c>
    </row>
    <row r="234" spans="1:16" x14ac:dyDescent="0.3">
      <c r="A234" s="3" t="s">
        <v>269</v>
      </c>
      <c r="B234" s="3" t="s">
        <v>19</v>
      </c>
      <c r="C234" s="3" t="s">
        <v>35</v>
      </c>
      <c r="D234" s="18">
        <v>44922</v>
      </c>
      <c r="E234" s="18">
        <v>45744</v>
      </c>
      <c r="F234" s="19">
        <v>4968.93</v>
      </c>
      <c r="G234" s="25">
        <v>11</v>
      </c>
      <c r="H234" s="3" t="s">
        <v>3</v>
      </c>
      <c r="I234" s="23">
        <v>46.7</v>
      </c>
      <c r="J234" s="25">
        <v>1</v>
      </c>
      <c r="K234" s="3" t="s">
        <v>4</v>
      </c>
      <c r="L234" s="5">
        <f t="shared" si="17"/>
        <v>27</v>
      </c>
      <c r="M234" s="27">
        <f t="shared" si="15"/>
        <v>451.72</v>
      </c>
      <c r="N234" s="28" t="str">
        <f t="shared" ca="1" si="16"/>
        <v>Inativo</v>
      </c>
      <c r="O234" s="68" t="str">
        <f t="shared" si="18"/>
        <v>45.01-62</v>
      </c>
      <c r="P234" s="68" t="str">
        <f t="shared" si="19"/>
        <v>420.01-550</v>
      </c>
    </row>
    <row r="235" spans="1:16" x14ac:dyDescent="0.3">
      <c r="A235" s="3" t="s">
        <v>270</v>
      </c>
      <c r="B235" s="3" t="s">
        <v>1</v>
      </c>
      <c r="C235" s="3" t="s">
        <v>7</v>
      </c>
      <c r="D235" s="18">
        <v>45612</v>
      </c>
      <c r="E235" s="18">
        <v>45721</v>
      </c>
      <c r="F235" s="19">
        <v>13001.37</v>
      </c>
      <c r="G235" s="25">
        <v>53</v>
      </c>
      <c r="H235" s="3" t="s">
        <v>3</v>
      </c>
      <c r="I235" s="23">
        <v>14.8</v>
      </c>
      <c r="J235" s="25">
        <v>2</v>
      </c>
      <c r="K235" s="3" t="s">
        <v>11</v>
      </c>
      <c r="L235" s="5">
        <f t="shared" si="17"/>
        <v>3</v>
      </c>
      <c r="M235" s="27">
        <f t="shared" si="15"/>
        <v>245.31</v>
      </c>
      <c r="N235" s="28" t="str">
        <f t="shared" ca="1" si="16"/>
        <v>Inativo</v>
      </c>
      <c r="O235" s="68" t="str">
        <f t="shared" si="18"/>
        <v>10.01-27</v>
      </c>
      <c r="P235" s="68" t="str">
        <f t="shared" si="19"/>
        <v>0-274</v>
      </c>
    </row>
    <row r="236" spans="1:16" x14ac:dyDescent="0.3">
      <c r="A236" s="3" t="s">
        <v>271</v>
      </c>
      <c r="B236" s="3" t="s">
        <v>13</v>
      </c>
      <c r="C236" s="3" t="s">
        <v>2</v>
      </c>
      <c r="D236" s="18">
        <v>44682</v>
      </c>
      <c r="E236" s="18">
        <v>45712</v>
      </c>
      <c r="F236" s="19">
        <v>8188.78</v>
      </c>
      <c r="G236" s="25">
        <v>40</v>
      </c>
      <c r="H236" s="3" t="s">
        <v>10</v>
      </c>
      <c r="I236" s="23">
        <v>56.1</v>
      </c>
      <c r="J236" s="25">
        <v>5</v>
      </c>
      <c r="K236" s="3" t="s">
        <v>11</v>
      </c>
      <c r="L236" s="5">
        <f t="shared" si="17"/>
        <v>34</v>
      </c>
      <c r="M236" s="27">
        <f t="shared" si="15"/>
        <v>204.72</v>
      </c>
      <c r="N236" s="28" t="str">
        <f t="shared" ca="1" si="16"/>
        <v>Inativo</v>
      </c>
      <c r="O236" s="68" t="str">
        <f t="shared" si="18"/>
        <v>45.01-62</v>
      </c>
      <c r="P236" s="68" t="str">
        <f t="shared" si="19"/>
        <v>0-274</v>
      </c>
    </row>
    <row r="237" spans="1:16" x14ac:dyDescent="0.3">
      <c r="A237" s="3" t="s">
        <v>272</v>
      </c>
      <c r="B237" s="3" t="s">
        <v>1</v>
      </c>
      <c r="C237" s="3" t="s">
        <v>2</v>
      </c>
      <c r="D237" s="18">
        <v>44862</v>
      </c>
      <c r="E237" s="18">
        <v>45812</v>
      </c>
      <c r="F237" s="19">
        <v>20421.57</v>
      </c>
      <c r="G237" s="25">
        <v>46</v>
      </c>
      <c r="H237" s="3" t="s">
        <v>10</v>
      </c>
      <c r="I237" s="23">
        <v>11.2</v>
      </c>
      <c r="J237" s="25">
        <v>4</v>
      </c>
      <c r="K237" s="3" t="s">
        <v>8</v>
      </c>
      <c r="L237" s="5">
        <f t="shared" si="17"/>
        <v>31</v>
      </c>
      <c r="M237" s="27">
        <f t="shared" si="15"/>
        <v>443.95</v>
      </c>
      <c r="N237" s="28" t="str">
        <f t="shared" ca="1" si="16"/>
        <v>Inativo</v>
      </c>
      <c r="O237" s="68" t="str">
        <f t="shared" si="18"/>
        <v>10.01-27</v>
      </c>
      <c r="P237" s="68" t="str">
        <f t="shared" si="19"/>
        <v>420.01-550</v>
      </c>
    </row>
    <row r="238" spans="1:16" x14ac:dyDescent="0.3">
      <c r="A238" s="3" t="s">
        <v>273</v>
      </c>
      <c r="B238" s="3" t="s">
        <v>1</v>
      </c>
      <c r="C238" s="3" t="s">
        <v>2</v>
      </c>
      <c r="D238" s="18">
        <v>44862</v>
      </c>
      <c r="E238" s="18">
        <v>45821</v>
      </c>
      <c r="F238" s="19">
        <v>2481.5300000000002</v>
      </c>
      <c r="G238" s="25">
        <v>9</v>
      </c>
      <c r="H238" s="3" t="s">
        <v>3</v>
      </c>
      <c r="I238" s="23">
        <v>53.4</v>
      </c>
      <c r="J238" s="25">
        <v>3</v>
      </c>
      <c r="K238" s="3" t="s">
        <v>15</v>
      </c>
      <c r="L238" s="5">
        <f t="shared" si="17"/>
        <v>31</v>
      </c>
      <c r="M238" s="27">
        <f t="shared" ref="M238:M279" si="20">IFERROR(ROUND(F238/G238,2),0)</f>
        <v>275.73</v>
      </c>
      <c r="N238" s="28" t="str">
        <f t="shared" ref="N238:N279" ca="1" si="21">IF(((TODAY()-1)-E238)&gt;90,"Inativo","Ativo")</f>
        <v>Inativo</v>
      </c>
      <c r="O238" s="68" t="str">
        <f t="shared" si="18"/>
        <v>45.01-62</v>
      </c>
      <c r="P238" s="68" t="str">
        <f t="shared" si="19"/>
        <v>274.01-350</v>
      </c>
    </row>
    <row r="239" spans="1:16" x14ac:dyDescent="0.3">
      <c r="A239" s="3" t="s">
        <v>274</v>
      </c>
      <c r="B239" s="3" t="s">
        <v>33</v>
      </c>
      <c r="C239" s="3" t="s">
        <v>2</v>
      </c>
      <c r="D239" s="18">
        <v>45162</v>
      </c>
      <c r="E239" s="18">
        <v>45765</v>
      </c>
      <c r="F239" s="19">
        <v>6693.93</v>
      </c>
      <c r="G239" s="25">
        <v>25</v>
      </c>
      <c r="H239" s="3" t="s">
        <v>3</v>
      </c>
      <c r="I239" s="23">
        <v>79.3</v>
      </c>
      <c r="J239" s="25">
        <v>1</v>
      </c>
      <c r="K239" s="3" t="s">
        <v>4</v>
      </c>
      <c r="L239" s="5">
        <f t="shared" si="17"/>
        <v>20</v>
      </c>
      <c r="M239" s="27">
        <f t="shared" si="20"/>
        <v>267.76</v>
      </c>
      <c r="N239" s="28" t="str">
        <f t="shared" ca="1" si="21"/>
        <v>Inativo</v>
      </c>
      <c r="O239" s="68" t="str">
        <f t="shared" si="18"/>
        <v>62.01-100</v>
      </c>
      <c r="P239" s="68" t="str">
        <f t="shared" si="19"/>
        <v>0-274</v>
      </c>
    </row>
    <row r="240" spans="1:16" x14ac:dyDescent="0.3">
      <c r="A240" s="3" t="s">
        <v>275</v>
      </c>
      <c r="B240" s="3" t="s">
        <v>1</v>
      </c>
      <c r="C240" s="3" t="s">
        <v>7</v>
      </c>
      <c r="D240" s="18">
        <v>45132</v>
      </c>
      <c r="E240" s="18">
        <v>45741</v>
      </c>
      <c r="F240" s="19">
        <v>4868.04</v>
      </c>
      <c r="G240" s="25">
        <v>24</v>
      </c>
      <c r="H240" s="3" t="s">
        <v>10</v>
      </c>
      <c r="I240" s="23">
        <v>13.9</v>
      </c>
      <c r="J240" s="25">
        <v>2</v>
      </c>
      <c r="K240" s="3" t="s">
        <v>4</v>
      </c>
      <c r="L240" s="5">
        <f t="shared" si="17"/>
        <v>20</v>
      </c>
      <c r="M240" s="27">
        <f t="shared" si="20"/>
        <v>202.84</v>
      </c>
      <c r="N240" s="28" t="str">
        <f t="shared" ca="1" si="21"/>
        <v>Inativo</v>
      </c>
      <c r="O240" s="68" t="str">
        <f t="shared" si="18"/>
        <v>10.01-27</v>
      </c>
      <c r="P240" s="68" t="str">
        <f t="shared" si="19"/>
        <v>0-274</v>
      </c>
    </row>
    <row r="241" spans="1:16" x14ac:dyDescent="0.3">
      <c r="A241" s="3" t="s">
        <v>276</v>
      </c>
      <c r="B241" s="3" t="s">
        <v>33</v>
      </c>
      <c r="C241" s="3" t="s">
        <v>7</v>
      </c>
      <c r="D241" s="18">
        <v>44622</v>
      </c>
      <c r="E241" s="18">
        <v>45798</v>
      </c>
      <c r="F241" s="19">
        <v>23787.279999999999</v>
      </c>
      <c r="G241" s="25">
        <v>50</v>
      </c>
      <c r="H241" s="3" t="s">
        <v>3</v>
      </c>
      <c r="I241" s="23">
        <v>72.599999999999994</v>
      </c>
      <c r="J241" s="25">
        <v>2</v>
      </c>
      <c r="K241" s="3" t="s">
        <v>8</v>
      </c>
      <c r="L241" s="5">
        <f t="shared" si="17"/>
        <v>39</v>
      </c>
      <c r="M241" s="27">
        <f t="shared" si="20"/>
        <v>475.75</v>
      </c>
      <c r="N241" s="28" t="str">
        <f t="shared" ca="1" si="21"/>
        <v>Inativo</v>
      </c>
      <c r="O241" s="68" t="str">
        <f t="shared" si="18"/>
        <v>62.01-100</v>
      </c>
      <c r="P241" s="68" t="str">
        <f t="shared" si="19"/>
        <v>420.01-550</v>
      </c>
    </row>
    <row r="242" spans="1:16" x14ac:dyDescent="0.3">
      <c r="A242" s="3" t="s">
        <v>277</v>
      </c>
      <c r="B242" s="3" t="s">
        <v>6</v>
      </c>
      <c r="C242" s="3" t="s">
        <v>7</v>
      </c>
      <c r="D242" s="18">
        <v>45342</v>
      </c>
      <c r="E242" s="18">
        <v>45863</v>
      </c>
      <c r="F242" s="19">
        <v>738.11</v>
      </c>
      <c r="G242" s="25">
        <v>2</v>
      </c>
      <c r="H242" s="3" t="s">
        <v>10</v>
      </c>
      <c r="I242" s="23">
        <v>73</v>
      </c>
      <c r="J242" s="25">
        <v>1</v>
      </c>
      <c r="K242" s="3" t="s">
        <v>8</v>
      </c>
      <c r="L242" s="5">
        <f t="shared" si="17"/>
        <v>17</v>
      </c>
      <c r="M242" s="27">
        <f t="shared" si="20"/>
        <v>369.06</v>
      </c>
      <c r="N242" s="28" t="str">
        <f t="shared" ca="1" si="21"/>
        <v>Ativo</v>
      </c>
      <c r="O242" s="68" t="str">
        <f t="shared" si="18"/>
        <v>62.01-100</v>
      </c>
      <c r="P242" s="68" t="str">
        <f t="shared" si="19"/>
        <v>350.01-420</v>
      </c>
    </row>
    <row r="243" spans="1:16" x14ac:dyDescent="0.3">
      <c r="A243" s="3" t="s">
        <v>278</v>
      </c>
      <c r="B243" s="3" t="s">
        <v>13</v>
      </c>
      <c r="C243" s="3" t="s">
        <v>2</v>
      </c>
      <c r="D243" s="18">
        <v>45462</v>
      </c>
      <c r="E243" s="18">
        <v>45846</v>
      </c>
      <c r="F243" s="19">
        <v>10721.97</v>
      </c>
      <c r="G243" s="25">
        <v>37</v>
      </c>
      <c r="H243" s="3" t="s">
        <v>10</v>
      </c>
      <c r="I243" s="23">
        <v>75</v>
      </c>
      <c r="J243" s="25">
        <v>5</v>
      </c>
      <c r="K243" s="3" t="s">
        <v>8</v>
      </c>
      <c r="L243" s="5">
        <f t="shared" si="17"/>
        <v>12</v>
      </c>
      <c r="M243" s="27">
        <f t="shared" si="20"/>
        <v>289.77999999999997</v>
      </c>
      <c r="N243" s="28" t="str">
        <f t="shared" ca="1" si="21"/>
        <v>Inativo</v>
      </c>
      <c r="O243" s="68" t="str">
        <f t="shared" si="18"/>
        <v>62.01-100</v>
      </c>
      <c r="P243" s="68" t="str">
        <f t="shared" si="19"/>
        <v>274.01-350</v>
      </c>
    </row>
    <row r="244" spans="1:16" x14ac:dyDescent="0.3">
      <c r="A244" s="3" t="s">
        <v>279</v>
      </c>
      <c r="B244" s="3" t="s">
        <v>6</v>
      </c>
      <c r="C244" s="3" t="s">
        <v>7</v>
      </c>
      <c r="D244" s="18">
        <v>44562</v>
      </c>
      <c r="E244" s="18">
        <v>45744</v>
      </c>
      <c r="F244" s="19">
        <v>24049.64</v>
      </c>
      <c r="G244" s="25">
        <v>57</v>
      </c>
      <c r="H244" s="3" t="s">
        <v>10</v>
      </c>
      <c r="I244" s="23">
        <v>36.9</v>
      </c>
      <c r="J244" s="25">
        <v>1</v>
      </c>
      <c r="K244" s="3" t="s">
        <v>15</v>
      </c>
      <c r="L244" s="5">
        <f t="shared" si="17"/>
        <v>39</v>
      </c>
      <c r="M244" s="27">
        <f t="shared" si="20"/>
        <v>421.92</v>
      </c>
      <c r="N244" s="28" t="str">
        <f t="shared" ca="1" si="21"/>
        <v>Inativo</v>
      </c>
      <c r="O244" s="68" t="str">
        <f t="shared" si="18"/>
        <v>27.01-45</v>
      </c>
      <c r="P244" s="68" t="str">
        <f t="shared" si="19"/>
        <v>420.01-550</v>
      </c>
    </row>
    <row r="245" spans="1:16" x14ac:dyDescent="0.3">
      <c r="A245" s="3" t="s">
        <v>280</v>
      </c>
      <c r="B245" s="3" t="s">
        <v>1</v>
      </c>
      <c r="C245" s="3" t="s">
        <v>2</v>
      </c>
      <c r="D245" s="18">
        <v>45042</v>
      </c>
      <c r="E245" s="18">
        <v>45863</v>
      </c>
      <c r="F245" s="19">
        <v>5378.23</v>
      </c>
      <c r="G245" s="25">
        <v>14</v>
      </c>
      <c r="H245" s="3" t="s">
        <v>10</v>
      </c>
      <c r="I245" s="23">
        <v>52.4</v>
      </c>
      <c r="J245" s="25">
        <v>5</v>
      </c>
      <c r="K245" s="3" t="s">
        <v>11</v>
      </c>
      <c r="L245" s="5">
        <f t="shared" si="17"/>
        <v>27</v>
      </c>
      <c r="M245" s="27">
        <f t="shared" si="20"/>
        <v>384.16</v>
      </c>
      <c r="N245" s="28" t="str">
        <f t="shared" ca="1" si="21"/>
        <v>Ativo</v>
      </c>
      <c r="O245" s="68" t="str">
        <f t="shared" si="18"/>
        <v>45.01-62</v>
      </c>
      <c r="P245" s="68" t="str">
        <f t="shared" si="19"/>
        <v>350.01-420</v>
      </c>
    </row>
    <row r="246" spans="1:16" x14ac:dyDescent="0.3">
      <c r="A246" s="3" t="s">
        <v>281</v>
      </c>
      <c r="B246" s="3" t="s">
        <v>13</v>
      </c>
      <c r="C246" s="3" t="s">
        <v>2</v>
      </c>
      <c r="D246" s="18">
        <v>44652</v>
      </c>
      <c r="E246" s="18">
        <v>45682</v>
      </c>
      <c r="F246" s="19">
        <v>5214.6400000000003</v>
      </c>
      <c r="G246" s="25">
        <v>17</v>
      </c>
      <c r="H246" s="3" t="s">
        <v>10</v>
      </c>
      <c r="I246" s="23">
        <v>44.3</v>
      </c>
      <c r="J246" s="25">
        <v>4</v>
      </c>
      <c r="K246" s="3" t="s">
        <v>11</v>
      </c>
      <c r="L246" s="5">
        <f t="shared" si="17"/>
        <v>34</v>
      </c>
      <c r="M246" s="27">
        <f t="shared" si="20"/>
        <v>306.74</v>
      </c>
      <c r="N246" s="28" t="str">
        <f t="shared" ca="1" si="21"/>
        <v>Inativo</v>
      </c>
      <c r="O246" s="68" t="str">
        <f t="shared" si="18"/>
        <v>27.01-45</v>
      </c>
      <c r="P246" s="68" t="str">
        <f t="shared" si="19"/>
        <v>274.01-350</v>
      </c>
    </row>
    <row r="247" spans="1:16" x14ac:dyDescent="0.3">
      <c r="A247" s="3" t="s">
        <v>282</v>
      </c>
      <c r="B247" s="3" t="s">
        <v>19</v>
      </c>
      <c r="C247" s="3" t="s">
        <v>35</v>
      </c>
      <c r="D247" s="18">
        <v>44592</v>
      </c>
      <c r="E247" s="18">
        <v>45861</v>
      </c>
      <c r="F247" s="19">
        <v>9934.3799999999992</v>
      </c>
      <c r="G247" s="25">
        <v>24</v>
      </c>
      <c r="H247" s="3" t="s">
        <v>10</v>
      </c>
      <c r="I247" s="23">
        <v>65.900000000000006</v>
      </c>
      <c r="J247" s="25">
        <v>1</v>
      </c>
      <c r="K247" s="3" t="s">
        <v>15</v>
      </c>
      <c r="L247" s="5">
        <f t="shared" si="17"/>
        <v>42</v>
      </c>
      <c r="M247" s="27">
        <f t="shared" si="20"/>
        <v>413.93</v>
      </c>
      <c r="N247" s="28" t="str">
        <f t="shared" ca="1" si="21"/>
        <v>Ativo</v>
      </c>
      <c r="O247" s="68" t="str">
        <f t="shared" si="18"/>
        <v>62.01-100</v>
      </c>
      <c r="P247" s="68" t="str">
        <f t="shared" si="19"/>
        <v>350.01-420</v>
      </c>
    </row>
    <row r="248" spans="1:16" x14ac:dyDescent="0.3">
      <c r="A248" s="3" t="s">
        <v>283</v>
      </c>
      <c r="B248" s="3" t="s">
        <v>19</v>
      </c>
      <c r="C248" s="3" t="s">
        <v>7</v>
      </c>
      <c r="D248" s="18">
        <v>44502</v>
      </c>
      <c r="E248" s="18">
        <v>45720</v>
      </c>
      <c r="F248" s="19">
        <v>14750.17</v>
      </c>
      <c r="G248" s="25">
        <v>50</v>
      </c>
      <c r="H248" s="3" t="s">
        <v>3</v>
      </c>
      <c r="I248" s="23">
        <v>61.8</v>
      </c>
      <c r="J248" s="25">
        <v>1</v>
      </c>
      <c r="K248" s="3" t="s">
        <v>4</v>
      </c>
      <c r="L248" s="5">
        <f t="shared" si="17"/>
        <v>40</v>
      </c>
      <c r="M248" s="27">
        <f t="shared" si="20"/>
        <v>295</v>
      </c>
      <c r="N248" s="28" t="str">
        <f t="shared" ca="1" si="21"/>
        <v>Inativo</v>
      </c>
      <c r="O248" s="68" t="str">
        <f t="shared" si="18"/>
        <v>45.01-62</v>
      </c>
      <c r="P248" s="68" t="str">
        <f t="shared" si="19"/>
        <v>274.01-350</v>
      </c>
    </row>
    <row r="249" spans="1:16" x14ac:dyDescent="0.3">
      <c r="A249" s="3" t="s">
        <v>284</v>
      </c>
      <c r="B249" s="3" t="s">
        <v>1</v>
      </c>
      <c r="C249" s="3" t="s">
        <v>14</v>
      </c>
      <c r="D249" s="18">
        <v>45012</v>
      </c>
      <c r="E249" s="18">
        <v>45688</v>
      </c>
      <c r="F249" s="19">
        <v>5202.3500000000004</v>
      </c>
      <c r="G249" s="25">
        <v>23</v>
      </c>
      <c r="H249" s="3" t="s">
        <v>10</v>
      </c>
      <c r="I249" s="23">
        <v>17.2</v>
      </c>
      <c r="J249" s="25">
        <v>4</v>
      </c>
      <c r="K249" s="3" t="s">
        <v>11</v>
      </c>
      <c r="L249" s="5">
        <f t="shared" si="17"/>
        <v>22</v>
      </c>
      <c r="M249" s="27">
        <f t="shared" si="20"/>
        <v>226.19</v>
      </c>
      <c r="N249" s="28" t="str">
        <f t="shared" ca="1" si="21"/>
        <v>Inativo</v>
      </c>
      <c r="O249" s="68" t="str">
        <f t="shared" si="18"/>
        <v>10.01-27</v>
      </c>
      <c r="P249" s="68" t="str">
        <f t="shared" si="19"/>
        <v>0-274</v>
      </c>
    </row>
    <row r="250" spans="1:16" x14ac:dyDescent="0.3">
      <c r="A250" s="3" t="s">
        <v>285</v>
      </c>
      <c r="B250" s="3" t="s">
        <v>6</v>
      </c>
      <c r="C250" s="3" t="s">
        <v>35</v>
      </c>
      <c r="D250" s="18">
        <v>44892</v>
      </c>
      <c r="E250" s="18">
        <v>45856</v>
      </c>
      <c r="F250" s="19">
        <v>9522.91</v>
      </c>
      <c r="G250" s="25">
        <v>26</v>
      </c>
      <c r="H250" s="3" t="s">
        <v>3</v>
      </c>
      <c r="I250" s="23">
        <v>16.3</v>
      </c>
      <c r="J250" s="25">
        <v>5</v>
      </c>
      <c r="K250" s="3" t="s">
        <v>15</v>
      </c>
      <c r="L250" s="5">
        <f t="shared" si="17"/>
        <v>32</v>
      </c>
      <c r="M250" s="27">
        <f t="shared" si="20"/>
        <v>366.27</v>
      </c>
      <c r="N250" s="28" t="str">
        <f t="shared" ca="1" si="21"/>
        <v>Ativo</v>
      </c>
      <c r="O250" s="68" t="str">
        <f t="shared" si="18"/>
        <v>10.01-27</v>
      </c>
      <c r="P250" s="68" t="str">
        <f t="shared" si="19"/>
        <v>350.01-420</v>
      </c>
    </row>
    <row r="251" spans="1:16" x14ac:dyDescent="0.3">
      <c r="A251" s="3" t="s">
        <v>286</v>
      </c>
      <c r="B251" s="3" t="s">
        <v>33</v>
      </c>
      <c r="C251" s="3" t="s">
        <v>2</v>
      </c>
      <c r="D251" s="18">
        <v>45312</v>
      </c>
      <c r="E251" s="18">
        <v>45783</v>
      </c>
      <c r="F251" s="19">
        <v>9564.39</v>
      </c>
      <c r="G251" s="25">
        <v>26</v>
      </c>
      <c r="H251" s="3" t="s">
        <v>3</v>
      </c>
      <c r="I251" s="23">
        <v>60.7</v>
      </c>
      <c r="J251" s="25">
        <v>2</v>
      </c>
      <c r="K251" s="3" t="s">
        <v>8</v>
      </c>
      <c r="L251" s="5">
        <f t="shared" si="17"/>
        <v>15</v>
      </c>
      <c r="M251" s="27">
        <f t="shared" si="20"/>
        <v>367.86</v>
      </c>
      <c r="N251" s="28" t="str">
        <f t="shared" ca="1" si="21"/>
        <v>Inativo</v>
      </c>
      <c r="O251" s="68" t="str">
        <f t="shared" si="18"/>
        <v>45.01-62</v>
      </c>
      <c r="P251" s="68" t="str">
        <f t="shared" si="19"/>
        <v>350.01-420</v>
      </c>
    </row>
    <row r="252" spans="1:16" x14ac:dyDescent="0.3">
      <c r="A252" s="3" t="s">
        <v>287</v>
      </c>
      <c r="B252" s="3" t="s">
        <v>33</v>
      </c>
      <c r="C252" s="3" t="s">
        <v>21</v>
      </c>
      <c r="D252" s="18">
        <v>45612</v>
      </c>
      <c r="E252" s="18">
        <v>45805</v>
      </c>
      <c r="F252" s="19">
        <v>3722.66</v>
      </c>
      <c r="G252" s="25">
        <v>17</v>
      </c>
      <c r="H252" s="3" t="s">
        <v>10</v>
      </c>
      <c r="I252" s="23">
        <v>44.5</v>
      </c>
      <c r="J252" s="25">
        <v>4</v>
      </c>
      <c r="K252" s="3" t="s">
        <v>15</v>
      </c>
      <c r="L252" s="5">
        <f t="shared" si="17"/>
        <v>6</v>
      </c>
      <c r="M252" s="27">
        <f t="shared" si="20"/>
        <v>218.98</v>
      </c>
      <c r="N252" s="28" t="str">
        <f t="shared" ca="1" si="21"/>
        <v>Inativo</v>
      </c>
      <c r="O252" s="68" t="str">
        <f t="shared" si="18"/>
        <v>27.01-45</v>
      </c>
      <c r="P252" s="68" t="str">
        <f t="shared" si="19"/>
        <v>0-274</v>
      </c>
    </row>
    <row r="253" spans="1:16" x14ac:dyDescent="0.3">
      <c r="A253" s="3" t="s">
        <v>288</v>
      </c>
      <c r="B253" s="3" t="s">
        <v>33</v>
      </c>
      <c r="C253" s="3" t="s">
        <v>14</v>
      </c>
      <c r="D253" s="18">
        <v>44952</v>
      </c>
      <c r="E253" s="18">
        <v>45863</v>
      </c>
      <c r="F253" s="19">
        <v>13698.85</v>
      </c>
      <c r="G253" s="25">
        <v>50</v>
      </c>
      <c r="H253" s="3" t="s">
        <v>10</v>
      </c>
      <c r="I253" s="23">
        <v>27.6</v>
      </c>
      <c r="J253" s="25">
        <v>4</v>
      </c>
      <c r="K253" s="3" t="s">
        <v>8</v>
      </c>
      <c r="L253" s="5">
        <f t="shared" si="17"/>
        <v>30</v>
      </c>
      <c r="M253" s="27">
        <f t="shared" si="20"/>
        <v>273.98</v>
      </c>
      <c r="N253" s="28" t="str">
        <f t="shared" ca="1" si="21"/>
        <v>Ativo</v>
      </c>
      <c r="O253" s="68" t="str">
        <f t="shared" si="18"/>
        <v>27.01-45</v>
      </c>
      <c r="P253" s="68" t="str">
        <f t="shared" si="19"/>
        <v>0-274</v>
      </c>
    </row>
    <row r="254" spans="1:16" x14ac:dyDescent="0.3">
      <c r="A254" s="3" t="s">
        <v>289</v>
      </c>
      <c r="B254" s="3" t="s">
        <v>33</v>
      </c>
      <c r="C254" s="3" t="s">
        <v>2</v>
      </c>
      <c r="D254" s="18">
        <v>45612</v>
      </c>
      <c r="E254" s="18">
        <v>45881</v>
      </c>
      <c r="F254" s="19">
        <v>7335.1</v>
      </c>
      <c r="G254" s="25">
        <v>19</v>
      </c>
      <c r="H254" s="3" t="s">
        <v>10</v>
      </c>
      <c r="I254" s="23">
        <v>33.299999999999997</v>
      </c>
      <c r="J254" s="25">
        <v>3</v>
      </c>
      <c r="K254" s="3" t="s">
        <v>11</v>
      </c>
      <c r="L254" s="5">
        <f t="shared" si="17"/>
        <v>8</v>
      </c>
      <c r="M254" s="27">
        <f t="shared" si="20"/>
        <v>386.06</v>
      </c>
      <c r="N254" s="28" t="str">
        <f t="shared" ca="1" si="21"/>
        <v>Ativo</v>
      </c>
      <c r="O254" s="68" t="str">
        <f t="shared" si="18"/>
        <v>27.01-45</v>
      </c>
      <c r="P254" s="68" t="str">
        <f t="shared" si="19"/>
        <v>350.01-420</v>
      </c>
    </row>
    <row r="255" spans="1:16" x14ac:dyDescent="0.3">
      <c r="A255" s="3" t="s">
        <v>290</v>
      </c>
      <c r="B255" s="3" t="s">
        <v>13</v>
      </c>
      <c r="C255" s="3" t="s">
        <v>7</v>
      </c>
      <c r="D255" s="18">
        <v>44622</v>
      </c>
      <c r="E255" s="18">
        <v>45848</v>
      </c>
      <c r="F255" s="19">
        <v>18398.98</v>
      </c>
      <c r="G255" s="25">
        <v>38</v>
      </c>
      <c r="H255" s="3" t="s">
        <v>10</v>
      </c>
      <c r="I255" s="23">
        <v>32.4</v>
      </c>
      <c r="J255" s="25">
        <v>2</v>
      </c>
      <c r="K255" s="3" t="s">
        <v>11</v>
      </c>
      <c r="L255" s="5">
        <f t="shared" si="17"/>
        <v>40</v>
      </c>
      <c r="M255" s="27">
        <f t="shared" si="20"/>
        <v>484.18</v>
      </c>
      <c r="N255" s="28" t="str">
        <f t="shared" ca="1" si="21"/>
        <v>Inativo</v>
      </c>
      <c r="O255" s="68" t="str">
        <f t="shared" si="18"/>
        <v>27.01-45</v>
      </c>
      <c r="P255" s="68" t="str">
        <f t="shared" si="19"/>
        <v>420.01-550</v>
      </c>
    </row>
    <row r="256" spans="1:16" x14ac:dyDescent="0.3">
      <c r="A256" s="3" t="s">
        <v>291</v>
      </c>
      <c r="B256" s="3" t="s">
        <v>13</v>
      </c>
      <c r="C256" s="3" t="s">
        <v>21</v>
      </c>
      <c r="D256" s="18">
        <v>45102</v>
      </c>
      <c r="E256" s="18">
        <v>45808</v>
      </c>
      <c r="F256" s="19">
        <v>8691.85</v>
      </c>
      <c r="G256" s="25">
        <v>20</v>
      </c>
      <c r="H256" s="3" t="s">
        <v>10</v>
      </c>
      <c r="I256" s="23">
        <v>77.7</v>
      </c>
      <c r="J256" s="25">
        <v>3</v>
      </c>
      <c r="K256" s="3" t="s">
        <v>11</v>
      </c>
      <c r="L256" s="5">
        <f t="shared" si="17"/>
        <v>23</v>
      </c>
      <c r="M256" s="27">
        <f t="shared" si="20"/>
        <v>434.59</v>
      </c>
      <c r="N256" s="28" t="str">
        <f t="shared" ca="1" si="21"/>
        <v>Inativo</v>
      </c>
      <c r="O256" s="68" t="str">
        <f t="shared" si="18"/>
        <v>62.01-100</v>
      </c>
      <c r="P256" s="68" t="str">
        <f t="shared" si="19"/>
        <v>420.01-550</v>
      </c>
    </row>
    <row r="257" spans="1:16" x14ac:dyDescent="0.3">
      <c r="A257" s="3" t="s">
        <v>292</v>
      </c>
      <c r="B257" s="3" t="s">
        <v>13</v>
      </c>
      <c r="C257" s="3" t="s">
        <v>7</v>
      </c>
      <c r="D257" s="18">
        <v>45162</v>
      </c>
      <c r="E257" s="18">
        <v>45738</v>
      </c>
      <c r="F257" s="19">
        <v>2545.8200000000002</v>
      </c>
      <c r="G257" s="25">
        <v>7</v>
      </c>
      <c r="H257" s="3" t="s">
        <v>3</v>
      </c>
      <c r="I257" s="23">
        <v>51.5</v>
      </c>
      <c r="J257" s="25">
        <v>5</v>
      </c>
      <c r="K257" s="3" t="s">
        <v>4</v>
      </c>
      <c r="L257" s="5">
        <f t="shared" si="17"/>
        <v>19</v>
      </c>
      <c r="M257" s="27">
        <f t="shared" si="20"/>
        <v>363.69</v>
      </c>
      <c r="N257" s="28" t="str">
        <f t="shared" ca="1" si="21"/>
        <v>Inativo</v>
      </c>
      <c r="O257" s="68" t="str">
        <f t="shared" si="18"/>
        <v>45.01-62</v>
      </c>
      <c r="P257" s="68" t="str">
        <f t="shared" si="19"/>
        <v>350.01-420</v>
      </c>
    </row>
    <row r="258" spans="1:16" x14ac:dyDescent="0.3">
      <c r="A258" s="3" t="s">
        <v>293</v>
      </c>
      <c r="B258" s="3" t="s">
        <v>33</v>
      </c>
      <c r="C258" s="3" t="s">
        <v>21</v>
      </c>
      <c r="D258" s="18">
        <v>45012</v>
      </c>
      <c r="E258" s="18">
        <v>45808</v>
      </c>
      <c r="F258" s="19">
        <v>22373.55</v>
      </c>
      <c r="G258" s="25">
        <v>51</v>
      </c>
      <c r="H258" s="3" t="s">
        <v>3</v>
      </c>
      <c r="I258" s="23">
        <v>67.3</v>
      </c>
      <c r="J258" s="25">
        <v>4</v>
      </c>
      <c r="K258" s="3" t="s">
        <v>11</v>
      </c>
      <c r="L258" s="5">
        <f t="shared" ref="L258:L279" si="22">ROUNDDOWN((E258-D258)/30,0)</f>
        <v>26</v>
      </c>
      <c r="M258" s="27">
        <f t="shared" si="20"/>
        <v>438.7</v>
      </c>
      <c r="N258" s="28" t="str">
        <f t="shared" ca="1" si="21"/>
        <v>Inativo</v>
      </c>
      <c r="O258" s="68" t="str">
        <f t="shared" ref="O258:O279" si="23">IF(I258&lt;=10,"0-10",IF(I258&lt;=27,"10.01-27",IF(I258&lt;=45,"27.01-45",IF(I258&lt;=62,"45.01-62","62.01-100"))))</f>
        <v>62.01-100</v>
      </c>
      <c r="P258" s="68" t="str">
        <f t="shared" ref="P258:P279" si="24">IF(M258&lt;=274,"0-274",IF(M258&lt;=350,"274.01-350",IF(M258&lt;=420,"350.01-420","420.01-550")))</f>
        <v>420.01-550</v>
      </c>
    </row>
    <row r="259" spans="1:16" x14ac:dyDescent="0.3">
      <c r="A259" s="3" t="s">
        <v>294</v>
      </c>
      <c r="B259" s="3" t="s">
        <v>19</v>
      </c>
      <c r="C259" s="3" t="s">
        <v>14</v>
      </c>
      <c r="D259" s="18">
        <v>45402</v>
      </c>
      <c r="E259" s="18">
        <v>45926</v>
      </c>
      <c r="F259" s="19">
        <v>6987.57</v>
      </c>
      <c r="G259" s="25">
        <v>16</v>
      </c>
      <c r="H259" s="3" t="s">
        <v>3</v>
      </c>
      <c r="I259" s="23">
        <v>60.1</v>
      </c>
      <c r="J259" s="25">
        <v>1</v>
      </c>
      <c r="K259" s="3" t="s">
        <v>11</v>
      </c>
      <c r="L259" s="5">
        <f t="shared" si="22"/>
        <v>17</v>
      </c>
      <c r="M259" s="27">
        <f t="shared" si="20"/>
        <v>436.72</v>
      </c>
      <c r="N259" s="28" t="str">
        <f t="shared" ca="1" si="21"/>
        <v>Ativo</v>
      </c>
      <c r="O259" s="68" t="str">
        <f t="shared" si="23"/>
        <v>45.01-62</v>
      </c>
      <c r="P259" s="68" t="str">
        <f t="shared" si="24"/>
        <v>420.01-550</v>
      </c>
    </row>
    <row r="260" spans="1:16" x14ac:dyDescent="0.3">
      <c r="A260" s="3" t="s">
        <v>295</v>
      </c>
      <c r="B260" s="3" t="s">
        <v>6</v>
      </c>
      <c r="C260" s="3" t="s">
        <v>7</v>
      </c>
      <c r="D260" s="18">
        <v>44742</v>
      </c>
      <c r="E260" s="18">
        <v>45746</v>
      </c>
      <c r="F260" s="19">
        <v>10930.41</v>
      </c>
      <c r="G260" s="25">
        <v>25</v>
      </c>
      <c r="H260" s="3" t="s">
        <v>10</v>
      </c>
      <c r="I260" s="23">
        <v>48.1</v>
      </c>
      <c r="J260" s="25">
        <v>3</v>
      </c>
      <c r="K260" s="3" t="s">
        <v>4</v>
      </c>
      <c r="L260" s="5">
        <f t="shared" si="22"/>
        <v>33</v>
      </c>
      <c r="M260" s="27">
        <f t="shared" si="20"/>
        <v>437.22</v>
      </c>
      <c r="N260" s="28" t="str">
        <f t="shared" ca="1" si="21"/>
        <v>Inativo</v>
      </c>
      <c r="O260" s="68" t="str">
        <f t="shared" si="23"/>
        <v>45.01-62</v>
      </c>
      <c r="P260" s="68" t="str">
        <f t="shared" si="24"/>
        <v>420.01-550</v>
      </c>
    </row>
    <row r="261" spans="1:16" x14ac:dyDescent="0.3">
      <c r="A261" s="3" t="s">
        <v>296</v>
      </c>
      <c r="B261" s="3" t="s">
        <v>1</v>
      </c>
      <c r="C261" s="3" t="s">
        <v>21</v>
      </c>
      <c r="D261" s="18">
        <v>44592</v>
      </c>
      <c r="E261" s="18">
        <v>45915</v>
      </c>
      <c r="F261" s="19">
        <v>8958.14</v>
      </c>
      <c r="G261" s="25">
        <v>42</v>
      </c>
      <c r="H261" s="3" t="s">
        <v>3</v>
      </c>
      <c r="I261" s="23">
        <v>55.3</v>
      </c>
      <c r="J261" s="25">
        <v>4</v>
      </c>
      <c r="K261" s="3" t="s">
        <v>15</v>
      </c>
      <c r="L261" s="5">
        <f t="shared" si="22"/>
        <v>44</v>
      </c>
      <c r="M261" s="27">
        <f t="shared" si="20"/>
        <v>213.29</v>
      </c>
      <c r="N261" s="28" t="str">
        <f t="shared" ca="1" si="21"/>
        <v>Ativo</v>
      </c>
      <c r="O261" s="68" t="str">
        <f t="shared" si="23"/>
        <v>45.01-62</v>
      </c>
      <c r="P261" s="68" t="str">
        <f t="shared" si="24"/>
        <v>0-274</v>
      </c>
    </row>
    <row r="262" spans="1:16" x14ac:dyDescent="0.3">
      <c r="A262" s="3" t="s">
        <v>298</v>
      </c>
      <c r="B262" s="3" t="s">
        <v>33</v>
      </c>
      <c r="C262" s="3" t="s">
        <v>14</v>
      </c>
      <c r="D262" s="18">
        <v>45102</v>
      </c>
      <c r="E262" s="18">
        <v>45685</v>
      </c>
      <c r="F262" s="19">
        <v>6013.7</v>
      </c>
      <c r="G262" s="25">
        <v>29</v>
      </c>
      <c r="H262" s="3" t="s">
        <v>3</v>
      </c>
      <c r="I262" s="23">
        <v>34.1</v>
      </c>
      <c r="J262" s="25">
        <v>1</v>
      </c>
      <c r="K262" s="3" t="s">
        <v>15</v>
      </c>
      <c r="L262" s="5">
        <f t="shared" si="22"/>
        <v>19</v>
      </c>
      <c r="M262" s="27">
        <f t="shared" si="20"/>
        <v>207.37</v>
      </c>
      <c r="N262" s="28" t="str">
        <f t="shared" ca="1" si="21"/>
        <v>Inativo</v>
      </c>
      <c r="O262" s="68" t="str">
        <f t="shared" si="23"/>
        <v>27.01-45</v>
      </c>
      <c r="P262" s="68" t="str">
        <f t="shared" si="24"/>
        <v>0-274</v>
      </c>
    </row>
    <row r="263" spans="1:16" x14ac:dyDescent="0.3">
      <c r="A263" s="3" t="s">
        <v>299</v>
      </c>
      <c r="B263" s="3" t="s">
        <v>33</v>
      </c>
      <c r="C263" s="3" t="s">
        <v>2</v>
      </c>
      <c r="D263" s="18">
        <v>45642</v>
      </c>
      <c r="E263" s="18">
        <v>45938</v>
      </c>
      <c r="F263" s="19">
        <v>16054.76</v>
      </c>
      <c r="G263" s="25">
        <v>53</v>
      </c>
      <c r="H263" s="3" t="s">
        <v>3</v>
      </c>
      <c r="I263" s="23">
        <v>34.4</v>
      </c>
      <c r="J263" s="25">
        <v>2</v>
      </c>
      <c r="K263" s="3" t="s">
        <v>11</v>
      </c>
      <c r="L263" s="5">
        <f t="shared" si="22"/>
        <v>9</v>
      </c>
      <c r="M263" s="27">
        <f t="shared" si="20"/>
        <v>302.92</v>
      </c>
      <c r="N263" s="28" t="str">
        <f t="shared" ca="1" si="21"/>
        <v>Ativo</v>
      </c>
      <c r="O263" s="68" t="str">
        <f t="shared" si="23"/>
        <v>27.01-45</v>
      </c>
      <c r="P263" s="68" t="str">
        <f t="shared" si="24"/>
        <v>274.01-350</v>
      </c>
    </row>
    <row r="264" spans="1:16" x14ac:dyDescent="0.3">
      <c r="A264" s="3" t="s">
        <v>300</v>
      </c>
      <c r="B264" s="3" t="s">
        <v>13</v>
      </c>
      <c r="C264" s="3" t="s">
        <v>7</v>
      </c>
      <c r="D264" s="18">
        <v>45672</v>
      </c>
      <c r="E264" s="18">
        <v>45698</v>
      </c>
      <c r="F264" s="19">
        <v>8122.22</v>
      </c>
      <c r="G264" s="25">
        <v>28</v>
      </c>
      <c r="H264" s="3" t="s">
        <v>10</v>
      </c>
      <c r="I264" s="23">
        <v>32.299999999999997</v>
      </c>
      <c r="J264" s="25">
        <v>1</v>
      </c>
      <c r="K264" s="3" t="s">
        <v>4</v>
      </c>
      <c r="L264" s="5">
        <f t="shared" si="22"/>
        <v>0</v>
      </c>
      <c r="M264" s="27">
        <f t="shared" si="20"/>
        <v>290.08</v>
      </c>
      <c r="N264" s="28" t="str">
        <f t="shared" ca="1" si="21"/>
        <v>Inativo</v>
      </c>
      <c r="O264" s="68" t="str">
        <f t="shared" si="23"/>
        <v>27.01-45</v>
      </c>
      <c r="P264" s="68" t="str">
        <f t="shared" si="24"/>
        <v>274.01-350</v>
      </c>
    </row>
    <row r="265" spans="1:16" x14ac:dyDescent="0.3">
      <c r="A265" s="3" t="s">
        <v>301</v>
      </c>
      <c r="B265" s="3" t="s">
        <v>13</v>
      </c>
      <c r="C265" s="3" t="s">
        <v>2</v>
      </c>
      <c r="D265" s="18">
        <v>44562</v>
      </c>
      <c r="E265" s="18">
        <v>45932</v>
      </c>
      <c r="F265" s="19">
        <v>18644.23</v>
      </c>
      <c r="G265" s="25">
        <v>51</v>
      </c>
      <c r="H265" s="3" t="s">
        <v>3</v>
      </c>
      <c r="I265" s="23">
        <v>46.1</v>
      </c>
      <c r="J265" s="25">
        <v>3</v>
      </c>
      <c r="K265" s="3" t="s">
        <v>11</v>
      </c>
      <c r="L265" s="5">
        <f t="shared" si="22"/>
        <v>45</v>
      </c>
      <c r="M265" s="27">
        <f t="shared" si="20"/>
        <v>365.57</v>
      </c>
      <c r="N265" s="28" t="str">
        <f t="shared" ca="1" si="21"/>
        <v>Ativo</v>
      </c>
      <c r="O265" s="68" t="str">
        <f t="shared" si="23"/>
        <v>45.01-62</v>
      </c>
      <c r="P265" s="68" t="str">
        <f t="shared" si="24"/>
        <v>350.01-420</v>
      </c>
    </row>
    <row r="266" spans="1:16" x14ac:dyDescent="0.3">
      <c r="A266" s="3" t="s">
        <v>302</v>
      </c>
      <c r="B266" s="3" t="s">
        <v>33</v>
      </c>
      <c r="C266" s="3" t="s">
        <v>21</v>
      </c>
      <c r="D266" s="18">
        <v>45102</v>
      </c>
      <c r="E266" s="18">
        <v>45835</v>
      </c>
      <c r="F266" s="19">
        <v>13185.61</v>
      </c>
      <c r="G266" s="25">
        <v>40</v>
      </c>
      <c r="H266" s="3" t="s">
        <v>3</v>
      </c>
      <c r="I266" s="23">
        <v>54.8</v>
      </c>
      <c r="J266" s="25">
        <v>1</v>
      </c>
      <c r="K266" s="3" t="s">
        <v>8</v>
      </c>
      <c r="L266" s="5">
        <f t="shared" si="22"/>
        <v>24</v>
      </c>
      <c r="M266" s="27">
        <f t="shared" si="20"/>
        <v>329.64</v>
      </c>
      <c r="N266" s="28" t="str">
        <f t="shared" ca="1" si="21"/>
        <v>Inativo</v>
      </c>
      <c r="O266" s="68" t="str">
        <f t="shared" si="23"/>
        <v>45.01-62</v>
      </c>
      <c r="P266" s="68" t="str">
        <f t="shared" si="24"/>
        <v>274.01-350</v>
      </c>
    </row>
    <row r="267" spans="1:16" x14ac:dyDescent="0.3">
      <c r="A267" s="3" t="s">
        <v>303</v>
      </c>
      <c r="B267" s="3" t="s">
        <v>33</v>
      </c>
      <c r="C267" s="3" t="s">
        <v>35</v>
      </c>
      <c r="D267" s="18">
        <v>45042</v>
      </c>
      <c r="E267" s="18">
        <v>45881</v>
      </c>
      <c r="F267" s="19">
        <v>10216.74</v>
      </c>
      <c r="G267" s="25">
        <v>24</v>
      </c>
      <c r="H267" s="3" t="s">
        <v>3</v>
      </c>
      <c r="I267" s="23">
        <v>24.4</v>
      </c>
      <c r="J267" s="25">
        <v>1</v>
      </c>
      <c r="K267" s="3" t="s">
        <v>4</v>
      </c>
      <c r="L267" s="5">
        <f t="shared" si="22"/>
        <v>27</v>
      </c>
      <c r="M267" s="27">
        <f t="shared" si="20"/>
        <v>425.7</v>
      </c>
      <c r="N267" s="28" t="str">
        <f t="shared" ca="1" si="21"/>
        <v>Ativo</v>
      </c>
      <c r="O267" s="68" t="str">
        <f t="shared" si="23"/>
        <v>10.01-27</v>
      </c>
      <c r="P267" s="68" t="str">
        <f t="shared" si="24"/>
        <v>420.01-550</v>
      </c>
    </row>
    <row r="268" spans="1:16" x14ac:dyDescent="0.3">
      <c r="A268" s="3" t="s">
        <v>304</v>
      </c>
      <c r="B268" s="3" t="s">
        <v>6</v>
      </c>
      <c r="C268" s="3" t="s">
        <v>21</v>
      </c>
      <c r="D268" s="18">
        <v>45162</v>
      </c>
      <c r="E268" s="18">
        <v>45924</v>
      </c>
      <c r="F268" s="19">
        <v>8024.21</v>
      </c>
      <c r="G268" s="25">
        <v>20</v>
      </c>
      <c r="H268" s="3" t="s">
        <v>10</v>
      </c>
      <c r="I268" s="23">
        <v>18</v>
      </c>
      <c r="J268" s="25">
        <v>4</v>
      </c>
      <c r="K268" s="3" t="s">
        <v>15</v>
      </c>
      <c r="L268" s="5">
        <f t="shared" si="22"/>
        <v>25</v>
      </c>
      <c r="M268" s="27">
        <f t="shared" si="20"/>
        <v>401.21</v>
      </c>
      <c r="N268" s="28" t="str">
        <f t="shared" ca="1" si="21"/>
        <v>Ativo</v>
      </c>
      <c r="O268" s="68" t="str">
        <f t="shared" si="23"/>
        <v>10.01-27</v>
      </c>
      <c r="P268" s="68" t="str">
        <f t="shared" si="24"/>
        <v>350.01-420</v>
      </c>
    </row>
    <row r="269" spans="1:16" x14ac:dyDescent="0.3">
      <c r="A269" s="3" t="s">
        <v>305</v>
      </c>
      <c r="B269" s="3" t="s">
        <v>6</v>
      </c>
      <c r="C269" s="3" t="s">
        <v>7</v>
      </c>
      <c r="D269" s="18">
        <v>44682</v>
      </c>
      <c r="E269" s="18">
        <v>45916</v>
      </c>
      <c r="F269" s="19">
        <v>11341.38</v>
      </c>
      <c r="G269" s="25">
        <v>25</v>
      </c>
      <c r="H269" s="3" t="s">
        <v>3</v>
      </c>
      <c r="I269" s="23">
        <v>34.4</v>
      </c>
      <c r="J269" s="25">
        <v>5</v>
      </c>
      <c r="K269" s="3" t="s">
        <v>8</v>
      </c>
      <c r="L269" s="5">
        <f t="shared" si="22"/>
        <v>41</v>
      </c>
      <c r="M269" s="27">
        <f t="shared" si="20"/>
        <v>453.66</v>
      </c>
      <c r="N269" s="28" t="str">
        <f t="shared" ca="1" si="21"/>
        <v>Ativo</v>
      </c>
      <c r="O269" s="68" t="str">
        <f t="shared" si="23"/>
        <v>27.01-45</v>
      </c>
      <c r="P269" s="68" t="str">
        <f t="shared" si="24"/>
        <v>420.01-550</v>
      </c>
    </row>
    <row r="270" spans="1:16" x14ac:dyDescent="0.3">
      <c r="A270" s="3" t="s">
        <v>306</v>
      </c>
      <c r="B270" s="3" t="s">
        <v>13</v>
      </c>
      <c r="C270" s="3" t="s">
        <v>35</v>
      </c>
      <c r="D270" s="18">
        <v>44742</v>
      </c>
      <c r="E270" s="18">
        <v>45710</v>
      </c>
      <c r="F270" s="19">
        <v>1357.86</v>
      </c>
      <c r="G270" s="25">
        <v>5</v>
      </c>
      <c r="H270" s="3" t="s">
        <v>3</v>
      </c>
      <c r="I270" s="23">
        <v>31.9</v>
      </c>
      <c r="J270" s="25">
        <v>1</v>
      </c>
      <c r="K270" s="3" t="s">
        <v>8</v>
      </c>
      <c r="L270" s="5">
        <f t="shared" si="22"/>
        <v>32</v>
      </c>
      <c r="M270" s="27">
        <f t="shared" si="20"/>
        <v>271.57</v>
      </c>
      <c r="N270" s="28" t="str">
        <f t="shared" ca="1" si="21"/>
        <v>Inativo</v>
      </c>
      <c r="O270" s="68" t="str">
        <f t="shared" si="23"/>
        <v>27.01-45</v>
      </c>
      <c r="P270" s="68" t="str">
        <f t="shared" si="24"/>
        <v>0-274</v>
      </c>
    </row>
    <row r="271" spans="1:16" x14ac:dyDescent="0.3">
      <c r="A271" s="3" t="s">
        <v>307</v>
      </c>
      <c r="B271" s="3" t="s">
        <v>13</v>
      </c>
      <c r="C271" s="3" t="s">
        <v>21</v>
      </c>
      <c r="D271" s="18">
        <v>44892</v>
      </c>
      <c r="E271" s="18">
        <v>45775</v>
      </c>
      <c r="F271" s="19">
        <v>7845.88</v>
      </c>
      <c r="G271" s="25">
        <v>24</v>
      </c>
      <c r="H271" s="3" t="s">
        <v>3</v>
      </c>
      <c r="I271" s="23">
        <v>50.2</v>
      </c>
      <c r="J271" s="25">
        <v>4</v>
      </c>
      <c r="K271" s="3" t="s">
        <v>8</v>
      </c>
      <c r="L271" s="5">
        <f t="shared" si="22"/>
        <v>29</v>
      </c>
      <c r="M271" s="27">
        <f t="shared" si="20"/>
        <v>326.91000000000003</v>
      </c>
      <c r="N271" s="28" t="str">
        <f t="shared" ca="1" si="21"/>
        <v>Inativo</v>
      </c>
      <c r="O271" s="68" t="str">
        <f t="shared" si="23"/>
        <v>45.01-62</v>
      </c>
      <c r="P271" s="68" t="str">
        <f t="shared" si="24"/>
        <v>274.01-350</v>
      </c>
    </row>
    <row r="272" spans="1:16" x14ac:dyDescent="0.3">
      <c r="A272" s="3" t="s">
        <v>308</v>
      </c>
      <c r="B272" s="3" t="s">
        <v>6</v>
      </c>
      <c r="C272" s="3" t="s">
        <v>21</v>
      </c>
      <c r="D272" s="18">
        <v>44922</v>
      </c>
      <c r="E272" s="18">
        <v>45847</v>
      </c>
      <c r="F272" s="19">
        <v>6035.41</v>
      </c>
      <c r="G272" s="25">
        <v>18</v>
      </c>
      <c r="H272" s="3" t="s">
        <v>3</v>
      </c>
      <c r="I272" s="23">
        <v>32</v>
      </c>
      <c r="J272" s="25">
        <v>1</v>
      </c>
      <c r="K272" s="3" t="s">
        <v>15</v>
      </c>
      <c r="L272" s="5">
        <f t="shared" si="22"/>
        <v>30</v>
      </c>
      <c r="M272" s="27">
        <f t="shared" si="20"/>
        <v>335.3</v>
      </c>
      <c r="N272" s="28" t="str">
        <f t="shared" ca="1" si="21"/>
        <v>Inativo</v>
      </c>
      <c r="O272" s="68" t="str">
        <f t="shared" si="23"/>
        <v>27.01-45</v>
      </c>
      <c r="P272" s="68" t="str">
        <f t="shared" si="24"/>
        <v>274.01-350</v>
      </c>
    </row>
    <row r="273" spans="1:16" x14ac:dyDescent="0.3">
      <c r="A273" s="3" t="s">
        <v>309</v>
      </c>
      <c r="B273" s="3" t="s">
        <v>1</v>
      </c>
      <c r="C273" s="3" t="s">
        <v>7</v>
      </c>
      <c r="D273" s="18">
        <v>45612</v>
      </c>
      <c r="E273" s="18">
        <v>45784</v>
      </c>
      <c r="F273" s="19">
        <v>4170.21</v>
      </c>
      <c r="G273" s="25">
        <v>12</v>
      </c>
      <c r="H273" s="3" t="s">
        <v>10</v>
      </c>
      <c r="I273" s="23">
        <v>38.6</v>
      </c>
      <c r="J273" s="25">
        <v>4</v>
      </c>
      <c r="K273" s="3" t="s">
        <v>11</v>
      </c>
      <c r="L273" s="5">
        <f t="shared" si="22"/>
        <v>5</v>
      </c>
      <c r="M273" s="27">
        <f t="shared" si="20"/>
        <v>347.52</v>
      </c>
      <c r="N273" s="28" t="str">
        <f t="shared" ca="1" si="21"/>
        <v>Inativo</v>
      </c>
      <c r="O273" s="68" t="str">
        <f t="shared" si="23"/>
        <v>27.01-45</v>
      </c>
      <c r="P273" s="68" t="str">
        <f t="shared" si="24"/>
        <v>274.01-350</v>
      </c>
    </row>
    <row r="274" spans="1:16" x14ac:dyDescent="0.3">
      <c r="A274" s="3" t="s">
        <v>310</v>
      </c>
      <c r="B274" s="3" t="s">
        <v>19</v>
      </c>
      <c r="C274" s="3" t="s">
        <v>2</v>
      </c>
      <c r="D274" s="18">
        <v>44772</v>
      </c>
      <c r="E274" s="18">
        <v>45688</v>
      </c>
      <c r="F274" s="19">
        <v>282.45999999999998</v>
      </c>
      <c r="G274" s="25">
        <v>1</v>
      </c>
      <c r="H274" s="3" t="s">
        <v>3</v>
      </c>
      <c r="I274" s="23">
        <v>30.4</v>
      </c>
      <c r="J274" s="25">
        <v>5</v>
      </c>
      <c r="K274" s="3" t="s">
        <v>15</v>
      </c>
      <c r="L274" s="5">
        <f t="shared" si="22"/>
        <v>30</v>
      </c>
      <c r="M274" s="27">
        <f t="shared" si="20"/>
        <v>282.45999999999998</v>
      </c>
      <c r="N274" s="28" t="str">
        <f t="shared" ca="1" si="21"/>
        <v>Inativo</v>
      </c>
      <c r="O274" s="68" t="str">
        <f t="shared" si="23"/>
        <v>27.01-45</v>
      </c>
      <c r="P274" s="68" t="str">
        <f t="shared" si="24"/>
        <v>274.01-350</v>
      </c>
    </row>
    <row r="275" spans="1:16" x14ac:dyDescent="0.3">
      <c r="A275" s="3" t="s">
        <v>311</v>
      </c>
      <c r="B275" s="3" t="s">
        <v>19</v>
      </c>
      <c r="C275" s="3" t="s">
        <v>7</v>
      </c>
      <c r="D275" s="18">
        <v>44772</v>
      </c>
      <c r="E275" s="18">
        <v>45928</v>
      </c>
      <c r="F275" s="19">
        <v>10996.28</v>
      </c>
      <c r="G275" s="25">
        <v>47</v>
      </c>
      <c r="H275" s="3" t="s">
        <v>10</v>
      </c>
      <c r="I275" s="23">
        <v>48.5</v>
      </c>
      <c r="J275" s="25">
        <v>1</v>
      </c>
      <c r="K275" s="3" t="s">
        <v>15</v>
      </c>
      <c r="L275" s="5">
        <f t="shared" si="22"/>
        <v>38</v>
      </c>
      <c r="M275" s="27">
        <f t="shared" si="20"/>
        <v>233.96</v>
      </c>
      <c r="N275" s="28" t="str">
        <f t="shared" ca="1" si="21"/>
        <v>Ativo</v>
      </c>
      <c r="O275" s="68" t="str">
        <f t="shared" si="23"/>
        <v>45.01-62</v>
      </c>
      <c r="P275" s="68" t="str">
        <f t="shared" si="24"/>
        <v>0-274</v>
      </c>
    </row>
    <row r="276" spans="1:16" x14ac:dyDescent="0.3">
      <c r="A276" s="3" t="s">
        <v>312</v>
      </c>
      <c r="B276" s="3" t="s">
        <v>6</v>
      </c>
      <c r="C276" s="3" t="s">
        <v>14</v>
      </c>
      <c r="D276" s="18">
        <v>44832</v>
      </c>
      <c r="E276" s="18">
        <v>45689</v>
      </c>
      <c r="F276" s="19">
        <v>17285.32</v>
      </c>
      <c r="G276" s="25">
        <v>52</v>
      </c>
      <c r="H276" s="3" t="s">
        <v>3</v>
      </c>
      <c r="I276" s="23">
        <v>63.2</v>
      </c>
      <c r="J276" s="25">
        <v>2</v>
      </c>
      <c r="K276" s="3" t="s">
        <v>11</v>
      </c>
      <c r="L276" s="5">
        <f t="shared" si="22"/>
        <v>28</v>
      </c>
      <c r="M276" s="27">
        <f t="shared" si="20"/>
        <v>332.41</v>
      </c>
      <c r="N276" s="28" t="str">
        <f t="shared" ca="1" si="21"/>
        <v>Inativo</v>
      </c>
      <c r="O276" s="68" t="str">
        <f t="shared" si="23"/>
        <v>62.01-100</v>
      </c>
      <c r="P276" s="68" t="str">
        <f t="shared" si="24"/>
        <v>274.01-350</v>
      </c>
    </row>
    <row r="277" spans="1:16" x14ac:dyDescent="0.3">
      <c r="A277" s="3" t="s">
        <v>313</v>
      </c>
      <c r="B277" s="3" t="s">
        <v>1</v>
      </c>
      <c r="C277" s="3" t="s">
        <v>21</v>
      </c>
      <c r="D277" s="18">
        <v>45282</v>
      </c>
      <c r="E277" s="18">
        <v>45874</v>
      </c>
      <c r="F277" s="19">
        <v>25226.29</v>
      </c>
      <c r="G277" s="25">
        <v>55</v>
      </c>
      <c r="H277" s="3" t="s">
        <v>10</v>
      </c>
      <c r="I277" s="23">
        <v>28.4</v>
      </c>
      <c r="J277" s="25">
        <v>1</v>
      </c>
      <c r="K277" s="3" t="s">
        <v>11</v>
      </c>
      <c r="L277" s="5">
        <f t="shared" si="22"/>
        <v>19</v>
      </c>
      <c r="M277" s="27">
        <f t="shared" si="20"/>
        <v>458.66</v>
      </c>
      <c r="N277" s="28" t="str">
        <f t="shared" ca="1" si="21"/>
        <v>Ativo</v>
      </c>
      <c r="O277" s="68" t="str">
        <f t="shared" si="23"/>
        <v>27.01-45</v>
      </c>
      <c r="P277" s="68" t="str">
        <f t="shared" si="24"/>
        <v>420.01-550</v>
      </c>
    </row>
    <row r="278" spans="1:16" x14ac:dyDescent="0.3">
      <c r="A278" s="3" t="s">
        <v>314</v>
      </c>
      <c r="B278" s="3" t="s">
        <v>1</v>
      </c>
      <c r="C278" s="3" t="s">
        <v>21</v>
      </c>
      <c r="D278" s="18">
        <v>45462</v>
      </c>
      <c r="E278" s="18">
        <v>45694</v>
      </c>
      <c r="F278" s="19">
        <v>19537.009999999998</v>
      </c>
      <c r="G278" s="25">
        <v>51</v>
      </c>
      <c r="H278" s="3" t="s">
        <v>10</v>
      </c>
      <c r="I278" s="23">
        <v>70.3</v>
      </c>
      <c r="J278" s="25">
        <v>4</v>
      </c>
      <c r="K278" s="3" t="s">
        <v>8</v>
      </c>
      <c r="L278" s="5">
        <f t="shared" si="22"/>
        <v>7</v>
      </c>
      <c r="M278" s="27">
        <f t="shared" si="20"/>
        <v>383.08</v>
      </c>
      <c r="N278" s="28" t="str">
        <f t="shared" ca="1" si="21"/>
        <v>Inativo</v>
      </c>
      <c r="O278" s="68" t="str">
        <f t="shared" si="23"/>
        <v>62.01-100</v>
      </c>
      <c r="P278" s="68" t="str">
        <f t="shared" si="24"/>
        <v>350.01-420</v>
      </c>
    </row>
    <row r="279" spans="1:16" x14ac:dyDescent="0.3">
      <c r="A279" s="3" t="s">
        <v>315</v>
      </c>
      <c r="B279" s="3" t="s">
        <v>6</v>
      </c>
      <c r="C279" s="3" t="s">
        <v>21</v>
      </c>
      <c r="D279" s="18">
        <v>45462</v>
      </c>
      <c r="E279" s="18">
        <v>45830</v>
      </c>
      <c r="F279" s="19">
        <v>18703.580000000002</v>
      </c>
      <c r="G279" s="25">
        <v>52</v>
      </c>
      <c r="H279" s="3" t="s">
        <v>3</v>
      </c>
      <c r="I279" s="23">
        <v>49.9</v>
      </c>
      <c r="J279" s="25">
        <v>5</v>
      </c>
      <c r="K279" s="3" t="s">
        <v>8</v>
      </c>
      <c r="L279" s="5">
        <f t="shared" si="22"/>
        <v>12</v>
      </c>
      <c r="M279" s="27">
        <f t="shared" si="20"/>
        <v>359.68</v>
      </c>
      <c r="N279" s="28" t="str">
        <f t="shared" ca="1" si="21"/>
        <v>Inativo</v>
      </c>
      <c r="O279" s="68" t="str">
        <f t="shared" si="23"/>
        <v>45.01-62</v>
      </c>
      <c r="P279" s="68" t="str">
        <f t="shared" si="24"/>
        <v>350.01-420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5E06-8B89-4881-93F4-8020D934F714}">
  <dimension ref="B2:E39"/>
  <sheetViews>
    <sheetView showGridLines="0" workbookViewId="0"/>
  </sheetViews>
  <sheetFormatPr defaultRowHeight="14.4" x14ac:dyDescent="0.3"/>
  <cols>
    <col min="1" max="1" width="4.109375" customWidth="1"/>
    <col min="2" max="2" width="23.44140625" bestFit="1" customWidth="1"/>
    <col min="3" max="3" width="19.21875" bestFit="1" customWidth="1"/>
    <col min="4" max="4" width="18.88671875" bestFit="1" customWidth="1"/>
    <col min="5" max="5" width="26.6640625" bestFit="1" customWidth="1"/>
  </cols>
  <sheetData>
    <row r="2" spans="2:5" ht="16.8" x14ac:dyDescent="0.4">
      <c r="B2" s="82" t="s">
        <v>435</v>
      </c>
    </row>
    <row r="3" spans="2:5" x14ac:dyDescent="0.3">
      <c r="B3" t="s">
        <v>330</v>
      </c>
      <c r="C3">
        <f ca="1">COUNTA('Dados Limpos e Organizados'!N2:N279)</f>
        <v>278</v>
      </c>
    </row>
    <row r="4" spans="2:5" x14ac:dyDescent="0.3">
      <c r="B4" t="s">
        <v>331</v>
      </c>
      <c r="C4">
        <f ca="1">COUNTIF('Dados Limpos e Organizados'!N2:N279,"Ativo")</f>
        <v>90</v>
      </c>
    </row>
    <row r="5" spans="2:5" x14ac:dyDescent="0.3">
      <c r="B5" s="8" t="s">
        <v>341</v>
      </c>
      <c r="C5" s="9">
        <f ca="1">IFERROR(COUNTIF('Dados Limpos e Organizados'!N2:N279,"Ativo")/COUNTA('Dados Limpos e Organizados'!N2:N279),0)</f>
        <v>0.32374100719424459</v>
      </c>
      <c r="D5" s="80">
        <f ca="1">ABS(C5-100%)</f>
        <v>0.67625899280575541</v>
      </c>
      <c r="E5" s="30"/>
    </row>
    <row r="8" spans="2:5" ht="16.8" x14ac:dyDescent="0.4">
      <c r="B8" s="82" t="s">
        <v>427</v>
      </c>
    </row>
    <row r="9" spans="2:5" x14ac:dyDescent="0.3">
      <c r="B9" s="10" t="s">
        <v>318</v>
      </c>
      <c r="C9" s="12" t="s">
        <v>335</v>
      </c>
      <c r="D9" s="66" t="s">
        <v>336</v>
      </c>
      <c r="E9" s="66" t="s">
        <v>337</v>
      </c>
    </row>
    <row r="10" spans="2:5" x14ac:dyDescent="0.3">
      <c r="B10" s="11" t="s">
        <v>7</v>
      </c>
      <c r="C10" s="13">
        <v>700524.81999999983</v>
      </c>
      <c r="D10" s="14">
        <f>C10/$C$15</f>
        <v>0.23673481258387524</v>
      </c>
      <c r="E10" s="15">
        <f>D10</f>
        <v>0.23673481258387524</v>
      </c>
    </row>
    <row r="11" spans="2:5" x14ac:dyDescent="0.3">
      <c r="B11" s="11" t="s">
        <v>2</v>
      </c>
      <c r="C11" s="13">
        <v>651498.5299999998</v>
      </c>
      <c r="D11" s="14">
        <f>C11/$C$15</f>
        <v>0.22016690628923069</v>
      </c>
      <c r="E11" s="15">
        <f>E10+D11</f>
        <v>0.45690171887310593</v>
      </c>
    </row>
    <row r="12" spans="2:5" x14ac:dyDescent="0.3">
      <c r="B12" s="11" t="s">
        <v>21</v>
      </c>
      <c r="C12" s="13">
        <v>572416.11999999988</v>
      </c>
      <c r="D12" s="14">
        <f>C12/$C$15</f>
        <v>0.19344185818882054</v>
      </c>
      <c r="E12" s="15">
        <f>E11+D12</f>
        <v>0.65034357706192647</v>
      </c>
    </row>
    <row r="13" spans="2:5" x14ac:dyDescent="0.3">
      <c r="B13" s="11" t="s">
        <v>14</v>
      </c>
      <c r="C13" s="13">
        <v>567290.04999999981</v>
      </c>
      <c r="D13" s="14">
        <f>C13/$C$15</f>
        <v>0.19170955808167825</v>
      </c>
      <c r="E13" s="15">
        <f>E12+D13</f>
        <v>0.84205313514360469</v>
      </c>
    </row>
    <row r="14" spans="2:5" x14ac:dyDescent="0.3">
      <c r="B14" s="11" t="s">
        <v>35</v>
      </c>
      <c r="C14" s="13">
        <v>467382.46000000008</v>
      </c>
      <c r="D14" s="14">
        <f>C14/$C$15</f>
        <v>0.15794686485639525</v>
      </c>
      <c r="E14" s="15">
        <f>E13+D14</f>
        <v>1</v>
      </c>
    </row>
    <row r="15" spans="2:5" x14ac:dyDescent="0.3">
      <c r="B15" s="11" t="s">
        <v>334</v>
      </c>
      <c r="C15" s="13">
        <v>2959111.9799999995</v>
      </c>
      <c r="D15" s="14">
        <f t="shared" ref="D15" si="0">C15/$C$15</f>
        <v>1</v>
      </c>
      <c r="E15" s="15"/>
    </row>
    <row r="19" spans="2:4" ht="16.8" x14ac:dyDescent="0.4">
      <c r="B19" s="82" t="s">
        <v>428</v>
      </c>
    </row>
    <row r="20" spans="2:4" x14ac:dyDescent="0.3">
      <c r="B20" s="10" t="s">
        <v>317</v>
      </c>
      <c r="C20" s="41" t="s">
        <v>340</v>
      </c>
      <c r="D20" s="41" t="s">
        <v>338</v>
      </c>
    </row>
    <row r="21" spans="2:4" x14ac:dyDescent="0.3">
      <c r="B21" s="11" t="s">
        <v>1</v>
      </c>
      <c r="C21" s="16">
        <v>12128.195813953485</v>
      </c>
      <c r="D21" s="17">
        <v>35.720930232558139</v>
      </c>
    </row>
    <row r="22" spans="2:4" x14ac:dyDescent="0.3">
      <c r="B22" s="11" t="s">
        <v>33</v>
      </c>
      <c r="C22" s="16">
        <v>11122.836376811596</v>
      </c>
      <c r="D22" s="17">
        <v>32.10144927536232</v>
      </c>
    </row>
    <row r="23" spans="2:4" x14ac:dyDescent="0.3">
      <c r="B23" s="11" t="s">
        <v>6</v>
      </c>
      <c r="C23" s="16">
        <v>10635.517457627117</v>
      </c>
      <c r="D23" s="17">
        <v>30.372881355932204</v>
      </c>
    </row>
    <row r="24" spans="2:4" x14ac:dyDescent="0.3">
      <c r="B24" s="11" t="s">
        <v>13</v>
      </c>
      <c r="C24" s="16">
        <v>10057.206724137926</v>
      </c>
      <c r="D24" s="17">
        <v>28.086206896551722</v>
      </c>
    </row>
    <row r="25" spans="2:4" x14ac:dyDescent="0.3">
      <c r="B25" s="11" t="s">
        <v>19</v>
      </c>
      <c r="C25" s="16">
        <v>9373.6802040816328</v>
      </c>
      <c r="D25" s="67">
        <v>25.367346938775512</v>
      </c>
    </row>
    <row r="26" spans="2:4" x14ac:dyDescent="0.3">
      <c r="B26" s="11" t="s">
        <v>334</v>
      </c>
      <c r="C26" s="16">
        <v>10644.287697841726</v>
      </c>
      <c r="D26" s="17">
        <v>30.269784172661872</v>
      </c>
    </row>
    <row r="30" spans="2:4" ht="16.8" x14ac:dyDescent="0.4">
      <c r="B30" s="82" t="s">
        <v>429</v>
      </c>
    </row>
    <row r="31" spans="2:4" x14ac:dyDescent="0.3">
      <c r="B31" s="10" t="s">
        <v>326</v>
      </c>
      <c r="C31" t="s">
        <v>339</v>
      </c>
    </row>
    <row r="32" spans="2:4" x14ac:dyDescent="0.3">
      <c r="B32" s="11" t="s">
        <v>15</v>
      </c>
      <c r="C32" s="29">
        <v>652373.37999999989</v>
      </c>
    </row>
    <row r="33" spans="2:3" x14ac:dyDescent="0.3">
      <c r="B33" s="11" t="s">
        <v>4</v>
      </c>
      <c r="C33" s="29">
        <v>805151.11000000022</v>
      </c>
    </row>
    <row r="34" spans="2:3" x14ac:dyDescent="0.3">
      <c r="B34" s="11" t="s">
        <v>8</v>
      </c>
      <c r="C34" s="29">
        <v>661776.00999999989</v>
      </c>
    </row>
    <row r="35" spans="2:3" x14ac:dyDescent="0.3">
      <c r="B35" s="11" t="s">
        <v>11</v>
      </c>
      <c r="C35" s="29">
        <v>839811.47999999986</v>
      </c>
    </row>
    <row r="36" spans="2:3" x14ac:dyDescent="0.3">
      <c r="B36" s="11" t="s">
        <v>334</v>
      </c>
      <c r="C36" s="13">
        <v>2959111.98</v>
      </c>
    </row>
    <row r="39" spans="2:3" ht="16.8" x14ac:dyDescent="0.4">
      <c r="B39" s="82" t="s">
        <v>430</v>
      </c>
    </row>
  </sheetData>
  <conditionalFormatting sqref="B32:C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E2C-BA1D-4816-8356-86FD0CEA84D2}">
  <dimension ref="B1:U69"/>
  <sheetViews>
    <sheetView showGridLines="0" workbookViewId="0"/>
  </sheetViews>
  <sheetFormatPr defaultRowHeight="14.4" x14ac:dyDescent="0.3"/>
  <cols>
    <col min="1" max="1" width="3.88671875" customWidth="1"/>
    <col min="2" max="2" width="25" customWidth="1"/>
    <col min="3" max="3" width="17.44140625" bestFit="1" customWidth="1"/>
    <col min="4" max="4" width="28.6640625" bestFit="1" customWidth="1"/>
    <col min="5" max="5" width="19.77734375" customWidth="1"/>
    <col min="6" max="6" width="20.6640625" customWidth="1"/>
    <col min="7" max="7" width="27.33203125" customWidth="1"/>
    <col min="8" max="8" width="24.6640625" customWidth="1"/>
    <col min="9" max="9" width="23.44140625" bestFit="1" customWidth="1"/>
    <col min="10" max="10" width="29.33203125" bestFit="1" customWidth="1"/>
    <col min="11" max="11" width="23.44140625" bestFit="1" customWidth="1"/>
    <col min="12" max="12" width="29.33203125" bestFit="1" customWidth="1"/>
    <col min="13" max="13" width="28" bestFit="1" customWidth="1"/>
    <col min="14" max="14" width="34" bestFit="1" customWidth="1"/>
    <col min="15" max="15" width="20.5546875" bestFit="1" customWidth="1"/>
    <col min="16" max="16" width="29.33203125" bestFit="1" customWidth="1"/>
    <col min="17" max="17" width="23.44140625" bestFit="1" customWidth="1"/>
    <col min="18" max="18" width="24.109375" bestFit="1" customWidth="1"/>
    <col min="19" max="19" width="34" bestFit="1" customWidth="1"/>
    <col min="20" max="20" width="28" bestFit="1" customWidth="1"/>
    <col min="21" max="21" width="11.5546875" bestFit="1" customWidth="1"/>
  </cols>
  <sheetData>
    <row r="1" spans="2:6" ht="18" x14ac:dyDescent="0.35">
      <c r="C1" s="42" t="s">
        <v>387</v>
      </c>
    </row>
    <row r="2" spans="2:6" ht="20.399999999999999" customHeight="1" x14ac:dyDescent="0.3"/>
    <row r="3" spans="2:6" hidden="1" x14ac:dyDescent="0.3"/>
    <row r="4" spans="2:6" hidden="1" x14ac:dyDescent="0.3"/>
    <row r="5" spans="2:6" hidden="1" x14ac:dyDescent="0.3"/>
    <row r="8" spans="2:6" x14ac:dyDescent="0.3">
      <c r="B8" s="38" t="s">
        <v>357</v>
      </c>
      <c r="C8" s="38" t="s">
        <v>358</v>
      </c>
      <c r="D8" s="38" t="s">
        <v>386</v>
      </c>
    </row>
    <row r="9" spans="2:6" x14ac:dyDescent="0.3">
      <c r="B9" s="39" t="s">
        <v>323</v>
      </c>
      <c r="C9" s="40">
        <v>3.0123609509019132E-3</v>
      </c>
      <c r="D9" s="36" t="str">
        <f>IF(C9&lt;0.02,"Irrelevante",IF(C9&lt;0.1,"Fraco",IF(C9&lt;0.3,"Média",IF(C9&lt;0.5,"Forte","Muito Forte"))))</f>
        <v>Irrelevante</v>
      </c>
      <c r="F9" t="s">
        <v>351</v>
      </c>
    </row>
    <row r="10" spans="2:6" ht="18" x14ac:dyDescent="0.35">
      <c r="B10" s="39" t="s">
        <v>326</v>
      </c>
      <c r="C10" s="40">
        <v>5.4053760442951411E-2</v>
      </c>
      <c r="D10" s="36" t="str">
        <f t="shared" ref="D10:D17" si="0">IF(C10&lt;0.02,"Irrelevante",IF(C10&lt;0.1,"Fraco",IF(C10&lt;0.3,"Média",IF(C10&lt;0.5,"Forte","Muito Forte"))))</f>
        <v>Fraco</v>
      </c>
      <c r="F10" t="s">
        <v>433</v>
      </c>
    </row>
    <row r="11" spans="2:6" ht="18" x14ac:dyDescent="0.35">
      <c r="B11" s="39" t="s">
        <v>346</v>
      </c>
      <c r="C11" s="40">
        <v>7.9855273654299258E-2</v>
      </c>
      <c r="D11" s="36" t="str">
        <f t="shared" si="0"/>
        <v>Fraco</v>
      </c>
      <c r="F11" t="s">
        <v>431</v>
      </c>
    </row>
    <row r="12" spans="2:6" ht="18" x14ac:dyDescent="0.35">
      <c r="B12" s="39" t="s">
        <v>317</v>
      </c>
      <c r="C12" s="40">
        <v>5.1984666933976929E-2</v>
      </c>
      <c r="D12" s="36" t="str">
        <f t="shared" si="0"/>
        <v>Fraco</v>
      </c>
      <c r="F12" t="s">
        <v>432</v>
      </c>
    </row>
    <row r="13" spans="2:6" ht="18" x14ac:dyDescent="0.35">
      <c r="B13" s="39" t="s">
        <v>350</v>
      </c>
      <c r="C13" s="40">
        <v>2.669102449819432E-2</v>
      </c>
      <c r="D13" s="36" t="str">
        <f t="shared" si="0"/>
        <v>Fraco</v>
      </c>
      <c r="F13" t="s">
        <v>434</v>
      </c>
    </row>
    <row r="14" spans="2:6" x14ac:dyDescent="0.3">
      <c r="B14" s="39" t="s">
        <v>353</v>
      </c>
      <c r="C14" s="40">
        <v>8.0296248779626697E-2</v>
      </c>
      <c r="D14" s="36" t="str">
        <f t="shared" si="0"/>
        <v>Fraco</v>
      </c>
    </row>
    <row r="15" spans="2:6" x14ac:dyDescent="0.3">
      <c r="B15" s="39" t="s">
        <v>318</v>
      </c>
      <c r="C15" s="40">
        <v>3.4067711828461043E-2</v>
      </c>
      <c r="D15" s="36" t="str">
        <f t="shared" si="0"/>
        <v>Fraco</v>
      </c>
    </row>
    <row r="16" spans="2:6" x14ac:dyDescent="0.3">
      <c r="B16" s="39" t="s">
        <v>322</v>
      </c>
      <c r="C16" s="40">
        <v>1.6361558293838015E-2</v>
      </c>
      <c r="D16" s="36" t="str">
        <f t="shared" si="0"/>
        <v>Irrelevante</v>
      </c>
    </row>
    <row r="17" spans="2:4" x14ac:dyDescent="0.3">
      <c r="B17" s="39" t="s">
        <v>327</v>
      </c>
      <c r="C17" s="40">
        <v>8.4527453370450006E-2</v>
      </c>
      <c r="D17" s="36" t="str">
        <f t="shared" si="0"/>
        <v>Fraco</v>
      </c>
    </row>
    <row r="19" spans="2:4" ht="16.8" x14ac:dyDescent="0.4">
      <c r="B19" s="61" t="s">
        <v>392</v>
      </c>
    </row>
    <row r="31" spans="2:4" ht="16.8" x14ac:dyDescent="0.4">
      <c r="B31" s="61" t="s">
        <v>393</v>
      </c>
    </row>
    <row r="45" spans="2:8" ht="16.8" x14ac:dyDescent="0.4">
      <c r="B45" s="61" t="s">
        <v>394</v>
      </c>
    </row>
    <row r="47" spans="2:8" x14ac:dyDescent="0.3">
      <c r="B47" s="51" t="s">
        <v>318</v>
      </c>
      <c r="C47" s="41" t="s">
        <v>389</v>
      </c>
      <c r="D47" s="41" t="s">
        <v>395</v>
      </c>
      <c r="E47" s="52" t="s">
        <v>388</v>
      </c>
      <c r="F47" s="52" t="s">
        <v>397</v>
      </c>
      <c r="G47" s="52" t="s">
        <v>337</v>
      </c>
      <c r="H47" s="52" t="s">
        <v>398</v>
      </c>
    </row>
    <row r="48" spans="2:8" x14ac:dyDescent="0.3">
      <c r="B48" s="11" t="s">
        <v>7</v>
      </c>
      <c r="C48" s="43">
        <v>700524.81999999983</v>
      </c>
      <c r="D48">
        <v>60</v>
      </c>
      <c r="E48" s="54">
        <f>C48/D48</f>
        <v>11675.413666666664</v>
      </c>
      <c r="F48" s="55">
        <f>C48/$C$53</f>
        <v>0.23673481258387527</v>
      </c>
      <c r="G48" s="56">
        <f>F48</f>
        <v>0.23673481258387527</v>
      </c>
      <c r="H48" s="14">
        <f>D48/$D$53</f>
        <v>0.21582733812949639</v>
      </c>
    </row>
    <row r="49" spans="2:21" x14ac:dyDescent="0.3">
      <c r="B49" s="11" t="s">
        <v>2</v>
      </c>
      <c r="C49" s="43">
        <v>651498.5299999998</v>
      </c>
      <c r="D49">
        <v>58</v>
      </c>
      <c r="E49" s="54">
        <f t="shared" ref="E49:E53" si="1">C49/D49</f>
        <v>11232.733275862065</v>
      </c>
      <c r="F49" s="55">
        <f t="shared" ref="F49:F52" si="2">C49/$C$53</f>
        <v>0.22016690628923072</v>
      </c>
      <c r="G49" s="56">
        <f>G48+F49</f>
        <v>0.45690171887310599</v>
      </c>
      <c r="H49" s="14">
        <f t="shared" ref="H49:H53" si="3">D49/$D$53</f>
        <v>0.20863309352517986</v>
      </c>
    </row>
    <row r="50" spans="2:21" x14ac:dyDescent="0.3">
      <c r="B50" s="62" t="s">
        <v>21</v>
      </c>
      <c r="C50" s="63">
        <v>572416.11999999988</v>
      </c>
      <c r="D50" s="64">
        <v>55</v>
      </c>
      <c r="E50" s="63">
        <f t="shared" si="1"/>
        <v>10407.565818181816</v>
      </c>
      <c r="F50" s="55">
        <f t="shared" si="2"/>
        <v>0.19344185818882056</v>
      </c>
      <c r="G50" s="56">
        <f t="shared" ref="G50:G52" si="4">G49+F50</f>
        <v>0.65034357706192658</v>
      </c>
      <c r="H50" s="14">
        <f t="shared" si="3"/>
        <v>0.19784172661870503</v>
      </c>
      <c r="U50" s="43" t="e">
        <f>T50/S50</f>
        <v>#DIV/0!</v>
      </c>
    </row>
    <row r="51" spans="2:21" x14ac:dyDescent="0.3">
      <c r="B51" s="11" t="s">
        <v>14</v>
      </c>
      <c r="C51" s="43">
        <v>567290.04999999981</v>
      </c>
      <c r="D51">
        <v>57</v>
      </c>
      <c r="E51" s="54">
        <f t="shared" si="1"/>
        <v>9952.4570175438566</v>
      </c>
      <c r="F51" s="55">
        <f t="shared" si="2"/>
        <v>0.19170955808167828</v>
      </c>
      <c r="G51" s="56">
        <f t="shared" si="4"/>
        <v>0.84205313514360491</v>
      </c>
      <c r="H51" s="14">
        <f t="shared" si="3"/>
        <v>0.20503597122302158</v>
      </c>
    </row>
    <row r="52" spans="2:21" x14ac:dyDescent="0.3">
      <c r="B52" s="11" t="s">
        <v>35</v>
      </c>
      <c r="C52" s="43">
        <v>467382.46000000008</v>
      </c>
      <c r="D52">
        <v>48</v>
      </c>
      <c r="E52" s="54">
        <f t="shared" si="1"/>
        <v>9737.1345833333344</v>
      </c>
      <c r="F52" s="55">
        <f t="shared" si="2"/>
        <v>0.15794686485639528</v>
      </c>
      <c r="G52" s="56">
        <f t="shared" si="4"/>
        <v>1.0000000000000002</v>
      </c>
      <c r="H52" s="14">
        <f t="shared" si="3"/>
        <v>0.17266187050359713</v>
      </c>
    </row>
    <row r="53" spans="2:21" x14ac:dyDescent="0.3">
      <c r="B53" s="11" t="s">
        <v>334</v>
      </c>
      <c r="C53" s="43">
        <v>2959111.9799999991</v>
      </c>
      <c r="D53">
        <v>278</v>
      </c>
      <c r="E53" s="50">
        <f t="shared" si="1"/>
        <v>10644.287697841723</v>
      </c>
      <c r="F53" s="53">
        <f t="shared" ref="F53" si="5">C53/$C$61</f>
        <v>0.99999999999999933</v>
      </c>
      <c r="G53" s="53"/>
      <c r="H53" s="65">
        <f t="shared" si="3"/>
        <v>1</v>
      </c>
    </row>
    <row r="55" spans="2:21" x14ac:dyDescent="0.3">
      <c r="B55" s="51" t="s">
        <v>317</v>
      </c>
      <c r="C55" s="41" t="s">
        <v>389</v>
      </c>
      <c r="D55" s="41" t="s">
        <v>396</v>
      </c>
      <c r="E55" s="52" t="s">
        <v>388</v>
      </c>
      <c r="F55" s="52" t="s">
        <v>397</v>
      </c>
      <c r="G55" s="52" t="s">
        <v>337</v>
      </c>
      <c r="H55" s="52" t="s">
        <v>398</v>
      </c>
    </row>
    <row r="56" spans="2:21" x14ac:dyDescent="0.3">
      <c r="B56" s="11" t="s">
        <v>33</v>
      </c>
      <c r="C56" s="43">
        <v>767475.71000000008</v>
      </c>
      <c r="D56">
        <v>69</v>
      </c>
      <c r="E56" s="54">
        <f>C56/D56</f>
        <v>11122.836376811596</v>
      </c>
      <c r="F56" s="55">
        <f>C56/$C$61</f>
        <v>0.25936014425516934</v>
      </c>
      <c r="G56" s="56">
        <f>F56</f>
        <v>0.25936014425516934</v>
      </c>
      <c r="H56" s="14">
        <f>D56/$D$61</f>
        <v>0.24820143884892087</v>
      </c>
    </row>
    <row r="57" spans="2:21" x14ac:dyDescent="0.3">
      <c r="B57" s="11" t="s">
        <v>6</v>
      </c>
      <c r="C57" s="43">
        <v>627495.52999999991</v>
      </c>
      <c r="D57">
        <v>59</v>
      </c>
      <c r="E57" s="54">
        <f t="shared" ref="E57:E61" si="6">C57/D57</f>
        <v>10635.517457627117</v>
      </c>
      <c r="F57" s="55">
        <f t="shared" ref="F57:F61" si="7">C57/$C$61</f>
        <v>0.21205535114625831</v>
      </c>
      <c r="G57" s="56">
        <f>G56+F57</f>
        <v>0.47141549540142769</v>
      </c>
      <c r="H57" s="14">
        <f t="shared" ref="H57:H61" si="8">D57/$D$61</f>
        <v>0.21223021582733814</v>
      </c>
    </row>
    <row r="58" spans="2:21" x14ac:dyDescent="0.3">
      <c r="B58" s="11" t="s">
        <v>13</v>
      </c>
      <c r="C58" s="43">
        <v>583317.98999999976</v>
      </c>
      <c r="D58">
        <v>58</v>
      </c>
      <c r="E58" s="54">
        <f t="shared" si="6"/>
        <v>10057.206724137926</v>
      </c>
      <c r="F58" s="55">
        <f t="shared" si="7"/>
        <v>0.19712602765374213</v>
      </c>
      <c r="G58" s="56">
        <f t="shared" ref="G58:G60" si="9">G57+F58</f>
        <v>0.66854152305516978</v>
      </c>
      <c r="H58" s="14">
        <f t="shared" si="8"/>
        <v>0.20863309352517986</v>
      </c>
    </row>
    <row r="59" spans="2:21" x14ac:dyDescent="0.3">
      <c r="B59" s="44" t="s">
        <v>1</v>
      </c>
      <c r="C59" s="45">
        <v>521512.41999999987</v>
      </c>
      <c r="D59" s="8">
        <v>43</v>
      </c>
      <c r="E59" s="45">
        <f t="shared" si="6"/>
        <v>12128.195813953485</v>
      </c>
      <c r="F59" s="55">
        <f t="shared" si="7"/>
        <v>0.17623950141961162</v>
      </c>
      <c r="G59" s="56">
        <f t="shared" si="9"/>
        <v>0.84478102447478143</v>
      </c>
      <c r="H59" s="14">
        <f t="shared" si="8"/>
        <v>0.15467625899280577</v>
      </c>
    </row>
    <row r="60" spans="2:21" x14ac:dyDescent="0.3">
      <c r="B60" s="11" t="s">
        <v>19</v>
      </c>
      <c r="C60" s="43">
        <v>459310.33</v>
      </c>
      <c r="D60">
        <v>49</v>
      </c>
      <c r="E60" s="54">
        <f t="shared" si="6"/>
        <v>9373.6802040816328</v>
      </c>
      <c r="F60" s="55">
        <f t="shared" si="7"/>
        <v>0.15521897552521816</v>
      </c>
      <c r="G60" s="56">
        <f t="shared" si="9"/>
        <v>0.99999999999999956</v>
      </c>
      <c r="H60" s="14">
        <f t="shared" si="8"/>
        <v>0.17625899280575538</v>
      </c>
    </row>
    <row r="61" spans="2:21" x14ac:dyDescent="0.3">
      <c r="B61" s="11" t="s">
        <v>334</v>
      </c>
      <c r="C61" s="43">
        <v>2959111.9800000009</v>
      </c>
      <c r="D61">
        <v>278</v>
      </c>
      <c r="E61" s="49">
        <f t="shared" si="6"/>
        <v>10644.28769784173</v>
      </c>
      <c r="F61" s="53">
        <f t="shared" si="7"/>
        <v>1</v>
      </c>
      <c r="G61" s="53"/>
      <c r="H61" s="65">
        <f t="shared" si="8"/>
        <v>1</v>
      </c>
    </row>
    <row r="63" spans="2:21" x14ac:dyDescent="0.3">
      <c r="B63" s="51" t="s">
        <v>390</v>
      </c>
      <c r="C63" s="41" t="s">
        <v>389</v>
      </c>
      <c r="D63" s="41" t="s">
        <v>395</v>
      </c>
      <c r="E63" s="52" t="s">
        <v>388</v>
      </c>
      <c r="F63" s="52" t="s">
        <v>399</v>
      </c>
      <c r="G63" s="52" t="s">
        <v>337</v>
      </c>
      <c r="H63" s="52" t="s">
        <v>398</v>
      </c>
    </row>
    <row r="64" spans="2:21" x14ac:dyDescent="0.3">
      <c r="B64" s="11" t="s">
        <v>11</v>
      </c>
      <c r="C64" s="43">
        <v>839811.47999999986</v>
      </c>
      <c r="D64">
        <v>76</v>
      </c>
      <c r="E64" s="43">
        <f>C64/D64</f>
        <v>11050.151052631578</v>
      </c>
      <c r="F64" s="55">
        <f>C64/$C$68</f>
        <v>0.28380523808362246</v>
      </c>
      <c r="G64" s="56">
        <f>F64</f>
        <v>0.28380523808362246</v>
      </c>
      <c r="H64" s="14">
        <f>D64/$D$68</f>
        <v>0.2733812949640288</v>
      </c>
    </row>
    <row r="65" spans="2:8" x14ac:dyDescent="0.3">
      <c r="B65" s="44" t="s">
        <v>4</v>
      </c>
      <c r="C65" s="45">
        <v>805151.11000000022</v>
      </c>
      <c r="D65" s="8">
        <v>70</v>
      </c>
      <c r="E65" s="45">
        <f t="shared" ref="E65:E68" si="10">C65/D65</f>
        <v>11502.158714285717</v>
      </c>
      <c r="F65" s="55">
        <f>C65/$C$68</f>
        <v>0.27209213961548012</v>
      </c>
      <c r="G65" s="56">
        <f>G64+F65</f>
        <v>0.55589737769910252</v>
      </c>
      <c r="H65" s="14">
        <f t="shared" ref="H65:H68" si="11">D65/$D$68</f>
        <v>0.25179856115107913</v>
      </c>
    </row>
    <row r="66" spans="2:8" x14ac:dyDescent="0.3">
      <c r="B66" s="11" t="s">
        <v>8</v>
      </c>
      <c r="C66" s="43">
        <v>661776.00999999989</v>
      </c>
      <c r="D66">
        <v>64</v>
      </c>
      <c r="E66" s="43">
        <f t="shared" si="10"/>
        <v>10340.250156249998</v>
      </c>
      <c r="F66" s="55">
        <f>C66/$C$68</f>
        <v>0.2236400698833978</v>
      </c>
      <c r="G66" s="56">
        <f t="shared" ref="G66:G67" si="12">G65+F66</f>
        <v>0.77953744758250032</v>
      </c>
      <c r="H66" s="14">
        <f t="shared" si="11"/>
        <v>0.23021582733812951</v>
      </c>
    </row>
    <row r="67" spans="2:8" x14ac:dyDescent="0.3">
      <c r="B67" s="46" t="s">
        <v>15</v>
      </c>
      <c r="C67" s="47">
        <v>652373.37999999989</v>
      </c>
      <c r="D67" s="48">
        <v>68</v>
      </c>
      <c r="E67" s="47">
        <f t="shared" si="10"/>
        <v>9593.7261764705872</v>
      </c>
      <c r="F67" s="55">
        <f>C67/$C$68</f>
        <v>0.22046255241749912</v>
      </c>
      <c r="G67" s="56">
        <f t="shared" si="12"/>
        <v>0.99999999999999944</v>
      </c>
      <c r="H67" s="14">
        <f t="shared" si="11"/>
        <v>0.2446043165467626</v>
      </c>
    </row>
    <row r="68" spans="2:8" x14ac:dyDescent="0.3">
      <c r="B68" s="11" t="s">
        <v>334</v>
      </c>
      <c r="C68" s="43">
        <v>2959111.9800000014</v>
      </c>
      <c r="D68">
        <v>278</v>
      </c>
      <c r="E68" s="50">
        <f t="shared" si="10"/>
        <v>10644.287697841732</v>
      </c>
      <c r="F68" s="53">
        <f t="shared" ref="F68" si="13">C68/$C$61</f>
        <v>1.0000000000000002</v>
      </c>
      <c r="G68" s="53"/>
      <c r="H68" s="65">
        <f t="shared" si="11"/>
        <v>1</v>
      </c>
    </row>
    <row r="69" spans="2:8" x14ac:dyDescent="0.3">
      <c r="E69" s="43"/>
    </row>
  </sheetData>
  <conditionalFormatting sqref="B8:C1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{2F9C08C4-8CC2-4CFE-826D-F6836CE3DB37}</x14:id>
        </ext>
      </extLst>
    </cfRule>
  </conditionalFormatting>
  <conditionalFormatting sqref="D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{B9931EBE-6217-42B8-B6E9-9F8751F85951}</x14:id>
        </ext>
      </extLst>
    </cfRule>
  </conditionalFormatting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C08C4-8CC2-4CFE-826D-F6836CE3DB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B8:C17</xm:sqref>
        </x14:conditionalFormatting>
        <x14:conditionalFormatting xmlns:xm="http://schemas.microsoft.com/office/excel/2006/main">
          <x14:cfRule type="dataBar" id="{B9931EBE-6217-42B8-B6E9-9F8751F859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6751-4EC3-4A52-A05B-AB838A710530}">
  <dimension ref="B1:AL283"/>
  <sheetViews>
    <sheetView showGridLines="0" workbookViewId="0"/>
  </sheetViews>
  <sheetFormatPr defaultRowHeight="14.4" x14ac:dyDescent="0.3"/>
  <cols>
    <col min="1" max="1" width="6.44140625" customWidth="1"/>
    <col min="2" max="2" width="20.109375" bestFit="1" customWidth="1"/>
    <col min="3" max="3" width="17.21875" bestFit="1" customWidth="1"/>
    <col min="4" max="4" width="6.6640625" bestFit="1" customWidth="1"/>
    <col min="5" max="5" width="10" bestFit="1" customWidth="1"/>
    <col min="6" max="6" width="11" customWidth="1"/>
    <col min="7" max="7" width="11.88671875" customWidth="1"/>
    <col min="8" max="8" width="22.33203125" customWidth="1"/>
    <col min="9" max="9" width="24.109375" customWidth="1"/>
    <col min="10" max="10" width="7.109375" bestFit="1" customWidth="1"/>
    <col min="11" max="11" width="7.77734375" bestFit="1" customWidth="1"/>
    <col min="12" max="12" width="25.88671875" bestFit="1" customWidth="1"/>
    <col min="13" max="13" width="15.5546875" customWidth="1"/>
    <col min="14" max="14" width="30.33203125" customWidth="1"/>
    <col min="15" max="15" width="10" bestFit="1" customWidth="1"/>
    <col min="20" max="20" width="12.33203125" bestFit="1" customWidth="1"/>
    <col min="21" max="21" width="16.6640625" bestFit="1" customWidth="1"/>
    <col min="22" max="22" width="18.88671875" bestFit="1" customWidth="1"/>
    <col min="23" max="23" width="26" bestFit="1" customWidth="1"/>
    <col min="24" max="24" width="19.5546875" bestFit="1" customWidth="1"/>
    <col min="25" max="25" width="6.6640625" customWidth="1"/>
    <col min="26" max="26" width="12.88671875" bestFit="1" customWidth="1"/>
    <col min="27" max="27" width="17.44140625" bestFit="1" customWidth="1"/>
    <col min="28" max="28" width="24.109375" bestFit="1" customWidth="1"/>
    <col min="29" max="29" width="12" bestFit="1" customWidth="1"/>
    <col min="30" max="30" width="12.44140625" bestFit="1" customWidth="1"/>
    <col min="31" max="31" width="22.77734375" bestFit="1" customWidth="1"/>
    <col min="37" max="37" width="23.44140625" bestFit="1" customWidth="1"/>
    <col min="38" max="38" width="12.6640625" bestFit="1" customWidth="1"/>
    <col min="39" max="39" width="23.109375" bestFit="1" customWidth="1"/>
    <col min="40" max="42" width="5" bestFit="1" customWidth="1"/>
    <col min="43" max="43" width="10" bestFit="1" customWidth="1"/>
  </cols>
  <sheetData>
    <row r="1" spans="2:38" ht="18" x14ac:dyDescent="0.35">
      <c r="B1" s="83" t="s">
        <v>391</v>
      </c>
      <c r="C1" s="83"/>
      <c r="D1" s="83"/>
      <c r="E1" s="83"/>
      <c r="F1" s="83"/>
      <c r="G1" s="83"/>
      <c r="H1" s="83"/>
      <c r="I1" s="83"/>
    </row>
    <row r="2" spans="2:38" ht="18" x14ac:dyDescent="0.35">
      <c r="B2" s="57"/>
      <c r="C2" s="57"/>
      <c r="D2" s="57"/>
      <c r="E2" s="57"/>
      <c r="F2" s="57"/>
      <c r="G2" s="57"/>
      <c r="H2" s="57"/>
      <c r="I2" s="57"/>
    </row>
    <row r="4" spans="2:38" x14ac:dyDescent="0.3">
      <c r="B4" s="10" t="s">
        <v>342</v>
      </c>
      <c r="C4" s="10" t="s">
        <v>344</v>
      </c>
      <c r="F4" s="58"/>
      <c r="G4" s="59"/>
      <c r="H4" s="59"/>
      <c r="I4" s="59"/>
      <c r="T4" s="10" t="s">
        <v>343</v>
      </c>
      <c r="U4" t="s">
        <v>401</v>
      </c>
      <c r="V4" t="s">
        <v>402</v>
      </c>
      <c r="W4" t="s">
        <v>400</v>
      </c>
      <c r="X4" t="s">
        <v>403</v>
      </c>
      <c r="AA4" s="69" t="s">
        <v>316</v>
      </c>
      <c r="AB4" s="69" t="s">
        <v>317</v>
      </c>
      <c r="AC4" s="69" t="s">
        <v>318</v>
      </c>
      <c r="AD4" s="70" t="s">
        <v>319</v>
      </c>
      <c r="AE4" s="70" t="s">
        <v>320</v>
      </c>
      <c r="AF4" s="77" t="s">
        <v>406</v>
      </c>
      <c r="AG4" s="77" t="s">
        <v>407</v>
      </c>
      <c r="AH4" s="77" t="s">
        <v>408</v>
      </c>
      <c r="AI4" s="77" t="s">
        <v>409</v>
      </c>
    </row>
    <row r="5" spans="2:38" x14ac:dyDescent="0.3">
      <c r="B5" s="10" t="s">
        <v>343</v>
      </c>
      <c r="C5" t="s">
        <v>332</v>
      </c>
      <c r="D5" t="s">
        <v>333</v>
      </c>
      <c r="E5" t="s">
        <v>334</v>
      </c>
      <c r="F5" s="60" t="s">
        <v>348</v>
      </c>
      <c r="G5" s="60" t="s">
        <v>349</v>
      </c>
      <c r="H5" s="60" t="s">
        <v>356</v>
      </c>
      <c r="I5" s="60" t="s">
        <v>377</v>
      </c>
      <c r="T5" s="11" t="s">
        <v>0</v>
      </c>
      <c r="U5" s="16">
        <v>3922.73</v>
      </c>
      <c r="V5">
        <v>17</v>
      </c>
      <c r="W5">
        <v>17</v>
      </c>
      <c r="X5" s="16">
        <v>230.75</v>
      </c>
      <c r="AA5" s="71" t="s">
        <v>0</v>
      </c>
      <c r="AB5" s="72" t="s">
        <v>1</v>
      </c>
      <c r="AC5" s="72" t="s">
        <v>2</v>
      </c>
      <c r="AD5" s="73">
        <v>44442</v>
      </c>
      <c r="AE5" s="73">
        <v>45820</v>
      </c>
      <c r="AF5">
        <f>YEAR(AD5)</f>
        <v>2021</v>
      </c>
      <c r="AG5" t="str">
        <f>TEXT(AD5,"mmm")</f>
        <v>set</v>
      </c>
      <c r="AH5">
        <f>YEAR(AE5)</f>
        <v>2025</v>
      </c>
      <c r="AI5" t="str">
        <f>TEXT(AE5,"mmm")</f>
        <v>jun</v>
      </c>
      <c r="AK5" s="10" t="s">
        <v>422</v>
      </c>
      <c r="AL5" s="10" t="s">
        <v>404</v>
      </c>
    </row>
    <row r="6" spans="2:38" x14ac:dyDescent="0.3">
      <c r="B6" s="11" t="s">
        <v>10</v>
      </c>
      <c r="C6">
        <v>76</v>
      </c>
      <c r="D6">
        <v>85</v>
      </c>
      <c r="E6">
        <v>161</v>
      </c>
      <c r="F6" s="14">
        <f>C6/$C$8</f>
        <v>0.59375</v>
      </c>
      <c r="G6" s="14">
        <f>D6/$D$8</f>
        <v>0.56666666666666665</v>
      </c>
      <c r="H6" s="35">
        <f>D6/E6</f>
        <v>0.52795031055900621</v>
      </c>
      <c r="I6" s="32">
        <f>(F6-G6)*LN(F6/G6)</f>
        <v>1.2644426700926931E-3</v>
      </c>
      <c r="J6" s="32"/>
      <c r="T6" s="11" t="s">
        <v>23</v>
      </c>
      <c r="U6" s="16">
        <v>13545.79</v>
      </c>
      <c r="V6">
        <v>56</v>
      </c>
      <c r="W6">
        <v>56</v>
      </c>
      <c r="X6" s="16">
        <v>241.89</v>
      </c>
      <c r="AA6" s="74" t="s">
        <v>5</v>
      </c>
      <c r="AB6" s="75" t="s">
        <v>6</v>
      </c>
      <c r="AC6" s="75" t="s">
        <v>7</v>
      </c>
      <c r="AD6" s="76">
        <v>45792</v>
      </c>
      <c r="AE6" s="76">
        <v>45859</v>
      </c>
      <c r="AF6">
        <f t="shared" ref="AF6:AF69" si="0">YEAR(AD6)</f>
        <v>2025</v>
      </c>
      <c r="AG6" t="str">
        <f t="shared" ref="AG6:AG69" si="1">TEXT(AD6,"mmm")</f>
        <v>mai</v>
      </c>
      <c r="AH6">
        <f t="shared" ref="AH6:AH69" si="2">YEAR(AE6)</f>
        <v>2025</v>
      </c>
      <c r="AI6" t="str">
        <f t="shared" ref="AI6:AI69" si="3">TEXT(AE6,"mmm")</f>
        <v>jul</v>
      </c>
      <c r="AK6" s="10" t="s">
        <v>405</v>
      </c>
      <c r="AL6">
        <v>2024</v>
      </c>
    </row>
    <row r="7" spans="2:38" x14ac:dyDescent="0.3">
      <c r="B7" s="11" t="s">
        <v>3</v>
      </c>
      <c r="C7">
        <v>52</v>
      </c>
      <c r="D7">
        <v>65</v>
      </c>
      <c r="E7">
        <v>117</v>
      </c>
      <c r="F7" s="14">
        <f>C7/$C$8</f>
        <v>0.40625</v>
      </c>
      <c r="G7" s="14">
        <f>D7/$D$8</f>
        <v>0.43333333333333335</v>
      </c>
      <c r="H7" s="35">
        <f t="shared" ref="H7:H8" si="4">D7/E7</f>
        <v>0.55555555555555558</v>
      </c>
      <c r="I7" s="32">
        <f>(F7-G7)*LN(F7/G7)</f>
        <v>1.7479182808092203E-3</v>
      </c>
      <c r="J7" s="32"/>
      <c r="T7" s="11" t="s">
        <v>117</v>
      </c>
      <c r="U7" s="16">
        <v>20050.91</v>
      </c>
      <c r="V7">
        <v>44</v>
      </c>
      <c r="W7">
        <v>44</v>
      </c>
      <c r="X7" s="16">
        <v>455.7</v>
      </c>
      <c r="AA7" s="71" t="s">
        <v>9</v>
      </c>
      <c r="AB7" s="72" t="s">
        <v>6</v>
      </c>
      <c r="AC7" s="72" t="s">
        <v>7</v>
      </c>
      <c r="AD7" s="73">
        <v>45432</v>
      </c>
      <c r="AE7" s="73">
        <v>45732</v>
      </c>
      <c r="AF7">
        <f t="shared" si="0"/>
        <v>2024</v>
      </c>
      <c r="AG7" t="str">
        <f t="shared" si="1"/>
        <v>mai</v>
      </c>
      <c r="AH7">
        <f t="shared" si="2"/>
        <v>2025</v>
      </c>
      <c r="AI7" t="str">
        <f t="shared" si="3"/>
        <v>mar</v>
      </c>
      <c r="AK7" s="11" t="s">
        <v>420</v>
      </c>
      <c r="AL7">
        <v>6</v>
      </c>
    </row>
    <row r="8" spans="2:38" x14ac:dyDescent="0.3">
      <c r="B8" s="11" t="s">
        <v>334</v>
      </c>
      <c r="C8">
        <v>128</v>
      </c>
      <c r="D8">
        <v>150</v>
      </c>
      <c r="E8">
        <v>278</v>
      </c>
      <c r="H8" s="35">
        <f t="shared" si="4"/>
        <v>0.53956834532374098</v>
      </c>
      <c r="I8" s="33">
        <f>SUM(I6:I7)</f>
        <v>3.0123609509019132E-3</v>
      </c>
      <c r="J8" s="32"/>
      <c r="T8" s="11" t="s">
        <v>118</v>
      </c>
      <c r="U8" s="16">
        <v>810.64</v>
      </c>
      <c r="V8">
        <v>2</v>
      </c>
      <c r="W8">
        <v>2</v>
      </c>
      <c r="X8" s="16">
        <v>405.32</v>
      </c>
      <c r="AA8" s="74" t="s">
        <v>12</v>
      </c>
      <c r="AB8" s="75" t="s">
        <v>13</v>
      </c>
      <c r="AC8" s="75" t="s">
        <v>14</v>
      </c>
      <c r="AD8" s="76">
        <v>45582</v>
      </c>
      <c r="AE8" s="76">
        <v>45687</v>
      </c>
      <c r="AF8">
        <f t="shared" si="0"/>
        <v>2024</v>
      </c>
      <c r="AG8" t="str">
        <f t="shared" si="1"/>
        <v>out</v>
      </c>
      <c r="AH8">
        <f t="shared" si="2"/>
        <v>2025</v>
      </c>
      <c r="AI8" t="str">
        <f t="shared" si="3"/>
        <v>jan</v>
      </c>
      <c r="AK8" s="11" t="s">
        <v>421</v>
      </c>
      <c r="AL8">
        <v>5</v>
      </c>
    </row>
    <row r="9" spans="2:38" x14ac:dyDescent="0.3">
      <c r="J9" s="32"/>
      <c r="T9" s="11" t="s">
        <v>119</v>
      </c>
      <c r="U9" s="16">
        <v>19593.62</v>
      </c>
      <c r="V9">
        <v>48</v>
      </c>
      <c r="W9">
        <v>48</v>
      </c>
      <c r="X9" s="16">
        <v>408.2</v>
      </c>
      <c r="AA9" s="71" t="s">
        <v>17</v>
      </c>
      <c r="AB9" s="72" t="s">
        <v>6</v>
      </c>
      <c r="AC9" s="72" t="s">
        <v>14</v>
      </c>
      <c r="AD9" s="73">
        <v>44772</v>
      </c>
      <c r="AE9" s="73">
        <v>45702</v>
      </c>
      <c r="AF9">
        <f t="shared" si="0"/>
        <v>2022</v>
      </c>
      <c r="AG9" t="str">
        <f t="shared" si="1"/>
        <v>jul</v>
      </c>
      <c r="AH9">
        <f t="shared" si="2"/>
        <v>2025</v>
      </c>
      <c r="AI9" t="str">
        <f t="shared" si="3"/>
        <v>fev</v>
      </c>
      <c r="AK9" s="11" t="s">
        <v>418</v>
      </c>
      <c r="AL9">
        <v>4</v>
      </c>
    </row>
    <row r="10" spans="2:38" x14ac:dyDescent="0.3">
      <c r="J10" s="32"/>
      <c r="T10" s="11" t="s">
        <v>120</v>
      </c>
      <c r="U10" s="16">
        <v>7905.7</v>
      </c>
      <c r="V10">
        <v>22</v>
      </c>
      <c r="W10">
        <v>22</v>
      </c>
      <c r="X10" s="16">
        <v>359.35</v>
      </c>
      <c r="AA10" s="74" t="s">
        <v>18</v>
      </c>
      <c r="AB10" s="75" t="s">
        <v>19</v>
      </c>
      <c r="AC10" s="75" t="s">
        <v>2</v>
      </c>
      <c r="AD10" s="76">
        <v>45132</v>
      </c>
      <c r="AE10" s="76">
        <v>45766</v>
      </c>
      <c r="AF10">
        <f t="shared" si="0"/>
        <v>2023</v>
      </c>
      <c r="AG10" t="str">
        <f t="shared" si="1"/>
        <v>jul</v>
      </c>
      <c r="AH10">
        <f t="shared" si="2"/>
        <v>2025</v>
      </c>
      <c r="AI10" t="str">
        <f t="shared" si="3"/>
        <v>abr</v>
      </c>
      <c r="AK10" s="11" t="s">
        <v>416</v>
      </c>
      <c r="AL10">
        <v>4</v>
      </c>
    </row>
    <row r="11" spans="2:38" x14ac:dyDescent="0.3">
      <c r="B11" t="s">
        <v>345</v>
      </c>
      <c r="C11" t="s">
        <v>344</v>
      </c>
      <c r="F11" s="59"/>
      <c r="G11" s="59"/>
      <c r="H11" s="59"/>
      <c r="I11" s="59"/>
      <c r="J11" s="32"/>
      <c r="T11" s="11" t="s">
        <v>121</v>
      </c>
      <c r="U11" s="16">
        <v>14622.94</v>
      </c>
      <c r="V11">
        <v>39</v>
      </c>
      <c r="W11">
        <v>39</v>
      </c>
      <c r="X11" s="16">
        <v>374.95</v>
      </c>
      <c r="AA11" s="71" t="s">
        <v>20</v>
      </c>
      <c r="AB11" s="72" t="s">
        <v>6</v>
      </c>
      <c r="AC11" s="72" t="s">
        <v>21</v>
      </c>
      <c r="AD11" s="73">
        <v>44832</v>
      </c>
      <c r="AE11" s="73">
        <v>45820</v>
      </c>
      <c r="AF11">
        <f t="shared" si="0"/>
        <v>2022</v>
      </c>
      <c r="AG11" t="str">
        <f t="shared" si="1"/>
        <v>set</v>
      </c>
      <c r="AH11">
        <f t="shared" si="2"/>
        <v>2025</v>
      </c>
      <c r="AI11" t="str">
        <f t="shared" si="3"/>
        <v>jun</v>
      </c>
      <c r="AK11" s="11" t="s">
        <v>411</v>
      </c>
      <c r="AL11">
        <v>10</v>
      </c>
    </row>
    <row r="12" spans="2:38" x14ac:dyDescent="0.3">
      <c r="B12" t="s">
        <v>343</v>
      </c>
      <c r="C12" t="s">
        <v>332</v>
      </c>
      <c r="D12" t="s">
        <v>333</v>
      </c>
      <c r="E12" t="s">
        <v>334</v>
      </c>
      <c r="F12" s="60" t="s">
        <v>348</v>
      </c>
      <c r="G12" s="60" t="s">
        <v>349</v>
      </c>
      <c r="H12" s="60" t="s">
        <v>356</v>
      </c>
      <c r="I12" s="60" t="s">
        <v>378</v>
      </c>
      <c r="J12" s="32"/>
      <c r="T12" s="11" t="s">
        <v>122</v>
      </c>
      <c r="U12" s="16">
        <v>16937.900000000001</v>
      </c>
      <c r="V12">
        <v>42</v>
      </c>
      <c r="W12">
        <v>42</v>
      </c>
      <c r="X12" s="16">
        <v>403.28</v>
      </c>
      <c r="AA12" s="74" t="s">
        <v>22</v>
      </c>
      <c r="AB12" s="75" t="s">
        <v>13</v>
      </c>
      <c r="AC12" s="75" t="s">
        <v>2</v>
      </c>
      <c r="AD12" s="76">
        <v>45432</v>
      </c>
      <c r="AE12" s="76">
        <v>45874</v>
      </c>
      <c r="AF12">
        <f t="shared" si="0"/>
        <v>2024</v>
      </c>
      <c r="AG12" t="str">
        <f t="shared" si="1"/>
        <v>mai</v>
      </c>
      <c r="AH12">
        <f t="shared" si="2"/>
        <v>2025</v>
      </c>
      <c r="AI12" t="str">
        <f t="shared" si="3"/>
        <v>ago</v>
      </c>
      <c r="AK12" s="11" t="s">
        <v>414</v>
      </c>
      <c r="AL12">
        <v>6</v>
      </c>
    </row>
    <row r="13" spans="2:38" x14ac:dyDescent="0.3">
      <c r="B13" s="11" t="s">
        <v>15</v>
      </c>
      <c r="C13">
        <v>36</v>
      </c>
      <c r="D13">
        <v>32</v>
      </c>
      <c r="E13">
        <v>68</v>
      </c>
      <c r="F13" s="14">
        <f>C13/$C$17</f>
        <v>0.28125</v>
      </c>
      <c r="G13" s="14">
        <f>D13/$D$17</f>
        <v>0.21333333333333335</v>
      </c>
      <c r="H13" s="35">
        <f>D13/E13</f>
        <v>0.47058823529411764</v>
      </c>
      <c r="I13" s="32">
        <f>(F13-G13)*LN(F13/G13)</f>
        <v>1.8771356137826076E-2</v>
      </c>
      <c r="J13" s="32"/>
      <c r="T13" s="11" t="s">
        <v>123</v>
      </c>
      <c r="U13" s="16">
        <v>6403.96</v>
      </c>
      <c r="V13">
        <v>19</v>
      </c>
      <c r="W13">
        <v>19</v>
      </c>
      <c r="X13" s="16">
        <v>337.05</v>
      </c>
      <c r="AA13" s="71" t="s">
        <v>23</v>
      </c>
      <c r="AB13" s="72" t="s">
        <v>19</v>
      </c>
      <c r="AC13" s="72" t="s">
        <v>7</v>
      </c>
      <c r="AD13" s="73">
        <v>45102</v>
      </c>
      <c r="AE13" s="73">
        <v>45718</v>
      </c>
      <c r="AF13">
        <f t="shared" si="0"/>
        <v>2023</v>
      </c>
      <c r="AG13" t="str">
        <f t="shared" si="1"/>
        <v>jun</v>
      </c>
      <c r="AH13">
        <f t="shared" si="2"/>
        <v>2025</v>
      </c>
      <c r="AI13" t="str">
        <f t="shared" si="3"/>
        <v>mar</v>
      </c>
      <c r="AK13" s="11" t="s">
        <v>413</v>
      </c>
      <c r="AL13">
        <v>7</v>
      </c>
    </row>
    <row r="14" spans="2:38" x14ac:dyDescent="0.3">
      <c r="B14" s="11" t="s">
        <v>4</v>
      </c>
      <c r="C14">
        <v>26</v>
      </c>
      <c r="D14">
        <v>44</v>
      </c>
      <c r="E14">
        <v>70</v>
      </c>
      <c r="F14" s="14">
        <f t="shared" ref="F14:F16" si="5">C14/$C$17</f>
        <v>0.203125</v>
      </c>
      <c r="G14" s="14">
        <f t="shared" ref="G14:G16" si="6">D14/$D$17</f>
        <v>0.29333333333333333</v>
      </c>
      <c r="H14" s="35">
        <f t="shared" ref="H14:H17" si="7">D14/E14</f>
        <v>0.62857142857142856</v>
      </c>
      <c r="I14" s="32">
        <f t="shared" ref="I14:I16" si="8">(F14-G14)*LN(F14/G14)</f>
        <v>3.3150485928504336E-2</v>
      </c>
      <c r="J14" s="32"/>
      <c r="T14" s="11" t="s">
        <v>124</v>
      </c>
      <c r="U14" s="16">
        <v>7467.11</v>
      </c>
      <c r="V14">
        <v>15</v>
      </c>
      <c r="W14">
        <v>15</v>
      </c>
      <c r="X14" s="16">
        <v>497.81</v>
      </c>
      <c r="AA14" s="74" t="s">
        <v>24</v>
      </c>
      <c r="AB14" s="75" t="s">
        <v>6</v>
      </c>
      <c r="AC14" s="75" t="s">
        <v>7</v>
      </c>
      <c r="AD14" s="76">
        <v>44742</v>
      </c>
      <c r="AE14" s="76">
        <v>45790</v>
      </c>
      <c r="AF14">
        <f t="shared" si="0"/>
        <v>2022</v>
      </c>
      <c r="AG14" t="str">
        <f t="shared" si="1"/>
        <v>jun</v>
      </c>
      <c r="AH14">
        <f t="shared" si="2"/>
        <v>2025</v>
      </c>
      <c r="AI14" t="str">
        <f t="shared" si="3"/>
        <v>mai</v>
      </c>
      <c r="AK14" s="11" t="s">
        <v>415</v>
      </c>
      <c r="AL14">
        <v>6</v>
      </c>
    </row>
    <row r="15" spans="2:38" x14ac:dyDescent="0.3">
      <c r="B15" s="11" t="s">
        <v>8</v>
      </c>
      <c r="C15">
        <v>31</v>
      </c>
      <c r="D15">
        <v>33</v>
      </c>
      <c r="E15">
        <v>64</v>
      </c>
      <c r="F15" s="14">
        <f t="shared" si="5"/>
        <v>0.2421875</v>
      </c>
      <c r="G15" s="14">
        <f t="shared" si="6"/>
        <v>0.22</v>
      </c>
      <c r="H15" s="35">
        <f t="shared" si="7"/>
        <v>0.515625</v>
      </c>
      <c r="I15" s="32">
        <f t="shared" si="8"/>
        <v>2.13187868652082E-3</v>
      </c>
      <c r="J15" s="32"/>
      <c r="T15" s="11" t="s">
        <v>24</v>
      </c>
      <c r="U15" s="16">
        <v>6037.49</v>
      </c>
      <c r="V15">
        <v>25</v>
      </c>
      <c r="W15">
        <v>25</v>
      </c>
      <c r="X15" s="16">
        <v>241.5</v>
      </c>
      <c r="AA15" s="71" t="s">
        <v>25</v>
      </c>
      <c r="AB15" s="72" t="s">
        <v>1</v>
      </c>
      <c r="AC15" s="72" t="s">
        <v>2</v>
      </c>
      <c r="AD15" s="73">
        <v>45582</v>
      </c>
      <c r="AE15" s="73">
        <v>45842</v>
      </c>
      <c r="AF15">
        <f t="shared" si="0"/>
        <v>2024</v>
      </c>
      <c r="AG15" t="str">
        <f t="shared" si="1"/>
        <v>out</v>
      </c>
      <c r="AH15">
        <f t="shared" si="2"/>
        <v>2025</v>
      </c>
      <c r="AI15" t="str">
        <f t="shared" si="3"/>
        <v>jul</v>
      </c>
      <c r="AK15" s="11" t="s">
        <v>410</v>
      </c>
      <c r="AL15">
        <v>4</v>
      </c>
    </row>
    <row r="16" spans="2:38" x14ac:dyDescent="0.3">
      <c r="B16" s="11" t="s">
        <v>11</v>
      </c>
      <c r="C16">
        <v>35</v>
      </c>
      <c r="D16">
        <v>41</v>
      </c>
      <c r="E16">
        <v>76</v>
      </c>
      <c r="F16" s="14">
        <f t="shared" si="5"/>
        <v>0.2734375</v>
      </c>
      <c r="G16" s="14">
        <f t="shared" si="6"/>
        <v>0.27333333333333332</v>
      </c>
      <c r="H16" s="35">
        <f t="shared" si="7"/>
        <v>0.53947368421052633</v>
      </c>
      <c r="I16" s="32">
        <f t="shared" si="8"/>
        <v>3.9690100181730931E-8</v>
      </c>
      <c r="J16" s="32"/>
      <c r="T16" s="11" t="s">
        <v>126</v>
      </c>
      <c r="U16" s="16">
        <v>16651.14</v>
      </c>
      <c r="V16">
        <v>40</v>
      </c>
      <c r="W16">
        <v>40</v>
      </c>
      <c r="X16" s="16">
        <v>416.28</v>
      </c>
      <c r="AA16" s="74" t="s">
        <v>26</v>
      </c>
      <c r="AB16" s="75" t="s">
        <v>6</v>
      </c>
      <c r="AC16" s="75" t="s">
        <v>14</v>
      </c>
      <c r="AD16" s="76">
        <v>44802</v>
      </c>
      <c r="AE16" s="76">
        <v>45880</v>
      </c>
      <c r="AF16">
        <f t="shared" si="0"/>
        <v>2022</v>
      </c>
      <c r="AG16" t="str">
        <f t="shared" si="1"/>
        <v>ago</v>
      </c>
      <c r="AH16">
        <f t="shared" si="2"/>
        <v>2025</v>
      </c>
      <c r="AI16" t="str">
        <f t="shared" si="3"/>
        <v>ago</v>
      </c>
      <c r="AK16" s="11" t="s">
        <v>412</v>
      </c>
      <c r="AL16">
        <v>7</v>
      </c>
    </row>
    <row r="17" spans="2:38" x14ac:dyDescent="0.3">
      <c r="B17" s="11" t="s">
        <v>334</v>
      </c>
      <c r="C17">
        <v>128</v>
      </c>
      <c r="D17">
        <v>150</v>
      </c>
      <c r="E17">
        <v>278</v>
      </c>
      <c r="H17" s="35">
        <f t="shared" si="7"/>
        <v>0.53956834532374098</v>
      </c>
      <c r="I17" s="33">
        <f>SUM(I13:I16)</f>
        <v>5.4053760442951411E-2</v>
      </c>
      <c r="J17" s="32"/>
      <c r="T17" s="11" t="s">
        <v>127</v>
      </c>
      <c r="U17" s="16">
        <v>454.08</v>
      </c>
      <c r="V17">
        <v>2</v>
      </c>
      <c r="W17">
        <v>2</v>
      </c>
      <c r="X17" s="16">
        <v>227.04</v>
      </c>
      <c r="AA17" s="71" t="s">
        <v>27</v>
      </c>
      <c r="AB17" s="72" t="s">
        <v>1</v>
      </c>
      <c r="AC17" s="72" t="s">
        <v>14</v>
      </c>
      <c r="AD17" s="73">
        <v>45042</v>
      </c>
      <c r="AE17" s="73">
        <v>45766</v>
      </c>
      <c r="AF17">
        <f t="shared" si="0"/>
        <v>2023</v>
      </c>
      <c r="AG17" t="str">
        <f t="shared" si="1"/>
        <v>abr</v>
      </c>
      <c r="AH17">
        <f t="shared" si="2"/>
        <v>2025</v>
      </c>
      <c r="AI17" t="str">
        <f t="shared" si="3"/>
        <v>abr</v>
      </c>
      <c r="AK17" s="11" t="s">
        <v>419</v>
      </c>
      <c r="AL17">
        <v>10</v>
      </c>
    </row>
    <row r="18" spans="2:38" x14ac:dyDescent="0.3">
      <c r="J18" s="32"/>
      <c r="T18" s="11" t="s">
        <v>128</v>
      </c>
      <c r="U18" s="16">
        <v>3792.37</v>
      </c>
      <c r="V18">
        <v>8</v>
      </c>
      <c r="W18">
        <v>8</v>
      </c>
      <c r="X18" s="16">
        <v>474.05</v>
      </c>
      <c r="AA18" s="74" t="s">
        <v>28</v>
      </c>
      <c r="AB18" s="75" t="s">
        <v>6</v>
      </c>
      <c r="AC18" s="75" t="s">
        <v>2</v>
      </c>
      <c r="AD18" s="76">
        <v>44652</v>
      </c>
      <c r="AE18" s="76">
        <v>45719</v>
      </c>
      <c r="AF18">
        <f t="shared" si="0"/>
        <v>2022</v>
      </c>
      <c r="AG18" t="str">
        <f t="shared" si="1"/>
        <v>abr</v>
      </c>
      <c r="AH18">
        <f t="shared" si="2"/>
        <v>2025</v>
      </c>
      <c r="AI18" t="str">
        <f t="shared" si="3"/>
        <v>mar</v>
      </c>
      <c r="AK18" s="11" t="s">
        <v>417</v>
      </c>
      <c r="AL18">
        <v>5</v>
      </c>
    </row>
    <row r="19" spans="2:38" x14ac:dyDescent="0.3">
      <c r="J19" s="32"/>
      <c r="T19" s="11" t="s">
        <v>129</v>
      </c>
      <c r="U19" s="16">
        <v>12242.44</v>
      </c>
      <c r="V19">
        <v>55</v>
      </c>
      <c r="W19">
        <v>55</v>
      </c>
      <c r="X19" s="16">
        <v>222.59</v>
      </c>
      <c r="AA19" s="71" t="s">
        <v>29</v>
      </c>
      <c r="AB19" s="72" t="s">
        <v>6</v>
      </c>
      <c r="AC19" s="72" t="s">
        <v>14</v>
      </c>
      <c r="AD19" s="73">
        <v>44922</v>
      </c>
      <c r="AE19" s="73">
        <v>45854</v>
      </c>
      <c r="AF19">
        <f t="shared" si="0"/>
        <v>2022</v>
      </c>
      <c r="AG19" t="str">
        <f t="shared" si="1"/>
        <v>dez</v>
      </c>
      <c r="AH19">
        <f t="shared" si="2"/>
        <v>2025</v>
      </c>
      <c r="AI19" t="str">
        <f t="shared" si="3"/>
        <v>jul</v>
      </c>
      <c r="AK19" s="11" t="s">
        <v>334</v>
      </c>
      <c r="AL19">
        <v>74</v>
      </c>
    </row>
    <row r="20" spans="2:38" x14ac:dyDescent="0.3">
      <c r="B20" t="s">
        <v>346</v>
      </c>
      <c r="C20" t="s">
        <v>344</v>
      </c>
      <c r="F20" s="59"/>
      <c r="G20" s="59"/>
      <c r="H20" s="59"/>
      <c r="I20" s="59"/>
      <c r="J20" s="32"/>
      <c r="T20" s="11" t="s">
        <v>130</v>
      </c>
      <c r="U20" s="16">
        <v>11853.83</v>
      </c>
      <c r="V20">
        <v>50</v>
      </c>
      <c r="W20">
        <v>50</v>
      </c>
      <c r="X20" s="16">
        <v>237.08</v>
      </c>
      <c r="AA20" s="74" t="s">
        <v>30</v>
      </c>
      <c r="AB20" s="75" t="s">
        <v>1</v>
      </c>
      <c r="AC20" s="75" t="s">
        <v>21</v>
      </c>
      <c r="AD20" s="76">
        <v>44772</v>
      </c>
      <c r="AE20" s="76">
        <v>45862</v>
      </c>
      <c r="AF20">
        <f t="shared" si="0"/>
        <v>2022</v>
      </c>
      <c r="AG20" t="str">
        <f t="shared" si="1"/>
        <v>jul</v>
      </c>
      <c r="AH20">
        <f t="shared" si="2"/>
        <v>2025</v>
      </c>
      <c r="AI20" t="str">
        <f t="shared" si="3"/>
        <v>jul</v>
      </c>
      <c r="AK20" s="11" t="s">
        <v>423</v>
      </c>
    </row>
    <row r="21" spans="2:38" x14ac:dyDescent="0.3">
      <c r="B21" t="s">
        <v>343</v>
      </c>
      <c r="C21" t="s">
        <v>332</v>
      </c>
      <c r="D21" t="s">
        <v>333</v>
      </c>
      <c r="E21" t="s">
        <v>334</v>
      </c>
      <c r="F21" s="60" t="s">
        <v>348</v>
      </c>
      <c r="G21" s="60" t="s">
        <v>349</v>
      </c>
      <c r="H21" s="60" t="s">
        <v>356</v>
      </c>
      <c r="I21" s="60" t="s">
        <v>379</v>
      </c>
      <c r="J21" s="32"/>
      <c r="T21" s="11" t="s">
        <v>131</v>
      </c>
      <c r="U21" s="16">
        <v>20486.580000000002</v>
      </c>
      <c r="V21">
        <v>60</v>
      </c>
      <c r="W21">
        <v>60</v>
      </c>
      <c r="X21" s="16">
        <v>341.44</v>
      </c>
      <c r="AA21" s="71" t="s">
        <v>31</v>
      </c>
      <c r="AB21" s="72" t="s">
        <v>19</v>
      </c>
      <c r="AC21" s="72" t="s">
        <v>7</v>
      </c>
      <c r="AD21" s="73">
        <v>44802</v>
      </c>
      <c r="AE21" s="73">
        <v>45815</v>
      </c>
      <c r="AF21">
        <f t="shared" si="0"/>
        <v>2022</v>
      </c>
      <c r="AG21" t="str">
        <f t="shared" si="1"/>
        <v>ago</v>
      </c>
      <c r="AH21">
        <f t="shared" si="2"/>
        <v>2025</v>
      </c>
      <c r="AI21" t="str">
        <f t="shared" si="3"/>
        <v>jun</v>
      </c>
      <c r="AK21" s="78">
        <f>SUM(Tabela2[Receita Total (R$)]) /SUM(Tabela2[Total de Prescrições])</f>
        <v>351.64729411764711</v>
      </c>
    </row>
    <row r="22" spans="2:38" x14ac:dyDescent="0.3">
      <c r="B22" s="11">
        <v>1</v>
      </c>
      <c r="C22">
        <v>20</v>
      </c>
      <c r="D22">
        <v>32</v>
      </c>
      <c r="E22">
        <v>52</v>
      </c>
      <c r="F22" s="14">
        <f>C22/$C$27</f>
        <v>0.15625</v>
      </c>
      <c r="G22" s="14">
        <f>D22/$D$27</f>
        <v>0.21333333333333335</v>
      </c>
      <c r="H22" s="35">
        <f>D22/E22</f>
        <v>0.61538461538461542</v>
      </c>
      <c r="I22" s="32">
        <f>(F22-G22)*LN(F22/G22)</f>
        <v>1.7775670030194288E-2</v>
      </c>
      <c r="J22" s="32"/>
      <c r="T22" s="11" t="s">
        <v>132</v>
      </c>
      <c r="U22" s="16">
        <v>1162.6300000000001</v>
      </c>
      <c r="V22">
        <v>4</v>
      </c>
      <c r="W22">
        <v>4</v>
      </c>
      <c r="X22" s="16">
        <v>290.66000000000003</v>
      </c>
      <c r="AA22" s="74" t="s">
        <v>32</v>
      </c>
      <c r="AB22" s="75" t="s">
        <v>33</v>
      </c>
      <c r="AC22" s="75" t="s">
        <v>14</v>
      </c>
      <c r="AD22" s="76">
        <v>45012</v>
      </c>
      <c r="AE22" s="76">
        <v>45750</v>
      </c>
      <c r="AF22">
        <f t="shared" si="0"/>
        <v>2023</v>
      </c>
      <c r="AG22" t="str">
        <f t="shared" si="1"/>
        <v>mar</v>
      </c>
      <c r="AH22">
        <f t="shared" si="2"/>
        <v>2025</v>
      </c>
      <c r="AI22" t="str">
        <f t="shared" si="3"/>
        <v>abr</v>
      </c>
      <c r="AK22" s="11" t="s">
        <v>322</v>
      </c>
    </row>
    <row r="23" spans="2:38" x14ac:dyDescent="0.3">
      <c r="B23" s="11">
        <v>2</v>
      </c>
      <c r="C23">
        <v>24</v>
      </c>
      <c r="D23">
        <v>26</v>
      </c>
      <c r="E23">
        <v>50</v>
      </c>
      <c r="F23" s="14">
        <f t="shared" ref="F23:F26" si="9">C23/$C$27</f>
        <v>0.1875</v>
      </c>
      <c r="G23" s="14">
        <f t="shared" ref="G23:G26" si="10">D23/$D$27</f>
        <v>0.17333333333333334</v>
      </c>
      <c r="H23" s="35">
        <f t="shared" ref="H23:H27" si="11">D23/E23</f>
        <v>0.52</v>
      </c>
      <c r="I23" s="32">
        <f t="shared" ref="I23:I26" si="12">(F23-G23)*LN(F23/G23)</f>
        <v>1.1129662354606126E-3</v>
      </c>
      <c r="J23" s="32"/>
      <c r="T23" s="11" t="s">
        <v>134</v>
      </c>
      <c r="U23" s="16">
        <v>25078.78</v>
      </c>
      <c r="V23">
        <v>60</v>
      </c>
      <c r="W23">
        <v>60</v>
      </c>
      <c r="X23" s="16">
        <v>417.98</v>
      </c>
      <c r="AA23" s="71" t="s">
        <v>34</v>
      </c>
      <c r="AB23" s="72" t="s">
        <v>6</v>
      </c>
      <c r="AC23" s="72" t="s">
        <v>35</v>
      </c>
      <c r="AD23" s="73">
        <v>45432</v>
      </c>
      <c r="AE23" s="73">
        <v>45826</v>
      </c>
      <c r="AF23">
        <f t="shared" si="0"/>
        <v>2024</v>
      </c>
      <c r="AG23" t="str">
        <f t="shared" si="1"/>
        <v>mai</v>
      </c>
      <c r="AH23">
        <f t="shared" si="2"/>
        <v>2025</v>
      </c>
      <c r="AI23" t="str">
        <f t="shared" si="3"/>
        <v>jun</v>
      </c>
      <c r="AK23" s="81">
        <f>SUM(Tabela2[Total de Prescrições])</f>
        <v>8415</v>
      </c>
    </row>
    <row r="24" spans="2:38" x14ac:dyDescent="0.3">
      <c r="B24" s="11">
        <v>3</v>
      </c>
      <c r="C24">
        <v>22</v>
      </c>
      <c r="D24">
        <v>36</v>
      </c>
      <c r="E24">
        <v>58</v>
      </c>
      <c r="F24" s="14">
        <f t="shared" si="9"/>
        <v>0.171875</v>
      </c>
      <c r="G24" s="14">
        <f t="shared" si="10"/>
        <v>0.24</v>
      </c>
      <c r="H24" s="35">
        <f t="shared" si="11"/>
        <v>0.62068965517241381</v>
      </c>
      <c r="I24" s="32">
        <f t="shared" si="12"/>
        <v>2.2744992866503715E-2</v>
      </c>
      <c r="J24" s="32"/>
      <c r="T24" s="11" t="s">
        <v>25</v>
      </c>
      <c r="U24" s="16">
        <v>12617.21</v>
      </c>
      <c r="V24">
        <v>40</v>
      </c>
      <c r="W24">
        <v>40</v>
      </c>
      <c r="X24" s="16">
        <v>315.43</v>
      </c>
      <c r="AA24" s="74" t="s">
        <v>36</v>
      </c>
      <c r="AB24" s="75" t="s">
        <v>1</v>
      </c>
      <c r="AC24" s="75" t="s">
        <v>14</v>
      </c>
      <c r="AD24" s="76">
        <v>45732</v>
      </c>
      <c r="AE24" s="76">
        <v>45822</v>
      </c>
      <c r="AF24">
        <f t="shared" si="0"/>
        <v>2025</v>
      </c>
      <c r="AG24" t="str">
        <f t="shared" si="1"/>
        <v>mar</v>
      </c>
      <c r="AH24">
        <f t="shared" si="2"/>
        <v>2025</v>
      </c>
      <c r="AI24" t="str">
        <f t="shared" si="3"/>
        <v>jun</v>
      </c>
    </row>
    <row r="25" spans="2:38" x14ac:dyDescent="0.3">
      <c r="B25" s="11">
        <v>4</v>
      </c>
      <c r="C25">
        <v>30</v>
      </c>
      <c r="D25">
        <v>23</v>
      </c>
      <c r="E25">
        <v>53</v>
      </c>
      <c r="F25" s="14">
        <f t="shared" si="9"/>
        <v>0.234375</v>
      </c>
      <c r="G25" s="14">
        <f t="shared" si="10"/>
        <v>0.15333333333333332</v>
      </c>
      <c r="H25" s="35">
        <f t="shared" si="11"/>
        <v>0.43396226415094341</v>
      </c>
      <c r="I25" s="32">
        <f t="shared" si="12"/>
        <v>3.4386643376844099E-2</v>
      </c>
      <c r="J25" s="32"/>
      <c r="T25" s="11" t="s">
        <v>135</v>
      </c>
      <c r="U25" s="16">
        <v>15910.85</v>
      </c>
      <c r="V25">
        <v>60</v>
      </c>
      <c r="W25">
        <v>60</v>
      </c>
      <c r="X25" s="16">
        <v>265.18</v>
      </c>
      <c r="AA25" s="71" t="s">
        <v>37</v>
      </c>
      <c r="AB25" s="72" t="s">
        <v>19</v>
      </c>
      <c r="AC25" s="72" t="s">
        <v>7</v>
      </c>
      <c r="AD25" s="73">
        <v>45072</v>
      </c>
      <c r="AE25" s="73">
        <v>45858</v>
      </c>
      <c r="AF25">
        <f t="shared" si="0"/>
        <v>2023</v>
      </c>
      <c r="AG25" t="str">
        <f t="shared" si="1"/>
        <v>mai</v>
      </c>
      <c r="AH25">
        <f t="shared" si="2"/>
        <v>2025</v>
      </c>
      <c r="AI25" t="str">
        <f t="shared" si="3"/>
        <v>jul</v>
      </c>
      <c r="AK25" s="10" t="s">
        <v>326</v>
      </c>
      <c r="AL25" t="s">
        <v>339</v>
      </c>
    </row>
    <row r="26" spans="2:38" x14ac:dyDescent="0.3">
      <c r="B26" s="11">
        <v>5</v>
      </c>
      <c r="C26">
        <v>32</v>
      </c>
      <c r="D26">
        <v>33</v>
      </c>
      <c r="E26">
        <v>65</v>
      </c>
      <c r="F26" s="14">
        <f t="shared" si="9"/>
        <v>0.25</v>
      </c>
      <c r="G26" s="14">
        <f t="shared" si="10"/>
        <v>0.22</v>
      </c>
      <c r="H26" s="35">
        <f t="shared" si="11"/>
        <v>0.50769230769230766</v>
      </c>
      <c r="I26" s="32">
        <f t="shared" si="12"/>
        <v>3.8350011452965497E-3</v>
      </c>
      <c r="J26" s="32"/>
      <c r="T26" s="11" t="s">
        <v>136</v>
      </c>
      <c r="U26" s="16">
        <v>6503.58</v>
      </c>
      <c r="V26">
        <v>23</v>
      </c>
      <c r="W26">
        <v>23</v>
      </c>
      <c r="X26" s="16">
        <v>282.76</v>
      </c>
      <c r="AA26" s="74" t="s">
        <v>39</v>
      </c>
      <c r="AB26" s="75" t="s">
        <v>6</v>
      </c>
      <c r="AC26" s="75" t="s">
        <v>7</v>
      </c>
      <c r="AD26" s="76">
        <v>45612</v>
      </c>
      <c r="AE26" s="76">
        <v>45836</v>
      </c>
      <c r="AF26">
        <f t="shared" si="0"/>
        <v>2024</v>
      </c>
      <c r="AG26" t="str">
        <f t="shared" si="1"/>
        <v>nov</v>
      </c>
      <c r="AH26">
        <f t="shared" si="2"/>
        <v>2025</v>
      </c>
      <c r="AI26" t="str">
        <f t="shared" si="3"/>
        <v>jun</v>
      </c>
      <c r="AK26" s="11" t="s">
        <v>35</v>
      </c>
      <c r="AL26" s="13">
        <v>467382.46000000008</v>
      </c>
    </row>
    <row r="27" spans="2:38" x14ac:dyDescent="0.3">
      <c r="B27" s="11" t="s">
        <v>334</v>
      </c>
      <c r="C27">
        <v>128</v>
      </c>
      <c r="D27">
        <v>150</v>
      </c>
      <c r="E27">
        <v>278</v>
      </c>
      <c r="H27" s="35">
        <f t="shared" si="11"/>
        <v>0.53956834532374098</v>
      </c>
      <c r="I27" s="33">
        <f>SUM(I22:I26)</f>
        <v>7.9855273654299258E-2</v>
      </c>
      <c r="J27" s="32"/>
      <c r="T27" s="11" t="s">
        <v>137</v>
      </c>
      <c r="U27" s="16">
        <v>12002.11</v>
      </c>
      <c r="V27">
        <v>40</v>
      </c>
      <c r="W27">
        <v>40</v>
      </c>
      <c r="X27" s="16">
        <v>300.05</v>
      </c>
      <c r="AA27" s="71" t="s">
        <v>41</v>
      </c>
      <c r="AB27" s="72" t="s">
        <v>33</v>
      </c>
      <c r="AC27" s="72" t="s">
        <v>7</v>
      </c>
      <c r="AD27" s="73">
        <v>44952</v>
      </c>
      <c r="AE27" s="73">
        <v>45780</v>
      </c>
      <c r="AF27">
        <f t="shared" si="0"/>
        <v>2023</v>
      </c>
      <c r="AG27" t="str">
        <f t="shared" si="1"/>
        <v>jan</v>
      </c>
      <c r="AH27">
        <f t="shared" si="2"/>
        <v>2025</v>
      </c>
      <c r="AI27" t="str">
        <f t="shared" si="3"/>
        <v>mai</v>
      </c>
      <c r="AK27" s="11" t="s">
        <v>14</v>
      </c>
      <c r="AL27" s="13">
        <v>567290.04999999981</v>
      </c>
    </row>
    <row r="28" spans="2:38" x14ac:dyDescent="0.3">
      <c r="J28" s="32"/>
      <c r="T28" s="11" t="s">
        <v>138</v>
      </c>
      <c r="U28" s="16">
        <v>9037.85</v>
      </c>
      <c r="V28">
        <v>37</v>
      </c>
      <c r="W28">
        <v>37</v>
      </c>
      <c r="X28" s="16">
        <v>244.27</v>
      </c>
      <c r="AA28" s="74" t="s">
        <v>42</v>
      </c>
      <c r="AB28" s="75" t="s">
        <v>33</v>
      </c>
      <c r="AC28" s="75" t="s">
        <v>14</v>
      </c>
      <c r="AD28" s="76">
        <v>45042</v>
      </c>
      <c r="AE28" s="76">
        <v>45695</v>
      </c>
      <c r="AF28">
        <f t="shared" si="0"/>
        <v>2023</v>
      </c>
      <c r="AG28" t="str">
        <f t="shared" si="1"/>
        <v>abr</v>
      </c>
      <c r="AH28">
        <f t="shared" si="2"/>
        <v>2025</v>
      </c>
      <c r="AI28" t="str">
        <f t="shared" si="3"/>
        <v>fev</v>
      </c>
      <c r="AK28" s="11" t="s">
        <v>21</v>
      </c>
      <c r="AL28" s="13">
        <v>572416.11999999988</v>
      </c>
    </row>
    <row r="29" spans="2:38" x14ac:dyDescent="0.3">
      <c r="J29" s="32"/>
      <c r="T29" s="11" t="s">
        <v>139</v>
      </c>
      <c r="U29" s="16">
        <v>15637.77</v>
      </c>
      <c r="V29">
        <v>34</v>
      </c>
      <c r="W29">
        <v>34</v>
      </c>
      <c r="X29" s="16">
        <v>459.93</v>
      </c>
      <c r="AA29" s="71" t="s">
        <v>44</v>
      </c>
      <c r="AB29" s="72" t="s">
        <v>6</v>
      </c>
      <c r="AC29" s="72" t="s">
        <v>2</v>
      </c>
      <c r="AD29" s="73">
        <v>44562</v>
      </c>
      <c r="AE29" s="73">
        <v>45822</v>
      </c>
      <c r="AF29">
        <f t="shared" si="0"/>
        <v>2022</v>
      </c>
      <c r="AG29" t="str">
        <f t="shared" si="1"/>
        <v>jan</v>
      </c>
      <c r="AH29">
        <f t="shared" si="2"/>
        <v>2025</v>
      </c>
      <c r="AI29" t="str">
        <f t="shared" si="3"/>
        <v>jun</v>
      </c>
      <c r="AK29" s="11" t="s">
        <v>2</v>
      </c>
      <c r="AL29" s="13">
        <v>651498.5299999998</v>
      </c>
    </row>
    <row r="30" spans="2:38" x14ac:dyDescent="0.3">
      <c r="B30" t="s">
        <v>347</v>
      </c>
      <c r="C30" t="s">
        <v>344</v>
      </c>
      <c r="F30" s="59"/>
      <c r="G30" s="59"/>
      <c r="H30" s="59"/>
      <c r="I30" s="59"/>
      <c r="J30" s="32"/>
      <c r="T30" s="11" t="s">
        <v>140</v>
      </c>
      <c r="U30" s="16">
        <v>4760.55</v>
      </c>
      <c r="V30">
        <v>20</v>
      </c>
      <c r="W30">
        <v>20</v>
      </c>
      <c r="X30" s="16">
        <v>238.03</v>
      </c>
      <c r="AA30" s="74" t="s">
        <v>45</v>
      </c>
      <c r="AB30" s="75" t="s">
        <v>6</v>
      </c>
      <c r="AC30" s="75" t="s">
        <v>2</v>
      </c>
      <c r="AD30" s="76">
        <v>45072</v>
      </c>
      <c r="AE30" s="76">
        <v>45733</v>
      </c>
      <c r="AF30">
        <f t="shared" si="0"/>
        <v>2023</v>
      </c>
      <c r="AG30" t="str">
        <f t="shared" si="1"/>
        <v>mai</v>
      </c>
      <c r="AH30">
        <f t="shared" si="2"/>
        <v>2025</v>
      </c>
      <c r="AI30" t="str">
        <f t="shared" si="3"/>
        <v>mar</v>
      </c>
      <c r="AK30" s="11" t="s">
        <v>7</v>
      </c>
      <c r="AL30" s="13">
        <v>700524.81999999983</v>
      </c>
    </row>
    <row r="31" spans="2:38" x14ac:dyDescent="0.3">
      <c r="B31" t="s">
        <v>343</v>
      </c>
      <c r="C31" t="s">
        <v>332</v>
      </c>
      <c r="D31" t="s">
        <v>333</v>
      </c>
      <c r="E31" t="s">
        <v>334</v>
      </c>
      <c r="F31" s="60" t="s">
        <v>348</v>
      </c>
      <c r="G31" s="60" t="s">
        <v>349</v>
      </c>
      <c r="H31" s="60" t="s">
        <v>356</v>
      </c>
      <c r="I31" s="60" t="s">
        <v>380</v>
      </c>
      <c r="J31" s="32"/>
      <c r="T31" s="11" t="s">
        <v>141</v>
      </c>
      <c r="U31" s="16">
        <v>13056.78</v>
      </c>
      <c r="V31">
        <v>49</v>
      </c>
      <c r="W31">
        <v>49</v>
      </c>
      <c r="X31" s="16">
        <v>266.45999999999998</v>
      </c>
      <c r="AA31" s="71" t="s">
        <v>46</v>
      </c>
      <c r="AB31" s="72" t="s">
        <v>13</v>
      </c>
      <c r="AC31" s="72" t="s">
        <v>7</v>
      </c>
      <c r="AD31" s="73">
        <v>45612</v>
      </c>
      <c r="AE31" s="73">
        <v>45717</v>
      </c>
      <c r="AF31">
        <f t="shared" si="0"/>
        <v>2024</v>
      </c>
      <c r="AG31" t="str">
        <f t="shared" si="1"/>
        <v>nov</v>
      </c>
      <c r="AH31">
        <f t="shared" si="2"/>
        <v>2025</v>
      </c>
      <c r="AI31" t="str">
        <f t="shared" si="3"/>
        <v>mar</v>
      </c>
      <c r="AK31" s="11" t="s">
        <v>334</v>
      </c>
      <c r="AL31" s="13">
        <v>2959111.9799999995</v>
      </c>
    </row>
    <row r="32" spans="2:38" x14ac:dyDescent="0.3">
      <c r="B32" s="11" t="s">
        <v>33</v>
      </c>
      <c r="C32">
        <v>33</v>
      </c>
      <c r="D32">
        <v>36</v>
      </c>
      <c r="E32">
        <v>69</v>
      </c>
      <c r="F32" s="14">
        <f>C32/$C$37</f>
        <v>0.2578125</v>
      </c>
      <c r="G32" s="14">
        <f>D32/$D$37</f>
        <v>0.24</v>
      </c>
      <c r="H32" s="35">
        <f t="shared" ref="H32:H37" si="13">D32/E32</f>
        <v>0.52173913043478259</v>
      </c>
      <c r="I32" s="32">
        <f>(F32-G32)*LN(F32/G32)</f>
        <v>1.2752619473935952E-3</v>
      </c>
      <c r="J32" s="32"/>
      <c r="T32" s="11" t="s">
        <v>142</v>
      </c>
      <c r="U32" s="16">
        <v>18621.77</v>
      </c>
      <c r="V32">
        <v>41</v>
      </c>
      <c r="W32">
        <v>41</v>
      </c>
      <c r="X32" s="16">
        <v>454.19</v>
      </c>
      <c r="AA32" s="74" t="s">
        <v>47</v>
      </c>
      <c r="AB32" s="75" t="s">
        <v>33</v>
      </c>
      <c r="AC32" s="75" t="s">
        <v>35</v>
      </c>
      <c r="AD32" s="76">
        <v>44772</v>
      </c>
      <c r="AE32" s="76">
        <v>45864</v>
      </c>
      <c r="AF32">
        <f t="shared" si="0"/>
        <v>2022</v>
      </c>
      <c r="AG32" t="str">
        <f t="shared" si="1"/>
        <v>jul</v>
      </c>
      <c r="AH32">
        <f t="shared" si="2"/>
        <v>2025</v>
      </c>
      <c r="AI32" t="str">
        <f t="shared" si="3"/>
        <v>jul</v>
      </c>
    </row>
    <row r="33" spans="2:38" x14ac:dyDescent="0.3">
      <c r="B33" s="11" t="s">
        <v>19</v>
      </c>
      <c r="C33">
        <v>23</v>
      </c>
      <c r="D33">
        <v>26</v>
      </c>
      <c r="E33">
        <v>49</v>
      </c>
      <c r="F33" s="14">
        <f t="shared" ref="F33:F36" si="14">C33/$C$37</f>
        <v>0.1796875</v>
      </c>
      <c r="G33" s="14">
        <f t="shared" ref="G33:G36" si="15">D33/$D$37</f>
        <v>0.17333333333333334</v>
      </c>
      <c r="H33" s="35">
        <f t="shared" si="13"/>
        <v>0.53061224489795922</v>
      </c>
      <c r="I33" s="32">
        <f t="shared" ref="I33:I36" si="16">(F33-G33)*LN(F33/G33)</f>
        <v>2.2876720761902833E-4</v>
      </c>
      <c r="J33" s="32"/>
      <c r="T33" s="11" t="s">
        <v>143</v>
      </c>
      <c r="U33" s="16">
        <v>12523.17</v>
      </c>
      <c r="V33">
        <v>57</v>
      </c>
      <c r="W33">
        <v>57</v>
      </c>
      <c r="X33" s="16">
        <v>219.7</v>
      </c>
      <c r="AA33" s="71" t="s">
        <v>48</v>
      </c>
      <c r="AB33" s="72" t="s">
        <v>19</v>
      </c>
      <c r="AC33" s="72" t="s">
        <v>14</v>
      </c>
      <c r="AD33" s="73">
        <v>45312</v>
      </c>
      <c r="AE33" s="73">
        <v>45770</v>
      </c>
      <c r="AF33">
        <f t="shared" si="0"/>
        <v>2024</v>
      </c>
      <c r="AG33" t="str">
        <f t="shared" si="1"/>
        <v>jan</v>
      </c>
      <c r="AH33">
        <f t="shared" si="2"/>
        <v>2025</v>
      </c>
      <c r="AI33" t="str">
        <f t="shared" si="3"/>
        <v>abr</v>
      </c>
    </row>
    <row r="34" spans="2:38" x14ac:dyDescent="0.3">
      <c r="B34" s="11" t="s">
        <v>6</v>
      </c>
      <c r="C34">
        <v>32</v>
      </c>
      <c r="D34">
        <v>27</v>
      </c>
      <c r="E34">
        <v>59</v>
      </c>
      <c r="F34" s="14">
        <f t="shared" si="14"/>
        <v>0.25</v>
      </c>
      <c r="G34" s="14">
        <f t="shared" si="15"/>
        <v>0.18</v>
      </c>
      <c r="H34" s="35">
        <f t="shared" si="13"/>
        <v>0.4576271186440678</v>
      </c>
      <c r="I34" s="32">
        <f t="shared" si="16"/>
        <v>2.2995284688042527E-2</v>
      </c>
      <c r="J34" s="32"/>
      <c r="T34" s="11" t="s">
        <v>144</v>
      </c>
      <c r="U34" s="16">
        <v>7389.61</v>
      </c>
      <c r="V34">
        <v>18</v>
      </c>
      <c r="W34">
        <v>18</v>
      </c>
      <c r="X34" s="16">
        <v>410.53</v>
      </c>
      <c r="AA34" s="74" t="s">
        <v>49</v>
      </c>
      <c r="AB34" s="75" t="s">
        <v>6</v>
      </c>
      <c r="AC34" s="75" t="s">
        <v>14</v>
      </c>
      <c r="AD34" s="76">
        <v>44592</v>
      </c>
      <c r="AE34" s="76">
        <v>45848</v>
      </c>
      <c r="AF34">
        <f t="shared" si="0"/>
        <v>2022</v>
      </c>
      <c r="AG34" t="str">
        <f t="shared" si="1"/>
        <v>jan</v>
      </c>
      <c r="AH34">
        <f t="shared" si="2"/>
        <v>2025</v>
      </c>
      <c r="AI34" t="str">
        <f t="shared" si="3"/>
        <v>jul</v>
      </c>
      <c r="AK34" s="10" t="s">
        <v>323</v>
      </c>
      <c r="AL34" t="s">
        <v>424</v>
      </c>
    </row>
    <row r="35" spans="2:38" x14ac:dyDescent="0.3">
      <c r="B35" s="11" t="s">
        <v>13</v>
      </c>
      <c r="C35">
        <v>24</v>
      </c>
      <c r="D35">
        <v>34</v>
      </c>
      <c r="E35">
        <v>58</v>
      </c>
      <c r="F35" s="14">
        <f t="shared" si="14"/>
        <v>0.1875</v>
      </c>
      <c r="G35" s="14">
        <f t="shared" si="15"/>
        <v>0.22666666666666666</v>
      </c>
      <c r="H35" s="35">
        <f t="shared" si="13"/>
        <v>0.58620689655172409</v>
      </c>
      <c r="I35" s="32">
        <f t="shared" si="16"/>
        <v>7.4299818435867686E-3</v>
      </c>
      <c r="J35" s="32"/>
      <c r="T35" s="11" t="s">
        <v>26</v>
      </c>
      <c r="U35" s="16">
        <v>19860.009999999998</v>
      </c>
      <c r="V35">
        <v>55</v>
      </c>
      <c r="W35">
        <v>55</v>
      </c>
      <c r="X35" s="16">
        <v>361.09</v>
      </c>
      <c r="AA35" s="71" t="s">
        <v>50</v>
      </c>
      <c r="AB35" s="72" t="s">
        <v>13</v>
      </c>
      <c r="AC35" s="72" t="s">
        <v>14</v>
      </c>
      <c r="AD35" s="73">
        <v>44712</v>
      </c>
      <c r="AE35" s="73">
        <v>45699</v>
      </c>
      <c r="AF35">
        <f t="shared" si="0"/>
        <v>2022</v>
      </c>
      <c r="AG35" t="str">
        <f t="shared" si="1"/>
        <v>mai</v>
      </c>
      <c r="AH35">
        <f t="shared" si="2"/>
        <v>2025</v>
      </c>
      <c r="AI35" t="str">
        <f t="shared" si="3"/>
        <v>fev</v>
      </c>
      <c r="AK35" s="11" t="s">
        <v>10</v>
      </c>
      <c r="AL35">
        <v>161</v>
      </c>
    </row>
    <row r="36" spans="2:38" x14ac:dyDescent="0.3">
      <c r="B36" s="11" t="s">
        <v>1</v>
      </c>
      <c r="C36">
        <v>16</v>
      </c>
      <c r="D36">
        <v>27</v>
      </c>
      <c r="E36">
        <v>43</v>
      </c>
      <c r="F36" s="14">
        <f t="shared" si="14"/>
        <v>0.125</v>
      </c>
      <c r="G36" s="14">
        <f t="shared" si="15"/>
        <v>0.18</v>
      </c>
      <c r="H36" s="35">
        <f t="shared" si="13"/>
        <v>0.62790697674418605</v>
      </c>
      <c r="I36" s="32">
        <f t="shared" si="16"/>
        <v>2.0055371247335009E-2</v>
      </c>
      <c r="J36" s="32"/>
      <c r="T36" s="11" t="s">
        <v>145</v>
      </c>
      <c r="U36" s="16">
        <v>10890.98</v>
      </c>
      <c r="V36">
        <v>26</v>
      </c>
      <c r="W36">
        <v>26</v>
      </c>
      <c r="X36" s="16">
        <v>418.88</v>
      </c>
      <c r="AA36" s="74" t="s">
        <v>51</v>
      </c>
      <c r="AB36" s="75" t="s">
        <v>13</v>
      </c>
      <c r="AC36" s="75" t="s">
        <v>2</v>
      </c>
      <c r="AD36" s="76">
        <v>45702</v>
      </c>
      <c r="AE36" s="76">
        <v>45774</v>
      </c>
      <c r="AF36">
        <f t="shared" si="0"/>
        <v>2025</v>
      </c>
      <c r="AG36" t="str">
        <f t="shared" si="1"/>
        <v>fev</v>
      </c>
      <c r="AH36">
        <f t="shared" si="2"/>
        <v>2025</v>
      </c>
      <c r="AI36" t="str">
        <f t="shared" si="3"/>
        <v>abr</v>
      </c>
      <c r="AK36" s="11" t="s">
        <v>3</v>
      </c>
      <c r="AL36">
        <v>117</v>
      </c>
    </row>
    <row r="37" spans="2:38" x14ac:dyDescent="0.3">
      <c r="B37" s="11" t="s">
        <v>334</v>
      </c>
      <c r="C37">
        <v>128</v>
      </c>
      <c r="D37">
        <v>150</v>
      </c>
      <c r="E37">
        <v>278</v>
      </c>
      <c r="H37" s="35">
        <f t="shared" si="13"/>
        <v>0.53956834532374098</v>
      </c>
      <c r="I37" s="33">
        <f>SUM(I32:I36)</f>
        <v>5.1984666933976929E-2</v>
      </c>
      <c r="J37" s="32"/>
      <c r="T37" s="11" t="s">
        <v>146</v>
      </c>
      <c r="U37" s="16">
        <v>4045.78</v>
      </c>
      <c r="V37">
        <v>9</v>
      </c>
      <c r="W37">
        <v>9</v>
      </c>
      <c r="X37" s="16">
        <v>449.53</v>
      </c>
      <c r="AA37" s="71" t="s">
        <v>52</v>
      </c>
      <c r="AB37" s="72" t="s">
        <v>19</v>
      </c>
      <c r="AC37" s="72" t="s">
        <v>7</v>
      </c>
      <c r="AD37" s="73">
        <v>44802</v>
      </c>
      <c r="AE37" s="73">
        <v>45773</v>
      </c>
      <c r="AF37">
        <f t="shared" si="0"/>
        <v>2022</v>
      </c>
      <c r="AG37" t="str">
        <f t="shared" si="1"/>
        <v>ago</v>
      </c>
      <c r="AH37">
        <f t="shared" si="2"/>
        <v>2025</v>
      </c>
      <c r="AI37" t="str">
        <f t="shared" si="3"/>
        <v>abr</v>
      </c>
      <c r="AK37" s="11" t="s">
        <v>334</v>
      </c>
      <c r="AL37">
        <v>278</v>
      </c>
    </row>
    <row r="38" spans="2:38" x14ac:dyDescent="0.3">
      <c r="J38" s="32"/>
      <c r="T38" s="11" t="s">
        <v>147</v>
      </c>
      <c r="U38" s="16">
        <v>11313.49</v>
      </c>
      <c r="V38">
        <v>35</v>
      </c>
      <c r="W38">
        <v>35</v>
      </c>
      <c r="X38" s="16">
        <v>323.24</v>
      </c>
      <c r="AA38" s="74" t="s">
        <v>53</v>
      </c>
      <c r="AB38" s="75" t="s">
        <v>13</v>
      </c>
      <c r="AC38" s="75" t="s">
        <v>35</v>
      </c>
      <c r="AD38" s="76">
        <v>44802</v>
      </c>
      <c r="AE38" s="76">
        <v>45772</v>
      </c>
      <c r="AF38">
        <f t="shared" si="0"/>
        <v>2022</v>
      </c>
      <c r="AG38" t="str">
        <f t="shared" si="1"/>
        <v>ago</v>
      </c>
      <c r="AH38">
        <f t="shared" si="2"/>
        <v>2025</v>
      </c>
      <c r="AI38" t="str">
        <f t="shared" si="3"/>
        <v>abr</v>
      </c>
    </row>
    <row r="39" spans="2:38" x14ac:dyDescent="0.3">
      <c r="J39" s="32"/>
      <c r="T39" s="11" t="s">
        <v>148</v>
      </c>
      <c r="U39" s="16">
        <v>7582.45</v>
      </c>
      <c r="V39">
        <v>22</v>
      </c>
      <c r="W39">
        <v>22</v>
      </c>
      <c r="X39" s="16">
        <v>344.66</v>
      </c>
      <c r="AA39" s="71" t="s">
        <v>54</v>
      </c>
      <c r="AB39" s="72" t="s">
        <v>19</v>
      </c>
      <c r="AC39" s="72" t="s">
        <v>21</v>
      </c>
      <c r="AD39" s="73">
        <v>44592</v>
      </c>
      <c r="AE39" s="73">
        <v>45792</v>
      </c>
      <c r="AF39">
        <f t="shared" si="0"/>
        <v>2022</v>
      </c>
      <c r="AG39" t="str">
        <f t="shared" si="1"/>
        <v>jan</v>
      </c>
      <c r="AH39">
        <f t="shared" si="2"/>
        <v>2025</v>
      </c>
      <c r="AI39" t="str">
        <f t="shared" si="3"/>
        <v>mai</v>
      </c>
    </row>
    <row r="40" spans="2:38" x14ac:dyDescent="0.3">
      <c r="B40" t="s">
        <v>352</v>
      </c>
      <c r="C40" t="s">
        <v>344</v>
      </c>
      <c r="F40" s="59"/>
      <c r="G40" s="59"/>
      <c r="H40" s="59"/>
      <c r="I40" s="59"/>
      <c r="J40" s="32"/>
      <c r="T40" s="11" t="s">
        <v>149</v>
      </c>
      <c r="U40" s="16">
        <v>21770.23</v>
      </c>
      <c r="V40">
        <v>48</v>
      </c>
      <c r="W40">
        <v>48</v>
      </c>
      <c r="X40" s="16">
        <v>453.55</v>
      </c>
      <c r="AA40" s="74" t="s">
        <v>56</v>
      </c>
      <c r="AB40" s="75" t="s">
        <v>19</v>
      </c>
      <c r="AC40" s="75" t="s">
        <v>2</v>
      </c>
      <c r="AD40" s="76">
        <v>45132</v>
      </c>
      <c r="AE40" s="76">
        <v>45873</v>
      </c>
      <c r="AF40">
        <f t="shared" si="0"/>
        <v>2023</v>
      </c>
      <c r="AG40" t="str">
        <f t="shared" si="1"/>
        <v>jul</v>
      </c>
      <c r="AH40">
        <f t="shared" si="2"/>
        <v>2025</v>
      </c>
      <c r="AI40" t="str">
        <f t="shared" si="3"/>
        <v>ago</v>
      </c>
      <c r="AK40" s="10" t="s">
        <v>425</v>
      </c>
      <c r="AL40" t="s">
        <v>424</v>
      </c>
    </row>
    <row r="41" spans="2:38" x14ac:dyDescent="0.3">
      <c r="B41" t="s">
        <v>343</v>
      </c>
      <c r="C41" t="s">
        <v>332</v>
      </c>
      <c r="D41" t="s">
        <v>333</v>
      </c>
      <c r="E41" t="s">
        <v>334</v>
      </c>
      <c r="F41" s="60" t="s">
        <v>348</v>
      </c>
      <c r="G41" s="60" t="s">
        <v>349</v>
      </c>
      <c r="H41" s="60" t="s">
        <v>356</v>
      </c>
      <c r="I41" s="60" t="s">
        <v>381</v>
      </c>
      <c r="J41" s="32"/>
      <c r="T41" s="11" t="s">
        <v>152</v>
      </c>
      <c r="U41" s="16">
        <v>8516.4</v>
      </c>
      <c r="V41">
        <v>23</v>
      </c>
      <c r="W41">
        <v>23</v>
      </c>
      <c r="X41" s="16">
        <v>370.28</v>
      </c>
      <c r="AA41" s="71" t="s">
        <v>57</v>
      </c>
      <c r="AB41" s="72" t="s">
        <v>13</v>
      </c>
      <c r="AC41" s="72" t="s">
        <v>21</v>
      </c>
      <c r="AD41" s="73">
        <v>45432</v>
      </c>
      <c r="AE41" s="73">
        <v>45714</v>
      </c>
      <c r="AF41">
        <f t="shared" si="0"/>
        <v>2024</v>
      </c>
      <c r="AG41" t="str">
        <f t="shared" si="1"/>
        <v>mai</v>
      </c>
      <c r="AH41">
        <f t="shared" si="2"/>
        <v>2025</v>
      </c>
      <c r="AI41" t="str">
        <f t="shared" si="3"/>
        <v>fev</v>
      </c>
      <c r="AK41" s="11">
        <v>1</v>
      </c>
      <c r="AL41">
        <v>52</v>
      </c>
    </row>
    <row r="42" spans="2:38" x14ac:dyDescent="0.3">
      <c r="B42" s="11" t="s">
        <v>368</v>
      </c>
      <c r="C42">
        <v>26</v>
      </c>
      <c r="D42">
        <v>38</v>
      </c>
      <c r="E42">
        <v>64</v>
      </c>
      <c r="F42" s="14">
        <f>C42/$C$46</f>
        <v>0.203125</v>
      </c>
      <c r="G42" s="14">
        <f>D42/$D$46</f>
        <v>0.25333333333333335</v>
      </c>
      <c r="H42" s="35">
        <f t="shared" ref="H42:H46" si="17">D42/E42</f>
        <v>0.59375</v>
      </c>
      <c r="I42" s="32">
        <f>(F42-G42)*LN(F42/G42)</f>
        <v>1.1090247199648321E-2</v>
      </c>
      <c r="J42" s="32"/>
      <c r="T42" s="11" t="s">
        <v>153</v>
      </c>
      <c r="U42" s="16">
        <v>1195.74</v>
      </c>
      <c r="V42">
        <v>3</v>
      </c>
      <c r="W42">
        <v>3</v>
      </c>
      <c r="X42" s="16">
        <v>398.58</v>
      </c>
      <c r="AA42" s="74" t="s">
        <v>58</v>
      </c>
      <c r="AB42" s="75" t="s">
        <v>13</v>
      </c>
      <c r="AC42" s="75" t="s">
        <v>35</v>
      </c>
      <c r="AD42" s="76">
        <v>45102</v>
      </c>
      <c r="AE42" s="76">
        <v>45745</v>
      </c>
      <c r="AF42">
        <f t="shared" si="0"/>
        <v>2023</v>
      </c>
      <c r="AG42" t="str">
        <f t="shared" si="1"/>
        <v>jun</v>
      </c>
      <c r="AH42">
        <f t="shared" si="2"/>
        <v>2025</v>
      </c>
      <c r="AI42" t="str">
        <f t="shared" si="3"/>
        <v>mar</v>
      </c>
      <c r="AK42" s="11">
        <v>2</v>
      </c>
      <c r="AL42">
        <v>50</v>
      </c>
    </row>
    <row r="43" spans="2:38" x14ac:dyDescent="0.3">
      <c r="B43" s="11" t="s">
        <v>369</v>
      </c>
      <c r="C43">
        <v>34</v>
      </c>
      <c r="D43">
        <v>34</v>
      </c>
      <c r="E43">
        <v>68</v>
      </c>
      <c r="F43" s="14">
        <f t="shared" ref="F43:F45" si="18">C43/$C$46</f>
        <v>0.265625</v>
      </c>
      <c r="G43" s="14">
        <f t="shared" ref="G43:G45" si="19">D43/$D$46</f>
        <v>0.22666666666666666</v>
      </c>
      <c r="H43" s="35">
        <f t="shared" si="17"/>
        <v>0.5</v>
      </c>
      <c r="I43" s="32">
        <f t="shared" ref="I43:I45" si="20">(F43-G43)*LN(F43/G43)</f>
        <v>6.1789876339648792E-3</v>
      </c>
      <c r="J43" s="32"/>
      <c r="T43" s="11" t="s">
        <v>154</v>
      </c>
      <c r="U43" s="16">
        <v>11196.81</v>
      </c>
      <c r="V43">
        <v>48</v>
      </c>
      <c r="W43">
        <v>48</v>
      </c>
      <c r="X43" s="16">
        <v>233.27</v>
      </c>
      <c r="AA43" s="71" t="s">
        <v>60</v>
      </c>
      <c r="AB43" s="72" t="s">
        <v>33</v>
      </c>
      <c r="AC43" s="72" t="s">
        <v>35</v>
      </c>
      <c r="AD43" s="73">
        <v>45492</v>
      </c>
      <c r="AE43" s="73">
        <v>45871</v>
      </c>
      <c r="AF43">
        <f t="shared" si="0"/>
        <v>2024</v>
      </c>
      <c r="AG43" t="str">
        <f t="shared" si="1"/>
        <v>jul</v>
      </c>
      <c r="AH43">
        <f t="shared" si="2"/>
        <v>2025</v>
      </c>
      <c r="AI43" t="str">
        <f t="shared" si="3"/>
        <v>ago</v>
      </c>
      <c r="AK43" s="11">
        <v>3</v>
      </c>
      <c r="AL43">
        <v>58</v>
      </c>
    </row>
    <row r="44" spans="2:38" x14ac:dyDescent="0.3">
      <c r="B44" s="11" t="s">
        <v>370</v>
      </c>
      <c r="C44">
        <v>33</v>
      </c>
      <c r="D44">
        <v>43</v>
      </c>
      <c r="E44">
        <v>76</v>
      </c>
      <c r="F44" s="14">
        <f t="shared" si="18"/>
        <v>0.2578125</v>
      </c>
      <c r="G44" s="14">
        <f t="shared" si="19"/>
        <v>0.28666666666666668</v>
      </c>
      <c r="H44" s="35">
        <f t="shared" si="17"/>
        <v>0.56578947368421051</v>
      </c>
      <c r="I44" s="32">
        <f t="shared" si="20"/>
        <v>3.0610671002055125E-3</v>
      </c>
      <c r="J44" s="32"/>
      <c r="T44" s="11" t="s">
        <v>27</v>
      </c>
      <c r="U44" s="16">
        <v>4627.5600000000004</v>
      </c>
      <c r="V44">
        <v>10</v>
      </c>
      <c r="W44">
        <v>10</v>
      </c>
      <c r="X44" s="16">
        <v>462.76</v>
      </c>
      <c r="AA44" s="74" t="s">
        <v>62</v>
      </c>
      <c r="AB44" s="75" t="s">
        <v>6</v>
      </c>
      <c r="AC44" s="75" t="s">
        <v>14</v>
      </c>
      <c r="AD44" s="76">
        <v>44592</v>
      </c>
      <c r="AE44" s="76">
        <v>45799</v>
      </c>
      <c r="AF44">
        <f t="shared" si="0"/>
        <v>2022</v>
      </c>
      <c r="AG44" t="str">
        <f t="shared" si="1"/>
        <v>jan</v>
      </c>
      <c r="AH44">
        <f t="shared" si="2"/>
        <v>2025</v>
      </c>
      <c r="AI44" t="str">
        <f t="shared" si="3"/>
        <v>mai</v>
      </c>
      <c r="AK44" s="11">
        <v>4</v>
      </c>
      <c r="AL44">
        <v>53</v>
      </c>
    </row>
    <row r="45" spans="2:38" x14ac:dyDescent="0.3">
      <c r="B45" s="11" t="s">
        <v>371</v>
      </c>
      <c r="C45">
        <v>35</v>
      </c>
      <c r="D45">
        <v>35</v>
      </c>
      <c r="E45">
        <v>70</v>
      </c>
      <c r="F45" s="14">
        <f t="shared" si="18"/>
        <v>0.2734375</v>
      </c>
      <c r="G45" s="14">
        <f t="shared" si="19"/>
        <v>0.23333333333333334</v>
      </c>
      <c r="H45" s="35">
        <f t="shared" si="17"/>
        <v>0.5</v>
      </c>
      <c r="I45" s="32">
        <f t="shared" si="20"/>
        <v>6.3607225643756088E-3</v>
      </c>
      <c r="J45" s="32"/>
      <c r="T45" s="11" t="s">
        <v>156</v>
      </c>
      <c r="U45" s="16">
        <v>1768.96</v>
      </c>
      <c r="V45">
        <v>7</v>
      </c>
      <c r="W45">
        <v>7</v>
      </c>
      <c r="X45" s="16">
        <v>252.71</v>
      </c>
      <c r="AA45" s="71" t="s">
        <v>63</v>
      </c>
      <c r="AB45" s="72" t="s">
        <v>33</v>
      </c>
      <c r="AC45" s="72" t="s">
        <v>21</v>
      </c>
      <c r="AD45" s="73">
        <v>44682</v>
      </c>
      <c r="AE45" s="73">
        <v>45805</v>
      </c>
      <c r="AF45">
        <f t="shared" si="0"/>
        <v>2022</v>
      </c>
      <c r="AG45" t="str">
        <f t="shared" si="1"/>
        <v>mai</v>
      </c>
      <c r="AH45">
        <f t="shared" si="2"/>
        <v>2025</v>
      </c>
      <c r="AI45" t="str">
        <f t="shared" si="3"/>
        <v>mai</v>
      </c>
      <c r="AK45" s="11">
        <v>5</v>
      </c>
      <c r="AL45">
        <v>65</v>
      </c>
    </row>
    <row r="46" spans="2:38" x14ac:dyDescent="0.3">
      <c r="B46" s="11" t="s">
        <v>334</v>
      </c>
      <c r="C46">
        <v>128</v>
      </c>
      <c r="D46">
        <v>150</v>
      </c>
      <c r="E46">
        <v>278</v>
      </c>
      <c r="H46" s="35">
        <f t="shared" si="17"/>
        <v>0.53956834532374098</v>
      </c>
      <c r="I46" s="33">
        <f>SUM(I42:I45)</f>
        <v>2.669102449819432E-2</v>
      </c>
      <c r="J46" s="32"/>
      <c r="T46" s="11" t="s">
        <v>157</v>
      </c>
      <c r="U46" s="16">
        <v>21553.23</v>
      </c>
      <c r="V46">
        <v>51</v>
      </c>
      <c r="W46">
        <v>51</v>
      </c>
      <c r="X46" s="16">
        <v>422.61</v>
      </c>
      <c r="AA46" s="74" t="s">
        <v>64</v>
      </c>
      <c r="AB46" s="75" t="s">
        <v>33</v>
      </c>
      <c r="AC46" s="75" t="s">
        <v>35</v>
      </c>
      <c r="AD46" s="76">
        <v>44712</v>
      </c>
      <c r="AE46" s="76">
        <v>45800</v>
      </c>
      <c r="AF46">
        <f t="shared" si="0"/>
        <v>2022</v>
      </c>
      <c r="AG46" t="str">
        <f t="shared" si="1"/>
        <v>mai</v>
      </c>
      <c r="AH46">
        <f t="shared" si="2"/>
        <v>2025</v>
      </c>
      <c r="AI46" t="str">
        <f t="shared" si="3"/>
        <v>mai</v>
      </c>
      <c r="AK46" s="11" t="s">
        <v>334</v>
      </c>
      <c r="AL46">
        <v>278</v>
      </c>
    </row>
    <row r="47" spans="2:38" x14ac:dyDescent="0.3">
      <c r="J47" s="32"/>
      <c r="T47" s="11" t="s">
        <v>158</v>
      </c>
      <c r="U47" s="16">
        <v>11711.09</v>
      </c>
      <c r="V47">
        <v>36</v>
      </c>
      <c r="W47">
        <v>36</v>
      </c>
      <c r="X47" s="16">
        <v>325.31</v>
      </c>
      <c r="AA47" s="71" t="s">
        <v>65</v>
      </c>
      <c r="AB47" s="72" t="s">
        <v>19</v>
      </c>
      <c r="AC47" s="72" t="s">
        <v>2</v>
      </c>
      <c r="AD47" s="73">
        <v>45312</v>
      </c>
      <c r="AE47" s="73">
        <v>45713</v>
      </c>
      <c r="AF47">
        <f t="shared" si="0"/>
        <v>2024</v>
      </c>
      <c r="AG47" t="str">
        <f t="shared" si="1"/>
        <v>jan</v>
      </c>
      <c r="AH47">
        <f t="shared" si="2"/>
        <v>2025</v>
      </c>
      <c r="AI47" t="str">
        <f t="shared" si="3"/>
        <v>fev</v>
      </c>
    </row>
    <row r="48" spans="2:38" x14ac:dyDescent="0.3">
      <c r="J48" s="32"/>
      <c r="T48" s="11" t="s">
        <v>159</v>
      </c>
      <c r="U48" s="16">
        <v>24272.48</v>
      </c>
      <c r="V48">
        <v>51</v>
      </c>
      <c r="W48">
        <v>51</v>
      </c>
      <c r="X48" s="16">
        <v>475.93</v>
      </c>
      <c r="AA48" s="74" t="s">
        <v>66</v>
      </c>
      <c r="AB48" s="75" t="s">
        <v>19</v>
      </c>
      <c r="AC48" s="75" t="s">
        <v>21</v>
      </c>
      <c r="AD48" s="76">
        <v>45582</v>
      </c>
      <c r="AE48" s="76">
        <v>45871</v>
      </c>
      <c r="AF48">
        <f t="shared" si="0"/>
        <v>2024</v>
      </c>
      <c r="AG48" t="str">
        <f t="shared" si="1"/>
        <v>out</v>
      </c>
      <c r="AH48">
        <f t="shared" si="2"/>
        <v>2025</v>
      </c>
      <c r="AI48" t="str">
        <f t="shared" si="3"/>
        <v>ago</v>
      </c>
    </row>
    <row r="49" spans="2:38" x14ac:dyDescent="0.3">
      <c r="B49" t="s">
        <v>354</v>
      </c>
      <c r="C49" t="s">
        <v>344</v>
      </c>
      <c r="F49" s="59"/>
      <c r="G49" s="59"/>
      <c r="H49" s="59"/>
      <c r="I49" s="59"/>
      <c r="J49" s="32"/>
      <c r="T49" s="11" t="s">
        <v>160</v>
      </c>
      <c r="U49" s="16">
        <v>10844.05</v>
      </c>
      <c r="V49">
        <v>37</v>
      </c>
      <c r="W49">
        <v>37</v>
      </c>
      <c r="X49" s="16">
        <v>293.08</v>
      </c>
      <c r="AA49" s="71" t="s">
        <v>67</v>
      </c>
      <c r="AB49" s="72" t="s">
        <v>33</v>
      </c>
      <c r="AC49" s="72" t="s">
        <v>35</v>
      </c>
      <c r="AD49" s="73">
        <v>45492</v>
      </c>
      <c r="AE49" s="73">
        <v>45704</v>
      </c>
      <c r="AF49">
        <f t="shared" si="0"/>
        <v>2024</v>
      </c>
      <c r="AG49" t="str">
        <f t="shared" si="1"/>
        <v>jul</v>
      </c>
      <c r="AH49">
        <f t="shared" si="2"/>
        <v>2025</v>
      </c>
      <c r="AI49" t="str">
        <f t="shared" si="3"/>
        <v>fev</v>
      </c>
      <c r="AK49" s="10" t="s">
        <v>326</v>
      </c>
      <c r="AL49" t="s">
        <v>424</v>
      </c>
    </row>
    <row r="50" spans="2:38" x14ac:dyDescent="0.3">
      <c r="B50" t="s">
        <v>343</v>
      </c>
      <c r="C50" t="s">
        <v>332</v>
      </c>
      <c r="D50" t="s">
        <v>333</v>
      </c>
      <c r="E50" t="s">
        <v>334</v>
      </c>
      <c r="F50" s="60" t="s">
        <v>348</v>
      </c>
      <c r="G50" s="60" t="s">
        <v>349</v>
      </c>
      <c r="H50" s="60"/>
      <c r="I50" s="60" t="s">
        <v>382</v>
      </c>
      <c r="J50" s="32"/>
      <c r="T50" s="11" t="s">
        <v>162</v>
      </c>
      <c r="U50" s="16">
        <v>2212.75</v>
      </c>
      <c r="V50">
        <v>9</v>
      </c>
      <c r="W50">
        <v>9</v>
      </c>
      <c r="X50" s="16">
        <v>245.86</v>
      </c>
      <c r="AA50" s="74" t="s">
        <v>68</v>
      </c>
      <c r="AB50" s="75" t="s">
        <v>33</v>
      </c>
      <c r="AC50" s="75" t="s">
        <v>21</v>
      </c>
      <c r="AD50" s="76">
        <v>45522</v>
      </c>
      <c r="AE50" s="76">
        <v>45704</v>
      </c>
      <c r="AF50">
        <f t="shared" si="0"/>
        <v>2024</v>
      </c>
      <c r="AG50" t="str">
        <f t="shared" si="1"/>
        <v>ago</v>
      </c>
      <c r="AH50">
        <f t="shared" si="2"/>
        <v>2025</v>
      </c>
      <c r="AI50" t="str">
        <f t="shared" si="3"/>
        <v>fev</v>
      </c>
      <c r="AK50" s="11" t="s">
        <v>15</v>
      </c>
      <c r="AL50">
        <v>68</v>
      </c>
    </row>
    <row r="51" spans="2:38" x14ac:dyDescent="0.3">
      <c r="B51" s="11" t="s">
        <v>359</v>
      </c>
      <c r="C51">
        <v>32</v>
      </c>
      <c r="D51">
        <v>40</v>
      </c>
      <c r="E51">
        <v>72</v>
      </c>
      <c r="F51" s="14">
        <f>C51/$C$55</f>
        <v>0.25</v>
      </c>
      <c r="G51" s="14">
        <f>D51/$D$55</f>
        <v>0.26666666666666666</v>
      </c>
      <c r="H51" s="35">
        <f>D51/E51</f>
        <v>0.55555555555555558</v>
      </c>
      <c r="I51" s="32">
        <f>IFERROR((F51-G51)*LN(F51/G51),0)</f>
        <v>1.0756420189595194E-3</v>
      </c>
      <c r="J51" s="32"/>
      <c r="T51" s="11" t="s">
        <v>163</v>
      </c>
      <c r="U51" s="16">
        <v>22301.49</v>
      </c>
      <c r="V51">
        <v>48</v>
      </c>
      <c r="W51">
        <v>48</v>
      </c>
      <c r="X51" s="16">
        <v>464.61</v>
      </c>
      <c r="AA51" s="71" t="s">
        <v>69</v>
      </c>
      <c r="AB51" s="72" t="s">
        <v>19</v>
      </c>
      <c r="AC51" s="72" t="s">
        <v>7</v>
      </c>
      <c r="AD51" s="73">
        <v>44592</v>
      </c>
      <c r="AE51" s="73">
        <v>45739</v>
      </c>
      <c r="AF51">
        <f t="shared" si="0"/>
        <v>2022</v>
      </c>
      <c r="AG51" t="str">
        <f t="shared" si="1"/>
        <v>jan</v>
      </c>
      <c r="AH51">
        <f t="shared" si="2"/>
        <v>2025</v>
      </c>
      <c r="AI51" t="str">
        <f t="shared" si="3"/>
        <v>mar</v>
      </c>
      <c r="AK51" s="11" t="s">
        <v>4</v>
      </c>
      <c r="AL51">
        <v>70</v>
      </c>
    </row>
    <row r="52" spans="2:38" x14ac:dyDescent="0.3">
      <c r="B52" s="11" t="s">
        <v>360</v>
      </c>
      <c r="C52">
        <v>41</v>
      </c>
      <c r="D52">
        <v>30</v>
      </c>
      <c r="E52">
        <v>71</v>
      </c>
      <c r="F52" s="14">
        <f t="shared" ref="F52:F54" si="21">C52/$C$55</f>
        <v>0.3203125</v>
      </c>
      <c r="G52" s="14">
        <f t="shared" ref="G52:G54" si="22">D52/$D$55</f>
        <v>0.2</v>
      </c>
      <c r="H52" s="35">
        <f t="shared" ref="H52:H55" si="23">D52/E52</f>
        <v>0.42253521126760563</v>
      </c>
      <c r="I52" s="32">
        <f t="shared" ref="I52:I54" si="24">IFERROR((F52-G52)*LN(F52/G52),0)</f>
        <v>5.6664746987260789E-2</v>
      </c>
      <c r="J52" s="32"/>
      <c r="T52" s="11" t="s">
        <v>164</v>
      </c>
      <c r="U52" s="16">
        <v>1755.6</v>
      </c>
      <c r="V52">
        <v>4</v>
      </c>
      <c r="W52">
        <v>4</v>
      </c>
      <c r="X52" s="16">
        <v>438.9</v>
      </c>
      <c r="AA52" s="74" t="s">
        <v>70</v>
      </c>
      <c r="AB52" s="75" t="s">
        <v>6</v>
      </c>
      <c r="AC52" s="75" t="s">
        <v>7</v>
      </c>
      <c r="AD52" s="76">
        <v>45552</v>
      </c>
      <c r="AE52" s="76">
        <v>45761</v>
      </c>
      <c r="AF52">
        <f t="shared" si="0"/>
        <v>2024</v>
      </c>
      <c r="AG52" t="str">
        <f t="shared" si="1"/>
        <v>set</v>
      </c>
      <c r="AH52">
        <f t="shared" si="2"/>
        <v>2025</v>
      </c>
      <c r="AI52" t="str">
        <f t="shared" si="3"/>
        <v>abr</v>
      </c>
      <c r="AK52" s="11" t="s">
        <v>8</v>
      </c>
      <c r="AL52">
        <v>64</v>
      </c>
    </row>
    <row r="53" spans="2:38" x14ac:dyDescent="0.3">
      <c r="B53" s="11" t="s">
        <v>361</v>
      </c>
      <c r="C53">
        <v>27</v>
      </c>
      <c r="D53">
        <v>40</v>
      </c>
      <c r="E53">
        <v>67</v>
      </c>
      <c r="F53" s="14">
        <f t="shared" si="21"/>
        <v>0.2109375</v>
      </c>
      <c r="G53" s="14">
        <f t="shared" si="22"/>
        <v>0.26666666666666666</v>
      </c>
      <c r="H53" s="35">
        <f t="shared" si="23"/>
        <v>0.59701492537313428</v>
      </c>
      <c r="I53" s="32">
        <f t="shared" si="24"/>
        <v>1.3065009738972731E-2</v>
      </c>
      <c r="J53" s="32"/>
      <c r="T53" s="11" t="s">
        <v>28</v>
      </c>
      <c r="U53" s="16">
        <v>8146.31</v>
      </c>
      <c r="V53">
        <v>19</v>
      </c>
      <c r="W53">
        <v>19</v>
      </c>
      <c r="X53" s="16">
        <v>428.75</v>
      </c>
      <c r="AA53" s="71" t="s">
        <v>71</v>
      </c>
      <c r="AB53" s="72" t="s">
        <v>19</v>
      </c>
      <c r="AC53" s="72" t="s">
        <v>14</v>
      </c>
      <c r="AD53" s="73">
        <v>45012</v>
      </c>
      <c r="AE53" s="73">
        <v>45700</v>
      </c>
      <c r="AF53">
        <f t="shared" si="0"/>
        <v>2023</v>
      </c>
      <c r="AG53" t="str">
        <f t="shared" si="1"/>
        <v>mar</v>
      </c>
      <c r="AH53">
        <f t="shared" si="2"/>
        <v>2025</v>
      </c>
      <c r="AI53" t="str">
        <f t="shared" si="3"/>
        <v>fev</v>
      </c>
      <c r="AK53" s="11" t="s">
        <v>11</v>
      </c>
      <c r="AL53">
        <v>76</v>
      </c>
    </row>
    <row r="54" spans="2:38" x14ac:dyDescent="0.3">
      <c r="B54" s="11" t="s">
        <v>362</v>
      </c>
      <c r="C54">
        <v>28</v>
      </c>
      <c r="D54">
        <v>40</v>
      </c>
      <c r="E54">
        <v>68</v>
      </c>
      <c r="F54" s="14">
        <f t="shared" si="21"/>
        <v>0.21875</v>
      </c>
      <c r="G54" s="14">
        <f t="shared" si="22"/>
        <v>0.26666666666666666</v>
      </c>
      <c r="H54" s="35">
        <f t="shared" si="23"/>
        <v>0.58823529411764708</v>
      </c>
      <c r="I54" s="32">
        <f t="shared" si="24"/>
        <v>9.4908500344336594E-3</v>
      </c>
      <c r="J54" s="32"/>
      <c r="T54" s="11" t="s">
        <v>165</v>
      </c>
      <c r="U54" s="16">
        <v>5901.8</v>
      </c>
      <c r="V54">
        <v>19</v>
      </c>
      <c r="W54">
        <v>19</v>
      </c>
      <c r="X54" s="16">
        <v>310.62</v>
      </c>
      <c r="AA54" s="74" t="s">
        <v>72</v>
      </c>
      <c r="AB54" s="75" t="s">
        <v>19</v>
      </c>
      <c r="AC54" s="75" t="s">
        <v>21</v>
      </c>
      <c r="AD54" s="76">
        <v>45432</v>
      </c>
      <c r="AE54" s="76">
        <v>45705</v>
      </c>
      <c r="AF54">
        <f t="shared" si="0"/>
        <v>2024</v>
      </c>
      <c r="AG54" t="str">
        <f t="shared" si="1"/>
        <v>mai</v>
      </c>
      <c r="AH54">
        <f t="shared" si="2"/>
        <v>2025</v>
      </c>
      <c r="AI54" t="str">
        <f t="shared" si="3"/>
        <v>fev</v>
      </c>
      <c r="AK54" s="11" t="s">
        <v>334</v>
      </c>
      <c r="AL54">
        <v>278</v>
      </c>
    </row>
    <row r="55" spans="2:38" x14ac:dyDescent="0.3">
      <c r="B55" s="11" t="s">
        <v>334</v>
      </c>
      <c r="C55">
        <v>128</v>
      </c>
      <c r="D55">
        <v>150</v>
      </c>
      <c r="E55">
        <v>278</v>
      </c>
      <c r="H55" s="35">
        <f t="shared" si="23"/>
        <v>0.53956834532374098</v>
      </c>
      <c r="I55" s="33">
        <f>SUM(I51:I54)</f>
        <v>8.0296248779626697E-2</v>
      </c>
      <c r="J55" s="32"/>
      <c r="T55" s="11" t="s">
        <v>166</v>
      </c>
      <c r="U55" s="16">
        <v>15560.62</v>
      </c>
      <c r="V55">
        <v>32</v>
      </c>
      <c r="W55">
        <v>32</v>
      </c>
      <c r="X55" s="16">
        <v>486.27</v>
      </c>
      <c r="AA55" s="71" t="s">
        <v>73</v>
      </c>
      <c r="AB55" s="72" t="s">
        <v>6</v>
      </c>
      <c r="AC55" s="72" t="s">
        <v>7</v>
      </c>
      <c r="AD55" s="73">
        <v>45072</v>
      </c>
      <c r="AE55" s="73">
        <v>45830</v>
      </c>
      <c r="AF55">
        <f t="shared" si="0"/>
        <v>2023</v>
      </c>
      <c r="AG55" t="str">
        <f t="shared" si="1"/>
        <v>mai</v>
      </c>
      <c r="AH55">
        <f t="shared" si="2"/>
        <v>2025</v>
      </c>
      <c r="AI55" t="str">
        <f t="shared" si="3"/>
        <v>jun</v>
      </c>
    </row>
    <row r="56" spans="2:38" x14ac:dyDescent="0.3">
      <c r="J56" s="32"/>
      <c r="T56" s="11" t="s">
        <v>167</v>
      </c>
      <c r="U56" s="16">
        <v>12735.96</v>
      </c>
      <c r="V56">
        <v>38</v>
      </c>
      <c r="W56">
        <v>38</v>
      </c>
      <c r="X56" s="16">
        <v>335.16</v>
      </c>
      <c r="AA56" s="74" t="s">
        <v>74</v>
      </c>
      <c r="AB56" s="75" t="s">
        <v>33</v>
      </c>
      <c r="AC56" s="75" t="s">
        <v>2</v>
      </c>
      <c r="AD56" s="76">
        <v>45192</v>
      </c>
      <c r="AE56" s="76">
        <v>45690</v>
      </c>
      <c r="AF56">
        <f t="shared" si="0"/>
        <v>2023</v>
      </c>
      <c r="AG56" t="str">
        <f t="shared" si="1"/>
        <v>set</v>
      </c>
      <c r="AH56">
        <f t="shared" si="2"/>
        <v>2025</v>
      </c>
      <c r="AI56" t="str">
        <f t="shared" si="3"/>
        <v>fev</v>
      </c>
    </row>
    <row r="57" spans="2:38" x14ac:dyDescent="0.3">
      <c r="J57" s="32"/>
      <c r="T57" s="11" t="s">
        <v>169</v>
      </c>
      <c r="U57" s="16">
        <v>5177.03</v>
      </c>
      <c r="V57">
        <v>24</v>
      </c>
      <c r="W57">
        <v>24</v>
      </c>
      <c r="X57" s="16">
        <v>215.71</v>
      </c>
      <c r="AA57" s="71" t="s">
        <v>75</v>
      </c>
      <c r="AB57" s="72" t="s">
        <v>33</v>
      </c>
      <c r="AC57" s="72" t="s">
        <v>21</v>
      </c>
      <c r="AD57" s="73">
        <v>45342</v>
      </c>
      <c r="AE57" s="73">
        <v>45758</v>
      </c>
      <c r="AF57">
        <f t="shared" si="0"/>
        <v>2024</v>
      </c>
      <c r="AG57" t="str">
        <f t="shared" si="1"/>
        <v>fev</v>
      </c>
      <c r="AH57">
        <f t="shared" si="2"/>
        <v>2025</v>
      </c>
      <c r="AI57" t="str">
        <f t="shared" si="3"/>
        <v>abr</v>
      </c>
      <c r="AK57" s="10" t="s">
        <v>317</v>
      </c>
      <c r="AL57" t="s">
        <v>424</v>
      </c>
    </row>
    <row r="58" spans="2:38" x14ac:dyDescent="0.3">
      <c r="B58" t="s">
        <v>355</v>
      </c>
      <c r="C58" t="s">
        <v>344</v>
      </c>
      <c r="J58" s="32"/>
      <c r="T58" s="11" t="s">
        <v>170</v>
      </c>
      <c r="U58" s="16">
        <v>19585.2</v>
      </c>
      <c r="V58">
        <v>43</v>
      </c>
      <c r="W58">
        <v>43</v>
      </c>
      <c r="X58" s="16">
        <v>455.47</v>
      </c>
      <c r="AA58" s="74" t="s">
        <v>76</v>
      </c>
      <c r="AB58" s="75" t="s">
        <v>33</v>
      </c>
      <c r="AC58" s="75" t="s">
        <v>21</v>
      </c>
      <c r="AD58" s="76">
        <v>44682</v>
      </c>
      <c r="AE58" s="76">
        <v>45876</v>
      </c>
      <c r="AF58">
        <f t="shared" si="0"/>
        <v>2022</v>
      </c>
      <c r="AG58" t="str">
        <f t="shared" si="1"/>
        <v>mai</v>
      </c>
      <c r="AH58">
        <f t="shared" si="2"/>
        <v>2025</v>
      </c>
      <c r="AI58" t="str">
        <f t="shared" si="3"/>
        <v>ago</v>
      </c>
      <c r="AK58" s="11" t="s">
        <v>33</v>
      </c>
      <c r="AL58">
        <v>69</v>
      </c>
    </row>
    <row r="59" spans="2:38" x14ac:dyDescent="0.3">
      <c r="B59" t="s">
        <v>343</v>
      </c>
      <c r="C59" t="s">
        <v>332</v>
      </c>
      <c r="D59" t="s">
        <v>333</v>
      </c>
      <c r="E59" t="s">
        <v>334</v>
      </c>
      <c r="F59" s="31" t="s">
        <v>348</v>
      </c>
      <c r="G59" s="31" t="s">
        <v>349</v>
      </c>
      <c r="H59" s="31" t="s">
        <v>356</v>
      </c>
      <c r="I59" s="31" t="s">
        <v>383</v>
      </c>
      <c r="J59" s="32"/>
      <c r="T59" s="11" t="s">
        <v>171</v>
      </c>
      <c r="U59" s="16">
        <v>16666.29</v>
      </c>
      <c r="V59">
        <v>42</v>
      </c>
      <c r="W59">
        <v>42</v>
      </c>
      <c r="X59" s="16">
        <v>396.82</v>
      </c>
      <c r="AA59" s="71" t="s">
        <v>77</v>
      </c>
      <c r="AB59" s="72" t="s">
        <v>19</v>
      </c>
      <c r="AC59" s="72" t="s">
        <v>7</v>
      </c>
      <c r="AD59" s="73">
        <v>45522</v>
      </c>
      <c r="AE59" s="73">
        <v>45816</v>
      </c>
      <c r="AF59">
        <f t="shared" si="0"/>
        <v>2024</v>
      </c>
      <c r="AG59" t="str">
        <f t="shared" si="1"/>
        <v>ago</v>
      </c>
      <c r="AH59">
        <f t="shared" si="2"/>
        <v>2025</v>
      </c>
      <c r="AI59" t="str">
        <f t="shared" si="3"/>
        <v>jun</v>
      </c>
      <c r="AK59" s="11" t="s">
        <v>19</v>
      </c>
      <c r="AL59">
        <v>49</v>
      </c>
    </row>
    <row r="60" spans="2:38" x14ac:dyDescent="0.3">
      <c r="B60" s="11" t="s">
        <v>7</v>
      </c>
      <c r="C60">
        <v>24</v>
      </c>
      <c r="D60">
        <v>36</v>
      </c>
      <c r="E60">
        <v>60</v>
      </c>
      <c r="F60" s="14">
        <f>C60/$C$65</f>
        <v>0.1875</v>
      </c>
      <c r="G60" s="14">
        <f>D60/$D$65</f>
        <v>0.24</v>
      </c>
      <c r="H60" s="35">
        <f>D60/E60</f>
        <v>0.6</v>
      </c>
      <c r="I60" s="32">
        <f>(F60-G60)*LN(F60/G60)</f>
        <v>1.2960154091405102E-2</v>
      </c>
      <c r="J60" s="32"/>
      <c r="T60" s="11" t="s">
        <v>172</v>
      </c>
      <c r="U60" s="16">
        <v>14036.22</v>
      </c>
      <c r="V60">
        <v>35</v>
      </c>
      <c r="W60">
        <v>35</v>
      </c>
      <c r="X60" s="16">
        <v>401.03</v>
      </c>
      <c r="AA60" s="74" t="s">
        <v>78</v>
      </c>
      <c r="AB60" s="75" t="s">
        <v>13</v>
      </c>
      <c r="AC60" s="75" t="s">
        <v>7</v>
      </c>
      <c r="AD60" s="76">
        <v>45372</v>
      </c>
      <c r="AE60" s="76">
        <v>45862</v>
      </c>
      <c r="AF60">
        <f t="shared" si="0"/>
        <v>2024</v>
      </c>
      <c r="AG60" t="str">
        <f t="shared" si="1"/>
        <v>mar</v>
      </c>
      <c r="AH60">
        <f t="shared" si="2"/>
        <v>2025</v>
      </c>
      <c r="AI60" t="str">
        <f t="shared" si="3"/>
        <v>jul</v>
      </c>
      <c r="AK60" s="11" t="s">
        <v>6</v>
      </c>
      <c r="AL60">
        <v>59</v>
      </c>
    </row>
    <row r="61" spans="2:38" x14ac:dyDescent="0.3">
      <c r="B61" s="11" t="s">
        <v>14</v>
      </c>
      <c r="C61">
        <v>24</v>
      </c>
      <c r="D61">
        <v>33</v>
      </c>
      <c r="E61">
        <v>57</v>
      </c>
      <c r="F61" s="14">
        <f t="shared" ref="F61:F64" si="25">C61/$C$65</f>
        <v>0.1875</v>
      </c>
      <c r="G61" s="14">
        <f t="shared" ref="G61:G64" si="26">D61/$D$65</f>
        <v>0.22</v>
      </c>
      <c r="H61" s="35">
        <f>D61/E61</f>
        <v>0.57894736842105265</v>
      </c>
      <c r="I61" s="32">
        <f t="shared" ref="I61:I64" si="27">(F61-G61)*LN(F61/G61)</f>
        <v>5.1950827806116207E-3</v>
      </c>
      <c r="J61" s="32"/>
      <c r="T61" s="11" t="s">
        <v>173</v>
      </c>
      <c r="U61" s="16">
        <v>264.26</v>
      </c>
      <c r="V61">
        <v>1</v>
      </c>
      <c r="W61">
        <v>1</v>
      </c>
      <c r="X61" s="16">
        <v>264.26</v>
      </c>
      <c r="AA61" s="71" t="s">
        <v>80</v>
      </c>
      <c r="AB61" s="72" t="s">
        <v>33</v>
      </c>
      <c r="AC61" s="72" t="s">
        <v>2</v>
      </c>
      <c r="AD61" s="73">
        <v>44772</v>
      </c>
      <c r="AE61" s="73">
        <v>45827</v>
      </c>
      <c r="AF61">
        <f t="shared" si="0"/>
        <v>2022</v>
      </c>
      <c r="AG61" t="str">
        <f t="shared" si="1"/>
        <v>jul</v>
      </c>
      <c r="AH61">
        <f t="shared" si="2"/>
        <v>2025</v>
      </c>
      <c r="AI61" t="str">
        <f t="shared" si="3"/>
        <v>jun</v>
      </c>
      <c r="AK61" s="11" t="s">
        <v>13</v>
      </c>
      <c r="AL61">
        <v>58</v>
      </c>
    </row>
    <row r="62" spans="2:38" x14ac:dyDescent="0.3">
      <c r="B62" s="11" t="s">
        <v>35</v>
      </c>
      <c r="C62">
        <v>25</v>
      </c>
      <c r="D62">
        <v>23</v>
      </c>
      <c r="E62">
        <v>48</v>
      </c>
      <c r="F62" s="14">
        <f t="shared" si="25"/>
        <v>0.1953125</v>
      </c>
      <c r="G62" s="14">
        <f t="shared" si="26"/>
        <v>0.15333333333333332</v>
      </c>
      <c r="H62" s="35">
        <f>D62/E62</f>
        <v>0.47916666666666669</v>
      </c>
      <c r="I62" s="32">
        <f>(F62-G62)*LN(F62/G62)</f>
        <v>1.0158397454544063E-2</v>
      </c>
      <c r="J62" s="32"/>
      <c r="T62" s="11" t="s">
        <v>174</v>
      </c>
      <c r="U62" s="16">
        <v>1447.72</v>
      </c>
      <c r="V62">
        <v>4</v>
      </c>
      <c r="W62">
        <v>4</v>
      </c>
      <c r="X62" s="16">
        <v>361.93</v>
      </c>
      <c r="AA62" s="74" t="s">
        <v>81</v>
      </c>
      <c r="AB62" s="75" t="s">
        <v>19</v>
      </c>
      <c r="AC62" s="75" t="s">
        <v>14</v>
      </c>
      <c r="AD62" s="76">
        <v>45672</v>
      </c>
      <c r="AE62" s="76">
        <v>45876</v>
      </c>
      <c r="AF62">
        <f t="shared" si="0"/>
        <v>2025</v>
      </c>
      <c r="AG62" t="str">
        <f t="shared" si="1"/>
        <v>jan</v>
      </c>
      <c r="AH62">
        <f t="shared" si="2"/>
        <v>2025</v>
      </c>
      <c r="AI62" t="str">
        <f t="shared" si="3"/>
        <v>ago</v>
      </c>
      <c r="AK62" s="11" t="s">
        <v>1</v>
      </c>
      <c r="AL62">
        <v>43</v>
      </c>
    </row>
    <row r="63" spans="2:38" x14ac:dyDescent="0.3">
      <c r="B63" s="11" t="s">
        <v>2</v>
      </c>
      <c r="C63">
        <v>29</v>
      </c>
      <c r="D63">
        <v>29</v>
      </c>
      <c r="E63">
        <v>58</v>
      </c>
      <c r="F63" s="14">
        <f t="shared" si="25"/>
        <v>0.2265625</v>
      </c>
      <c r="G63" s="14">
        <f t="shared" si="26"/>
        <v>0.19333333333333333</v>
      </c>
      <c r="H63" s="35">
        <f t="shared" ref="H63:H65" si="28">D63/E63</f>
        <v>0.5</v>
      </c>
      <c r="I63" s="32">
        <f t="shared" si="27"/>
        <v>5.27031298191122E-3</v>
      </c>
      <c r="J63" s="32"/>
      <c r="T63" s="11" t="s">
        <v>29</v>
      </c>
      <c r="U63" s="16">
        <v>449.5</v>
      </c>
      <c r="V63">
        <v>1</v>
      </c>
      <c r="W63">
        <v>1</v>
      </c>
      <c r="X63" s="16">
        <v>449.5</v>
      </c>
      <c r="AA63" s="71" t="s">
        <v>82</v>
      </c>
      <c r="AB63" s="72" t="s">
        <v>19</v>
      </c>
      <c r="AC63" s="72" t="s">
        <v>2</v>
      </c>
      <c r="AD63" s="73">
        <v>44742</v>
      </c>
      <c r="AE63" s="73">
        <v>45722</v>
      </c>
      <c r="AF63">
        <f t="shared" si="0"/>
        <v>2022</v>
      </c>
      <c r="AG63" t="str">
        <f t="shared" si="1"/>
        <v>jun</v>
      </c>
      <c r="AH63">
        <f t="shared" si="2"/>
        <v>2025</v>
      </c>
      <c r="AI63" t="str">
        <f t="shared" si="3"/>
        <v>mar</v>
      </c>
      <c r="AK63" s="11" t="s">
        <v>334</v>
      </c>
      <c r="AL63">
        <v>278</v>
      </c>
    </row>
    <row r="64" spans="2:38" x14ac:dyDescent="0.3">
      <c r="B64" s="11" t="s">
        <v>21</v>
      </c>
      <c r="C64">
        <v>26</v>
      </c>
      <c r="D64">
        <v>29</v>
      </c>
      <c r="E64">
        <v>55</v>
      </c>
      <c r="F64" s="14">
        <f t="shared" si="25"/>
        <v>0.203125</v>
      </c>
      <c r="G64" s="14">
        <f t="shared" si="26"/>
        <v>0.19333333333333333</v>
      </c>
      <c r="H64" s="35">
        <f t="shared" si="28"/>
        <v>0.52727272727272723</v>
      </c>
      <c r="I64" s="32">
        <f t="shared" si="27"/>
        <v>4.8376451998903954E-4</v>
      </c>
      <c r="J64" s="32"/>
      <c r="T64" s="11" t="s">
        <v>175</v>
      </c>
      <c r="U64" s="16">
        <v>17077.330000000002</v>
      </c>
      <c r="V64">
        <v>38</v>
      </c>
      <c r="W64">
        <v>38</v>
      </c>
      <c r="X64" s="16">
        <v>449.4</v>
      </c>
      <c r="AA64" s="74" t="s">
        <v>83</v>
      </c>
      <c r="AB64" s="75" t="s">
        <v>6</v>
      </c>
      <c r="AC64" s="75" t="s">
        <v>2</v>
      </c>
      <c r="AD64" s="76">
        <v>45192</v>
      </c>
      <c r="AE64" s="76">
        <v>45773</v>
      </c>
      <c r="AF64">
        <f t="shared" si="0"/>
        <v>2023</v>
      </c>
      <c r="AG64" t="str">
        <f t="shared" si="1"/>
        <v>set</v>
      </c>
      <c r="AH64">
        <f t="shared" si="2"/>
        <v>2025</v>
      </c>
      <c r="AI64" t="str">
        <f t="shared" si="3"/>
        <v>abr</v>
      </c>
    </row>
    <row r="65" spans="2:35" x14ac:dyDescent="0.3">
      <c r="B65" s="11" t="s">
        <v>334</v>
      </c>
      <c r="C65">
        <v>128</v>
      </c>
      <c r="D65">
        <v>150</v>
      </c>
      <c r="E65">
        <v>278</v>
      </c>
      <c r="H65" s="35">
        <f t="shared" si="28"/>
        <v>0.53956834532374098</v>
      </c>
      <c r="I65" s="33">
        <f>SUM(I60:I64)</f>
        <v>3.4067711828461043E-2</v>
      </c>
      <c r="J65" s="32"/>
      <c r="T65" s="11" t="s">
        <v>176</v>
      </c>
      <c r="U65" s="16">
        <v>8813.11</v>
      </c>
      <c r="V65">
        <v>23</v>
      </c>
      <c r="W65">
        <v>23</v>
      </c>
      <c r="X65" s="16">
        <v>383.18</v>
      </c>
      <c r="AA65" s="71" t="s">
        <v>84</v>
      </c>
      <c r="AB65" s="72" t="s">
        <v>33</v>
      </c>
      <c r="AC65" s="72" t="s">
        <v>2</v>
      </c>
      <c r="AD65" s="73">
        <v>45042</v>
      </c>
      <c r="AE65" s="73">
        <v>45720</v>
      </c>
      <c r="AF65">
        <f t="shared" si="0"/>
        <v>2023</v>
      </c>
      <c r="AG65" t="str">
        <f t="shared" si="1"/>
        <v>abr</v>
      </c>
      <c r="AH65">
        <f t="shared" si="2"/>
        <v>2025</v>
      </c>
      <c r="AI65" t="str">
        <f t="shared" si="3"/>
        <v>mar</v>
      </c>
    </row>
    <row r="66" spans="2:35" x14ac:dyDescent="0.3">
      <c r="J66" s="32"/>
      <c r="T66" s="11" t="s">
        <v>177</v>
      </c>
      <c r="U66" s="16">
        <v>13168.45</v>
      </c>
      <c r="V66">
        <v>51</v>
      </c>
      <c r="W66">
        <v>51</v>
      </c>
      <c r="X66" s="16">
        <v>258.2</v>
      </c>
      <c r="AA66" s="74" t="s">
        <v>85</v>
      </c>
      <c r="AB66" s="75" t="s">
        <v>6</v>
      </c>
      <c r="AC66" s="75" t="s">
        <v>35</v>
      </c>
      <c r="AD66" s="76">
        <v>44952</v>
      </c>
      <c r="AE66" s="76">
        <v>45771</v>
      </c>
      <c r="AF66">
        <f t="shared" si="0"/>
        <v>2023</v>
      </c>
      <c r="AG66" t="str">
        <f t="shared" si="1"/>
        <v>jan</v>
      </c>
      <c r="AH66">
        <f t="shared" si="2"/>
        <v>2025</v>
      </c>
      <c r="AI66" t="str">
        <f t="shared" si="3"/>
        <v>abr</v>
      </c>
    </row>
    <row r="67" spans="2:35" x14ac:dyDescent="0.3">
      <c r="J67" s="32"/>
      <c r="T67" s="11" t="s">
        <v>178</v>
      </c>
      <c r="U67" s="16">
        <v>14242.16</v>
      </c>
      <c r="V67">
        <v>32</v>
      </c>
      <c r="W67">
        <v>32</v>
      </c>
      <c r="X67" s="16">
        <v>445.07</v>
      </c>
      <c r="AA67" s="71" t="s">
        <v>86</v>
      </c>
      <c r="AB67" s="72" t="s">
        <v>33</v>
      </c>
      <c r="AC67" s="72" t="s">
        <v>21</v>
      </c>
      <c r="AD67" s="73">
        <v>44982</v>
      </c>
      <c r="AE67" s="73">
        <v>45726</v>
      </c>
      <c r="AF67">
        <f t="shared" si="0"/>
        <v>2023</v>
      </c>
      <c r="AG67" t="str">
        <f t="shared" si="1"/>
        <v>fev</v>
      </c>
      <c r="AH67">
        <f t="shared" si="2"/>
        <v>2025</v>
      </c>
      <c r="AI67" t="str">
        <f t="shared" si="3"/>
        <v>mar</v>
      </c>
    </row>
    <row r="68" spans="2:35" x14ac:dyDescent="0.3">
      <c r="B68" t="s">
        <v>367</v>
      </c>
      <c r="C68" t="s">
        <v>344</v>
      </c>
      <c r="J68" s="32"/>
      <c r="T68" s="11" t="s">
        <v>179</v>
      </c>
      <c r="U68" s="16">
        <v>10643.18</v>
      </c>
      <c r="V68">
        <v>30</v>
      </c>
      <c r="W68">
        <v>30</v>
      </c>
      <c r="X68" s="16">
        <v>354.77</v>
      </c>
      <c r="AA68" s="74" t="s">
        <v>87</v>
      </c>
      <c r="AB68" s="75" t="s">
        <v>33</v>
      </c>
      <c r="AC68" s="75" t="s">
        <v>21</v>
      </c>
      <c r="AD68" s="76">
        <v>45192</v>
      </c>
      <c r="AE68" s="76">
        <v>45816</v>
      </c>
      <c r="AF68">
        <f t="shared" si="0"/>
        <v>2023</v>
      </c>
      <c r="AG68" t="str">
        <f t="shared" si="1"/>
        <v>set</v>
      </c>
      <c r="AH68">
        <f t="shared" si="2"/>
        <v>2025</v>
      </c>
      <c r="AI68" t="str">
        <f t="shared" si="3"/>
        <v>jun</v>
      </c>
    </row>
    <row r="69" spans="2:35" x14ac:dyDescent="0.3">
      <c r="B69" t="s">
        <v>343</v>
      </c>
      <c r="C69" t="s">
        <v>332</v>
      </c>
      <c r="D69" t="s">
        <v>333</v>
      </c>
      <c r="E69" t="s">
        <v>334</v>
      </c>
      <c r="F69" s="31" t="s">
        <v>348</v>
      </c>
      <c r="G69" s="31" t="s">
        <v>349</v>
      </c>
      <c r="H69" s="31" t="s">
        <v>356</v>
      </c>
      <c r="I69" s="31" t="s">
        <v>384</v>
      </c>
      <c r="J69" s="32"/>
      <c r="T69" s="11" t="s">
        <v>180</v>
      </c>
      <c r="U69" s="16">
        <v>6370.39</v>
      </c>
      <c r="V69">
        <v>28</v>
      </c>
      <c r="W69">
        <v>28</v>
      </c>
      <c r="X69" s="16">
        <v>227.51</v>
      </c>
      <c r="AA69" s="71" t="s">
        <v>89</v>
      </c>
      <c r="AB69" s="72" t="s">
        <v>33</v>
      </c>
      <c r="AC69" s="72" t="s">
        <v>2</v>
      </c>
      <c r="AD69" s="73">
        <v>45702</v>
      </c>
      <c r="AE69" s="73">
        <v>45826</v>
      </c>
      <c r="AF69">
        <f t="shared" si="0"/>
        <v>2025</v>
      </c>
      <c r="AG69" t="str">
        <f t="shared" si="1"/>
        <v>fev</v>
      </c>
      <c r="AH69">
        <f t="shared" si="2"/>
        <v>2025</v>
      </c>
      <c r="AI69" t="str">
        <f t="shared" si="3"/>
        <v>jun</v>
      </c>
    </row>
    <row r="70" spans="2:35" x14ac:dyDescent="0.3">
      <c r="B70" s="37" t="s">
        <v>363</v>
      </c>
      <c r="C70">
        <v>32</v>
      </c>
      <c r="D70">
        <v>37</v>
      </c>
      <c r="E70">
        <v>69</v>
      </c>
      <c r="F70" s="14">
        <f>C70/$C$74</f>
        <v>0.25</v>
      </c>
      <c r="G70" s="14">
        <f>D70/$D$74</f>
        <v>0.24666666666666667</v>
      </c>
      <c r="H70" s="35">
        <f>D70/E70</f>
        <v>0.53623188405797106</v>
      </c>
      <c r="I70" s="32">
        <f>IFERROR((F70-G70)*LN(F70/G70),0)</f>
        <v>4.4743401107135816E-5</v>
      </c>
      <c r="J70" s="32"/>
      <c r="T70" s="11" t="s">
        <v>181</v>
      </c>
      <c r="U70" s="16">
        <v>1495.07</v>
      </c>
      <c r="V70">
        <v>3</v>
      </c>
      <c r="W70">
        <v>3</v>
      </c>
      <c r="X70" s="16">
        <v>498.36</v>
      </c>
      <c r="AA70" s="74" t="s">
        <v>90</v>
      </c>
      <c r="AB70" s="75" t="s">
        <v>33</v>
      </c>
      <c r="AC70" s="75" t="s">
        <v>35</v>
      </c>
      <c r="AD70" s="76">
        <v>44862</v>
      </c>
      <c r="AE70" s="76">
        <v>45774</v>
      </c>
      <c r="AF70">
        <f t="shared" ref="AF70:AF133" si="29">YEAR(AD70)</f>
        <v>2022</v>
      </c>
      <c r="AG70" t="str">
        <f t="shared" ref="AG70:AG133" si="30">TEXT(AD70,"mmm")</f>
        <v>out</v>
      </c>
      <c r="AH70">
        <f t="shared" ref="AH70:AH133" si="31">YEAR(AE70)</f>
        <v>2025</v>
      </c>
      <c r="AI70" t="str">
        <f t="shared" ref="AI70:AI133" si="32">TEXT(AE70,"mmm")</f>
        <v>abr</v>
      </c>
    </row>
    <row r="71" spans="2:35" x14ac:dyDescent="0.3">
      <c r="B71" s="37" t="s">
        <v>364</v>
      </c>
      <c r="C71">
        <v>34</v>
      </c>
      <c r="D71">
        <v>48</v>
      </c>
      <c r="E71">
        <v>82</v>
      </c>
      <c r="F71" s="14">
        <f>C71/$C$74</f>
        <v>0.265625</v>
      </c>
      <c r="G71" s="14">
        <f>D71/$D$74</f>
        <v>0.32</v>
      </c>
      <c r="H71" s="35">
        <f>D71/E71</f>
        <v>0.58536585365853655</v>
      </c>
      <c r="I71" s="32">
        <f>(F71-G71)*LN(F71/G71)</f>
        <v>1.0126552926258072E-2</v>
      </c>
      <c r="J71" s="32"/>
      <c r="T71" s="11" t="s">
        <v>182</v>
      </c>
      <c r="U71" s="16">
        <v>12787.83</v>
      </c>
      <c r="V71">
        <v>53</v>
      </c>
      <c r="W71">
        <v>53</v>
      </c>
      <c r="X71" s="16">
        <v>241.28</v>
      </c>
      <c r="AA71" s="71" t="s">
        <v>91</v>
      </c>
      <c r="AB71" s="72" t="s">
        <v>19</v>
      </c>
      <c r="AC71" s="72" t="s">
        <v>2</v>
      </c>
      <c r="AD71" s="73">
        <v>44472</v>
      </c>
      <c r="AE71" s="73">
        <v>45802</v>
      </c>
      <c r="AF71">
        <f t="shared" si="29"/>
        <v>2021</v>
      </c>
      <c r="AG71" t="str">
        <f t="shared" si="30"/>
        <v>out</v>
      </c>
      <c r="AH71">
        <f t="shared" si="31"/>
        <v>2025</v>
      </c>
      <c r="AI71" t="str">
        <f t="shared" si="32"/>
        <v>mai</v>
      </c>
    </row>
    <row r="72" spans="2:35" x14ac:dyDescent="0.3">
      <c r="B72" s="37" t="s">
        <v>365</v>
      </c>
      <c r="C72">
        <v>41</v>
      </c>
      <c r="D72">
        <v>44</v>
      </c>
      <c r="E72">
        <v>85</v>
      </c>
      <c r="F72" s="14">
        <f>C72/$C$74</f>
        <v>0.3203125</v>
      </c>
      <c r="G72" s="14">
        <f>D72/$D$74</f>
        <v>0.29333333333333333</v>
      </c>
      <c r="H72" s="35">
        <f>D72/E72</f>
        <v>0.51764705882352946</v>
      </c>
      <c r="I72" s="32">
        <f>(F72-G72)*LN(F72/G72)</f>
        <v>2.3738284278474464E-3</v>
      </c>
      <c r="J72" s="32"/>
      <c r="T72" s="11" t="s">
        <v>183</v>
      </c>
      <c r="U72" s="16">
        <v>10323.16</v>
      </c>
      <c r="V72">
        <v>39</v>
      </c>
      <c r="W72">
        <v>39</v>
      </c>
      <c r="X72" s="16">
        <v>264.7</v>
      </c>
      <c r="AA72" s="74" t="s">
        <v>92</v>
      </c>
      <c r="AB72" s="75" t="s">
        <v>19</v>
      </c>
      <c r="AC72" s="75" t="s">
        <v>7</v>
      </c>
      <c r="AD72" s="76">
        <v>45342</v>
      </c>
      <c r="AE72" s="76">
        <v>45732</v>
      </c>
      <c r="AF72">
        <f t="shared" si="29"/>
        <v>2024</v>
      </c>
      <c r="AG72" t="str">
        <f t="shared" si="30"/>
        <v>fev</v>
      </c>
      <c r="AH72">
        <f t="shared" si="31"/>
        <v>2025</v>
      </c>
      <c r="AI72" t="str">
        <f t="shared" si="32"/>
        <v>mar</v>
      </c>
    </row>
    <row r="73" spans="2:35" x14ac:dyDescent="0.3">
      <c r="B73" s="37" t="s">
        <v>366</v>
      </c>
      <c r="C73">
        <v>21</v>
      </c>
      <c r="D73">
        <v>21</v>
      </c>
      <c r="E73">
        <v>42</v>
      </c>
      <c r="F73" s="14">
        <f>C73/$C$74</f>
        <v>0.1640625</v>
      </c>
      <c r="G73" s="14">
        <f>D73/$D$74</f>
        <v>0.14000000000000001</v>
      </c>
      <c r="H73" s="35">
        <f>D73/E73</f>
        <v>0.5</v>
      </c>
      <c r="I73" s="32">
        <f>(F73-G73)*LN(F73/G73)</f>
        <v>3.8164335386253597E-3</v>
      </c>
      <c r="J73" s="32"/>
      <c r="T73" s="11" t="s">
        <v>184</v>
      </c>
      <c r="U73" s="16">
        <v>7442.02</v>
      </c>
      <c r="V73">
        <v>19</v>
      </c>
      <c r="W73">
        <v>19</v>
      </c>
      <c r="X73" s="16">
        <v>391.69</v>
      </c>
      <c r="AA73" s="71" t="s">
        <v>93</v>
      </c>
      <c r="AB73" s="72" t="s">
        <v>13</v>
      </c>
      <c r="AC73" s="72" t="s">
        <v>21</v>
      </c>
      <c r="AD73" s="73">
        <v>45282</v>
      </c>
      <c r="AE73" s="73">
        <v>45701</v>
      </c>
      <c r="AF73">
        <f t="shared" si="29"/>
        <v>2023</v>
      </c>
      <c r="AG73" t="str">
        <f t="shared" si="30"/>
        <v>dez</v>
      </c>
      <c r="AH73">
        <f t="shared" si="31"/>
        <v>2025</v>
      </c>
      <c r="AI73" t="str">
        <f t="shared" si="32"/>
        <v>fev</v>
      </c>
    </row>
    <row r="74" spans="2:35" x14ac:dyDescent="0.3">
      <c r="B74" s="37" t="s">
        <v>334</v>
      </c>
      <c r="C74">
        <v>128</v>
      </c>
      <c r="D74">
        <v>150</v>
      </c>
      <c r="E74">
        <v>278</v>
      </c>
      <c r="F74" s="14"/>
      <c r="G74" s="14"/>
      <c r="H74" s="35">
        <f>D74/E74</f>
        <v>0.53956834532374098</v>
      </c>
      <c r="I74" s="33">
        <f>SUM(I70:I73)</f>
        <v>1.6361558293838015E-2</v>
      </c>
      <c r="J74" s="32"/>
      <c r="T74" s="11" t="s">
        <v>30</v>
      </c>
      <c r="U74" s="16">
        <v>26688.42</v>
      </c>
      <c r="V74">
        <v>60</v>
      </c>
      <c r="W74">
        <v>60</v>
      </c>
      <c r="X74" s="16">
        <v>444.81</v>
      </c>
      <c r="AA74" s="74" t="s">
        <v>94</v>
      </c>
      <c r="AB74" s="75" t="s">
        <v>19</v>
      </c>
      <c r="AC74" s="75" t="s">
        <v>7</v>
      </c>
      <c r="AD74" s="76">
        <v>45672</v>
      </c>
      <c r="AE74" s="76">
        <v>45879</v>
      </c>
      <c r="AF74">
        <f t="shared" si="29"/>
        <v>2025</v>
      </c>
      <c r="AG74" t="str">
        <f t="shared" si="30"/>
        <v>jan</v>
      </c>
      <c r="AH74">
        <f t="shared" si="31"/>
        <v>2025</v>
      </c>
      <c r="AI74" t="str">
        <f t="shared" si="32"/>
        <v>ago</v>
      </c>
    </row>
    <row r="75" spans="2:35" x14ac:dyDescent="0.3">
      <c r="F75" s="14"/>
      <c r="G75" s="14"/>
      <c r="H75" s="35"/>
      <c r="I75" s="32"/>
      <c r="J75" s="32"/>
      <c r="T75" s="11" t="s">
        <v>185</v>
      </c>
      <c r="U75" s="16">
        <v>14155.54</v>
      </c>
      <c r="V75">
        <v>38</v>
      </c>
      <c r="W75">
        <v>38</v>
      </c>
      <c r="X75" s="16">
        <v>372.51</v>
      </c>
      <c r="AA75" s="71" t="s">
        <v>95</v>
      </c>
      <c r="AB75" s="72" t="s">
        <v>13</v>
      </c>
      <c r="AC75" s="72" t="s">
        <v>7</v>
      </c>
      <c r="AD75" s="73">
        <v>45642</v>
      </c>
      <c r="AE75" s="73">
        <v>45866</v>
      </c>
      <c r="AF75">
        <f t="shared" si="29"/>
        <v>2024</v>
      </c>
      <c r="AG75" t="str">
        <f t="shared" si="30"/>
        <v>dez</v>
      </c>
      <c r="AH75">
        <f t="shared" si="31"/>
        <v>2025</v>
      </c>
      <c r="AI75" t="str">
        <f t="shared" si="32"/>
        <v>jul</v>
      </c>
    </row>
    <row r="76" spans="2:35" x14ac:dyDescent="0.3">
      <c r="F76" s="14"/>
      <c r="G76" s="14"/>
      <c r="H76" s="35"/>
      <c r="I76" s="32"/>
      <c r="T76" s="11" t="s">
        <v>186</v>
      </c>
      <c r="U76" s="16">
        <v>8810.2199999999993</v>
      </c>
      <c r="V76">
        <v>22</v>
      </c>
      <c r="W76">
        <v>22</v>
      </c>
      <c r="X76" s="16">
        <v>400.46</v>
      </c>
      <c r="AA76" s="74" t="s">
        <v>96</v>
      </c>
      <c r="AB76" s="75" t="s">
        <v>19</v>
      </c>
      <c r="AC76" s="75" t="s">
        <v>35</v>
      </c>
      <c r="AD76" s="76">
        <v>45282</v>
      </c>
      <c r="AE76" s="76">
        <v>45819</v>
      </c>
      <c r="AF76">
        <f t="shared" si="29"/>
        <v>2023</v>
      </c>
      <c r="AG76" t="str">
        <f t="shared" si="30"/>
        <v>dez</v>
      </c>
      <c r="AH76">
        <f t="shared" si="31"/>
        <v>2025</v>
      </c>
      <c r="AI76" t="str">
        <f t="shared" si="32"/>
        <v>jun</v>
      </c>
    </row>
    <row r="77" spans="2:35" x14ac:dyDescent="0.3">
      <c r="B77" t="s">
        <v>372</v>
      </c>
      <c r="C77" t="s">
        <v>344</v>
      </c>
      <c r="J77" s="32"/>
      <c r="T77" s="11" t="s">
        <v>187</v>
      </c>
      <c r="U77" s="16">
        <v>10913.3</v>
      </c>
      <c r="V77">
        <v>32</v>
      </c>
      <c r="W77">
        <v>32</v>
      </c>
      <c r="X77" s="16">
        <v>341.04</v>
      </c>
      <c r="AA77" s="71" t="s">
        <v>97</v>
      </c>
      <c r="AB77" s="72" t="s">
        <v>6</v>
      </c>
      <c r="AC77" s="72" t="s">
        <v>7</v>
      </c>
      <c r="AD77" s="73">
        <v>45012</v>
      </c>
      <c r="AE77" s="73">
        <v>45769</v>
      </c>
      <c r="AF77">
        <f t="shared" si="29"/>
        <v>2023</v>
      </c>
      <c r="AG77" t="str">
        <f t="shared" si="30"/>
        <v>mar</v>
      </c>
      <c r="AH77">
        <f t="shared" si="31"/>
        <v>2025</v>
      </c>
      <c r="AI77" t="str">
        <f t="shared" si="32"/>
        <v>abr</v>
      </c>
    </row>
    <row r="78" spans="2:35" x14ac:dyDescent="0.3">
      <c r="B78" t="s">
        <v>343</v>
      </c>
      <c r="C78" t="s">
        <v>332</v>
      </c>
      <c r="D78" t="s">
        <v>333</v>
      </c>
      <c r="E78" t="s">
        <v>334</v>
      </c>
      <c r="F78" s="31" t="s">
        <v>348</v>
      </c>
      <c r="G78" s="31" t="s">
        <v>349</v>
      </c>
      <c r="H78" s="31" t="s">
        <v>356</v>
      </c>
      <c r="I78" s="31" t="s">
        <v>385</v>
      </c>
      <c r="J78" s="32"/>
      <c r="T78" s="11" t="s">
        <v>188</v>
      </c>
      <c r="U78" s="16">
        <v>19856.57</v>
      </c>
      <c r="V78">
        <v>50</v>
      </c>
      <c r="W78">
        <v>50</v>
      </c>
      <c r="X78" s="16">
        <v>397.13</v>
      </c>
      <c r="AA78" s="74" t="s">
        <v>98</v>
      </c>
      <c r="AB78" s="75" t="s">
        <v>6</v>
      </c>
      <c r="AC78" s="75" t="s">
        <v>2</v>
      </c>
      <c r="AD78" s="76">
        <v>45462</v>
      </c>
      <c r="AE78" s="76">
        <v>45828</v>
      </c>
      <c r="AF78">
        <f t="shared" si="29"/>
        <v>2024</v>
      </c>
      <c r="AG78" t="str">
        <f t="shared" si="30"/>
        <v>jun</v>
      </c>
      <c r="AH78">
        <f t="shared" si="31"/>
        <v>2025</v>
      </c>
      <c r="AI78" t="str">
        <f t="shared" si="32"/>
        <v>jun</v>
      </c>
    </row>
    <row r="79" spans="2:35" x14ac:dyDescent="0.3">
      <c r="B79" s="11" t="s">
        <v>373</v>
      </c>
      <c r="C79">
        <v>37</v>
      </c>
      <c r="D79">
        <v>34</v>
      </c>
      <c r="E79">
        <v>71</v>
      </c>
      <c r="F79" s="14">
        <f>C79/$C$74</f>
        <v>0.2890625</v>
      </c>
      <c r="G79" s="14">
        <f>D79/$D$74</f>
        <v>0.22666666666666666</v>
      </c>
      <c r="H79" s="35">
        <f>D79/E79</f>
        <v>0.47887323943661969</v>
      </c>
      <c r="I79" s="32">
        <f>IFERROR((F79-G79)*LN(F79/G79),0)</f>
        <v>1.517232171923087E-2</v>
      </c>
      <c r="J79" s="32"/>
      <c r="T79" s="11" t="s">
        <v>189</v>
      </c>
      <c r="U79" s="16">
        <v>13783.76</v>
      </c>
      <c r="V79">
        <v>34</v>
      </c>
      <c r="W79">
        <v>34</v>
      </c>
      <c r="X79" s="16">
        <v>405.4</v>
      </c>
      <c r="AA79" s="71" t="s">
        <v>99</v>
      </c>
      <c r="AB79" s="72" t="s">
        <v>19</v>
      </c>
      <c r="AC79" s="72" t="s">
        <v>2</v>
      </c>
      <c r="AD79" s="73">
        <v>45072</v>
      </c>
      <c r="AE79" s="73">
        <v>45706</v>
      </c>
      <c r="AF79">
        <f t="shared" si="29"/>
        <v>2023</v>
      </c>
      <c r="AG79" t="str">
        <f t="shared" si="30"/>
        <v>mai</v>
      </c>
      <c r="AH79">
        <f t="shared" si="31"/>
        <v>2025</v>
      </c>
      <c r="AI79" t="str">
        <f t="shared" si="32"/>
        <v>fev</v>
      </c>
    </row>
    <row r="80" spans="2:35" x14ac:dyDescent="0.3">
      <c r="B80" s="11" t="s">
        <v>374</v>
      </c>
      <c r="C80">
        <v>30</v>
      </c>
      <c r="D80">
        <v>44</v>
      </c>
      <c r="E80">
        <v>74</v>
      </c>
      <c r="F80" s="14">
        <f>C80/$C$74</f>
        <v>0.234375</v>
      </c>
      <c r="G80" s="14">
        <f>D80/$D$74</f>
        <v>0.29333333333333333</v>
      </c>
      <c r="H80" s="35">
        <f>D80/E80</f>
        <v>0.59459459459459463</v>
      </c>
      <c r="I80" s="32">
        <f>(F80-G80)*LN(F80/G80)</f>
        <v>1.3229496635101924E-2</v>
      </c>
      <c r="J80" s="32"/>
      <c r="T80" s="11" t="s">
        <v>190</v>
      </c>
      <c r="U80" s="16">
        <v>10443.950000000001</v>
      </c>
      <c r="V80">
        <v>49</v>
      </c>
      <c r="W80">
        <v>49</v>
      </c>
      <c r="X80" s="16">
        <v>213.14</v>
      </c>
      <c r="AA80" s="74" t="s">
        <v>100</v>
      </c>
      <c r="AB80" s="75" t="s">
        <v>1</v>
      </c>
      <c r="AC80" s="75" t="s">
        <v>21</v>
      </c>
      <c r="AD80" s="76">
        <v>45372</v>
      </c>
      <c r="AE80" s="76">
        <v>45722</v>
      </c>
      <c r="AF80">
        <f t="shared" si="29"/>
        <v>2024</v>
      </c>
      <c r="AG80" t="str">
        <f t="shared" si="30"/>
        <v>mar</v>
      </c>
      <c r="AH80">
        <f t="shared" si="31"/>
        <v>2025</v>
      </c>
      <c r="AI80" t="str">
        <f t="shared" si="32"/>
        <v>mar</v>
      </c>
    </row>
    <row r="81" spans="2:35" x14ac:dyDescent="0.3">
      <c r="B81" s="11" t="s">
        <v>375</v>
      </c>
      <c r="C81">
        <v>36</v>
      </c>
      <c r="D81">
        <v>54</v>
      </c>
      <c r="E81">
        <v>90</v>
      </c>
      <c r="F81" s="14">
        <f>C81/$C$74</f>
        <v>0.28125</v>
      </c>
      <c r="G81" s="14">
        <f>D81/$D$74</f>
        <v>0.36</v>
      </c>
      <c r="H81" s="35">
        <f>D81/E81</f>
        <v>0.6</v>
      </c>
      <c r="I81" s="32">
        <f>(F81-G81)*LN(F81/G81)</f>
        <v>1.9440231137107654E-2</v>
      </c>
      <c r="J81" s="32"/>
      <c r="T81" s="11" t="s">
        <v>191</v>
      </c>
      <c r="U81" s="16">
        <v>10649.68</v>
      </c>
      <c r="V81">
        <v>25</v>
      </c>
      <c r="W81">
        <v>25</v>
      </c>
      <c r="X81" s="16">
        <v>425.99</v>
      </c>
      <c r="AA81" s="71" t="s">
        <v>101</v>
      </c>
      <c r="AB81" s="72" t="s">
        <v>19</v>
      </c>
      <c r="AC81" s="72" t="s">
        <v>2</v>
      </c>
      <c r="AD81" s="73">
        <v>45762</v>
      </c>
      <c r="AE81" s="73">
        <v>45804</v>
      </c>
      <c r="AF81">
        <f t="shared" si="29"/>
        <v>2025</v>
      </c>
      <c r="AG81" t="str">
        <f t="shared" si="30"/>
        <v>abr</v>
      </c>
      <c r="AH81">
        <f t="shared" si="31"/>
        <v>2025</v>
      </c>
      <c r="AI81" t="str">
        <f t="shared" si="32"/>
        <v>mai</v>
      </c>
    </row>
    <row r="82" spans="2:35" x14ac:dyDescent="0.3">
      <c r="B82" s="11" t="s">
        <v>376</v>
      </c>
      <c r="C82">
        <v>25</v>
      </c>
      <c r="D82">
        <v>18</v>
      </c>
      <c r="E82">
        <v>43</v>
      </c>
      <c r="F82" s="14">
        <f>C82/$C$74</f>
        <v>0.1953125</v>
      </c>
      <c r="G82" s="14">
        <f>D82/$D$74</f>
        <v>0.12</v>
      </c>
      <c r="H82" s="35">
        <f>D82/E82</f>
        <v>0.41860465116279072</v>
      </c>
      <c r="I82" s="32">
        <f>(F82-G82)*LN(F82/G82)</f>
        <v>3.6685403879009565E-2</v>
      </c>
      <c r="J82" s="32"/>
      <c r="T82" s="11" t="s">
        <v>192</v>
      </c>
      <c r="U82" s="16">
        <v>6952.79</v>
      </c>
      <c r="V82">
        <v>21</v>
      </c>
      <c r="W82">
        <v>21</v>
      </c>
      <c r="X82" s="16">
        <v>331.09</v>
      </c>
      <c r="AA82" s="74" t="s">
        <v>102</v>
      </c>
      <c r="AB82" s="75" t="s">
        <v>13</v>
      </c>
      <c r="AC82" s="75" t="s">
        <v>35</v>
      </c>
      <c r="AD82" s="76">
        <v>44832</v>
      </c>
      <c r="AE82" s="76">
        <v>45770</v>
      </c>
      <c r="AF82">
        <f t="shared" si="29"/>
        <v>2022</v>
      </c>
      <c r="AG82" t="str">
        <f t="shared" si="30"/>
        <v>set</v>
      </c>
      <c r="AH82">
        <f t="shared" si="31"/>
        <v>2025</v>
      </c>
      <c r="AI82" t="str">
        <f t="shared" si="32"/>
        <v>abr</v>
      </c>
    </row>
    <row r="83" spans="2:35" x14ac:dyDescent="0.3">
      <c r="B83" s="11" t="s">
        <v>334</v>
      </c>
      <c r="C83">
        <v>128</v>
      </c>
      <c r="D83">
        <v>150</v>
      </c>
      <c r="E83">
        <v>278</v>
      </c>
      <c r="F83" s="14"/>
      <c r="G83" s="14"/>
      <c r="H83" s="35">
        <f>D83/E83</f>
        <v>0.53956834532374098</v>
      </c>
      <c r="I83" s="33">
        <f>SUM(I79:I82)</f>
        <v>8.4527453370450006E-2</v>
      </c>
      <c r="J83" s="32"/>
      <c r="T83" s="11" t="s">
        <v>193</v>
      </c>
      <c r="U83" s="16">
        <v>13614.81</v>
      </c>
      <c r="V83">
        <v>31</v>
      </c>
      <c r="W83">
        <v>31</v>
      </c>
      <c r="X83" s="16">
        <v>439.19</v>
      </c>
      <c r="AA83" s="71" t="s">
        <v>103</v>
      </c>
      <c r="AB83" s="72" t="s">
        <v>1</v>
      </c>
      <c r="AC83" s="72" t="s">
        <v>2</v>
      </c>
      <c r="AD83" s="73">
        <v>45432</v>
      </c>
      <c r="AE83" s="73">
        <v>45735</v>
      </c>
      <c r="AF83">
        <f t="shared" si="29"/>
        <v>2024</v>
      </c>
      <c r="AG83" t="str">
        <f t="shared" si="30"/>
        <v>mai</v>
      </c>
      <c r="AH83">
        <f t="shared" si="31"/>
        <v>2025</v>
      </c>
      <c r="AI83" t="str">
        <f t="shared" si="32"/>
        <v>mar</v>
      </c>
    </row>
    <row r="84" spans="2:35" x14ac:dyDescent="0.3">
      <c r="T84" s="11" t="s">
        <v>194</v>
      </c>
      <c r="U84" s="16">
        <v>8512.7900000000009</v>
      </c>
      <c r="V84">
        <v>38</v>
      </c>
      <c r="W84">
        <v>38</v>
      </c>
      <c r="X84" s="16">
        <v>224.02</v>
      </c>
      <c r="AA84" s="74" t="s">
        <v>104</v>
      </c>
      <c r="AB84" s="75" t="s">
        <v>19</v>
      </c>
      <c r="AC84" s="75" t="s">
        <v>7</v>
      </c>
      <c r="AD84" s="76">
        <v>44862</v>
      </c>
      <c r="AE84" s="76">
        <v>45769</v>
      </c>
      <c r="AF84">
        <f t="shared" si="29"/>
        <v>2022</v>
      </c>
      <c r="AG84" t="str">
        <f t="shared" si="30"/>
        <v>out</v>
      </c>
      <c r="AH84">
        <f t="shared" si="31"/>
        <v>2025</v>
      </c>
      <c r="AI84" t="str">
        <f t="shared" si="32"/>
        <v>abr</v>
      </c>
    </row>
    <row r="85" spans="2:35" x14ac:dyDescent="0.3">
      <c r="T85" s="11" t="s">
        <v>31</v>
      </c>
      <c r="U85" s="16">
        <v>4786.74</v>
      </c>
      <c r="V85">
        <v>10</v>
      </c>
      <c r="W85">
        <v>10</v>
      </c>
      <c r="X85" s="16">
        <v>478.67</v>
      </c>
      <c r="AA85" s="71" t="s">
        <v>105</v>
      </c>
      <c r="AB85" s="72" t="s">
        <v>33</v>
      </c>
      <c r="AC85" s="72" t="s">
        <v>14</v>
      </c>
      <c r="AD85" s="73">
        <v>45072</v>
      </c>
      <c r="AE85" s="73">
        <v>45800</v>
      </c>
      <c r="AF85">
        <f t="shared" si="29"/>
        <v>2023</v>
      </c>
      <c r="AG85" t="str">
        <f t="shared" si="30"/>
        <v>mai</v>
      </c>
      <c r="AH85">
        <f t="shared" si="31"/>
        <v>2025</v>
      </c>
      <c r="AI85" t="str">
        <f t="shared" si="32"/>
        <v>mai</v>
      </c>
    </row>
    <row r="86" spans="2:35" x14ac:dyDescent="0.3">
      <c r="T86" s="11" t="s">
        <v>195</v>
      </c>
      <c r="U86" s="16">
        <v>5743.08</v>
      </c>
      <c r="V86">
        <v>27</v>
      </c>
      <c r="W86">
        <v>27</v>
      </c>
      <c r="X86" s="16">
        <v>212.71</v>
      </c>
      <c r="AA86" s="74" t="s">
        <v>106</v>
      </c>
      <c r="AB86" s="75" t="s">
        <v>33</v>
      </c>
      <c r="AC86" s="75" t="s">
        <v>35</v>
      </c>
      <c r="AD86" s="76">
        <v>45792</v>
      </c>
      <c r="AE86" s="76">
        <v>45860</v>
      </c>
      <c r="AF86">
        <f t="shared" si="29"/>
        <v>2025</v>
      </c>
      <c r="AG86" t="str">
        <f t="shared" si="30"/>
        <v>mai</v>
      </c>
      <c r="AH86">
        <f t="shared" si="31"/>
        <v>2025</v>
      </c>
      <c r="AI86" t="str">
        <f t="shared" si="32"/>
        <v>jul</v>
      </c>
    </row>
    <row r="87" spans="2:35" x14ac:dyDescent="0.3">
      <c r="T87" s="11" t="s">
        <v>197</v>
      </c>
      <c r="U87" s="16">
        <v>13539.93</v>
      </c>
      <c r="V87">
        <v>50</v>
      </c>
      <c r="W87">
        <v>50</v>
      </c>
      <c r="X87" s="16">
        <v>270.8</v>
      </c>
      <c r="AA87" s="71" t="s">
        <v>107</v>
      </c>
      <c r="AB87" s="72" t="s">
        <v>6</v>
      </c>
      <c r="AC87" s="72" t="s">
        <v>7</v>
      </c>
      <c r="AD87" s="73">
        <v>45072</v>
      </c>
      <c r="AE87" s="73">
        <v>45834</v>
      </c>
      <c r="AF87">
        <f t="shared" si="29"/>
        <v>2023</v>
      </c>
      <c r="AG87" t="str">
        <f t="shared" si="30"/>
        <v>mai</v>
      </c>
      <c r="AH87">
        <f t="shared" si="31"/>
        <v>2025</v>
      </c>
      <c r="AI87" t="str">
        <f t="shared" si="32"/>
        <v>jun</v>
      </c>
    </row>
    <row r="88" spans="2:35" x14ac:dyDescent="0.3">
      <c r="T88" s="11" t="s">
        <v>198</v>
      </c>
      <c r="U88" s="16">
        <v>11840.95</v>
      </c>
      <c r="V88">
        <v>38</v>
      </c>
      <c r="W88">
        <v>38</v>
      </c>
      <c r="X88" s="16">
        <v>311.60000000000002</v>
      </c>
      <c r="AA88" s="74" t="s">
        <v>108</v>
      </c>
      <c r="AB88" s="75" t="s">
        <v>19</v>
      </c>
      <c r="AC88" s="75" t="s">
        <v>14</v>
      </c>
      <c r="AD88" s="76">
        <v>44802</v>
      </c>
      <c r="AE88" s="76">
        <v>45809</v>
      </c>
      <c r="AF88">
        <f t="shared" si="29"/>
        <v>2022</v>
      </c>
      <c r="AG88" t="str">
        <f t="shared" si="30"/>
        <v>ago</v>
      </c>
      <c r="AH88">
        <f t="shared" si="31"/>
        <v>2025</v>
      </c>
      <c r="AI88" t="str">
        <f t="shared" si="32"/>
        <v>jun</v>
      </c>
    </row>
    <row r="89" spans="2:35" x14ac:dyDescent="0.3">
      <c r="T89" s="11" t="s">
        <v>199</v>
      </c>
      <c r="U89" s="16">
        <v>4680.6899999999996</v>
      </c>
      <c r="V89">
        <v>20</v>
      </c>
      <c r="W89">
        <v>20</v>
      </c>
      <c r="X89" s="16">
        <v>234.03</v>
      </c>
      <c r="AA89" s="71" t="s">
        <v>109</v>
      </c>
      <c r="AB89" s="72" t="s">
        <v>19</v>
      </c>
      <c r="AC89" s="72" t="s">
        <v>14</v>
      </c>
      <c r="AD89" s="73">
        <v>44802</v>
      </c>
      <c r="AE89" s="73">
        <v>45741</v>
      </c>
      <c r="AF89">
        <f t="shared" si="29"/>
        <v>2022</v>
      </c>
      <c r="AG89" t="str">
        <f t="shared" si="30"/>
        <v>ago</v>
      </c>
      <c r="AH89">
        <f t="shared" si="31"/>
        <v>2025</v>
      </c>
      <c r="AI89" t="str">
        <f t="shared" si="32"/>
        <v>mar</v>
      </c>
    </row>
    <row r="90" spans="2:35" x14ac:dyDescent="0.3">
      <c r="T90" s="11" t="s">
        <v>200</v>
      </c>
      <c r="U90" s="16">
        <v>1850.6</v>
      </c>
      <c r="V90">
        <v>7</v>
      </c>
      <c r="W90">
        <v>7</v>
      </c>
      <c r="X90" s="16">
        <v>264.37</v>
      </c>
      <c r="AA90" s="74" t="s">
        <v>110</v>
      </c>
      <c r="AB90" s="75" t="s">
        <v>1</v>
      </c>
      <c r="AC90" s="75" t="s">
        <v>21</v>
      </c>
      <c r="AD90" s="76">
        <v>44922</v>
      </c>
      <c r="AE90" s="76">
        <v>45699</v>
      </c>
      <c r="AF90">
        <f t="shared" si="29"/>
        <v>2022</v>
      </c>
      <c r="AG90" t="str">
        <f t="shared" si="30"/>
        <v>dez</v>
      </c>
      <c r="AH90">
        <f t="shared" si="31"/>
        <v>2025</v>
      </c>
      <c r="AI90" t="str">
        <f t="shared" si="32"/>
        <v>fev</v>
      </c>
    </row>
    <row r="91" spans="2:35" x14ac:dyDescent="0.3">
      <c r="T91" s="11" t="s">
        <v>201</v>
      </c>
      <c r="U91" s="16">
        <v>3312.09</v>
      </c>
      <c r="V91">
        <v>8</v>
      </c>
      <c r="W91">
        <v>8</v>
      </c>
      <c r="X91" s="16">
        <v>414.01</v>
      </c>
      <c r="AA91" s="71" t="s">
        <v>111</v>
      </c>
      <c r="AB91" s="72" t="s">
        <v>19</v>
      </c>
      <c r="AC91" s="72" t="s">
        <v>7</v>
      </c>
      <c r="AD91" s="73">
        <v>44802</v>
      </c>
      <c r="AE91" s="73">
        <v>45784</v>
      </c>
      <c r="AF91">
        <f t="shared" si="29"/>
        <v>2022</v>
      </c>
      <c r="AG91" t="str">
        <f t="shared" si="30"/>
        <v>ago</v>
      </c>
      <c r="AH91">
        <f t="shared" si="31"/>
        <v>2025</v>
      </c>
      <c r="AI91" t="str">
        <f t="shared" si="32"/>
        <v>mai</v>
      </c>
    </row>
    <row r="92" spans="2:35" x14ac:dyDescent="0.3">
      <c r="T92" s="11" t="s">
        <v>202</v>
      </c>
      <c r="U92" s="16">
        <v>14060.45</v>
      </c>
      <c r="V92">
        <v>34</v>
      </c>
      <c r="W92">
        <v>34</v>
      </c>
      <c r="X92" s="16">
        <v>413.54</v>
      </c>
      <c r="AA92" s="74" t="s">
        <v>112</v>
      </c>
      <c r="AB92" s="75" t="s">
        <v>13</v>
      </c>
      <c r="AC92" s="75" t="s">
        <v>7</v>
      </c>
      <c r="AD92" s="76">
        <v>45222</v>
      </c>
      <c r="AE92" s="76">
        <v>45753</v>
      </c>
      <c r="AF92">
        <f t="shared" si="29"/>
        <v>2023</v>
      </c>
      <c r="AG92" t="str">
        <f t="shared" si="30"/>
        <v>out</v>
      </c>
      <c r="AH92">
        <f t="shared" si="31"/>
        <v>2025</v>
      </c>
      <c r="AI92" t="str">
        <f t="shared" si="32"/>
        <v>abr</v>
      </c>
    </row>
    <row r="93" spans="2:35" x14ac:dyDescent="0.3">
      <c r="T93" s="11" t="s">
        <v>203</v>
      </c>
      <c r="U93" s="16">
        <v>2494.62</v>
      </c>
      <c r="V93">
        <v>12</v>
      </c>
      <c r="W93">
        <v>12</v>
      </c>
      <c r="X93" s="16">
        <v>207.89</v>
      </c>
      <c r="AA93" s="71" t="s">
        <v>113</v>
      </c>
      <c r="AB93" s="72" t="s">
        <v>19</v>
      </c>
      <c r="AC93" s="72" t="s">
        <v>7</v>
      </c>
      <c r="AD93" s="73">
        <v>44832</v>
      </c>
      <c r="AE93" s="73">
        <v>45794</v>
      </c>
      <c r="AF93">
        <f t="shared" si="29"/>
        <v>2022</v>
      </c>
      <c r="AG93" t="str">
        <f t="shared" si="30"/>
        <v>set</v>
      </c>
      <c r="AH93">
        <f t="shared" si="31"/>
        <v>2025</v>
      </c>
      <c r="AI93" t="str">
        <f t="shared" si="32"/>
        <v>mai</v>
      </c>
    </row>
    <row r="94" spans="2:35" x14ac:dyDescent="0.3">
      <c r="T94" s="11" t="s">
        <v>204</v>
      </c>
      <c r="U94" s="16">
        <v>19495.259999999998</v>
      </c>
      <c r="V94">
        <v>39</v>
      </c>
      <c r="W94">
        <v>39</v>
      </c>
      <c r="X94" s="16">
        <v>499.88</v>
      </c>
      <c r="AA94" s="74" t="s">
        <v>114</v>
      </c>
      <c r="AB94" s="75" t="s">
        <v>19</v>
      </c>
      <c r="AC94" s="75" t="s">
        <v>21</v>
      </c>
      <c r="AD94" s="76">
        <v>44772</v>
      </c>
      <c r="AE94" s="76">
        <v>45823</v>
      </c>
      <c r="AF94">
        <f t="shared" si="29"/>
        <v>2022</v>
      </c>
      <c r="AG94" t="str">
        <f t="shared" si="30"/>
        <v>jul</v>
      </c>
      <c r="AH94">
        <f t="shared" si="31"/>
        <v>2025</v>
      </c>
      <c r="AI94" t="str">
        <f t="shared" si="32"/>
        <v>jun</v>
      </c>
    </row>
    <row r="95" spans="2:35" x14ac:dyDescent="0.3">
      <c r="T95" s="11" t="s">
        <v>32</v>
      </c>
      <c r="U95" s="16">
        <v>15242.32</v>
      </c>
      <c r="V95">
        <v>57</v>
      </c>
      <c r="W95">
        <v>57</v>
      </c>
      <c r="X95" s="16">
        <v>267.41000000000003</v>
      </c>
      <c r="AA95" s="71" t="s">
        <v>117</v>
      </c>
      <c r="AB95" s="72" t="s">
        <v>13</v>
      </c>
      <c r="AC95" s="72" t="s">
        <v>14</v>
      </c>
      <c r="AD95" s="73">
        <v>44682</v>
      </c>
      <c r="AE95" s="73">
        <v>45781</v>
      </c>
      <c r="AF95">
        <f t="shared" si="29"/>
        <v>2022</v>
      </c>
      <c r="AG95" t="str">
        <f t="shared" si="30"/>
        <v>mai</v>
      </c>
      <c r="AH95">
        <f t="shared" si="31"/>
        <v>2025</v>
      </c>
      <c r="AI95" t="str">
        <f t="shared" si="32"/>
        <v>mai</v>
      </c>
    </row>
    <row r="96" spans="2:35" x14ac:dyDescent="0.3">
      <c r="T96" s="11" t="s">
        <v>205</v>
      </c>
      <c r="U96" s="16">
        <v>3232.26</v>
      </c>
      <c r="V96">
        <v>8</v>
      </c>
      <c r="W96">
        <v>8</v>
      </c>
      <c r="X96" s="16">
        <v>404.03</v>
      </c>
      <c r="AA96" s="74" t="s">
        <v>118</v>
      </c>
      <c r="AB96" s="75" t="s">
        <v>13</v>
      </c>
      <c r="AC96" s="75" t="s">
        <v>7</v>
      </c>
      <c r="AD96" s="76">
        <v>44832</v>
      </c>
      <c r="AE96" s="76">
        <v>45724</v>
      </c>
      <c r="AF96">
        <f t="shared" si="29"/>
        <v>2022</v>
      </c>
      <c r="AG96" t="str">
        <f t="shared" si="30"/>
        <v>set</v>
      </c>
      <c r="AH96">
        <f t="shared" si="31"/>
        <v>2025</v>
      </c>
      <c r="AI96" t="str">
        <f t="shared" si="32"/>
        <v>mar</v>
      </c>
    </row>
    <row r="97" spans="20:35" x14ac:dyDescent="0.3">
      <c r="T97" s="11" t="s">
        <v>206</v>
      </c>
      <c r="U97" s="16">
        <v>22562.71</v>
      </c>
      <c r="V97">
        <v>49</v>
      </c>
      <c r="W97">
        <v>49</v>
      </c>
      <c r="X97" s="16">
        <v>460.46</v>
      </c>
      <c r="AA97" s="71" t="s">
        <v>119</v>
      </c>
      <c r="AB97" s="72" t="s">
        <v>1</v>
      </c>
      <c r="AC97" s="72" t="s">
        <v>7</v>
      </c>
      <c r="AD97" s="73">
        <v>45672</v>
      </c>
      <c r="AE97" s="73">
        <v>45720</v>
      </c>
      <c r="AF97">
        <f t="shared" si="29"/>
        <v>2025</v>
      </c>
      <c r="AG97" t="str">
        <f t="shared" si="30"/>
        <v>jan</v>
      </c>
      <c r="AH97">
        <f t="shared" si="31"/>
        <v>2025</v>
      </c>
      <c r="AI97" t="str">
        <f t="shared" si="32"/>
        <v>mar</v>
      </c>
    </row>
    <row r="98" spans="20:35" x14ac:dyDescent="0.3">
      <c r="T98" s="11" t="s">
        <v>207</v>
      </c>
      <c r="U98" s="16">
        <v>9645.42</v>
      </c>
      <c r="V98">
        <v>20</v>
      </c>
      <c r="W98">
        <v>20</v>
      </c>
      <c r="X98" s="16">
        <v>482.27</v>
      </c>
      <c r="AA98" s="74" t="s">
        <v>120</v>
      </c>
      <c r="AB98" s="75" t="s">
        <v>13</v>
      </c>
      <c r="AC98" s="75" t="s">
        <v>2</v>
      </c>
      <c r="AD98" s="76">
        <v>45312</v>
      </c>
      <c r="AE98" s="76">
        <v>45787</v>
      </c>
      <c r="AF98">
        <f t="shared" si="29"/>
        <v>2024</v>
      </c>
      <c r="AG98" t="str">
        <f t="shared" si="30"/>
        <v>jan</v>
      </c>
      <c r="AH98">
        <f t="shared" si="31"/>
        <v>2025</v>
      </c>
      <c r="AI98" t="str">
        <f t="shared" si="32"/>
        <v>mai</v>
      </c>
    </row>
    <row r="99" spans="20:35" x14ac:dyDescent="0.3">
      <c r="T99" s="11" t="s">
        <v>208</v>
      </c>
      <c r="U99" s="16">
        <v>13451.5</v>
      </c>
      <c r="V99">
        <v>35</v>
      </c>
      <c r="W99">
        <v>35</v>
      </c>
      <c r="X99" s="16">
        <v>384.33</v>
      </c>
      <c r="AA99" s="71" t="s">
        <v>121</v>
      </c>
      <c r="AB99" s="72" t="s">
        <v>19</v>
      </c>
      <c r="AC99" s="72" t="s">
        <v>21</v>
      </c>
      <c r="AD99" s="73">
        <v>45702</v>
      </c>
      <c r="AE99" s="73">
        <v>45785</v>
      </c>
      <c r="AF99">
        <f t="shared" si="29"/>
        <v>2025</v>
      </c>
      <c r="AG99" t="str">
        <f t="shared" si="30"/>
        <v>fev</v>
      </c>
      <c r="AH99">
        <f t="shared" si="31"/>
        <v>2025</v>
      </c>
      <c r="AI99" t="str">
        <f t="shared" si="32"/>
        <v>mai</v>
      </c>
    </row>
    <row r="100" spans="20:35" x14ac:dyDescent="0.3">
      <c r="T100" s="11" t="s">
        <v>209</v>
      </c>
      <c r="U100" s="16">
        <v>3690.85</v>
      </c>
      <c r="V100">
        <v>10</v>
      </c>
      <c r="W100">
        <v>10</v>
      </c>
      <c r="X100" s="16">
        <v>369.09</v>
      </c>
      <c r="AA100" s="74" t="s">
        <v>122</v>
      </c>
      <c r="AB100" s="75" t="s">
        <v>13</v>
      </c>
      <c r="AC100" s="75" t="s">
        <v>7</v>
      </c>
      <c r="AD100" s="76">
        <v>45372</v>
      </c>
      <c r="AE100" s="76">
        <v>45880</v>
      </c>
      <c r="AF100">
        <f t="shared" si="29"/>
        <v>2024</v>
      </c>
      <c r="AG100" t="str">
        <f t="shared" si="30"/>
        <v>mar</v>
      </c>
      <c r="AH100">
        <f t="shared" si="31"/>
        <v>2025</v>
      </c>
      <c r="AI100" t="str">
        <f t="shared" si="32"/>
        <v>ago</v>
      </c>
    </row>
    <row r="101" spans="20:35" x14ac:dyDescent="0.3">
      <c r="T101" s="11" t="s">
        <v>210</v>
      </c>
      <c r="U101" s="16">
        <v>8572.52</v>
      </c>
      <c r="V101">
        <v>41</v>
      </c>
      <c r="W101">
        <v>41</v>
      </c>
      <c r="X101" s="16">
        <v>209.09</v>
      </c>
      <c r="AA101" s="71" t="s">
        <v>123</v>
      </c>
      <c r="AB101" s="72" t="s">
        <v>33</v>
      </c>
      <c r="AC101" s="72" t="s">
        <v>14</v>
      </c>
      <c r="AD101" s="73">
        <v>44742</v>
      </c>
      <c r="AE101" s="73">
        <v>45719</v>
      </c>
      <c r="AF101">
        <f t="shared" si="29"/>
        <v>2022</v>
      </c>
      <c r="AG101" t="str">
        <f t="shared" si="30"/>
        <v>jun</v>
      </c>
      <c r="AH101">
        <f t="shared" si="31"/>
        <v>2025</v>
      </c>
      <c r="AI101" t="str">
        <f t="shared" si="32"/>
        <v>mar</v>
      </c>
    </row>
    <row r="102" spans="20:35" x14ac:dyDescent="0.3">
      <c r="T102" s="11" t="s">
        <v>211</v>
      </c>
      <c r="U102" s="16">
        <v>11316.49</v>
      </c>
      <c r="V102">
        <v>51</v>
      </c>
      <c r="W102">
        <v>51</v>
      </c>
      <c r="X102" s="16">
        <v>221.89</v>
      </c>
      <c r="AA102" s="74" t="s">
        <v>124</v>
      </c>
      <c r="AB102" s="75" t="s">
        <v>33</v>
      </c>
      <c r="AC102" s="75" t="s">
        <v>7</v>
      </c>
      <c r="AD102" s="76">
        <v>45672</v>
      </c>
      <c r="AE102" s="76">
        <v>45785</v>
      </c>
      <c r="AF102">
        <f t="shared" si="29"/>
        <v>2025</v>
      </c>
      <c r="AG102" t="str">
        <f t="shared" si="30"/>
        <v>jan</v>
      </c>
      <c r="AH102">
        <f t="shared" si="31"/>
        <v>2025</v>
      </c>
      <c r="AI102" t="str">
        <f t="shared" si="32"/>
        <v>mai</v>
      </c>
    </row>
    <row r="103" spans="20:35" x14ac:dyDescent="0.3">
      <c r="T103" s="11" t="s">
        <v>212</v>
      </c>
      <c r="U103" s="16">
        <v>8519.4699999999993</v>
      </c>
      <c r="V103">
        <v>29</v>
      </c>
      <c r="W103">
        <v>29</v>
      </c>
      <c r="X103" s="16">
        <v>293.77</v>
      </c>
      <c r="AA103" s="71" t="s">
        <v>126</v>
      </c>
      <c r="AB103" s="72" t="s">
        <v>6</v>
      </c>
      <c r="AC103" s="72" t="s">
        <v>14</v>
      </c>
      <c r="AD103" s="73">
        <v>45432</v>
      </c>
      <c r="AE103" s="73">
        <v>45834</v>
      </c>
      <c r="AF103">
        <f t="shared" si="29"/>
        <v>2024</v>
      </c>
      <c r="AG103" t="str">
        <f t="shared" si="30"/>
        <v>mai</v>
      </c>
      <c r="AH103">
        <f t="shared" si="31"/>
        <v>2025</v>
      </c>
      <c r="AI103" t="str">
        <f t="shared" si="32"/>
        <v>jun</v>
      </c>
    </row>
    <row r="104" spans="20:35" x14ac:dyDescent="0.3">
      <c r="T104" s="11" t="s">
        <v>213</v>
      </c>
      <c r="U104" s="16">
        <v>10878.14</v>
      </c>
      <c r="V104">
        <v>32</v>
      </c>
      <c r="W104">
        <v>32</v>
      </c>
      <c r="X104" s="16">
        <v>339.94</v>
      </c>
      <c r="AA104" s="74" t="s">
        <v>127</v>
      </c>
      <c r="AB104" s="75" t="s">
        <v>1</v>
      </c>
      <c r="AC104" s="75" t="s">
        <v>14</v>
      </c>
      <c r="AD104" s="76">
        <v>45012</v>
      </c>
      <c r="AE104" s="76">
        <v>45734</v>
      </c>
      <c r="AF104">
        <f t="shared" si="29"/>
        <v>2023</v>
      </c>
      <c r="AG104" t="str">
        <f t="shared" si="30"/>
        <v>mar</v>
      </c>
      <c r="AH104">
        <f t="shared" si="31"/>
        <v>2025</v>
      </c>
      <c r="AI104" t="str">
        <f t="shared" si="32"/>
        <v>mar</v>
      </c>
    </row>
    <row r="105" spans="20:35" x14ac:dyDescent="0.3">
      <c r="T105" s="11" t="s">
        <v>214</v>
      </c>
      <c r="U105" s="16">
        <v>976.32</v>
      </c>
      <c r="V105">
        <v>3</v>
      </c>
      <c r="W105">
        <v>3</v>
      </c>
      <c r="X105" s="16">
        <v>325.44</v>
      </c>
      <c r="AA105" s="71" t="s">
        <v>128</v>
      </c>
      <c r="AB105" s="72" t="s">
        <v>33</v>
      </c>
      <c r="AC105" s="72" t="s">
        <v>21</v>
      </c>
      <c r="AD105" s="73">
        <v>45492</v>
      </c>
      <c r="AE105" s="73">
        <v>45744</v>
      </c>
      <c r="AF105">
        <f t="shared" si="29"/>
        <v>2024</v>
      </c>
      <c r="AG105" t="str">
        <f t="shared" si="30"/>
        <v>jul</v>
      </c>
      <c r="AH105">
        <f t="shared" si="31"/>
        <v>2025</v>
      </c>
      <c r="AI105" t="str">
        <f t="shared" si="32"/>
        <v>mar</v>
      </c>
    </row>
    <row r="106" spans="20:35" x14ac:dyDescent="0.3">
      <c r="T106" s="11" t="s">
        <v>5</v>
      </c>
      <c r="U106" s="16">
        <v>380.61</v>
      </c>
      <c r="V106">
        <v>1</v>
      </c>
      <c r="W106">
        <v>1</v>
      </c>
      <c r="X106" s="16">
        <v>380.61</v>
      </c>
      <c r="AA106" s="74" t="s">
        <v>129</v>
      </c>
      <c r="AB106" s="75" t="s">
        <v>33</v>
      </c>
      <c r="AC106" s="75" t="s">
        <v>14</v>
      </c>
      <c r="AD106" s="76">
        <v>44442</v>
      </c>
      <c r="AE106" s="76">
        <v>45796</v>
      </c>
      <c r="AF106">
        <f t="shared" si="29"/>
        <v>2021</v>
      </c>
      <c r="AG106" t="str">
        <f t="shared" si="30"/>
        <v>set</v>
      </c>
      <c r="AH106">
        <f t="shared" si="31"/>
        <v>2025</v>
      </c>
      <c r="AI106" t="str">
        <f t="shared" si="32"/>
        <v>mai</v>
      </c>
    </row>
    <row r="107" spans="20:35" x14ac:dyDescent="0.3">
      <c r="T107" s="11" t="s">
        <v>34</v>
      </c>
      <c r="U107" s="16">
        <v>14405.24</v>
      </c>
      <c r="V107">
        <v>37</v>
      </c>
      <c r="W107">
        <v>37</v>
      </c>
      <c r="X107" s="16">
        <v>389.33</v>
      </c>
      <c r="AA107" s="71" t="s">
        <v>130</v>
      </c>
      <c r="AB107" s="72" t="s">
        <v>6</v>
      </c>
      <c r="AC107" s="72" t="s">
        <v>14</v>
      </c>
      <c r="AD107" s="73">
        <v>45702</v>
      </c>
      <c r="AE107" s="73">
        <v>45781</v>
      </c>
      <c r="AF107">
        <f t="shared" si="29"/>
        <v>2025</v>
      </c>
      <c r="AG107" t="str">
        <f t="shared" si="30"/>
        <v>fev</v>
      </c>
      <c r="AH107">
        <f t="shared" si="31"/>
        <v>2025</v>
      </c>
      <c r="AI107" t="str">
        <f t="shared" si="32"/>
        <v>mai</v>
      </c>
    </row>
    <row r="108" spans="20:35" x14ac:dyDescent="0.3">
      <c r="T108" s="11" t="s">
        <v>215</v>
      </c>
      <c r="U108" s="16">
        <v>16322.14</v>
      </c>
      <c r="V108">
        <v>48</v>
      </c>
      <c r="W108">
        <v>48</v>
      </c>
      <c r="X108" s="16">
        <v>340.04</v>
      </c>
      <c r="AA108" s="74" t="s">
        <v>131</v>
      </c>
      <c r="AB108" s="75" t="s">
        <v>6</v>
      </c>
      <c r="AC108" s="75" t="s">
        <v>7</v>
      </c>
      <c r="AD108" s="76">
        <v>44652</v>
      </c>
      <c r="AE108" s="76">
        <v>45787</v>
      </c>
      <c r="AF108">
        <f t="shared" si="29"/>
        <v>2022</v>
      </c>
      <c r="AG108" t="str">
        <f t="shared" si="30"/>
        <v>abr</v>
      </c>
      <c r="AH108">
        <f t="shared" si="31"/>
        <v>2025</v>
      </c>
      <c r="AI108" t="str">
        <f t="shared" si="32"/>
        <v>mai</v>
      </c>
    </row>
    <row r="109" spans="20:35" x14ac:dyDescent="0.3">
      <c r="T109" s="11" t="s">
        <v>216</v>
      </c>
      <c r="U109" s="16">
        <v>9787.7900000000009</v>
      </c>
      <c r="V109">
        <v>32</v>
      </c>
      <c r="W109">
        <v>32</v>
      </c>
      <c r="X109" s="16">
        <v>305.87</v>
      </c>
      <c r="AA109" s="71" t="s">
        <v>132</v>
      </c>
      <c r="AB109" s="72" t="s">
        <v>6</v>
      </c>
      <c r="AC109" s="72" t="s">
        <v>21</v>
      </c>
      <c r="AD109" s="73">
        <v>44622</v>
      </c>
      <c r="AE109" s="73">
        <v>45720</v>
      </c>
      <c r="AF109">
        <f t="shared" si="29"/>
        <v>2022</v>
      </c>
      <c r="AG109" t="str">
        <f t="shared" si="30"/>
        <v>mar</v>
      </c>
      <c r="AH109">
        <f t="shared" si="31"/>
        <v>2025</v>
      </c>
      <c r="AI109" t="str">
        <f t="shared" si="32"/>
        <v>mar</v>
      </c>
    </row>
    <row r="110" spans="20:35" x14ac:dyDescent="0.3">
      <c r="T110" s="11" t="s">
        <v>217</v>
      </c>
      <c r="U110" s="16">
        <v>19528.52</v>
      </c>
      <c r="V110">
        <v>43</v>
      </c>
      <c r="W110">
        <v>43</v>
      </c>
      <c r="X110" s="16">
        <v>454.15</v>
      </c>
      <c r="AA110" s="74" t="s">
        <v>134</v>
      </c>
      <c r="AB110" s="75" t="s">
        <v>33</v>
      </c>
      <c r="AC110" s="75" t="s">
        <v>14</v>
      </c>
      <c r="AD110" s="76">
        <v>44592</v>
      </c>
      <c r="AE110" s="76">
        <v>45692</v>
      </c>
      <c r="AF110">
        <f t="shared" si="29"/>
        <v>2022</v>
      </c>
      <c r="AG110" t="str">
        <f t="shared" si="30"/>
        <v>jan</v>
      </c>
      <c r="AH110">
        <f t="shared" si="31"/>
        <v>2025</v>
      </c>
      <c r="AI110" t="str">
        <f t="shared" si="32"/>
        <v>fev</v>
      </c>
    </row>
    <row r="111" spans="20:35" x14ac:dyDescent="0.3">
      <c r="T111" s="11" t="s">
        <v>218</v>
      </c>
      <c r="U111" s="16">
        <v>8476.5400000000009</v>
      </c>
      <c r="V111">
        <v>23</v>
      </c>
      <c r="W111">
        <v>23</v>
      </c>
      <c r="X111" s="16">
        <v>368.55</v>
      </c>
      <c r="AA111" s="71" t="s">
        <v>135</v>
      </c>
      <c r="AB111" s="72" t="s">
        <v>33</v>
      </c>
      <c r="AC111" s="72" t="s">
        <v>35</v>
      </c>
      <c r="AD111" s="73">
        <v>45072</v>
      </c>
      <c r="AE111" s="73">
        <v>45811</v>
      </c>
      <c r="AF111">
        <f t="shared" si="29"/>
        <v>2023</v>
      </c>
      <c r="AG111" t="str">
        <f t="shared" si="30"/>
        <v>mai</v>
      </c>
      <c r="AH111">
        <f t="shared" si="31"/>
        <v>2025</v>
      </c>
      <c r="AI111" t="str">
        <f t="shared" si="32"/>
        <v>jun</v>
      </c>
    </row>
    <row r="112" spans="20:35" x14ac:dyDescent="0.3">
      <c r="T112" s="11" t="s">
        <v>219</v>
      </c>
      <c r="U112" s="16">
        <v>10835.23</v>
      </c>
      <c r="V112">
        <v>28</v>
      </c>
      <c r="W112">
        <v>28</v>
      </c>
      <c r="X112" s="16">
        <v>386.97</v>
      </c>
      <c r="AA112" s="74" t="s">
        <v>136</v>
      </c>
      <c r="AB112" s="75" t="s">
        <v>13</v>
      </c>
      <c r="AC112" s="75" t="s">
        <v>2</v>
      </c>
      <c r="AD112" s="76">
        <v>44562</v>
      </c>
      <c r="AE112" s="76">
        <v>45743</v>
      </c>
      <c r="AF112">
        <f t="shared" si="29"/>
        <v>2022</v>
      </c>
      <c r="AG112" t="str">
        <f t="shared" si="30"/>
        <v>jan</v>
      </c>
      <c r="AH112">
        <f t="shared" si="31"/>
        <v>2025</v>
      </c>
      <c r="AI112" t="str">
        <f t="shared" si="32"/>
        <v>mar</v>
      </c>
    </row>
    <row r="113" spans="20:35" x14ac:dyDescent="0.3">
      <c r="T113" s="11" t="s">
        <v>220</v>
      </c>
      <c r="U113" s="16">
        <v>5973.5</v>
      </c>
      <c r="V113">
        <v>23</v>
      </c>
      <c r="W113">
        <v>23</v>
      </c>
      <c r="X113" s="16">
        <v>259.72000000000003</v>
      </c>
      <c r="AA113" s="71" t="s">
        <v>137</v>
      </c>
      <c r="AB113" s="72" t="s">
        <v>1</v>
      </c>
      <c r="AC113" s="72" t="s">
        <v>21</v>
      </c>
      <c r="AD113" s="73">
        <v>44622</v>
      </c>
      <c r="AE113" s="73">
        <v>45730</v>
      </c>
      <c r="AF113">
        <f t="shared" si="29"/>
        <v>2022</v>
      </c>
      <c r="AG113" t="str">
        <f t="shared" si="30"/>
        <v>mar</v>
      </c>
      <c r="AH113">
        <f t="shared" si="31"/>
        <v>2025</v>
      </c>
      <c r="AI113" t="str">
        <f t="shared" si="32"/>
        <v>mar</v>
      </c>
    </row>
    <row r="114" spans="20:35" x14ac:dyDescent="0.3">
      <c r="T114" s="11" t="s">
        <v>221</v>
      </c>
      <c r="U114" s="16">
        <v>711.6</v>
      </c>
      <c r="V114">
        <v>2</v>
      </c>
      <c r="W114">
        <v>2</v>
      </c>
      <c r="X114" s="16">
        <v>355.8</v>
      </c>
      <c r="AA114" s="74" t="s">
        <v>138</v>
      </c>
      <c r="AB114" s="75" t="s">
        <v>1</v>
      </c>
      <c r="AC114" s="75" t="s">
        <v>35</v>
      </c>
      <c r="AD114" s="76">
        <v>45462</v>
      </c>
      <c r="AE114" s="76">
        <v>45827</v>
      </c>
      <c r="AF114">
        <f t="shared" si="29"/>
        <v>2024</v>
      </c>
      <c r="AG114" t="str">
        <f t="shared" si="30"/>
        <v>jun</v>
      </c>
      <c r="AH114">
        <f t="shared" si="31"/>
        <v>2025</v>
      </c>
      <c r="AI114" t="str">
        <f t="shared" si="32"/>
        <v>jun</v>
      </c>
    </row>
    <row r="115" spans="20:35" x14ac:dyDescent="0.3">
      <c r="T115" s="11" t="s">
        <v>222</v>
      </c>
      <c r="U115" s="16">
        <v>3521.94</v>
      </c>
      <c r="V115">
        <v>10</v>
      </c>
      <c r="W115">
        <v>10</v>
      </c>
      <c r="X115" s="16">
        <v>352.19</v>
      </c>
      <c r="AA115" s="71" t="s">
        <v>139</v>
      </c>
      <c r="AB115" s="72" t="s">
        <v>13</v>
      </c>
      <c r="AC115" s="72" t="s">
        <v>21</v>
      </c>
      <c r="AD115" s="73">
        <v>45612</v>
      </c>
      <c r="AE115" s="73">
        <v>45818</v>
      </c>
      <c r="AF115">
        <f t="shared" si="29"/>
        <v>2024</v>
      </c>
      <c r="AG115" t="str">
        <f t="shared" si="30"/>
        <v>nov</v>
      </c>
      <c r="AH115">
        <f t="shared" si="31"/>
        <v>2025</v>
      </c>
      <c r="AI115" t="str">
        <f t="shared" si="32"/>
        <v>jun</v>
      </c>
    </row>
    <row r="116" spans="20:35" x14ac:dyDescent="0.3">
      <c r="T116" s="11" t="s">
        <v>223</v>
      </c>
      <c r="U116" s="16">
        <v>12109.83</v>
      </c>
      <c r="V116">
        <v>52</v>
      </c>
      <c r="W116">
        <v>52</v>
      </c>
      <c r="X116" s="16">
        <v>232.88</v>
      </c>
      <c r="AA116" s="74" t="s">
        <v>140</v>
      </c>
      <c r="AB116" s="75" t="s">
        <v>13</v>
      </c>
      <c r="AC116" s="75" t="s">
        <v>21</v>
      </c>
      <c r="AD116" s="76">
        <v>44742</v>
      </c>
      <c r="AE116" s="76">
        <v>45878</v>
      </c>
      <c r="AF116">
        <f t="shared" si="29"/>
        <v>2022</v>
      </c>
      <c r="AG116" t="str">
        <f t="shared" si="30"/>
        <v>jun</v>
      </c>
      <c r="AH116">
        <f t="shared" si="31"/>
        <v>2025</v>
      </c>
      <c r="AI116" t="str">
        <f t="shared" si="32"/>
        <v>ago</v>
      </c>
    </row>
    <row r="117" spans="20:35" x14ac:dyDescent="0.3">
      <c r="T117" s="11" t="s">
        <v>224</v>
      </c>
      <c r="U117" s="16">
        <v>6000.91</v>
      </c>
      <c r="V117">
        <v>16</v>
      </c>
      <c r="W117">
        <v>16</v>
      </c>
      <c r="X117" s="16">
        <v>375.06</v>
      </c>
      <c r="AA117" s="71" t="s">
        <v>141</v>
      </c>
      <c r="AB117" s="72" t="s">
        <v>1</v>
      </c>
      <c r="AC117" s="72" t="s">
        <v>7</v>
      </c>
      <c r="AD117" s="73">
        <v>45012</v>
      </c>
      <c r="AE117" s="73">
        <v>45790</v>
      </c>
      <c r="AF117">
        <f t="shared" si="29"/>
        <v>2023</v>
      </c>
      <c r="AG117" t="str">
        <f t="shared" si="30"/>
        <v>mar</v>
      </c>
      <c r="AH117">
        <f t="shared" si="31"/>
        <v>2025</v>
      </c>
      <c r="AI117" t="str">
        <f t="shared" si="32"/>
        <v>mai</v>
      </c>
    </row>
    <row r="118" spans="20:35" x14ac:dyDescent="0.3">
      <c r="T118" s="11" t="s">
        <v>36</v>
      </c>
      <c r="U118" s="16">
        <v>8456.67</v>
      </c>
      <c r="V118">
        <v>32</v>
      </c>
      <c r="W118">
        <v>32</v>
      </c>
      <c r="X118" s="16">
        <v>264.27</v>
      </c>
      <c r="AA118" s="74" t="s">
        <v>142</v>
      </c>
      <c r="AB118" s="75" t="s">
        <v>6</v>
      </c>
      <c r="AC118" s="75" t="s">
        <v>14</v>
      </c>
      <c r="AD118" s="76">
        <v>44982</v>
      </c>
      <c r="AE118" s="76">
        <v>45875</v>
      </c>
      <c r="AF118">
        <f t="shared" si="29"/>
        <v>2023</v>
      </c>
      <c r="AG118" t="str">
        <f t="shared" si="30"/>
        <v>fev</v>
      </c>
      <c r="AH118">
        <f t="shared" si="31"/>
        <v>2025</v>
      </c>
      <c r="AI118" t="str">
        <f t="shared" si="32"/>
        <v>ago</v>
      </c>
    </row>
    <row r="119" spans="20:35" x14ac:dyDescent="0.3">
      <c r="T119" s="11" t="s">
        <v>226</v>
      </c>
      <c r="U119" s="16">
        <v>13464.04</v>
      </c>
      <c r="V119">
        <v>32</v>
      </c>
      <c r="W119">
        <v>32</v>
      </c>
      <c r="X119" s="16">
        <v>420.75</v>
      </c>
      <c r="AA119" s="71" t="s">
        <v>143</v>
      </c>
      <c r="AB119" s="72" t="s">
        <v>33</v>
      </c>
      <c r="AC119" s="72" t="s">
        <v>7</v>
      </c>
      <c r="AD119" s="73">
        <v>45732</v>
      </c>
      <c r="AE119" s="73">
        <v>45862</v>
      </c>
      <c r="AF119">
        <f t="shared" si="29"/>
        <v>2025</v>
      </c>
      <c r="AG119" t="str">
        <f t="shared" si="30"/>
        <v>mar</v>
      </c>
      <c r="AH119">
        <f t="shared" si="31"/>
        <v>2025</v>
      </c>
      <c r="AI119" t="str">
        <f t="shared" si="32"/>
        <v>jul</v>
      </c>
    </row>
    <row r="120" spans="20:35" x14ac:dyDescent="0.3">
      <c r="T120" s="11" t="s">
        <v>227</v>
      </c>
      <c r="U120" s="16">
        <v>5882.52</v>
      </c>
      <c r="V120">
        <v>20</v>
      </c>
      <c r="W120">
        <v>20</v>
      </c>
      <c r="X120" s="16">
        <v>294.13</v>
      </c>
      <c r="AA120" s="74" t="s">
        <v>144</v>
      </c>
      <c r="AB120" s="75" t="s">
        <v>33</v>
      </c>
      <c r="AC120" s="75" t="s">
        <v>35</v>
      </c>
      <c r="AD120" s="76">
        <v>44862</v>
      </c>
      <c r="AE120" s="76">
        <v>45766</v>
      </c>
      <c r="AF120">
        <f t="shared" si="29"/>
        <v>2022</v>
      </c>
      <c r="AG120" t="str">
        <f t="shared" si="30"/>
        <v>out</v>
      </c>
      <c r="AH120">
        <f t="shared" si="31"/>
        <v>2025</v>
      </c>
      <c r="AI120" t="str">
        <f t="shared" si="32"/>
        <v>abr</v>
      </c>
    </row>
    <row r="121" spans="20:35" x14ac:dyDescent="0.3">
      <c r="T121" s="11" t="s">
        <v>228</v>
      </c>
      <c r="U121" s="16">
        <v>5668.94</v>
      </c>
      <c r="V121">
        <v>22</v>
      </c>
      <c r="W121">
        <v>22</v>
      </c>
      <c r="X121" s="16">
        <v>257.68</v>
      </c>
      <c r="AA121" s="71" t="s">
        <v>145</v>
      </c>
      <c r="AB121" s="72" t="s">
        <v>33</v>
      </c>
      <c r="AC121" s="72" t="s">
        <v>7</v>
      </c>
      <c r="AD121" s="73">
        <v>45432</v>
      </c>
      <c r="AE121" s="73">
        <v>45796</v>
      </c>
      <c r="AF121">
        <f t="shared" si="29"/>
        <v>2024</v>
      </c>
      <c r="AG121" t="str">
        <f t="shared" si="30"/>
        <v>mai</v>
      </c>
      <c r="AH121">
        <f t="shared" si="31"/>
        <v>2025</v>
      </c>
      <c r="AI121" t="str">
        <f t="shared" si="32"/>
        <v>mai</v>
      </c>
    </row>
    <row r="122" spans="20:35" x14ac:dyDescent="0.3">
      <c r="T122" s="11" t="s">
        <v>229</v>
      </c>
      <c r="U122" s="16">
        <v>24424.32</v>
      </c>
      <c r="V122">
        <v>60</v>
      </c>
      <c r="W122">
        <v>60</v>
      </c>
      <c r="X122" s="16">
        <v>407.07</v>
      </c>
      <c r="AA122" s="74" t="s">
        <v>146</v>
      </c>
      <c r="AB122" s="75" t="s">
        <v>13</v>
      </c>
      <c r="AC122" s="75" t="s">
        <v>14</v>
      </c>
      <c r="AD122" s="76">
        <v>45162</v>
      </c>
      <c r="AE122" s="76">
        <v>45707</v>
      </c>
      <c r="AF122">
        <f t="shared" si="29"/>
        <v>2023</v>
      </c>
      <c r="AG122" t="str">
        <f t="shared" si="30"/>
        <v>ago</v>
      </c>
      <c r="AH122">
        <f t="shared" si="31"/>
        <v>2025</v>
      </c>
      <c r="AI122" t="str">
        <f t="shared" si="32"/>
        <v>fev</v>
      </c>
    </row>
    <row r="123" spans="20:35" x14ac:dyDescent="0.3">
      <c r="T123" s="11" t="s">
        <v>230</v>
      </c>
      <c r="U123" s="16">
        <v>21950.54</v>
      </c>
      <c r="V123">
        <v>59</v>
      </c>
      <c r="W123">
        <v>59</v>
      </c>
      <c r="X123" s="16">
        <v>372.04</v>
      </c>
      <c r="AA123" s="71" t="s">
        <v>147</v>
      </c>
      <c r="AB123" s="72" t="s">
        <v>1</v>
      </c>
      <c r="AC123" s="72" t="s">
        <v>14</v>
      </c>
      <c r="AD123" s="73">
        <v>45612</v>
      </c>
      <c r="AE123" s="73">
        <v>45867</v>
      </c>
      <c r="AF123">
        <f t="shared" si="29"/>
        <v>2024</v>
      </c>
      <c r="AG123" t="str">
        <f t="shared" si="30"/>
        <v>nov</v>
      </c>
      <c r="AH123">
        <f t="shared" si="31"/>
        <v>2025</v>
      </c>
      <c r="AI123" t="str">
        <f t="shared" si="32"/>
        <v>jul</v>
      </c>
    </row>
    <row r="124" spans="20:35" x14ac:dyDescent="0.3">
      <c r="T124" s="11" t="s">
        <v>231</v>
      </c>
      <c r="U124" s="16">
        <v>4026.76</v>
      </c>
      <c r="V124">
        <v>18</v>
      </c>
      <c r="W124">
        <v>18</v>
      </c>
      <c r="X124" s="16">
        <v>223.71</v>
      </c>
      <c r="AA124" s="74" t="s">
        <v>148</v>
      </c>
      <c r="AB124" s="75" t="s">
        <v>13</v>
      </c>
      <c r="AC124" s="75" t="s">
        <v>35</v>
      </c>
      <c r="AD124" s="76">
        <v>45282</v>
      </c>
      <c r="AE124" s="76">
        <v>45856</v>
      </c>
      <c r="AF124">
        <f t="shared" si="29"/>
        <v>2023</v>
      </c>
      <c r="AG124" t="str">
        <f t="shared" si="30"/>
        <v>dez</v>
      </c>
      <c r="AH124">
        <f t="shared" si="31"/>
        <v>2025</v>
      </c>
      <c r="AI124" t="str">
        <f t="shared" si="32"/>
        <v>jul</v>
      </c>
    </row>
    <row r="125" spans="20:35" x14ac:dyDescent="0.3">
      <c r="T125" s="11" t="s">
        <v>232</v>
      </c>
      <c r="U125" s="16">
        <v>21260.27</v>
      </c>
      <c r="V125">
        <v>52</v>
      </c>
      <c r="W125">
        <v>52</v>
      </c>
      <c r="X125" s="16">
        <v>408.85</v>
      </c>
      <c r="AA125" s="71" t="s">
        <v>149</v>
      </c>
      <c r="AB125" s="72" t="s">
        <v>6</v>
      </c>
      <c r="AC125" s="72" t="s">
        <v>14</v>
      </c>
      <c r="AD125" s="73">
        <v>45642</v>
      </c>
      <c r="AE125" s="73">
        <v>45811</v>
      </c>
      <c r="AF125">
        <f t="shared" si="29"/>
        <v>2024</v>
      </c>
      <c r="AG125" t="str">
        <f t="shared" si="30"/>
        <v>dez</v>
      </c>
      <c r="AH125">
        <f t="shared" si="31"/>
        <v>2025</v>
      </c>
      <c r="AI125" t="str">
        <f t="shared" si="32"/>
        <v>jun</v>
      </c>
    </row>
    <row r="126" spans="20:35" x14ac:dyDescent="0.3">
      <c r="T126" s="11" t="s">
        <v>233</v>
      </c>
      <c r="U126" s="16">
        <v>3236.21</v>
      </c>
      <c r="V126">
        <v>15</v>
      </c>
      <c r="W126">
        <v>15</v>
      </c>
      <c r="X126" s="16">
        <v>215.75</v>
      </c>
      <c r="AA126" s="74" t="s">
        <v>152</v>
      </c>
      <c r="AB126" s="75" t="s">
        <v>33</v>
      </c>
      <c r="AC126" s="75" t="s">
        <v>14</v>
      </c>
      <c r="AD126" s="76">
        <v>45552</v>
      </c>
      <c r="AE126" s="76">
        <v>45803</v>
      </c>
      <c r="AF126">
        <f t="shared" si="29"/>
        <v>2024</v>
      </c>
      <c r="AG126" t="str">
        <f t="shared" si="30"/>
        <v>set</v>
      </c>
      <c r="AH126">
        <f t="shared" si="31"/>
        <v>2025</v>
      </c>
      <c r="AI126" t="str">
        <f t="shared" si="32"/>
        <v>mai</v>
      </c>
    </row>
    <row r="127" spans="20:35" x14ac:dyDescent="0.3">
      <c r="T127" s="11" t="s">
        <v>234</v>
      </c>
      <c r="U127" s="16">
        <v>24175.29</v>
      </c>
      <c r="V127">
        <v>49</v>
      </c>
      <c r="W127">
        <v>49</v>
      </c>
      <c r="X127" s="16">
        <v>493.37</v>
      </c>
      <c r="AA127" s="71" t="s">
        <v>153</v>
      </c>
      <c r="AB127" s="72" t="s">
        <v>19</v>
      </c>
      <c r="AC127" s="72" t="s">
        <v>21</v>
      </c>
      <c r="AD127" s="73">
        <v>44682</v>
      </c>
      <c r="AE127" s="73">
        <v>45710</v>
      </c>
      <c r="AF127">
        <f t="shared" si="29"/>
        <v>2022</v>
      </c>
      <c r="AG127" t="str">
        <f t="shared" si="30"/>
        <v>mai</v>
      </c>
      <c r="AH127">
        <f t="shared" si="31"/>
        <v>2025</v>
      </c>
      <c r="AI127" t="str">
        <f t="shared" si="32"/>
        <v>fev</v>
      </c>
    </row>
    <row r="128" spans="20:35" x14ac:dyDescent="0.3">
      <c r="T128" s="11" t="s">
        <v>37</v>
      </c>
      <c r="U128" s="16">
        <v>3675.47</v>
      </c>
      <c r="V128">
        <v>12</v>
      </c>
      <c r="W128">
        <v>12</v>
      </c>
      <c r="X128" s="16">
        <v>306.29000000000002</v>
      </c>
      <c r="AA128" s="74" t="s">
        <v>154</v>
      </c>
      <c r="AB128" s="75" t="s">
        <v>33</v>
      </c>
      <c r="AC128" s="75" t="s">
        <v>14</v>
      </c>
      <c r="AD128" s="76">
        <v>45462</v>
      </c>
      <c r="AE128" s="76">
        <v>45751</v>
      </c>
      <c r="AF128">
        <f t="shared" si="29"/>
        <v>2024</v>
      </c>
      <c r="AG128" t="str">
        <f t="shared" si="30"/>
        <v>jun</v>
      </c>
      <c r="AH128">
        <f t="shared" si="31"/>
        <v>2025</v>
      </c>
      <c r="AI128" t="str">
        <f t="shared" si="32"/>
        <v>abr</v>
      </c>
    </row>
    <row r="129" spans="20:35" x14ac:dyDescent="0.3">
      <c r="T129" s="11" t="s">
        <v>235</v>
      </c>
      <c r="U129" s="16">
        <v>4725.2299999999996</v>
      </c>
      <c r="V129">
        <v>12</v>
      </c>
      <c r="W129">
        <v>12</v>
      </c>
      <c r="X129" s="16">
        <v>393.77</v>
      </c>
      <c r="AA129" s="71" t="s">
        <v>156</v>
      </c>
      <c r="AB129" s="72" t="s">
        <v>13</v>
      </c>
      <c r="AC129" s="72" t="s">
        <v>14</v>
      </c>
      <c r="AD129" s="73">
        <v>45252</v>
      </c>
      <c r="AE129" s="73">
        <v>45881</v>
      </c>
      <c r="AF129">
        <f t="shared" si="29"/>
        <v>2023</v>
      </c>
      <c r="AG129" t="str">
        <f t="shared" si="30"/>
        <v>nov</v>
      </c>
      <c r="AH129">
        <f t="shared" si="31"/>
        <v>2025</v>
      </c>
      <c r="AI129" t="str">
        <f t="shared" si="32"/>
        <v>ago</v>
      </c>
    </row>
    <row r="130" spans="20:35" x14ac:dyDescent="0.3">
      <c r="T130" s="11" t="s">
        <v>236</v>
      </c>
      <c r="U130" s="16">
        <v>8296.56</v>
      </c>
      <c r="V130">
        <v>26</v>
      </c>
      <c r="W130">
        <v>26</v>
      </c>
      <c r="X130" s="16">
        <v>319.10000000000002</v>
      </c>
      <c r="AA130" s="74" t="s">
        <v>157</v>
      </c>
      <c r="AB130" s="75" t="s">
        <v>6</v>
      </c>
      <c r="AC130" s="75" t="s">
        <v>35</v>
      </c>
      <c r="AD130" s="76">
        <v>44592</v>
      </c>
      <c r="AE130" s="76">
        <v>45792</v>
      </c>
      <c r="AF130">
        <f t="shared" si="29"/>
        <v>2022</v>
      </c>
      <c r="AG130" t="str">
        <f t="shared" si="30"/>
        <v>jan</v>
      </c>
      <c r="AH130">
        <f t="shared" si="31"/>
        <v>2025</v>
      </c>
      <c r="AI130" t="str">
        <f t="shared" si="32"/>
        <v>mai</v>
      </c>
    </row>
    <row r="131" spans="20:35" x14ac:dyDescent="0.3">
      <c r="T131" s="11" t="s">
        <v>238</v>
      </c>
      <c r="U131" s="16">
        <v>7128.71</v>
      </c>
      <c r="V131">
        <v>17</v>
      </c>
      <c r="W131">
        <v>17</v>
      </c>
      <c r="X131" s="16">
        <v>419.34</v>
      </c>
      <c r="AA131" s="71" t="s">
        <v>158</v>
      </c>
      <c r="AB131" s="72" t="s">
        <v>33</v>
      </c>
      <c r="AC131" s="72" t="s">
        <v>2</v>
      </c>
      <c r="AD131" s="73">
        <v>45252</v>
      </c>
      <c r="AE131" s="73">
        <v>45773</v>
      </c>
      <c r="AF131">
        <f t="shared" si="29"/>
        <v>2023</v>
      </c>
      <c r="AG131" t="str">
        <f t="shared" si="30"/>
        <v>nov</v>
      </c>
      <c r="AH131">
        <f t="shared" si="31"/>
        <v>2025</v>
      </c>
      <c r="AI131" t="str">
        <f t="shared" si="32"/>
        <v>abr</v>
      </c>
    </row>
    <row r="132" spans="20:35" x14ac:dyDescent="0.3">
      <c r="T132" s="11" t="s">
        <v>239</v>
      </c>
      <c r="U132" s="16">
        <v>16446.38</v>
      </c>
      <c r="V132">
        <v>36</v>
      </c>
      <c r="W132">
        <v>36</v>
      </c>
      <c r="X132" s="16">
        <v>456.84</v>
      </c>
      <c r="AA132" s="74" t="s">
        <v>159</v>
      </c>
      <c r="AB132" s="75" t="s">
        <v>1</v>
      </c>
      <c r="AC132" s="75" t="s">
        <v>14</v>
      </c>
      <c r="AD132" s="76">
        <v>45552</v>
      </c>
      <c r="AE132" s="76">
        <v>45724</v>
      </c>
      <c r="AF132">
        <f t="shared" si="29"/>
        <v>2024</v>
      </c>
      <c r="AG132" t="str">
        <f t="shared" si="30"/>
        <v>set</v>
      </c>
      <c r="AH132">
        <f t="shared" si="31"/>
        <v>2025</v>
      </c>
      <c r="AI132" t="str">
        <f t="shared" si="32"/>
        <v>mar</v>
      </c>
    </row>
    <row r="133" spans="20:35" x14ac:dyDescent="0.3">
      <c r="T133" s="11" t="s">
        <v>240</v>
      </c>
      <c r="U133" s="16">
        <v>6054.59</v>
      </c>
      <c r="V133">
        <v>25</v>
      </c>
      <c r="W133">
        <v>25</v>
      </c>
      <c r="X133" s="16">
        <v>242.18</v>
      </c>
      <c r="AA133" s="71" t="s">
        <v>160</v>
      </c>
      <c r="AB133" s="72" t="s">
        <v>1</v>
      </c>
      <c r="AC133" s="72" t="s">
        <v>21</v>
      </c>
      <c r="AD133" s="73">
        <v>45042</v>
      </c>
      <c r="AE133" s="73">
        <v>45780</v>
      </c>
      <c r="AF133">
        <f t="shared" si="29"/>
        <v>2023</v>
      </c>
      <c r="AG133" t="str">
        <f t="shared" si="30"/>
        <v>abr</v>
      </c>
      <c r="AH133">
        <f t="shared" si="31"/>
        <v>2025</v>
      </c>
      <c r="AI133" t="str">
        <f t="shared" si="32"/>
        <v>mai</v>
      </c>
    </row>
    <row r="134" spans="20:35" x14ac:dyDescent="0.3">
      <c r="T134" s="11" t="s">
        <v>241</v>
      </c>
      <c r="U134" s="16">
        <v>4358.76</v>
      </c>
      <c r="V134">
        <v>15</v>
      </c>
      <c r="W134">
        <v>15</v>
      </c>
      <c r="X134" s="16">
        <v>290.58</v>
      </c>
      <c r="AA134" s="74" t="s">
        <v>162</v>
      </c>
      <c r="AB134" s="75" t="s">
        <v>19</v>
      </c>
      <c r="AC134" s="75" t="s">
        <v>21</v>
      </c>
      <c r="AD134" s="76">
        <v>45672</v>
      </c>
      <c r="AE134" s="76">
        <v>45817</v>
      </c>
      <c r="AF134">
        <f t="shared" ref="AF134:AF197" si="33">YEAR(AD134)</f>
        <v>2025</v>
      </c>
      <c r="AG134" t="str">
        <f t="shared" ref="AG134:AG197" si="34">TEXT(AD134,"mmm")</f>
        <v>jan</v>
      </c>
      <c r="AH134">
        <f t="shared" ref="AH134:AH197" si="35">YEAR(AE134)</f>
        <v>2025</v>
      </c>
      <c r="AI134" t="str">
        <f t="shared" ref="AI134:AI197" si="36">TEXT(AE134,"mmm")</f>
        <v>jun</v>
      </c>
    </row>
    <row r="135" spans="20:35" x14ac:dyDescent="0.3">
      <c r="T135" s="11" t="s">
        <v>242</v>
      </c>
      <c r="U135" s="16">
        <v>3718.73</v>
      </c>
      <c r="V135">
        <v>15</v>
      </c>
      <c r="W135">
        <v>15</v>
      </c>
      <c r="X135" s="16">
        <v>247.92</v>
      </c>
      <c r="AA135" s="71" t="s">
        <v>163</v>
      </c>
      <c r="AB135" s="72" t="s">
        <v>33</v>
      </c>
      <c r="AC135" s="72" t="s">
        <v>7</v>
      </c>
      <c r="AD135" s="73">
        <v>44772</v>
      </c>
      <c r="AE135" s="73">
        <v>45734</v>
      </c>
      <c r="AF135">
        <f t="shared" si="33"/>
        <v>2022</v>
      </c>
      <c r="AG135" t="str">
        <f t="shared" si="34"/>
        <v>jul</v>
      </c>
      <c r="AH135">
        <f t="shared" si="35"/>
        <v>2025</v>
      </c>
      <c r="AI135" t="str">
        <f t="shared" si="36"/>
        <v>mar</v>
      </c>
    </row>
    <row r="136" spans="20:35" x14ac:dyDescent="0.3">
      <c r="T136" s="11" t="s">
        <v>243</v>
      </c>
      <c r="U136" s="16">
        <v>13394.73</v>
      </c>
      <c r="V136">
        <v>39</v>
      </c>
      <c r="W136">
        <v>39</v>
      </c>
      <c r="X136" s="16">
        <v>343.45</v>
      </c>
      <c r="AA136" s="74" t="s">
        <v>164</v>
      </c>
      <c r="AB136" s="75" t="s">
        <v>13</v>
      </c>
      <c r="AC136" s="75" t="s">
        <v>21</v>
      </c>
      <c r="AD136" s="76">
        <v>45012</v>
      </c>
      <c r="AE136" s="76">
        <v>45762</v>
      </c>
      <c r="AF136">
        <f t="shared" si="33"/>
        <v>2023</v>
      </c>
      <c r="AG136" t="str">
        <f t="shared" si="34"/>
        <v>mar</v>
      </c>
      <c r="AH136">
        <f t="shared" si="35"/>
        <v>2025</v>
      </c>
      <c r="AI136" t="str">
        <f t="shared" si="36"/>
        <v>abr</v>
      </c>
    </row>
    <row r="137" spans="20:35" x14ac:dyDescent="0.3">
      <c r="T137" s="11" t="s">
        <v>244</v>
      </c>
      <c r="U137" s="16">
        <v>19396.919999999998</v>
      </c>
      <c r="V137">
        <v>48</v>
      </c>
      <c r="W137">
        <v>48</v>
      </c>
      <c r="X137" s="16">
        <v>404.1</v>
      </c>
      <c r="AA137" s="71" t="s">
        <v>165</v>
      </c>
      <c r="AB137" s="72" t="s">
        <v>13</v>
      </c>
      <c r="AC137" s="72" t="s">
        <v>35</v>
      </c>
      <c r="AD137" s="73">
        <v>45732</v>
      </c>
      <c r="AE137" s="73">
        <v>45764</v>
      </c>
      <c r="AF137">
        <f t="shared" si="33"/>
        <v>2025</v>
      </c>
      <c r="AG137" t="str">
        <f t="shared" si="34"/>
        <v>mar</v>
      </c>
      <c r="AH137">
        <f t="shared" si="35"/>
        <v>2025</v>
      </c>
      <c r="AI137" t="str">
        <f t="shared" si="36"/>
        <v>abr</v>
      </c>
    </row>
    <row r="138" spans="20:35" x14ac:dyDescent="0.3">
      <c r="T138" s="11" t="s">
        <v>245</v>
      </c>
      <c r="U138" s="16">
        <v>10514.82</v>
      </c>
      <c r="V138">
        <v>45</v>
      </c>
      <c r="W138">
        <v>45</v>
      </c>
      <c r="X138" s="16">
        <v>233.66</v>
      </c>
      <c r="AA138" s="74" t="s">
        <v>166</v>
      </c>
      <c r="AB138" s="75" t="s">
        <v>1</v>
      </c>
      <c r="AC138" s="75" t="s">
        <v>35</v>
      </c>
      <c r="AD138" s="76">
        <v>44712</v>
      </c>
      <c r="AE138" s="76">
        <v>45784</v>
      </c>
      <c r="AF138">
        <f t="shared" si="33"/>
        <v>2022</v>
      </c>
      <c r="AG138" t="str">
        <f t="shared" si="34"/>
        <v>mai</v>
      </c>
      <c r="AH138">
        <f t="shared" si="35"/>
        <v>2025</v>
      </c>
      <c r="AI138" t="str">
        <f t="shared" si="36"/>
        <v>mai</v>
      </c>
    </row>
    <row r="139" spans="20:35" x14ac:dyDescent="0.3">
      <c r="T139" s="11" t="s">
        <v>246</v>
      </c>
      <c r="U139" s="16">
        <v>2616.1999999999998</v>
      </c>
      <c r="V139">
        <v>10</v>
      </c>
      <c r="W139">
        <v>10</v>
      </c>
      <c r="X139" s="16">
        <v>261.62</v>
      </c>
      <c r="AA139" s="71" t="s">
        <v>167</v>
      </c>
      <c r="AB139" s="72" t="s">
        <v>6</v>
      </c>
      <c r="AC139" s="72" t="s">
        <v>21</v>
      </c>
      <c r="AD139" s="73">
        <v>45252</v>
      </c>
      <c r="AE139" s="73">
        <v>45761</v>
      </c>
      <c r="AF139">
        <f t="shared" si="33"/>
        <v>2023</v>
      </c>
      <c r="AG139" t="str">
        <f t="shared" si="34"/>
        <v>nov</v>
      </c>
      <c r="AH139">
        <f t="shared" si="35"/>
        <v>2025</v>
      </c>
      <c r="AI139" t="str">
        <f t="shared" si="36"/>
        <v>abr</v>
      </c>
    </row>
    <row r="140" spans="20:35" x14ac:dyDescent="0.3">
      <c r="T140" s="11" t="s">
        <v>247</v>
      </c>
      <c r="U140" s="16">
        <v>16556</v>
      </c>
      <c r="V140">
        <v>51</v>
      </c>
      <c r="W140">
        <v>51</v>
      </c>
      <c r="X140" s="16">
        <v>324.63</v>
      </c>
      <c r="AA140" s="74" t="s">
        <v>169</v>
      </c>
      <c r="AB140" s="75" t="s">
        <v>13</v>
      </c>
      <c r="AC140" s="75" t="s">
        <v>14</v>
      </c>
      <c r="AD140" s="76">
        <v>45312</v>
      </c>
      <c r="AE140" s="76">
        <v>45778</v>
      </c>
      <c r="AF140">
        <f t="shared" si="33"/>
        <v>2024</v>
      </c>
      <c r="AG140" t="str">
        <f t="shared" si="34"/>
        <v>jan</v>
      </c>
      <c r="AH140">
        <f t="shared" si="35"/>
        <v>2025</v>
      </c>
      <c r="AI140" t="str">
        <f t="shared" si="36"/>
        <v>mai</v>
      </c>
    </row>
    <row r="141" spans="20:35" x14ac:dyDescent="0.3">
      <c r="T141" s="11" t="s">
        <v>248</v>
      </c>
      <c r="U141" s="16">
        <v>22691.73</v>
      </c>
      <c r="V141">
        <v>51</v>
      </c>
      <c r="W141">
        <v>51</v>
      </c>
      <c r="X141" s="16">
        <v>444.94</v>
      </c>
      <c r="AA141" s="71" t="s">
        <v>170</v>
      </c>
      <c r="AB141" s="72" t="s">
        <v>13</v>
      </c>
      <c r="AC141" s="72" t="s">
        <v>2</v>
      </c>
      <c r="AD141" s="73">
        <v>44802</v>
      </c>
      <c r="AE141" s="73">
        <v>45784</v>
      </c>
      <c r="AF141">
        <f t="shared" si="33"/>
        <v>2022</v>
      </c>
      <c r="AG141" t="str">
        <f t="shared" si="34"/>
        <v>ago</v>
      </c>
      <c r="AH141">
        <f t="shared" si="35"/>
        <v>2025</v>
      </c>
      <c r="AI141" t="str">
        <f t="shared" si="36"/>
        <v>mai</v>
      </c>
    </row>
    <row r="142" spans="20:35" x14ac:dyDescent="0.3">
      <c r="T142" s="11" t="s">
        <v>249</v>
      </c>
      <c r="U142" s="16">
        <v>9711.0499999999993</v>
      </c>
      <c r="V142">
        <v>44</v>
      </c>
      <c r="W142">
        <v>44</v>
      </c>
      <c r="X142" s="16">
        <v>220.71</v>
      </c>
      <c r="AA142" s="74" t="s">
        <v>171</v>
      </c>
      <c r="AB142" s="75" t="s">
        <v>13</v>
      </c>
      <c r="AC142" s="75" t="s">
        <v>2</v>
      </c>
      <c r="AD142" s="76">
        <v>44742</v>
      </c>
      <c r="AE142" s="76">
        <v>45846</v>
      </c>
      <c r="AF142">
        <f t="shared" si="33"/>
        <v>2022</v>
      </c>
      <c r="AG142" t="str">
        <f t="shared" si="34"/>
        <v>jun</v>
      </c>
      <c r="AH142">
        <f t="shared" si="35"/>
        <v>2025</v>
      </c>
      <c r="AI142" t="str">
        <f t="shared" si="36"/>
        <v>jul</v>
      </c>
    </row>
    <row r="143" spans="20:35" x14ac:dyDescent="0.3">
      <c r="T143" s="11" t="s">
        <v>250</v>
      </c>
      <c r="U143" s="16">
        <v>22902.6</v>
      </c>
      <c r="V143">
        <v>49</v>
      </c>
      <c r="W143">
        <v>49</v>
      </c>
      <c r="X143" s="16">
        <v>467.4</v>
      </c>
      <c r="AA143" s="71" t="s">
        <v>172</v>
      </c>
      <c r="AB143" s="72" t="s">
        <v>6</v>
      </c>
      <c r="AC143" s="72" t="s">
        <v>2</v>
      </c>
      <c r="AD143" s="73">
        <v>45282</v>
      </c>
      <c r="AE143" s="73">
        <v>45786</v>
      </c>
      <c r="AF143">
        <f t="shared" si="33"/>
        <v>2023</v>
      </c>
      <c r="AG143" t="str">
        <f t="shared" si="34"/>
        <v>dez</v>
      </c>
      <c r="AH143">
        <f t="shared" si="35"/>
        <v>2025</v>
      </c>
      <c r="AI143" t="str">
        <f t="shared" si="36"/>
        <v>mai</v>
      </c>
    </row>
    <row r="144" spans="20:35" x14ac:dyDescent="0.3">
      <c r="T144" s="11" t="s">
        <v>251</v>
      </c>
      <c r="U144" s="16">
        <v>12781.9</v>
      </c>
      <c r="V144">
        <v>42</v>
      </c>
      <c r="W144">
        <v>42</v>
      </c>
      <c r="X144" s="16">
        <v>304.33</v>
      </c>
      <c r="AA144" s="74" t="s">
        <v>173</v>
      </c>
      <c r="AB144" s="75" t="s">
        <v>33</v>
      </c>
      <c r="AC144" s="75" t="s">
        <v>35</v>
      </c>
      <c r="AD144" s="76">
        <v>45162</v>
      </c>
      <c r="AE144" s="76">
        <v>45790</v>
      </c>
      <c r="AF144">
        <f t="shared" si="33"/>
        <v>2023</v>
      </c>
      <c r="AG144" t="str">
        <f t="shared" si="34"/>
        <v>ago</v>
      </c>
      <c r="AH144">
        <f t="shared" si="35"/>
        <v>2025</v>
      </c>
      <c r="AI144" t="str">
        <f t="shared" si="36"/>
        <v>mai</v>
      </c>
    </row>
    <row r="145" spans="20:35" x14ac:dyDescent="0.3">
      <c r="T145" s="11" t="s">
        <v>252</v>
      </c>
      <c r="U145" s="16">
        <v>4744.62</v>
      </c>
      <c r="V145">
        <v>14</v>
      </c>
      <c r="W145">
        <v>14</v>
      </c>
      <c r="X145" s="16">
        <v>338.9</v>
      </c>
      <c r="AA145" s="71" t="s">
        <v>174</v>
      </c>
      <c r="AB145" s="72" t="s">
        <v>19</v>
      </c>
      <c r="AC145" s="72" t="s">
        <v>21</v>
      </c>
      <c r="AD145" s="73">
        <v>45582</v>
      </c>
      <c r="AE145" s="73">
        <v>45807</v>
      </c>
      <c r="AF145">
        <f t="shared" si="33"/>
        <v>2024</v>
      </c>
      <c r="AG145" t="str">
        <f t="shared" si="34"/>
        <v>out</v>
      </c>
      <c r="AH145">
        <f t="shared" si="35"/>
        <v>2025</v>
      </c>
      <c r="AI145" t="str">
        <f t="shared" si="36"/>
        <v>mai</v>
      </c>
    </row>
    <row r="146" spans="20:35" x14ac:dyDescent="0.3">
      <c r="T146" s="11" t="s">
        <v>253</v>
      </c>
      <c r="U146" s="16">
        <v>3848.16</v>
      </c>
      <c r="V146">
        <v>15</v>
      </c>
      <c r="W146">
        <v>15</v>
      </c>
      <c r="X146" s="16">
        <v>256.54000000000002</v>
      </c>
      <c r="AA146" s="74" t="s">
        <v>175</v>
      </c>
      <c r="AB146" s="75" t="s">
        <v>13</v>
      </c>
      <c r="AC146" s="75" t="s">
        <v>35</v>
      </c>
      <c r="AD146" s="76">
        <v>45612</v>
      </c>
      <c r="AE146" s="76">
        <v>45786</v>
      </c>
      <c r="AF146">
        <f t="shared" si="33"/>
        <v>2024</v>
      </c>
      <c r="AG146" t="str">
        <f t="shared" si="34"/>
        <v>nov</v>
      </c>
      <c r="AH146">
        <f t="shared" si="35"/>
        <v>2025</v>
      </c>
      <c r="AI146" t="str">
        <f t="shared" si="36"/>
        <v>mai</v>
      </c>
    </row>
    <row r="147" spans="20:35" x14ac:dyDescent="0.3">
      <c r="T147" s="11" t="s">
        <v>254</v>
      </c>
      <c r="U147" s="16">
        <v>3151.09</v>
      </c>
      <c r="V147">
        <v>15</v>
      </c>
      <c r="W147">
        <v>15</v>
      </c>
      <c r="X147" s="16">
        <v>210.07</v>
      </c>
      <c r="AA147" s="71" t="s">
        <v>176</v>
      </c>
      <c r="AB147" s="72" t="s">
        <v>33</v>
      </c>
      <c r="AC147" s="72" t="s">
        <v>2</v>
      </c>
      <c r="AD147" s="73">
        <v>45072</v>
      </c>
      <c r="AE147" s="73">
        <v>45709</v>
      </c>
      <c r="AF147">
        <f t="shared" si="33"/>
        <v>2023</v>
      </c>
      <c r="AG147" t="str">
        <f t="shared" si="34"/>
        <v>mai</v>
      </c>
      <c r="AH147">
        <f t="shared" si="35"/>
        <v>2025</v>
      </c>
      <c r="AI147" t="str">
        <f t="shared" si="36"/>
        <v>fev</v>
      </c>
    </row>
    <row r="148" spans="20:35" x14ac:dyDescent="0.3">
      <c r="T148" s="11" t="s">
        <v>39</v>
      </c>
      <c r="U148" s="16">
        <v>12483.34</v>
      </c>
      <c r="V148">
        <v>27</v>
      </c>
      <c r="W148">
        <v>27</v>
      </c>
      <c r="X148" s="16">
        <v>462.35</v>
      </c>
      <c r="AA148" s="74" t="s">
        <v>177</v>
      </c>
      <c r="AB148" s="75" t="s">
        <v>6</v>
      </c>
      <c r="AC148" s="75" t="s">
        <v>21</v>
      </c>
      <c r="AD148" s="76">
        <v>45282</v>
      </c>
      <c r="AE148" s="76">
        <v>45682</v>
      </c>
      <c r="AF148">
        <f t="shared" si="33"/>
        <v>2023</v>
      </c>
      <c r="AG148" t="str">
        <f t="shared" si="34"/>
        <v>dez</v>
      </c>
      <c r="AH148">
        <f t="shared" si="35"/>
        <v>2025</v>
      </c>
      <c r="AI148" t="str">
        <f t="shared" si="36"/>
        <v>jan</v>
      </c>
    </row>
    <row r="149" spans="20:35" x14ac:dyDescent="0.3">
      <c r="T149" s="11" t="s">
        <v>255</v>
      </c>
      <c r="U149" s="16">
        <v>12118.93</v>
      </c>
      <c r="V149">
        <v>28</v>
      </c>
      <c r="W149">
        <v>28</v>
      </c>
      <c r="X149" s="16">
        <v>432.82</v>
      </c>
      <c r="AA149" s="71" t="s">
        <v>178</v>
      </c>
      <c r="AB149" s="72" t="s">
        <v>33</v>
      </c>
      <c r="AC149" s="72" t="s">
        <v>14</v>
      </c>
      <c r="AD149" s="73">
        <v>45132</v>
      </c>
      <c r="AE149" s="73">
        <v>45747</v>
      </c>
      <c r="AF149">
        <f t="shared" si="33"/>
        <v>2023</v>
      </c>
      <c r="AG149" t="str">
        <f t="shared" si="34"/>
        <v>jul</v>
      </c>
      <c r="AH149">
        <f t="shared" si="35"/>
        <v>2025</v>
      </c>
      <c r="AI149" t="str">
        <f t="shared" si="36"/>
        <v>mar</v>
      </c>
    </row>
    <row r="150" spans="20:35" x14ac:dyDescent="0.3">
      <c r="T150" s="11" t="s">
        <v>256</v>
      </c>
      <c r="U150" s="16">
        <v>16663.59</v>
      </c>
      <c r="V150">
        <v>36</v>
      </c>
      <c r="W150">
        <v>36</v>
      </c>
      <c r="X150" s="16">
        <v>462.88</v>
      </c>
      <c r="AA150" s="74" t="s">
        <v>179</v>
      </c>
      <c r="AB150" s="75" t="s">
        <v>13</v>
      </c>
      <c r="AC150" s="75" t="s">
        <v>2</v>
      </c>
      <c r="AD150" s="76">
        <v>44622</v>
      </c>
      <c r="AE150" s="76">
        <v>45787</v>
      </c>
      <c r="AF150">
        <f t="shared" si="33"/>
        <v>2022</v>
      </c>
      <c r="AG150" t="str">
        <f t="shared" si="34"/>
        <v>mar</v>
      </c>
      <c r="AH150">
        <f t="shared" si="35"/>
        <v>2025</v>
      </c>
      <c r="AI150" t="str">
        <f t="shared" si="36"/>
        <v>mai</v>
      </c>
    </row>
    <row r="151" spans="20:35" x14ac:dyDescent="0.3">
      <c r="T151" s="11" t="s">
        <v>257</v>
      </c>
      <c r="U151" s="16">
        <v>984.48</v>
      </c>
      <c r="V151">
        <v>3</v>
      </c>
      <c r="W151">
        <v>3</v>
      </c>
      <c r="X151" s="16">
        <v>328.16</v>
      </c>
      <c r="AA151" s="71" t="s">
        <v>180</v>
      </c>
      <c r="AB151" s="72" t="s">
        <v>1</v>
      </c>
      <c r="AC151" s="72" t="s">
        <v>21</v>
      </c>
      <c r="AD151" s="73">
        <v>45342</v>
      </c>
      <c r="AE151" s="73">
        <v>45751</v>
      </c>
      <c r="AF151">
        <f t="shared" si="33"/>
        <v>2024</v>
      </c>
      <c r="AG151" t="str">
        <f t="shared" si="34"/>
        <v>fev</v>
      </c>
      <c r="AH151">
        <f t="shared" si="35"/>
        <v>2025</v>
      </c>
      <c r="AI151" t="str">
        <f t="shared" si="36"/>
        <v>abr</v>
      </c>
    </row>
    <row r="152" spans="20:35" x14ac:dyDescent="0.3">
      <c r="T152" s="11" t="s">
        <v>258</v>
      </c>
      <c r="U152" s="16">
        <v>5799.33</v>
      </c>
      <c r="V152">
        <v>20</v>
      </c>
      <c r="W152">
        <v>20</v>
      </c>
      <c r="X152" s="16">
        <v>289.97000000000003</v>
      </c>
      <c r="AA152" s="74" t="s">
        <v>181</v>
      </c>
      <c r="AB152" s="75" t="s">
        <v>13</v>
      </c>
      <c r="AC152" s="75" t="s">
        <v>2</v>
      </c>
      <c r="AD152" s="76">
        <v>45072</v>
      </c>
      <c r="AE152" s="76">
        <v>45781</v>
      </c>
      <c r="AF152">
        <f t="shared" si="33"/>
        <v>2023</v>
      </c>
      <c r="AG152" t="str">
        <f t="shared" si="34"/>
        <v>mai</v>
      </c>
      <c r="AH152">
        <f t="shared" si="35"/>
        <v>2025</v>
      </c>
      <c r="AI152" t="str">
        <f t="shared" si="36"/>
        <v>mai</v>
      </c>
    </row>
    <row r="153" spans="20:35" x14ac:dyDescent="0.3">
      <c r="T153" s="11" t="s">
        <v>259</v>
      </c>
      <c r="U153" s="16">
        <v>25618.81</v>
      </c>
      <c r="V153">
        <v>54</v>
      </c>
      <c r="W153">
        <v>54</v>
      </c>
      <c r="X153" s="16">
        <v>474.42</v>
      </c>
      <c r="AA153" s="71" t="s">
        <v>182</v>
      </c>
      <c r="AB153" s="72" t="s">
        <v>1</v>
      </c>
      <c r="AC153" s="72" t="s">
        <v>14</v>
      </c>
      <c r="AD153" s="73">
        <v>45672</v>
      </c>
      <c r="AE153" s="73">
        <v>45700</v>
      </c>
      <c r="AF153">
        <f t="shared" si="33"/>
        <v>2025</v>
      </c>
      <c r="AG153" t="str">
        <f t="shared" si="34"/>
        <v>jan</v>
      </c>
      <c r="AH153">
        <f t="shared" si="35"/>
        <v>2025</v>
      </c>
      <c r="AI153" t="str">
        <f t="shared" si="36"/>
        <v>fev</v>
      </c>
    </row>
    <row r="154" spans="20:35" x14ac:dyDescent="0.3">
      <c r="T154" s="11" t="s">
        <v>260</v>
      </c>
      <c r="U154" s="16">
        <v>2392.63</v>
      </c>
      <c r="V154">
        <v>8</v>
      </c>
      <c r="W154">
        <v>8</v>
      </c>
      <c r="X154" s="16">
        <v>299.08</v>
      </c>
      <c r="AA154" s="74" t="s">
        <v>183</v>
      </c>
      <c r="AB154" s="75" t="s">
        <v>19</v>
      </c>
      <c r="AC154" s="75" t="s">
        <v>7</v>
      </c>
      <c r="AD154" s="76">
        <v>45012</v>
      </c>
      <c r="AE154" s="76">
        <v>45881</v>
      </c>
      <c r="AF154">
        <f t="shared" si="33"/>
        <v>2023</v>
      </c>
      <c r="AG154" t="str">
        <f t="shared" si="34"/>
        <v>mar</v>
      </c>
      <c r="AH154">
        <f t="shared" si="35"/>
        <v>2025</v>
      </c>
      <c r="AI154" t="str">
        <f t="shared" si="36"/>
        <v>ago</v>
      </c>
    </row>
    <row r="155" spans="20:35" x14ac:dyDescent="0.3">
      <c r="T155" s="11" t="s">
        <v>261</v>
      </c>
      <c r="U155" s="16">
        <v>18496.669999999998</v>
      </c>
      <c r="V155">
        <v>46</v>
      </c>
      <c r="W155">
        <v>46</v>
      </c>
      <c r="X155" s="16">
        <v>402.1</v>
      </c>
      <c r="AA155" s="71" t="s">
        <v>184</v>
      </c>
      <c r="AB155" s="72" t="s">
        <v>1</v>
      </c>
      <c r="AC155" s="72" t="s">
        <v>14</v>
      </c>
      <c r="AD155" s="73">
        <v>45402</v>
      </c>
      <c r="AE155" s="73">
        <v>45851</v>
      </c>
      <c r="AF155">
        <f t="shared" si="33"/>
        <v>2024</v>
      </c>
      <c r="AG155" t="str">
        <f t="shared" si="34"/>
        <v>abr</v>
      </c>
      <c r="AH155">
        <f t="shared" si="35"/>
        <v>2025</v>
      </c>
      <c r="AI155" t="str">
        <f t="shared" si="36"/>
        <v>jul</v>
      </c>
    </row>
    <row r="156" spans="20:35" x14ac:dyDescent="0.3">
      <c r="T156" s="11" t="s">
        <v>262</v>
      </c>
      <c r="U156" s="16">
        <v>21198.74</v>
      </c>
      <c r="V156">
        <v>46</v>
      </c>
      <c r="W156">
        <v>46</v>
      </c>
      <c r="X156" s="16">
        <v>460.84</v>
      </c>
      <c r="AA156" s="74" t="s">
        <v>185</v>
      </c>
      <c r="AB156" s="75" t="s">
        <v>1</v>
      </c>
      <c r="AC156" s="75" t="s">
        <v>2</v>
      </c>
      <c r="AD156" s="76">
        <v>44922</v>
      </c>
      <c r="AE156" s="76">
        <v>45745</v>
      </c>
      <c r="AF156">
        <f t="shared" si="33"/>
        <v>2022</v>
      </c>
      <c r="AG156" t="str">
        <f t="shared" si="34"/>
        <v>dez</v>
      </c>
      <c r="AH156">
        <f t="shared" si="35"/>
        <v>2025</v>
      </c>
      <c r="AI156" t="str">
        <f t="shared" si="36"/>
        <v>mar</v>
      </c>
    </row>
    <row r="157" spans="20:35" x14ac:dyDescent="0.3">
      <c r="T157" s="11" t="s">
        <v>263</v>
      </c>
      <c r="U157" s="16">
        <v>19208.330000000002</v>
      </c>
      <c r="V157">
        <v>47</v>
      </c>
      <c r="W157">
        <v>47</v>
      </c>
      <c r="X157" s="16">
        <v>408.69</v>
      </c>
      <c r="AA157" s="71" t="s">
        <v>186</v>
      </c>
      <c r="AB157" s="72" t="s">
        <v>33</v>
      </c>
      <c r="AC157" s="72" t="s">
        <v>2</v>
      </c>
      <c r="AD157" s="73">
        <v>44682</v>
      </c>
      <c r="AE157" s="73">
        <v>45821</v>
      </c>
      <c r="AF157">
        <f t="shared" si="33"/>
        <v>2022</v>
      </c>
      <c r="AG157" t="str">
        <f t="shared" si="34"/>
        <v>mai</v>
      </c>
      <c r="AH157">
        <f t="shared" si="35"/>
        <v>2025</v>
      </c>
      <c r="AI157" t="str">
        <f t="shared" si="36"/>
        <v>jun</v>
      </c>
    </row>
    <row r="158" spans="20:35" x14ac:dyDescent="0.3">
      <c r="T158" s="11" t="s">
        <v>264</v>
      </c>
      <c r="U158" s="16">
        <v>19336.2</v>
      </c>
      <c r="V158">
        <v>49</v>
      </c>
      <c r="W158">
        <v>49</v>
      </c>
      <c r="X158" s="16">
        <v>394.62</v>
      </c>
      <c r="AA158" s="74" t="s">
        <v>187</v>
      </c>
      <c r="AB158" s="75" t="s">
        <v>1</v>
      </c>
      <c r="AC158" s="75" t="s">
        <v>35</v>
      </c>
      <c r="AD158" s="76">
        <v>44832</v>
      </c>
      <c r="AE158" s="76">
        <v>45753</v>
      </c>
      <c r="AF158">
        <f t="shared" si="33"/>
        <v>2022</v>
      </c>
      <c r="AG158" t="str">
        <f t="shared" si="34"/>
        <v>set</v>
      </c>
      <c r="AH158">
        <f t="shared" si="35"/>
        <v>2025</v>
      </c>
      <c r="AI158" t="str">
        <f t="shared" si="36"/>
        <v>abr</v>
      </c>
    </row>
    <row r="159" spans="20:35" x14ac:dyDescent="0.3">
      <c r="T159" s="11" t="s">
        <v>265</v>
      </c>
      <c r="U159" s="16">
        <v>8586.0300000000007</v>
      </c>
      <c r="V159">
        <v>29</v>
      </c>
      <c r="W159">
        <v>29</v>
      </c>
      <c r="X159" s="16">
        <v>296.07</v>
      </c>
      <c r="AA159" s="71" t="s">
        <v>188</v>
      </c>
      <c r="AB159" s="72" t="s">
        <v>13</v>
      </c>
      <c r="AC159" s="72" t="s">
        <v>2</v>
      </c>
      <c r="AD159" s="73">
        <v>45192</v>
      </c>
      <c r="AE159" s="73">
        <v>45865</v>
      </c>
      <c r="AF159">
        <f t="shared" si="33"/>
        <v>2023</v>
      </c>
      <c r="AG159" t="str">
        <f t="shared" si="34"/>
        <v>set</v>
      </c>
      <c r="AH159">
        <f t="shared" si="35"/>
        <v>2025</v>
      </c>
      <c r="AI159" t="str">
        <f t="shared" si="36"/>
        <v>jul</v>
      </c>
    </row>
    <row r="160" spans="20:35" x14ac:dyDescent="0.3">
      <c r="T160" s="11" t="s">
        <v>266</v>
      </c>
      <c r="U160" s="16">
        <v>13175.76</v>
      </c>
      <c r="V160">
        <v>36</v>
      </c>
      <c r="W160">
        <v>36</v>
      </c>
      <c r="X160" s="16">
        <v>365.99</v>
      </c>
      <c r="AA160" s="74" t="s">
        <v>189</v>
      </c>
      <c r="AB160" s="75" t="s">
        <v>19</v>
      </c>
      <c r="AC160" s="75" t="s">
        <v>2</v>
      </c>
      <c r="AD160" s="76">
        <v>45192</v>
      </c>
      <c r="AE160" s="76">
        <v>45796</v>
      </c>
      <c r="AF160">
        <f t="shared" si="33"/>
        <v>2023</v>
      </c>
      <c r="AG160" t="str">
        <f t="shared" si="34"/>
        <v>set</v>
      </c>
      <c r="AH160">
        <f t="shared" si="35"/>
        <v>2025</v>
      </c>
      <c r="AI160" t="str">
        <f t="shared" si="36"/>
        <v>mai</v>
      </c>
    </row>
    <row r="161" spans="20:35" x14ac:dyDescent="0.3">
      <c r="T161" s="11" t="s">
        <v>267</v>
      </c>
      <c r="U161" s="16">
        <v>5748.1</v>
      </c>
      <c r="V161">
        <v>21</v>
      </c>
      <c r="W161">
        <v>21</v>
      </c>
      <c r="X161" s="16">
        <v>273.72000000000003</v>
      </c>
      <c r="AA161" s="71" t="s">
        <v>190</v>
      </c>
      <c r="AB161" s="72" t="s">
        <v>19</v>
      </c>
      <c r="AC161" s="72" t="s">
        <v>2</v>
      </c>
      <c r="AD161" s="73">
        <v>44502</v>
      </c>
      <c r="AE161" s="73">
        <v>45765</v>
      </c>
      <c r="AF161">
        <f t="shared" si="33"/>
        <v>2021</v>
      </c>
      <c r="AG161" t="str">
        <f t="shared" si="34"/>
        <v>nov</v>
      </c>
      <c r="AH161">
        <f t="shared" si="35"/>
        <v>2025</v>
      </c>
      <c r="AI161" t="str">
        <f t="shared" si="36"/>
        <v>abr</v>
      </c>
    </row>
    <row r="162" spans="20:35" x14ac:dyDescent="0.3">
      <c r="T162" s="11" t="s">
        <v>268</v>
      </c>
      <c r="U162" s="16">
        <v>17213.099999999999</v>
      </c>
      <c r="V162">
        <v>41</v>
      </c>
      <c r="W162">
        <v>41</v>
      </c>
      <c r="X162" s="16">
        <v>419.83</v>
      </c>
      <c r="AA162" s="74" t="s">
        <v>191</v>
      </c>
      <c r="AB162" s="75" t="s">
        <v>13</v>
      </c>
      <c r="AC162" s="75" t="s">
        <v>14</v>
      </c>
      <c r="AD162" s="76">
        <v>44892</v>
      </c>
      <c r="AE162" s="76">
        <v>45743</v>
      </c>
      <c r="AF162">
        <f t="shared" si="33"/>
        <v>2022</v>
      </c>
      <c r="AG162" t="str">
        <f t="shared" si="34"/>
        <v>nov</v>
      </c>
      <c r="AH162">
        <f t="shared" si="35"/>
        <v>2025</v>
      </c>
      <c r="AI162" t="str">
        <f t="shared" si="36"/>
        <v>mar</v>
      </c>
    </row>
    <row r="163" spans="20:35" x14ac:dyDescent="0.3">
      <c r="T163" s="11" t="s">
        <v>269</v>
      </c>
      <c r="U163" s="16">
        <v>4968.93</v>
      </c>
      <c r="V163">
        <v>11</v>
      </c>
      <c r="W163">
        <v>11</v>
      </c>
      <c r="X163" s="16">
        <v>451.72</v>
      </c>
      <c r="AA163" s="71" t="s">
        <v>192</v>
      </c>
      <c r="AB163" s="72" t="s">
        <v>13</v>
      </c>
      <c r="AC163" s="72" t="s">
        <v>2</v>
      </c>
      <c r="AD163" s="73">
        <v>44622</v>
      </c>
      <c r="AE163" s="73">
        <v>45813</v>
      </c>
      <c r="AF163">
        <f t="shared" si="33"/>
        <v>2022</v>
      </c>
      <c r="AG163" t="str">
        <f t="shared" si="34"/>
        <v>mar</v>
      </c>
      <c r="AH163">
        <f t="shared" si="35"/>
        <v>2025</v>
      </c>
      <c r="AI163" t="str">
        <f t="shared" si="36"/>
        <v>jun</v>
      </c>
    </row>
    <row r="164" spans="20:35" x14ac:dyDescent="0.3">
      <c r="T164" s="11" t="s">
        <v>270</v>
      </c>
      <c r="U164" s="16">
        <v>13001.37</v>
      </c>
      <c r="V164">
        <v>53</v>
      </c>
      <c r="W164">
        <v>53</v>
      </c>
      <c r="X164" s="16">
        <v>245.31</v>
      </c>
      <c r="AA164" s="74" t="s">
        <v>193</v>
      </c>
      <c r="AB164" s="75" t="s">
        <v>33</v>
      </c>
      <c r="AC164" s="75" t="s">
        <v>14</v>
      </c>
      <c r="AD164" s="76">
        <v>45522</v>
      </c>
      <c r="AE164" s="76">
        <v>45705</v>
      </c>
      <c r="AF164">
        <f t="shared" si="33"/>
        <v>2024</v>
      </c>
      <c r="AG164" t="str">
        <f t="shared" si="34"/>
        <v>ago</v>
      </c>
      <c r="AH164">
        <f t="shared" si="35"/>
        <v>2025</v>
      </c>
      <c r="AI164" t="str">
        <f t="shared" si="36"/>
        <v>fev</v>
      </c>
    </row>
    <row r="165" spans="20:35" x14ac:dyDescent="0.3">
      <c r="T165" s="11" t="s">
        <v>271</v>
      </c>
      <c r="U165" s="16">
        <v>8188.78</v>
      </c>
      <c r="V165">
        <v>40</v>
      </c>
      <c r="W165">
        <v>40</v>
      </c>
      <c r="X165" s="16">
        <v>204.72</v>
      </c>
      <c r="AA165" s="71" t="s">
        <v>194</v>
      </c>
      <c r="AB165" s="72" t="s">
        <v>33</v>
      </c>
      <c r="AC165" s="72" t="s">
        <v>2</v>
      </c>
      <c r="AD165" s="73">
        <v>45042</v>
      </c>
      <c r="AE165" s="73">
        <v>45836</v>
      </c>
      <c r="AF165">
        <f t="shared" si="33"/>
        <v>2023</v>
      </c>
      <c r="AG165" t="str">
        <f t="shared" si="34"/>
        <v>abr</v>
      </c>
      <c r="AH165">
        <f t="shared" si="35"/>
        <v>2025</v>
      </c>
      <c r="AI165" t="str">
        <f t="shared" si="36"/>
        <v>jun</v>
      </c>
    </row>
    <row r="166" spans="20:35" x14ac:dyDescent="0.3">
      <c r="T166" s="11" t="s">
        <v>272</v>
      </c>
      <c r="U166" s="16">
        <v>20421.57</v>
      </c>
      <c r="V166">
        <v>46</v>
      </c>
      <c r="W166">
        <v>46</v>
      </c>
      <c r="X166" s="16">
        <v>443.95</v>
      </c>
      <c r="AA166" s="74" t="s">
        <v>195</v>
      </c>
      <c r="AB166" s="75" t="s">
        <v>33</v>
      </c>
      <c r="AC166" s="75" t="s">
        <v>35</v>
      </c>
      <c r="AD166" s="76">
        <v>44502</v>
      </c>
      <c r="AE166" s="76">
        <v>45840</v>
      </c>
      <c r="AF166">
        <f t="shared" si="33"/>
        <v>2021</v>
      </c>
      <c r="AG166" t="str">
        <f t="shared" si="34"/>
        <v>nov</v>
      </c>
      <c r="AH166">
        <f t="shared" si="35"/>
        <v>2025</v>
      </c>
      <c r="AI166" t="str">
        <f t="shared" si="36"/>
        <v>jul</v>
      </c>
    </row>
    <row r="167" spans="20:35" x14ac:dyDescent="0.3">
      <c r="T167" s="11" t="s">
        <v>273</v>
      </c>
      <c r="U167" s="16">
        <v>2481.5300000000002</v>
      </c>
      <c r="V167">
        <v>9</v>
      </c>
      <c r="W167">
        <v>9</v>
      </c>
      <c r="X167" s="16">
        <v>275.73</v>
      </c>
      <c r="AA167" s="71" t="s">
        <v>197</v>
      </c>
      <c r="AB167" s="72" t="s">
        <v>19</v>
      </c>
      <c r="AC167" s="72" t="s">
        <v>35</v>
      </c>
      <c r="AD167" s="73">
        <v>44562</v>
      </c>
      <c r="AE167" s="73">
        <v>45770</v>
      </c>
      <c r="AF167">
        <f t="shared" si="33"/>
        <v>2022</v>
      </c>
      <c r="AG167" t="str">
        <f t="shared" si="34"/>
        <v>jan</v>
      </c>
      <c r="AH167">
        <f t="shared" si="35"/>
        <v>2025</v>
      </c>
      <c r="AI167" t="str">
        <f t="shared" si="36"/>
        <v>abr</v>
      </c>
    </row>
    <row r="168" spans="20:35" x14ac:dyDescent="0.3">
      <c r="T168" s="11" t="s">
        <v>274</v>
      </c>
      <c r="U168" s="16">
        <v>6693.93</v>
      </c>
      <c r="V168">
        <v>25</v>
      </c>
      <c r="W168">
        <v>25</v>
      </c>
      <c r="X168" s="16">
        <v>267.76</v>
      </c>
      <c r="AA168" s="74" t="s">
        <v>198</v>
      </c>
      <c r="AB168" s="75" t="s">
        <v>33</v>
      </c>
      <c r="AC168" s="75" t="s">
        <v>35</v>
      </c>
      <c r="AD168" s="76">
        <v>45792</v>
      </c>
      <c r="AE168" s="76">
        <v>45843</v>
      </c>
      <c r="AF168">
        <f t="shared" si="33"/>
        <v>2025</v>
      </c>
      <c r="AG168" t="str">
        <f t="shared" si="34"/>
        <v>mai</v>
      </c>
      <c r="AH168">
        <f t="shared" si="35"/>
        <v>2025</v>
      </c>
      <c r="AI168" t="str">
        <f t="shared" si="36"/>
        <v>jul</v>
      </c>
    </row>
    <row r="169" spans="20:35" x14ac:dyDescent="0.3">
      <c r="T169" s="11" t="s">
        <v>41</v>
      </c>
      <c r="U169" s="16">
        <v>2608.41</v>
      </c>
      <c r="V169">
        <v>13</v>
      </c>
      <c r="W169">
        <v>13</v>
      </c>
      <c r="X169" s="16">
        <v>200.65</v>
      </c>
      <c r="AA169" s="71" t="s">
        <v>199</v>
      </c>
      <c r="AB169" s="72" t="s">
        <v>6</v>
      </c>
      <c r="AC169" s="72" t="s">
        <v>14</v>
      </c>
      <c r="AD169" s="73">
        <v>45102</v>
      </c>
      <c r="AE169" s="73">
        <v>45716</v>
      </c>
      <c r="AF169">
        <f t="shared" si="33"/>
        <v>2023</v>
      </c>
      <c r="AG169" t="str">
        <f t="shared" si="34"/>
        <v>jun</v>
      </c>
      <c r="AH169">
        <f t="shared" si="35"/>
        <v>2025</v>
      </c>
      <c r="AI169" t="str">
        <f t="shared" si="36"/>
        <v>fev</v>
      </c>
    </row>
    <row r="170" spans="20:35" x14ac:dyDescent="0.3">
      <c r="T170" s="11" t="s">
        <v>275</v>
      </c>
      <c r="U170" s="16">
        <v>4868.04</v>
      </c>
      <c r="V170">
        <v>24</v>
      </c>
      <c r="W170">
        <v>24</v>
      </c>
      <c r="X170" s="16">
        <v>202.84</v>
      </c>
      <c r="AA170" s="74" t="s">
        <v>200</v>
      </c>
      <c r="AB170" s="75" t="s">
        <v>6</v>
      </c>
      <c r="AC170" s="75" t="s">
        <v>7</v>
      </c>
      <c r="AD170" s="76">
        <v>44802</v>
      </c>
      <c r="AE170" s="76">
        <v>45815</v>
      </c>
      <c r="AF170">
        <f t="shared" si="33"/>
        <v>2022</v>
      </c>
      <c r="AG170" t="str">
        <f t="shared" si="34"/>
        <v>ago</v>
      </c>
      <c r="AH170">
        <f t="shared" si="35"/>
        <v>2025</v>
      </c>
      <c r="AI170" t="str">
        <f t="shared" si="36"/>
        <v>jun</v>
      </c>
    </row>
    <row r="171" spans="20:35" x14ac:dyDescent="0.3">
      <c r="T171" s="11" t="s">
        <v>276</v>
      </c>
      <c r="U171" s="16">
        <v>23787.279999999999</v>
      </c>
      <c r="V171">
        <v>50</v>
      </c>
      <c r="W171">
        <v>50</v>
      </c>
      <c r="X171" s="16">
        <v>475.75</v>
      </c>
      <c r="AA171" s="71" t="s">
        <v>201</v>
      </c>
      <c r="AB171" s="72" t="s">
        <v>33</v>
      </c>
      <c r="AC171" s="72" t="s">
        <v>21</v>
      </c>
      <c r="AD171" s="73">
        <v>45642</v>
      </c>
      <c r="AE171" s="73">
        <v>45864</v>
      </c>
      <c r="AF171">
        <f t="shared" si="33"/>
        <v>2024</v>
      </c>
      <c r="AG171" t="str">
        <f t="shared" si="34"/>
        <v>dez</v>
      </c>
      <c r="AH171">
        <f t="shared" si="35"/>
        <v>2025</v>
      </c>
      <c r="AI171" t="str">
        <f t="shared" si="36"/>
        <v>jul</v>
      </c>
    </row>
    <row r="172" spans="20:35" x14ac:dyDescent="0.3">
      <c r="T172" s="11" t="s">
        <v>277</v>
      </c>
      <c r="U172" s="16">
        <v>738.11</v>
      </c>
      <c r="V172">
        <v>2</v>
      </c>
      <c r="W172">
        <v>2</v>
      </c>
      <c r="X172" s="16">
        <v>369.06</v>
      </c>
      <c r="AA172" s="74" t="s">
        <v>202</v>
      </c>
      <c r="AB172" s="75" t="s">
        <v>13</v>
      </c>
      <c r="AC172" s="75" t="s">
        <v>2</v>
      </c>
      <c r="AD172" s="76">
        <v>44802</v>
      </c>
      <c r="AE172" s="76">
        <v>45808</v>
      </c>
      <c r="AF172">
        <f t="shared" si="33"/>
        <v>2022</v>
      </c>
      <c r="AG172" t="str">
        <f t="shared" si="34"/>
        <v>ago</v>
      </c>
      <c r="AH172">
        <f t="shared" si="35"/>
        <v>2025</v>
      </c>
      <c r="AI172" t="str">
        <f t="shared" si="36"/>
        <v>mai</v>
      </c>
    </row>
    <row r="173" spans="20:35" x14ac:dyDescent="0.3">
      <c r="T173" s="11" t="s">
        <v>278</v>
      </c>
      <c r="U173" s="16">
        <v>10721.97</v>
      </c>
      <c r="V173">
        <v>37</v>
      </c>
      <c r="W173">
        <v>37</v>
      </c>
      <c r="X173" s="16">
        <v>289.77999999999997</v>
      </c>
      <c r="AA173" s="71" t="s">
        <v>203</v>
      </c>
      <c r="AB173" s="72" t="s">
        <v>6</v>
      </c>
      <c r="AC173" s="72" t="s">
        <v>21</v>
      </c>
      <c r="AD173" s="73">
        <v>45642</v>
      </c>
      <c r="AE173" s="73">
        <v>45847</v>
      </c>
      <c r="AF173">
        <f t="shared" si="33"/>
        <v>2024</v>
      </c>
      <c r="AG173" t="str">
        <f t="shared" si="34"/>
        <v>dez</v>
      </c>
      <c r="AH173">
        <f t="shared" si="35"/>
        <v>2025</v>
      </c>
      <c r="AI173" t="str">
        <f t="shared" si="36"/>
        <v>jul</v>
      </c>
    </row>
    <row r="174" spans="20:35" x14ac:dyDescent="0.3">
      <c r="T174" s="11" t="s">
        <v>279</v>
      </c>
      <c r="U174" s="16">
        <v>24049.64</v>
      </c>
      <c r="V174">
        <v>57</v>
      </c>
      <c r="W174">
        <v>57</v>
      </c>
      <c r="X174" s="16">
        <v>421.92</v>
      </c>
      <c r="AA174" s="74" t="s">
        <v>204</v>
      </c>
      <c r="AB174" s="75" t="s">
        <v>33</v>
      </c>
      <c r="AC174" s="75" t="s">
        <v>35</v>
      </c>
      <c r="AD174" s="76">
        <v>45612</v>
      </c>
      <c r="AE174" s="76">
        <v>45860</v>
      </c>
      <c r="AF174">
        <f t="shared" si="33"/>
        <v>2024</v>
      </c>
      <c r="AG174" t="str">
        <f t="shared" si="34"/>
        <v>nov</v>
      </c>
      <c r="AH174">
        <f t="shared" si="35"/>
        <v>2025</v>
      </c>
      <c r="AI174" t="str">
        <f t="shared" si="36"/>
        <v>jul</v>
      </c>
    </row>
    <row r="175" spans="20:35" x14ac:dyDescent="0.3">
      <c r="T175" s="11" t="s">
        <v>280</v>
      </c>
      <c r="U175" s="16">
        <v>5378.23</v>
      </c>
      <c r="V175">
        <v>14</v>
      </c>
      <c r="W175">
        <v>14</v>
      </c>
      <c r="X175" s="16">
        <v>384.16</v>
      </c>
      <c r="AA175" s="71" t="s">
        <v>205</v>
      </c>
      <c r="AB175" s="72" t="s">
        <v>33</v>
      </c>
      <c r="AC175" s="72" t="s">
        <v>35</v>
      </c>
      <c r="AD175" s="73">
        <v>45732</v>
      </c>
      <c r="AE175" s="73">
        <v>45801</v>
      </c>
      <c r="AF175">
        <f t="shared" si="33"/>
        <v>2025</v>
      </c>
      <c r="AG175" t="str">
        <f t="shared" si="34"/>
        <v>mar</v>
      </c>
      <c r="AH175">
        <f t="shared" si="35"/>
        <v>2025</v>
      </c>
      <c r="AI175" t="str">
        <f t="shared" si="36"/>
        <v>mai</v>
      </c>
    </row>
    <row r="176" spans="20:35" x14ac:dyDescent="0.3">
      <c r="T176" s="11" t="s">
        <v>281</v>
      </c>
      <c r="U176" s="16">
        <v>5214.6400000000003</v>
      </c>
      <c r="V176">
        <v>17</v>
      </c>
      <c r="W176">
        <v>17</v>
      </c>
      <c r="X176" s="16">
        <v>306.74</v>
      </c>
      <c r="AA176" s="74" t="s">
        <v>206</v>
      </c>
      <c r="AB176" s="75" t="s">
        <v>6</v>
      </c>
      <c r="AC176" s="75" t="s">
        <v>35</v>
      </c>
      <c r="AD176" s="76">
        <v>45522</v>
      </c>
      <c r="AE176" s="76">
        <v>45849</v>
      </c>
      <c r="AF176">
        <f t="shared" si="33"/>
        <v>2024</v>
      </c>
      <c r="AG176" t="str">
        <f t="shared" si="34"/>
        <v>ago</v>
      </c>
      <c r="AH176">
        <f t="shared" si="35"/>
        <v>2025</v>
      </c>
      <c r="AI176" t="str">
        <f t="shared" si="36"/>
        <v>jul</v>
      </c>
    </row>
    <row r="177" spans="20:35" x14ac:dyDescent="0.3">
      <c r="T177" s="11" t="s">
        <v>282</v>
      </c>
      <c r="U177" s="16">
        <v>9934.3799999999992</v>
      </c>
      <c r="V177">
        <v>24</v>
      </c>
      <c r="W177">
        <v>24</v>
      </c>
      <c r="X177" s="16">
        <v>413.93</v>
      </c>
      <c r="AA177" s="71" t="s">
        <v>207</v>
      </c>
      <c r="AB177" s="72" t="s">
        <v>13</v>
      </c>
      <c r="AC177" s="72" t="s">
        <v>21</v>
      </c>
      <c r="AD177" s="73">
        <v>45552</v>
      </c>
      <c r="AE177" s="73">
        <v>45701</v>
      </c>
      <c r="AF177">
        <f t="shared" si="33"/>
        <v>2024</v>
      </c>
      <c r="AG177" t="str">
        <f t="shared" si="34"/>
        <v>set</v>
      </c>
      <c r="AH177">
        <f t="shared" si="35"/>
        <v>2025</v>
      </c>
      <c r="AI177" t="str">
        <f t="shared" si="36"/>
        <v>fev</v>
      </c>
    </row>
    <row r="178" spans="20:35" x14ac:dyDescent="0.3">
      <c r="T178" s="11" t="s">
        <v>283</v>
      </c>
      <c r="U178" s="16">
        <v>14750.17</v>
      </c>
      <c r="V178">
        <v>50</v>
      </c>
      <c r="W178">
        <v>50</v>
      </c>
      <c r="X178" s="16">
        <v>295</v>
      </c>
      <c r="AA178" s="74" t="s">
        <v>208</v>
      </c>
      <c r="AB178" s="75" t="s">
        <v>13</v>
      </c>
      <c r="AC178" s="75" t="s">
        <v>21</v>
      </c>
      <c r="AD178" s="76">
        <v>44652</v>
      </c>
      <c r="AE178" s="76">
        <v>45812</v>
      </c>
      <c r="AF178">
        <f t="shared" si="33"/>
        <v>2022</v>
      </c>
      <c r="AG178" t="str">
        <f t="shared" si="34"/>
        <v>abr</v>
      </c>
      <c r="AH178">
        <f t="shared" si="35"/>
        <v>2025</v>
      </c>
      <c r="AI178" t="str">
        <f t="shared" si="36"/>
        <v>jun</v>
      </c>
    </row>
    <row r="179" spans="20:35" x14ac:dyDescent="0.3">
      <c r="T179" s="11" t="s">
        <v>284</v>
      </c>
      <c r="U179" s="16">
        <v>5202.3500000000004</v>
      </c>
      <c r="V179">
        <v>23</v>
      </c>
      <c r="W179">
        <v>23</v>
      </c>
      <c r="X179" s="16">
        <v>226.19</v>
      </c>
      <c r="AA179" s="71" t="s">
        <v>209</v>
      </c>
      <c r="AB179" s="72" t="s">
        <v>6</v>
      </c>
      <c r="AC179" s="72" t="s">
        <v>35</v>
      </c>
      <c r="AD179" s="73">
        <v>45582</v>
      </c>
      <c r="AE179" s="73">
        <v>45714</v>
      </c>
      <c r="AF179">
        <f t="shared" si="33"/>
        <v>2024</v>
      </c>
      <c r="AG179" t="str">
        <f t="shared" si="34"/>
        <v>out</v>
      </c>
      <c r="AH179">
        <f t="shared" si="35"/>
        <v>2025</v>
      </c>
      <c r="AI179" t="str">
        <f t="shared" si="36"/>
        <v>fev</v>
      </c>
    </row>
    <row r="180" spans="20:35" x14ac:dyDescent="0.3">
      <c r="T180" s="11" t="s">
        <v>42</v>
      </c>
      <c r="U180" s="16">
        <v>12716.54</v>
      </c>
      <c r="V180">
        <v>44</v>
      </c>
      <c r="W180">
        <v>44</v>
      </c>
      <c r="X180" s="16">
        <v>289.01</v>
      </c>
      <c r="AA180" s="74" t="s">
        <v>210</v>
      </c>
      <c r="AB180" s="75" t="s">
        <v>1</v>
      </c>
      <c r="AC180" s="75" t="s">
        <v>35</v>
      </c>
      <c r="AD180" s="76">
        <v>45372</v>
      </c>
      <c r="AE180" s="76">
        <v>45829</v>
      </c>
      <c r="AF180">
        <f t="shared" si="33"/>
        <v>2024</v>
      </c>
      <c r="AG180" t="str">
        <f t="shared" si="34"/>
        <v>mar</v>
      </c>
      <c r="AH180">
        <f t="shared" si="35"/>
        <v>2025</v>
      </c>
      <c r="AI180" t="str">
        <f t="shared" si="36"/>
        <v>jun</v>
      </c>
    </row>
    <row r="181" spans="20:35" x14ac:dyDescent="0.3">
      <c r="T181" s="11" t="s">
        <v>285</v>
      </c>
      <c r="U181" s="16">
        <v>9522.91</v>
      </c>
      <c r="V181">
        <v>26</v>
      </c>
      <c r="W181">
        <v>26</v>
      </c>
      <c r="X181" s="16">
        <v>366.27</v>
      </c>
      <c r="AA181" s="71" t="s">
        <v>211</v>
      </c>
      <c r="AB181" s="72" t="s">
        <v>13</v>
      </c>
      <c r="AC181" s="72" t="s">
        <v>7</v>
      </c>
      <c r="AD181" s="73">
        <v>45402</v>
      </c>
      <c r="AE181" s="73">
        <v>45707</v>
      </c>
      <c r="AF181">
        <f t="shared" si="33"/>
        <v>2024</v>
      </c>
      <c r="AG181" t="str">
        <f t="shared" si="34"/>
        <v>abr</v>
      </c>
      <c r="AH181">
        <f t="shared" si="35"/>
        <v>2025</v>
      </c>
      <c r="AI181" t="str">
        <f t="shared" si="36"/>
        <v>fev</v>
      </c>
    </row>
    <row r="182" spans="20:35" x14ac:dyDescent="0.3">
      <c r="T182" s="11" t="s">
        <v>286</v>
      </c>
      <c r="U182" s="16">
        <v>9564.39</v>
      </c>
      <c r="V182">
        <v>26</v>
      </c>
      <c r="W182">
        <v>26</v>
      </c>
      <c r="X182" s="16">
        <v>367.86</v>
      </c>
      <c r="AA182" s="74" t="s">
        <v>212</v>
      </c>
      <c r="AB182" s="75" t="s">
        <v>33</v>
      </c>
      <c r="AC182" s="75" t="s">
        <v>7</v>
      </c>
      <c r="AD182" s="76">
        <v>44952</v>
      </c>
      <c r="AE182" s="76">
        <v>45830</v>
      </c>
      <c r="AF182">
        <f t="shared" si="33"/>
        <v>2023</v>
      </c>
      <c r="AG182" t="str">
        <f t="shared" si="34"/>
        <v>jan</v>
      </c>
      <c r="AH182">
        <f t="shared" si="35"/>
        <v>2025</v>
      </c>
      <c r="AI182" t="str">
        <f t="shared" si="36"/>
        <v>jun</v>
      </c>
    </row>
    <row r="183" spans="20:35" x14ac:dyDescent="0.3">
      <c r="T183" s="11" t="s">
        <v>287</v>
      </c>
      <c r="U183" s="16">
        <v>3722.66</v>
      </c>
      <c r="V183">
        <v>17</v>
      </c>
      <c r="W183">
        <v>17</v>
      </c>
      <c r="X183" s="16">
        <v>218.98</v>
      </c>
      <c r="AA183" s="71" t="s">
        <v>213</v>
      </c>
      <c r="AB183" s="72" t="s">
        <v>33</v>
      </c>
      <c r="AC183" s="72" t="s">
        <v>21</v>
      </c>
      <c r="AD183" s="73">
        <v>45162</v>
      </c>
      <c r="AE183" s="73">
        <v>45739</v>
      </c>
      <c r="AF183">
        <f t="shared" si="33"/>
        <v>2023</v>
      </c>
      <c r="AG183" t="str">
        <f t="shared" si="34"/>
        <v>ago</v>
      </c>
      <c r="AH183">
        <f t="shared" si="35"/>
        <v>2025</v>
      </c>
      <c r="AI183" t="str">
        <f t="shared" si="36"/>
        <v>mar</v>
      </c>
    </row>
    <row r="184" spans="20:35" x14ac:dyDescent="0.3">
      <c r="T184" s="11" t="s">
        <v>288</v>
      </c>
      <c r="U184" s="16">
        <v>13698.85</v>
      </c>
      <c r="V184">
        <v>50</v>
      </c>
      <c r="W184">
        <v>50</v>
      </c>
      <c r="X184" s="16">
        <v>273.98</v>
      </c>
      <c r="AA184" s="74" t="s">
        <v>214</v>
      </c>
      <c r="AB184" s="75" t="s">
        <v>19</v>
      </c>
      <c r="AC184" s="75" t="s">
        <v>21</v>
      </c>
      <c r="AD184" s="76">
        <v>45672</v>
      </c>
      <c r="AE184" s="76">
        <v>45808</v>
      </c>
      <c r="AF184">
        <f t="shared" si="33"/>
        <v>2025</v>
      </c>
      <c r="AG184" t="str">
        <f t="shared" si="34"/>
        <v>jan</v>
      </c>
      <c r="AH184">
        <f t="shared" si="35"/>
        <v>2025</v>
      </c>
      <c r="AI184" t="str">
        <f t="shared" si="36"/>
        <v>mai</v>
      </c>
    </row>
    <row r="185" spans="20:35" x14ac:dyDescent="0.3">
      <c r="T185" s="11" t="s">
        <v>289</v>
      </c>
      <c r="U185" s="16">
        <v>7335.1</v>
      </c>
      <c r="V185">
        <v>19</v>
      </c>
      <c r="W185">
        <v>19</v>
      </c>
      <c r="X185" s="16">
        <v>386.06</v>
      </c>
      <c r="AA185" s="71" t="s">
        <v>215</v>
      </c>
      <c r="AB185" s="72" t="s">
        <v>6</v>
      </c>
      <c r="AC185" s="72" t="s">
        <v>14</v>
      </c>
      <c r="AD185" s="73">
        <v>45492</v>
      </c>
      <c r="AE185" s="73">
        <v>45842</v>
      </c>
      <c r="AF185">
        <f t="shared" si="33"/>
        <v>2024</v>
      </c>
      <c r="AG185" t="str">
        <f t="shared" si="34"/>
        <v>jul</v>
      </c>
      <c r="AH185">
        <f t="shared" si="35"/>
        <v>2025</v>
      </c>
      <c r="AI185" t="str">
        <f t="shared" si="36"/>
        <v>jul</v>
      </c>
    </row>
    <row r="186" spans="20:35" x14ac:dyDescent="0.3">
      <c r="T186" s="11" t="s">
        <v>290</v>
      </c>
      <c r="U186" s="16">
        <v>18398.98</v>
      </c>
      <c r="V186">
        <v>38</v>
      </c>
      <c r="W186">
        <v>38</v>
      </c>
      <c r="X186" s="16">
        <v>484.18</v>
      </c>
      <c r="AA186" s="74" t="s">
        <v>216</v>
      </c>
      <c r="AB186" s="75" t="s">
        <v>1</v>
      </c>
      <c r="AC186" s="75" t="s">
        <v>2</v>
      </c>
      <c r="AD186" s="76">
        <v>45102</v>
      </c>
      <c r="AE186" s="76">
        <v>45765</v>
      </c>
      <c r="AF186">
        <f t="shared" si="33"/>
        <v>2023</v>
      </c>
      <c r="AG186" t="str">
        <f t="shared" si="34"/>
        <v>jun</v>
      </c>
      <c r="AH186">
        <f t="shared" si="35"/>
        <v>2025</v>
      </c>
      <c r="AI186" t="str">
        <f t="shared" si="36"/>
        <v>abr</v>
      </c>
    </row>
    <row r="187" spans="20:35" x14ac:dyDescent="0.3">
      <c r="T187" s="11" t="s">
        <v>291</v>
      </c>
      <c r="U187" s="16">
        <v>8691.85</v>
      </c>
      <c r="V187">
        <v>20</v>
      </c>
      <c r="W187">
        <v>20</v>
      </c>
      <c r="X187" s="16">
        <v>434.59</v>
      </c>
      <c r="AA187" s="71" t="s">
        <v>217</v>
      </c>
      <c r="AB187" s="72" t="s">
        <v>33</v>
      </c>
      <c r="AC187" s="72" t="s">
        <v>35</v>
      </c>
      <c r="AD187" s="73">
        <v>44622</v>
      </c>
      <c r="AE187" s="73">
        <v>45762</v>
      </c>
      <c r="AF187">
        <f t="shared" si="33"/>
        <v>2022</v>
      </c>
      <c r="AG187" t="str">
        <f t="shared" si="34"/>
        <v>mar</v>
      </c>
      <c r="AH187">
        <f t="shared" si="35"/>
        <v>2025</v>
      </c>
      <c r="AI187" t="str">
        <f t="shared" si="36"/>
        <v>abr</v>
      </c>
    </row>
    <row r="188" spans="20:35" x14ac:dyDescent="0.3">
      <c r="T188" s="11" t="s">
        <v>292</v>
      </c>
      <c r="U188" s="16">
        <v>2545.8200000000002</v>
      </c>
      <c r="V188">
        <v>7</v>
      </c>
      <c r="W188">
        <v>7</v>
      </c>
      <c r="X188" s="16">
        <v>363.69</v>
      </c>
      <c r="AA188" s="74" t="s">
        <v>218</v>
      </c>
      <c r="AB188" s="75" t="s">
        <v>13</v>
      </c>
      <c r="AC188" s="75" t="s">
        <v>14</v>
      </c>
      <c r="AD188" s="76">
        <v>45102</v>
      </c>
      <c r="AE188" s="76">
        <v>45871</v>
      </c>
      <c r="AF188">
        <f t="shared" si="33"/>
        <v>2023</v>
      </c>
      <c r="AG188" t="str">
        <f t="shared" si="34"/>
        <v>jun</v>
      </c>
      <c r="AH188">
        <f t="shared" si="35"/>
        <v>2025</v>
      </c>
      <c r="AI188" t="str">
        <f t="shared" si="36"/>
        <v>ago</v>
      </c>
    </row>
    <row r="189" spans="20:35" x14ac:dyDescent="0.3">
      <c r="T189" s="11" t="s">
        <v>293</v>
      </c>
      <c r="U189" s="16">
        <v>22373.55</v>
      </c>
      <c r="V189">
        <v>51</v>
      </c>
      <c r="W189">
        <v>51</v>
      </c>
      <c r="X189" s="16">
        <v>438.7</v>
      </c>
      <c r="AA189" s="71" t="s">
        <v>219</v>
      </c>
      <c r="AB189" s="72" t="s">
        <v>1</v>
      </c>
      <c r="AC189" s="72" t="s">
        <v>7</v>
      </c>
      <c r="AD189" s="73">
        <v>44892</v>
      </c>
      <c r="AE189" s="73">
        <v>45687</v>
      </c>
      <c r="AF189">
        <f t="shared" si="33"/>
        <v>2022</v>
      </c>
      <c r="AG189" t="str">
        <f t="shared" si="34"/>
        <v>nov</v>
      </c>
      <c r="AH189">
        <f t="shared" si="35"/>
        <v>2025</v>
      </c>
      <c r="AI189" t="str">
        <f t="shared" si="36"/>
        <v>jan</v>
      </c>
    </row>
    <row r="190" spans="20:35" x14ac:dyDescent="0.3">
      <c r="T190" s="11" t="s">
        <v>294</v>
      </c>
      <c r="U190" s="16">
        <v>6987.57</v>
      </c>
      <c r="V190">
        <v>16</v>
      </c>
      <c r="W190">
        <v>16</v>
      </c>
      <c r="X190" s="16">
        <v>436.72</v>
      </c>
      <c r="AA190" s="74" t="s">
        <v>220</v>
      </c>
      <c r="AB190" s="75" t="s">
        <v>19</v>
      </c>
      <c r="AC190" s="75" t="s">
        <v>2</v>
      </c>
      <c r="AD190" s="76">
        <v>45102</v>
      </c>
      <c r="AE190" s="76">
        <v>45796</v>
      </c>
      <c r="AF190">
        <f t="shared" si="33"/>
        <v>2023</v>
      </c>
      <c r="AG190" t="str">
        <f t="shared" si="34"/>
        <v>jun</v>
      </c>
      <c r="AH190">
        <f t="shared" si="35"/>
        <v>2025</v>
      </c>
      <c r="AI190" t="str">
        <f t="shared" si="36"/>
        <v>mai</v>
      </c>
    </row>
    <row r="191" spans="20:35" x14ac:dyDescent="0.3">
      <c r="T191" s="11" t="s">
        <v>295</v>
      </c>
      <c r="U191" s="16">
        <v>10930.41</v>
      </c>
      <c r="V191">
        <v>25</v>
      </c>
      <c r="W191">
        <v>25</v>
      </c>
      <c r="X191" s="16">
        <v>437.22</v>
      </c>
      <c r="AA191" s="71" t="s">
        <v>221</v>
      </c>
      <c r="AB191" s="72" t="s">
        <v>6</v>
      </c>
      <c r="AC191" s="72" t="s">
        <v>2</v>
      </c>
      <c r="AD191" s="73">
        <v>45792</v>
      </c>
      <c r="AE191" s="73">
        <v>45847</v>
      </c>
      <c r="AF191">
        <f t="shared" si="33"/>
        <v>2025</v>
      </c>
      <c r="AG191" t="str">
        <f t="shared" si="34"/>
        <v>mai</v>
      </c>
      <c r="AH191">
        <f t="shared" si="35"/>
        <v>2025</v>
      </c>
      <c r="AI191" t="str">
        <f t="shared" si="36"/>
        <v>jul</v>
      </c>
    </row>
    <row r="192" spans="20:35" x14ac:dyDescent="0.3">
      <c r="T192" s="11" t="s">
        <v>296</v>
      </c>
      <c r="U192" s="16">
        <v>8958.14</v>
      </c>
      <c r="V192">
        <v>42</v>
      </c>
      <c r="W192">
        <v>42</v>
      </c>
      <c r="X192" s="16">
        <v>213.29</v>
      </c>
      <c r="AA192" s="74" t="s">
        <v>222</v>
      </c>
      <c r="AB192" s="75" t="s">
        <v>13</v>
      </c>
      <c r="AC192" s="75" t="s">
        <v>35</v>
      </c>
      <c r="AD192" s="76">
        <v>45252</v>
      </c>
      <c r="AE192" s="76">
        <v>45782</v>
      </c>
      <c r="AF192">
        <f t="shared" si="33"/>
        <v>2023</v>
      </c>
      <c r="AG192" t="str">
        <f t="shared" si="34"/>
        <v>nov</v>
      </c>
      <c r="AH192">
        <f t="shared" si="35"/>
        <v>2025</v>
      </c>
      <c r="AI192" t="str">
        <f t="shared" si="36"/>
        <v>mai</v>
      </c>
    </row>
    <row r="193" spans="20:35" x14ac:dyDescent="0.3">
      <c r="T193" s="11" t="s">
        <v>298</v>
      </c>
      <c r="U193" s="16">
        <v>6013.7</v>
      </c>
      <c r="V193">
        <v>29</v>
      </c>
      <c r="W193">
        <v>29</v>
      </c>
      <c r="X193" s="16">
        <v>207.37</v>
      </c>
      <c r="AA193" s="71" t="s">
        <v>223</v>
      </c>
      <c r="AB193" s="72" t="s">
        <v>6</v>
      </c>
      <c r="AC193" s="72" t="s">
        <v>14</v>
      </c>
      <c r="AD193" s="73">
        <v>44952</v>
      </c>
      <c r="AE193" s="73">
        <v>45878</v>
      </c>
      <c r="AF193">
        <f t="shared" si="33"/>
        <v>2023</v>
      </c>
      <c r="AG193" t="str">
        <f t="shared" si="34"/>
        <v>jan</v>
      </c>
      <c r="AH193">
        <f t="shared" si="35"/>
        <v>2025</v>
      </c>
      <c r="AI193" t="str">
        <f t="shared" si="36"/>
        <v>ago</v>
      </c>
    </row>
    <row r="194" spans="20:35" x14ac:dyDescent="0.3">
      <c r="T194" s="11" t="s">
        <v>299</v>
      </c>
      <c r="U194" s="16">
        <v>16054.76</v>
      </c>
      <c r="V194">
        <v>53</v>
      </c>
      <c r="W194">
        <v>53</v>
      </c>
      <c r="X194" s="16">
        <v>302.92</v>
      </c>
      <c r="AA194" s="74" t="s">
        <v>224</v>
      </c>
      <c r="AB194" s="75" t="s">
        <v>1</v>
      </c>
      <c r="AC194" s="75" t="s">
        <v>35</v>
      </c>
      <c r="AD194" s="76">
        <v>44952</v>
      </c>
      <c r="AE194" s="76">
        <v>45715</v>
      </c>
      <c r="AF194">
        <f t="shared" si="33"/>
        <v>2023</v>
      </c>
      <c r="AG194" t="str">
        <f t="shared" si="34"/>
        <v>jan</v>
      </c>
      <c r="AH194">
        <f t="shared" si="35"/>
        <v>2025</v>
      </c>
      <c r="AI194" t="str">
        <f t="shared" si="36"/>
        <v>fev</v>
      </c>
    </row>
    <row r="195" spans="20:35" x14ac:dyDescent="0.3">
      <c r="T195" s="11" t="s">
        <v>300</v>
      </c>
      <c r="U195" s="16">
        <v>8122.22</v>
      </c>
      <c r="V195">
        <v>28</v>
      </c>
      <c r="W195">
        <v>28</v>
      </c>
      <c r="X195" s="16">
        <v>290.08</v>
      </c>
      <c r="AA195" s="71" t="s">
        <v>226</v>
      </c>
      <c r="AB195" s="72" t="s">
        <v>33</v>
      </c>
      <c r="AC195" s="72" t="s">
        <v>21</v>
      </c>
      <c r="AD195" s="73">
        <v>45072</v>
      </c>
      <c r="AE195" s="73">
        <v>45684</v>
      </c>
      <c r="AF195">
        <f t="shared" si="33"/>
        <v>2023</v>
      </c>
      <c r="AG195" t="str">
        <f t="shared" si="34"/>
        <v>mai</v>
      </c>
      <c r="AH195">
        <f t="shared" si="35"/>
        <v>2025</v>
      </c>
      <c r="AI195" t="str">
        <f t="shared" si="36"/>
        <v>jan</v>
      </c>
    </row>
    <row r="196" spans="20:35" x14ac:dyDescent="0.3">
      <c r="T196" s="11" t="s">
        <v>301</v>
      </c>
      <c r="U196" s="16">
        <v>18644.23</v>
      </c>
      <c r="V196">
        <v>51</v>
      </c>
      <c r="W196">
        <v>51</v>
      </c>
      <c r="X196" s="16">
        <v>365.57</v>
      </c>
      <c r="AA196" s="74" t="s">
        <v>227</v>
      </c>
      <c r="AB196" s="75" t="s">
        <v>6</v>
      </c>
      <c r="AC196" s="75" t="s">
        <v>21</v>
      </c>
      <c r="AD196" s="76">
        <v>44802</v>
      </c>
      <c r="AE196" s="76">
        <v>45713</v>
      </c>
      <c r="AF196">
        <f t="shared" si="33"/>
        <v>2022</v>
      </c>
      <c r="AG196" t="str">
        <f t="shared" si="34"/>
        <v>ago</v>
      </c>
      <c r="AH196">
        <f t="shared" si="35"/>
        <v>2025</v>
      </c>
      <c r="AI196" t="str">
        <f t="shared" si="36"/>
        <v>fev</v>
      </c>
    </row>
    <row r="197" spans="20:35" x14ac:dyDescent="0.3">
      <c r="T197" s="11" t="s">
        <v>302</v>
      </c>
      <c r="U197" s="16">
        <v>13185.61</v>
      </c>
      <c r="V197">
        <v>40</v>
      </c>
      <c r="W197">
        <v>40</v>
      </c>
      <c r="X197" s="16">
        <v>329.64</v>
      </c>
      <c r="AA197" s="71" t="s">
        <v>228</v>
      </c>
      <c r="AB197" s="72" t="s">
        <v>6</v>
      </c>
      <c r="AC197" s="72" t="s">
        <v>14</v>
      </c>
      <c r="AD197" s="73">
        <v>44832</v>
      </c>
      <c r="AE197" s="73">
        <v>45709</v>
      </c>
      <c r="AF197">
        <f t="shared" si="33"/>
        <v>2022</v>
      </c>
      <c r="AG197" t="str">
        <f t="shared" si="34"/>
        <v>set</v>
      </c>
      <c r="AH197">
        <f t="shared" si="35"/>
        <v>2025</v>
      </c>
      <c r="AI197" t="str">
        <f t="shared" si="36"/>
        <v>fev</v>
      </c>
    </row>
    <row r="198" spans="20:35" x14ac:dyDescent="0.3">
      <c r="T198" s="11" t="s">
        <v>303</v>
      </c>
      <c r="U198" s="16">
        <v>10216.74</v>
      </c>
      <c r="V198">
        <v>24</v>
      </c>
      <c r="W198">
        <v>24</v>
      </c>
      <c r="X198" s="16">
        <v>425.7</v>
      </c>
      <c r="AA198" s="74" t="s">
        <v>229</v>
      </c>
      <c r="AB198" s="75" t="s">
        <v>6</v>
      </c>
      <c r="AC198" s="75" t="s">
        <v>14</v>
      </c>
      <c r="AD198" s="76">
        <v>45432</v>
      </c>
      <c r="AE198" s="76">
        <v>45806</v>
      </c>
      <c r="AF198">
        <f t="shared" ref="AF198:AF261" si="37">YEAR(AD198)</f>
        <v>2024</v>
      </c>
      <c r="AG198" t="str">
        <f t="shared" ref="AG198:AG261" si="38">TEXT(AD198,"mmm")</f>
        <v>mai</v>
      </c>
      <c r="AH198">
        <f t="shared" ref="AH198:AH261" si="39">YEAR(AE198)</f>
        <v>2025</v>
      </c>
      <c r="AI198" t="str">
        <f t="shared" ref="AI198:AI261" si="40">TEXT(AE198,"mmm")</f>
        <v>mai</v>
      </c>
    </row>
    <row r="199" spans="20:35" x14ac:dyDescent="0.3">
      <c r="T199" s="11" t="s">
        <v>304</v>
      </c>
      <c r="U199" s="16">
        <v>8024.21</v>
      </c>
      <c r="V199">
        <v>20</v>
      </c>
      <c r="W199">
        <v>20</v>
      </c>
      <c r="X199" s="16">
        <v>401.21</v>
      </c>
      <c r="AA199" s="71" t="s">
        <v>230</v>
      </c>
      <c r="AB199" s="72" t="s">
        <v>33</v>
      </c>
      <c r="AC199" s="72" t="s">
        <v>14</v>
      </c>
      <c r="AD199" s="73">
        <v>44802</v>
      </c>
      <c r="AE199" s="73">
        <v>45698</v>
      </c>
      <c r="AF199">
        <f t="shared" si="37"/>
        <v>2022</v>
      </c>
      <c r="AG199" t="str">
        <f t="shared" si="38"/>
        <v>ago</v>
      </c>
      <c r="AH199">
        <f t="shared" si="39"/>
        <v>2025</v>
      </c>
      <c r="AI199" t="str">
        <f t="shared" si="40"/>
        <v>fev</v>
      </c>
    </row>
    <row r="200" spans="20:35" x14ac:dyDescent="0.3">
      <c r="T200" s="11" t="s">
        <v>44</v>
      </c>
      <c r="U200" s="16">
        <v>25689.74</v>
      </c>
      <c r="V200">
        <v>55</v>
      </c>
      <c r="W200">
        <v>55</v>
      </c>
      <c r="X200" s="16">
        <v>467.09</v>
      </c>
      <c r="AA200" s="74" t="s">
        <v>231</v>
      </c>
      <c r="AB200" s="75" t="s">
        <v>33</v>
      </c>
      <c r="AC200" s="75" t="s">
        <v>14</v>
      </c>
      <c r="AD200" s="76">
        <v>45582</v>
      </c>
      <c r="AE200" s="76">
        <v>45872</v>
      </c>
      <c r="AF200">
        <f t="shared" si="37"/>
        <v>2024</v>
      </c>
      <c r="AG200" t="str">
        <f t="shared" si="38"/>
        <v>out</v>
      </c>
      <c r="AH200">
        <f t="shared" si="39"/>
        <v>2025</v>
      </c>
      <c r="AI200" t="str">
        <f t="shared" si="40"/>
        <v>ago</v>
      </c>
    </row>
    <row r="201" spans="20:35" x14ac:dyDescent="0.3">
      <c r="T201" s="11" t="s">
        <v>305</v>
      </c>
      <c r="U201" s="16">
        <v>11341.38</v>
      </c>
      <c r="V201">
        <v>25</v>
      </c>
      <c r="W201">
        <v>25</v>
      </c>
      <c r="X201" s="16">
        <v>453.66</v>
      </c>
      <c r="AA201" s="71" t="s">
        <v>232</v>
      </c>
      <c r="AB201" s="72" t="s">
        <v>33</v>
      </c>
      <c r="AC201" s="72" t="s">
        <v>21</v>
      </c>
      <c r="AD201" s="73">
        <v>45492</v>
      </c>
      <c r="AE201" s="73">
        <v>45745</v>
      </c>
      <c r="AF201">
        <f t="shared" si="37"/>
        <v>2024</v>
      </c>
      <c r="AG201" t="str">
        <f t="shared" si="38"/>
        <v>jul</v>
      </c>
      <c r="AH201">
        <f t="shared" si="39"/>
        <v>2025</v>
      </c>
      <c r="AI201" t="str">
        <f t="shared" si="40"/>
        <v>mar</v>
      </c>
    </row>
    <row r="202" spans="20:35" x14ac:dyDescent="0.3">
      <c r="T202" s="11" t="s">
        <v>306</v>
      </c>
      <c r="U202" s="16">
        <v>1357.86</v>
      </c>
      <c r="V202">
        <v>5</v>
      </c>
      <c r="W202">
        <v>5</v>
      </c>
      <c r="X202" s="16">
        <v>271.57</v>
      </c>
      <c r="AA202" s="74" t="s">
        <v>233</v>
      </c>
      <c r="AB202" s="75" t="s">
        <v>6</v>
      </c>
      <c r="AC202" s="75" t="s">
        <v>35</v>
      </c>
      <c r="AD202" s="76">
        <v>45402</v>
      </c>
      <c r="AE202" s="76">
        <v>45870</v>
      </c>
      <c r="AF202">
        <f t="shared" si="37"/>
        <v>2024</v>
      </c>
      <c r="AG202" t="str">
        <f t="shared" si="38"/>
        <v>abr</v>
      </c>
      <c r="AH202">
        <f t="shared" si="39"/>
        <v>2025</v>
      </c>
      <c r="AI202" t="str">
        <f t="shared" si="40"/>
        <v>ago</v>
      </c>
    </row>
    <row r="203" spans="20:35" x14ac:dyDescent="0.3">
      <c r="T203" s="11" t="s">
        <v>307</v>
      </c>
      <c r="U203" s="16">
        <v>7845.88</v>
      </c>
      <c r="V203">
        <v>24</v>
      </c>
      <c r="W203">
        <v>24</v>
      </c>
      <c r="X203" s="16">
        <v>326.91000000000003</v>
      </c>
      <c r="AA203" s="71" t="s">
        <v>234</v>
      </c>
      <c r="AB203" s="72" t="s">
        <v>33</v>
      </c>
      <c r="AC203" s="72" t="s">
        <v>2</v>
      </c>
      <c r="AD203" s="73">
        <v>44562</v>
      </c>
      <c r="AE203" s="73">
        <v>45847</v>
      </c>
      <c r="AF203">
        <f t="shared" si="37"/>
        <v>2022</v>
      </c>
      <c r="AG203" t="str">
        <f t="shared" si="38"/>
        <v>jan</v>
      </c>
      <c r="AH203">
        <f t="shared" si="39"/>
        <v>2025</v>
      </c>
      <c r="AI203" t="str">
        <f t="shared" si="40"/>
        <v>jul</v>
      </c>
    </row>
    <row r="204" spans="20:35" x14ac:dyDescent="0.3">
      <c r="T204" s="11" t="s">
        <v>308</v>
      </c>
      <c r="U204" s="16">
        <v>6035.41</v>
      </c>
      <c r="V204">
        <v>18</v>
      </c>
      <c r="W204">
        <v>18</v>
      </c>
      <c r="X204" s="16">
        <v>335.3</v>
      </c>
      <c r="AA204" s="74" t="s">
        <v>235</v>
      </c>
      <c r="AB204" s="75" t="s">
        <v>33</v>
      </c>
      <c r="AC204" s="75" t="s">
        <v>7</v>
      </c>
      <c r="AD204" s="76">
        <v>44622</v>
      </c>
      <c r="AE204" s="76">
        <v>45689</v>
      </c>
      <c r="AF204">
        <f t="shared" si="37"/>
        <v>2022</v>
      </c>
      <c r="AG204" t="str">
        <f t="shared" si="38"/>
        <v>mar</v>
      </c>
      <c r="AH204">
        <f t="shared" si="39"/>
        <v>2025</v>
      </c>
      <c r="AI204" t="str">
        <f t="shared" si="40"/>
        <v>fev</v>
      </c>
    </row>
    <row r="205" spans="20:35" x14ac:dyDescent="0.3">
      <c r="T205" s="11" t="s">
        <v>309</v>
      </c>
      <c r="U205" s="16">
        <v>4170.21</v>
      </c>
      <c r="V205">
        <v>12</v>
      </c>
      <c r="W205">
        <v>12</v>
      </c>
      <c r="X205" s="16">
        <v>347.52</v>
      </c>
      <c r="AA205" s="71" t="s">
        <v>236</v>
      </c>
      <c r="AB205" s="72" t="s">
        <v>6</v>
      </c>
      <c r="AC205" s="72" t="s">
        <v>2</v>
      </c>
      <c r="AD205" s="73">
        <v>45522</v>
      </c>
      <c r="AE205" s="73">
        <v>45837</v>
      </c>
      <c r="AF205">
        <f t="shared" si="37"/>
        <v>2024</v>
      </c>
      <c r="AG205" t="str">
        <f t="shared" si="38"/>
        <v>ago</v>
      </c>
      <c r="AH205">
        <f t="shared" si="39"/>
        <v>2025</v>
      </c>
      <c r="AI205" t="str">
        <f t="shared" si="40"/>
        <v>jun</v>
      </c>
    </row>
    <row r="206" spans="20:35" x14ac:dyDescent="0.3">
      <c r="T206" s="11" t="s">
        <v>310</v>
      </c>
      <c r="U206" s="16">
        <v>282.45999999999998</v>
      </c>
      <c r="V206">
        <v>1</v>
      </c>
      <c r="W206">
        <v>1</v>
      </c>
      <c r="X206" s="16">
        <v>282.45999999999998</v>
      </c>
      <c r="AA206" s="74" t="s">
        <v>238</v>
      </c>
      <c r="AB206" s="75" t="s">
        <v>19</v>
      </c>
      <c r="AC206" s="75" t="s">
        <v>35</v>
      </c>
      <c r="AD206" s="76">
        <v>44982</v>
      </c>
      <c r="AE206" s="76">
        <v>45833</v>
      </c>
      <c r="AF206">
        <f t="shared" si="37"/>
        <v>2023</v>
      </c>
      <c r="AG206" t="str">
        <f t="shared" si="38"/>
        <v>fev</v>
      </c>
      <c r="AH206">
        <f t="shared" si="39"/>
        <v>2025</v>
      </c>
      <c r="AI206" t="str">
        <f t="shared" si="40"/>
        <v>jun</v>
      </c>
    </row>
    <row r="207" spans="20:35" x14ac:dyDescent="0.3">
      <c r="T207" s="11" t="s">
        <v>311</v>
      </c>
      <c r="U207" s="16">
        <v>10996.28</v>
      </c>
      <c r="V207">
        <v>47</v>
      </c>
      <c r="W207">
        <v>47</v>
      </c>
      <c r="X207" s="16">
        <v>233.96</v>
      </c>
      <c r="AA207" s="71" t="s">
        <v>239</v>
      </c>
      <c r="AB207" s="72" t="s">
        <v>1</v>
      </c>
      <c r="AC207" s="72" t="s">
        <v>14</v>
      </c>
      <c r="AD207" s="73">
        <v>45312</v>
      </c>
      <c r="AE207" s="73">
        <v>45710</v>
      </c>
      <c r="AF207">
        <f t="shared" si="37"/>
        <v>2024</v>
      </c>
      <c r="AG207" t="str">
        <f t="shared" si="38"/>
        <v>jan</v>
      </c>
      <c r="AH207">
        <f t="shared" si="39"/>
        <v>2025</v>
      </c>
      <c r="AI207" t="str">
        <f t="shared" si="40"/>
        <v>fev</v>
      </c>
    </row>
    <row r="208" spans="20:35" x14ac:dyDescent="0.3">
      <c r="T208" s="11" t="s">
        <v>312</v>
      </c>
      <c r="U208" s="16">
        <v>17285.32</v>
      </c>
      <c r="V208">
        <v>52</v>
      </c>
      <c r="W208">
        <v>52</v>
      </c>
      <c r="X208" s="16">
        <v>332.41</v>
      </c>
      <c r="AA208" s="74" t="s">
        <v>240</v>
      </c>
      <c r="AB208" s="75" t="s">
        <v>6</v>
      </c>
      <c r="AC208" s="75" t="s">
        <v>14</v>
      </c>
      <c r="AD208" s="76">
        <v>45702</v>
      </c>
      <c r="AE208" s="76">
        <v>45711</v>
      </c>
      <c r="AF208">
        <f t="shared" si="37"/>
        <v>2025</v>
      </c>
      <c r="AG208" t="str">
        <f t="shared" si="38"/>
        <v>fev</v>
      </c>
      <c r="AH208">
        <f t="shared" si="39"/>
        <v>2025</v>
      </c>
      <c r="AI208" t="str">
        <f t="shared" si="40"/>
        <v>fev</v>
      </c>
    </row>
    <row r="209" spans="20:35" x14ac:dyDescent="0.3">
      <c r="T209" s="11" t="s">
        <v>313</v>
      </c>
      <c r="U209" s="16">
        <v>25226.29</v>
      </c>
      <c r="V209">
        <v>55</v>
      </c>
      <c r="W209">
        <v>55</v>
      </c>
      <c r="X209" s="16">
        <v>458.66</v>
      </c>
      <c r="AA209" s="71" t="s">
        <v>241</v>
      </c>
      <c r="AB209" s="72" t="s">
        <v>1</v>
      </c>
      <c r="AC209" s="72" t="s">
        <v>14</v>
      </c>
      <c r="AD209" s="73">
        <v>45132</v>
      </c>
      <c r="AE209" s="73">
        <v>45768</v>
      </c>
      <c r="AF209">
        <f t="shared" si="37"/>
        <v>2023</v>
      </c>
      <c r="AG209" t="str">
        <f t="shared" si="38"/>
        <v>jul</v>
      </c>
      <c r="AH209">
        <f t="shared" si="39"/>
        <v>2025</v>
      </c>
      <c r="AI209" t="str">
        <f t="shared" si="40"/>
        <v>abr</v>
      </c>
    </row>
    <row r="210" spans="20:35" x14ac:dyDescent="0.3">
      <c r="T210" s="11" t="s">
        <v>314</v>
      </c>
      <c r="U210" s="16">
        <v>19537.009999999998</v>
      </c>
      <c r="V210">
        <v>51</v>
      </c>
      <c r="W210">
        <v>51</v>
      </c>
      <c r="X210" s="16">
        <v>383.08</v>
      </c>
      <c r="AA210" s="74" t="s">
        <v>242</v>
      </c>
      <c r="AB210" s="75" t="s">
        <v>13</v>
      </c>
      <c r="AC210" s="75" t="s">
        <v>14</v>
      </c>
      <c r="AD210" s="76">
        <v>44532</v>
      </c>
      <c r="AE210" s="76">
        <v>45867</v>
      </c>
      <c r="AF210">
        <f t="shared" si="37"/>
        <v>2021</v>
      </c>
      <c r="AG210" t="str">
        <f t="shared" si="38"/>
        <v>dez</v>
      </c>
      <c r="AH210">
        <f t="shared" si="39"/>
        <v>2025</v>
      </c>
      <c r="AI210" t="str">
        <f t="shared" si="40"/>
        <v>jul</v>
      </c>
    </row>
    <row r="211" spans="20:35" x14ac:dyDescent="0.3">
      <c r="T211" s="11" t="s">
        <v>9</v>
      </c>
      <c r="U211" s="16">
        <v>5654.59</v>
      </c>
      <c r="V211">
        <v>28</v>
      </c>
      <c r="W211">
        <v>28</v>
      </c>
      <c r="X211" s="16">
        <v>201.95</v>
      </c>
      <c r="AA211" s="71" t="s">
        <v>243</v>
      </c>
      <c r="AB211" s="72" t="s">
        <v>1</v>
      </c>
      <c r="AC211" s="72" t="s">
        <v>14</v>
      </c>
      <c r="AD211" s="73">
        <v>45162</v>
      </c>
      <c r="AE211" s="73">
        <v>45826</v>
      </c>
      <c r="AF211">
        <f t="shared" si="37"/>
        <v>2023</v>
      </c>
      <c r="AG211" t="str">
        <f t="shared" si="38"/>
        <v>ago</v>
      </c>
      <c r="AH211">
        <f t="shared" si="39"/>
        <v>2025</v>
      </c>
      <c r="AI211" t="str">
        <f t="shared" si="40"/>
        <v>jun</v>
      </c>
    </row>
    <row r="212" spans="20:35" x14ac:dyDescent="0.3">
      <c r="T212" s="11" t="s">
        <v>45</v>
      </c>
      <c r="U212" s="16">
        <v>10973.67</v>
      </c>
      <c r="V212">
        <v>42</v>
      </c>
      <c r="W212">
        <v>42</v>
      </c>
      <c r="X212" s="16">
        <v>261.27999999999997</v>
      </c>
      <c r="AA212" s="74" t="s">
        <v>244</v>
      </c>
      <c r="AB212" s="75" t="s">
        <v>33</v>
      </c>
      <c r="AC212" s="75" t="s">
        <v>35</v>
      </c>
      <c r="AD212" s="76">
        <v>44952</v>
      </c>
      <c r="AE212" s="76">
        <v>45745</v>
      </c>
      <c r="AF212">
        <f t="shared" si="37"/>
        <v>2023</v>
      </c>
      <c r="AG212" t="str">
        <f t="shared" si="38"/>
        <v>jan</v>
      </c>
      <c r="AH212">
        <f t="shared" si="39"/>
        <v>2025</v>
      </c>
      <c r="AI212" t="str">
        <f t="shared" si="40"/>
        <v>mar</v>
      </c>
    </row>
    <row r="213" spans="20:35" x14ac:dyDescent="0.3">
      <c r="T213" s="11" t="s">
        <v>315</v>
      </c>
      <c r="U213" s="16">
        <v>18703.580000000002</v>
      </c>
      <c r="V213">
        <v>52</v>
      </c>
      <c r="W213">
        <v>52</v>
      </c>
      <c r="X213" s="16">
        <v>359.68</v>
      </c>
      <c r="AA213" s="71" t="s">
        <v>245</v>
      </c>
      <c r="AB213" s="72" t="s">
        <v>6</v>
      </c>
      <c r="AC213" s="72" t="s">
        <v>7</v>
      </c>
      <c r="AD213" s="73">
        <v>44862</v>
      </c>
      <c r="AE213" s="73">
        <v>45790</v>
      </c>
      <c r="AF213">
        <f t="shared" si="37"/>
        <v>2022</v>
      </c>
      <c r="AG213" t="str">
        <f t="shared" si="38"/>
        <v>out</v>
      </c>
      <c r="AH213">
        <f t="shared" si="39"/>
        <v>2025</v>
      </c>
      <c r="AI213" t="str">
        <f t="shared" si="40"/>
        <v>mai</v>
      </c>
    </row>
    <row r="214" spans="20:35" x14ac:dyDescent="0.3">
      <c r="T214" s="11" t="s">
        <v>46</v>
      </c>
      <c r="U214" s="16">
        <v>20105.63</v>
      </c>
      <c r="V214">
        <v>42</v>
      </c>
      <c r="W214">
        <v>42</v>
      </c>
      <c r="X214" s="16">
        <v>478.71</v>
      </c>
      <c r="AA214" s="74" t="s">
        <v>246</v>
      </c>
      <c r="AB214" s="75" t="s">
        <v>6</v>
      </c>
      <c r="AC214" s="75" t="s">
        <v>35</v>
      </c>
      <c r="AD214" s="76">
        <v>45582</v>
      </c>
      <c r="AE214" s="76">
        <v>45799</v>
      </c>
      <c r="AF214">
        <f t="shared" si="37"/>
        <v>2024</v>
      </c>
      <c r="AG214" t="str">
        <f t="shared" si="38"/>
        <v>out</v>
      </c>
      <c r="AH214">
        <f t="shared" si="39"/>
        <v>2025</v>
      </c>
      <c r="AI214" t="str">
        <f t="shared" si="40"/>
        <v>mai</v>
      </c>
    </row>
    <row r="215" spans="20:35" x14ac:dyDescent="0.3">
      <c r="T215" s="11" t="s">
        <v>47</v>
      </c>
      <c r="U215" s="16">
        <v>1438.42</v>
      </c>
      <c r="V215">
        <v>6</v>
      </c>
      <c r="W215">
        <v>6</v>
      </c>
      <c r="X215" s="16">
        <v>239.74</v>
      </c>
      <c r="AA215" s="71" t="s">
        <v>247</v>
      </c>
      <c r="AB215" s="72" t="s">
        <v>1</v>
      </c>
      <c r="AC215" s="72" t="s">
        <v>35</v>
      </c>
      <c r="AD215" s="73">
        <v>45012</v>
      </c>
      <c r="AE215" s="73">
        <v>45868</v>
      </c>
      <c r="AF215">
        <f t="shared" si="37"/>
        <v>2023</v>
      </c>
      <c r="AG215" t="str">
        <f t="shared" si="38"/>
        <v>mar</v>
      </c>
      <c r="AH215">
        <f t="shared" si="39"/>
        <v>2025</v>
      </c>
      <c r="AI215" t="str">
        <f t="shared" si="40"/>
        <v>jul</v>
      </c>
    </row>
    <row r="216" spans="20:35" x14ac:dyDescent="0.3">
      <c r="T216" s="11" t="s">
        <v>48</v>
      </c>
      <c r="U216" s="16">
        <v>4961.7</v>
      </c>
      <c r="V216">
        <v>10</v>
      </c>
      <c r="W216">
        <v>10</v>
      </c>
      <c r="X216" s="16">
        <v>496.17</v>
      </c>
      <c r="AA216" s="74" t="s">
        <v>248</v>
      </c>
      <c r="AB216" s="75" t="s">
        <v>6</v>
      </c>
      <c r="AC216" s="75" t="s">
        <v>7</v>
      </c>
      <c r="AD216" s="76">
        <v>44562</v>
      </c>
      <c r="AE216" s="76">
        <v>45804</v>
      </c>
      <c r="AF216">
        <f t="shared" si="37"/>
        <v>2022</v>
      </c>
      <c r="AG216" t="str">
        <f t="shared" si="38"/>
        <v>jan</v>
      </c>
      <c r="AH216">
        <f t="shared" si="39"/>
        <v>2025</v>
      </c>
      <c r="AI216" t="str">
        <f t="shared" si="40"/>
        <v>mai</v>
      </c>
    </row>
    <row r="217" spans="20:35" x14ac:dyDescent="0.3">
      <c r="T217" s="11" t="s">
        <v>49</v>
      </c>
      <c r="U217" s="16">
        <v>1392.66</v>
      </c>
      <c r="V217">
        <v>6</v>
      </c>
      <c r="W217">
        <v>6</v>
      </c>
      <c r="X217" s="16">
        <v>232.11</v>
      </c>
      <c r="AA217" s="71" t="s">
        <v>249</v>
      </c>
      <c r="AB217" s="72" t="s">
        <v>1</v>
      </c>
      <c r="AC217" s="72" t="s">
        <v>7</v>
      </c>
      <c r="AD217" s="73">
        <v>45192</v>
      </c>
      <c r="AE217" s="73">
        <v>45866</v>
      </c>
      <c r="AF217">
        <f t="shared" si="37"/>
        <v>2023</v>
      </c>
      <c r="AG217" t="str">
        <f t="shared" si="38"/>
        <v>set</v>
      </c>
      <c r="AH217">
        <f t="shared" si="39"/>
        <v>2025</v>
      </c>
      <c r="AI217" t="str">
        <f t="shared" si="40"/>
        <v>jul</v>
      </c>
    </row>
    <row r="218" spans="20:35" x14ac:dyDescent="0.3">
      <c r="T218" s="11" t="s">
        <v>50</v>
      </c>
      <c r="U218" s="16">
        <v>5073.53</v>
      </c>
      <c r="V218">
        <v>13</v>
      </c>
      <c r="W218">
        <v>13</v>
      </c>
      <c r="X218" s="16">
        <v>390.27</v>
      </c>
      <c r="AA218" s="74" t="s">
        <v>250</v>
      </c>
      <c r="AB218" s="75" t="s">
        <v>13</v>
      </c>
      <c r="AC218" s="75" t="s">
        <v>7</v>
      </c>
      <c r="AD218" s="76">
        <v>45522</v>
      </c>
      <c r="AE218" s="76">
        <v>45848</v>
      </c>
      <c r="AF218">
        <f t="shared" si="37"/>
        <v>2024</v>
      </c>
      <c r="AG218" t="str">
        <f t="shared" si="38"/>
        <v>ago</v>
      </c>
      <c r="AH218">
        <f t="shared" si="39"/>
        <v>2025</v>
      </c>
      <c r="AI218" t="str">
        <f t="shared" si="40"/>
        <v>jul</v>
      </c>
    </row>
    <row r="219" spans="20:35" x14ac:dyDescent="0.3">
      <c r="T219" s="11" t="s">
        <v>51</v>
      </c>
      <c r="U219" s="16">
        <v>12002.68</v>
      </c>
      <c r="V219">
        <v>40</v>
      </c>
      <c r="W219">
        <v>40</v>
      </c>
      <c r="X219" s="16">
        <v>300.07</v>
      </c>
      <c r="AA219" s="71" t="s">
        <v>251</v>
      </c>
      <c r="AB219" s="72" t="s">
        <v>33</v>
      </c>
      <c r="AC219" s="72" t="s">
        <v>2</v>
      </c>
      <c r="AD219" s="73">
        <v>44562</v>
      </c>
      <c r="AE219" s="73">
        <v>45744</v>
      </c>
      <c r="AF219">
        <f t="shared" si="37"/>
        <v>2022</v>
      </c>
      <c r="AG219" t="str">
        <f t="shared" si="38"/>
        <v>jan</v>
      </c>
      <c r="AH219">
        <f t="shared" si="39"/>
        <v>2025</v>
      </c>
      <c r="AI219" t="str">
        <f t="shared" si="40"/>
        <v>mar</v>
      </c>
    </row>
    <row r="220" spans="20:35" x14ac:dyDescent="0.3">
      <c r="T220" s="11" t="s">
        <v>52</v>
      </c>
      <c r="U220" s="16">
        <v>21758.19</v>
      </c>
      <c r="V220">
        <v>45</v>
      </c>
      <c r="W220">
        <v>45</v>
      </c>
      <c r="X220" s="16">
        <v>483.52</v>
      </c>
      <c r="AA220" s="74" t="s">
        <v>252</v>
      </c>
      <c r="AB220" s="75" t="s">
        <v>6</v>
      </c>
      <c r="AC220" s="75" t="s">
        <v>21</v>
      </c>
      <c r="AD220" s="76">
        <v>44472</v>
      </c>
      <c r="AE220" s="76">
        <v>45882</v>
      </c>
      <c r="AF220">
        <f t="shared" si="37"/>
        <v>2021</v>
      </c>
      <c r="AG220" t="str">
        <f t="shared" si="38"/>
        <v>out</v>
      </c>
      <c r="AH220">
        <f t="shared" si="39"/>
        <v>2025</v>
      </c>
      <c r="AI220" t="str">
        <f t="shared" si="40"/>
        <v>ago</v>
      </c>
    </row>
    <row r="221" spans="20:35" x14ac:dyDescent="0.3">
      <c r="T221" s="11" t="s">
        <v>53</v>
      </c>
      <c r="U221" s="16">
        <v>2784.56</v>
      </c>
      <c r="V221">
        <v>9</v>
      </c>
      <c r="W221">
        <v>9</v>
      </c>
      <c r="X221" s="16">
        <v>309.39999999999998</v>
      </c>
      <c r="AA221" s="71" t="s">
        <v>253</v>
      </c>
      <c r="AB221" s="72" t="s">
        <v>6</v>
      </c>
      <c r="AC221" s="72" t="s">
        <v>7</v>
      </c>
      <c r="AD221" s="73">
        <v>45432</v>
      </c>
      <c r="AE221" s="73">
        <v>45765</v>
      </c>
      <c r="AF221">
        <f t="shared" si="37"/>
        <v>2024</v>
      </c>
      <c r="AG221" t="str">
        <f t="shared" si="38"/>
        <v>mai</v>
      </c>
      <c r="AH221">
        <f t="shared" si="39"/>
        <v>2025</v>
      </c>
      <c r="AI221" t="str">
        <f t="shared" si="40"/>
        <v>abr</v>
      </c>
    </row>
    <row r="222" spans="20:35" x14ac:dyDescent="0.3">
      <c r="T222" s="11" t="s">
        <v>54</v>
      </c>
      <c r="U222" s="16">
        <v>2549.06</v>
      </c>
      <c r="V222">
        <v>6</v>
      </c>
      <c r="W222">
        <v>6</v>
      </c>
      <c r="X222" s="16">
        <v>424.84</v>
      </c>
      <c r="AA222" s="74" t="s">
        <v>254</v>
      </c>
      <c r="AB222" s="75" t="s">
        <v>33</v>
      </c>
      <c r="AC222" s="75" t="s">
        <v>35</v>
      </c>
      <c r="AD222" s="76">
        <v>45822</v>
      </c>
      <c r="AE222" s="76">
        <v>45830</v>
      </c>
      <c r="AF222">
        <f t="shared" si="37"/>
        <v>2025</v>
      </c>
      <c r="AG222" t="str">
        <f t="shared" si="38"/>
        <v>jun</v>
      </c>
      <c r="AH222">
        <f t="shared" si="39"/>
        <v>2025</v>
      </c>
      <c r="AI222" t="str">
        <f t="shared" si="40"/>
        <v>jun</v>
      </c>
    </row>
    <row r="223" spans="20:35" x14ac:dyDescent="0.3">
      <c r="T223" s="11" t="s">
        <v>12</v>
      </c>
      <c r="U223" s="16">
        <v>4081.72</v>
      </c>
      <c r="V223">
        <v>13</v>
      </c>
      <c r="W223">
        <v>13</v>
      </c>
      <c r="X223" s="16">
        <v>313.98</v>
      </c>
      <c r="AA223" s="71" t="s">
        <v>255</v>
      </c>
      <c r="AB223" s="72" t="s">
        <v>19</v>
      </c>
      <c r="AC223" s="72" t="s">
        <v>2</v>
      </c>
      <c r="AD223" s="73">
        <v>45102</v>
      </c>
      <c r="AE223" s="73">
        <v>45823</v>
      </c>
      <c r="AF223">
        <f t="shared" si="37"/>
        <v>2023</v>
      </c>
      <c r="AG223" t="str">
        <f t="shared" si="38"/>
        <v>jun</v>
      </c>
      <c r="AH223">
        <f t="shared" si="39"/>
        <v>2025</v>
      </c>
      <c r="AI223" t="str">
        <f t="shared" si="40"/>
        <v>jun</v>
      </c>
    </row>
    <row r="224" spans="20:35" x14ac:dyDescent="0.3">
      <c r="T224" s="11" t="s">
        <v>56</v>
      </c>
      <c r="U224" s="16">
        <v>24473.68</v>
      </c>
      <c r="V224">
        <v>55</v>
      </c>
      <c r="W224">
        <v>55</v>
      </c>
      <c r="X224" s="16">
        <v>444.98</v>
      </c>
      <c r="AA224" s="74" t="s">
        <v>256</v>
      </c>
      <c r="AB224" s="75" t="s">
        <v>19</v>
      </c>
      <c r="AC224" s="75" t="s">
        <v>35</v>
      </c>
      <c r="AD224" s="76">
        <v>45252</v>
      </c>
      <c r="AE224" s="76">
        <v>45729</v>
      </c>
      <c r="AF224">
        <f t="shared" si="37"/>
        <v>2023</v>
      </c>
      <c r="AG224" t="str">
        <f t="shared" si="38"/>
        <v>nov</v>
      </c>
      <c r="AH224">
        <f t="shared" si="39"/>
        <v>2025</v>
      </c>
      <c r="AI224" t="str">
        <f t="shared" si="40"/>
        <v>mar</v>
      </c>
    </row>
    <row r="225" spans="20:35" x14ac:dyDescent="0.3">
      <c r="T225" s="11" t="s">
        <v>57</v>
      </c>
      <c r="U225" s="16">
        <v>283.58</v>
      </c>
      <c r="V225">
        <v>1</v>
      </c>
      <c r="W225">
        <v>1</v>
      </c>
      <c r="X225" s="16">
        <v>283.58</v>
      </c>
      <c r="AA225" s="71" t="s">
        <v>257</v>
      </c>
      <c r="AB225" s="72" t="s">
        <v>33</v>
      </c>
      <c r="AC225" s="72" t="s">
        <v>14</v>
      </c>
      <c r="AD225" s="73">
        <v>45342</v>
      </c>
      <c r="AE225" s="73">
        <v>45740</v>
      </c>
      <c r="AF225">
        <f t="shared" si="37"/>
        <v>2024</v>
      </c>
      <c r="AG225" t="str">
        <f t="shared" si="38"/>
        <v>fev</v>
      </c>
      <c r="AH225">
        <f t="shared" si="39"/>
        <v>2025</v>
      </c>
      <c r="AI225" t="str">
        <f t="shared" si="40"/>
        <v>mar</v>
      </c>
    </row>
    <row r="226" spans="20:35" x14ac:dyDescent="0.3">
      <c r="T226" s="11" t="s">
        <v>58</v>
      </c>
      <c r="U226" s="16">
        <v>10087.91</v>
      </c>
      <c r="V226">
        <v>43</v>
      </c>
      <c r="W226">
        <v>43</v>
      </c>
      <c r="X226" s="16">
        <v>234.6</v>
      </c>
      <c r="AA226" s="74" t="s">
        <v>258</v>
      </c>
      <c r="AB226" s="75" t="s">
        <v>13</v>
      </c>
      <c r="AC226" s="75" t="s">
        <v>7</v>
      </c>
      <c r="AD226" s="76">
        <v>44862</v>
      </c>
      <c r="AE226" s="76">
        <v>45704</v>
      </c>
      <c r="AF226">
        <f t="shared" si="37"/>
        <v>2022</v>
      </c>
      <c r="AG226" t="str">
        <f t="shared" si="38"/>
        <v>out</v>
      </c>
      <c r="AH226">
        <f t="shared" si="39"/>
        <v>2025</v>
      </c>
      <c r="AI226" t="str">
        <f t="shared" si="40"/>
        <v>fev</v>
      </c>
    </row>
    <row r="227" spans="20:35" x14ac:dyDescent="0.3">
      <c r="T227" s="11" t="s">
        <v>60</v>
      </c>
      <c r="U227" s="16">
        <v>7642.76</v>
      </c>
      <c r="V227">
        <v>16</v>
      </c>
      <c r="W227">
        <v>16</v>
      </c>
      <c r="X227" s="16">
        <v>477.67</v>
      </c>
      <c r="AA227" s="71" t="s">
        <v>259</v>
      </c>
      <c r="AB227" s="72" t="s">
        <v>19</v>
      </c>
      <c r="AC227" s="72" t="s">
        <v>21</v>
      </c>
      <c r="AD227" s="73">
        <v>45282</v>
      </c>
      <c r="AE227" s="73">
        <v>45701</v>
      </c>
      <c r="AF227">
        <f t="shared" si="37"/>
        <v>2023</v>
      </c>
      <c r="AG227" t="str">
        <f t="shared" si="38"/>
        <v>dez</v>
      </c>
      <c r="AH227">
        <f t="shared" si="39"/>
        <v>2025</v>
      </c>
      <c r="AI227" t="str">
        <f t="shared" si="40"/>
        <v>fev</v>
      </c>
    </row>
    <row r="228" spans="20:35" x14ac:dyDescent="0.3">
      <c r="T228" s="11" t="s">
        <v>62</v>
      </c>
      <c r="U228" s="16">
        <v>9524.42</v>
      </c>
      <c r="V228">
        <v>26</v>
      </c>
      <c r="W228">
        <v>26</v>
      </c>
      <c r="X228" s="16">
        <v>366.32</v>
      </c>
      <c r="AA228" s="74" t="s">
        <v>260</v>
      </c>
      <c r="AB228" s="75" t="s">
        <v>33</v>
      </c>
      <c r="AC228" s="75" t="s">
        <v>35</v>
      </c>
      <c r="AD228" s="76">
        <v>44862</v>
      </c>
      <c r="AE228" s="76">
        <v>45783</v>
      </c>
      <c r="AF228">
        <f t="shared" si="37"/>
        <v>2022</v>
      </c>
      <c r="AG228" t="str">
        <f t="shared" si="38"/>
        <v>out</v>
      </c>
      <c r="AH228">
        <f t="shared" si="39"/>
        <v>2025</v>
      </c>
      <c r="AI228" t="str">
        <f t="shared" si="40"/>
        <v>mai</v>
      </c>
    </row>
    <row r="229" spans="20:35" x14ac:dyDescent="0.3">
      <c r="T229" s="11" t="s">
        <v>63</v>
      </c>
      <c r="U229" s="16">
        <v>7204.38</v>
      </c>
      <c r="V229">
        <v>36</v>
      </c>
      <c r="W229">
        <v>36</v>
      </c>
      <c r="X229" s="16">
        <v>200.12</v>
      </c>
      <c r="AA229" s="71" t="s">
        <v>261</v>
      </c>
      <c r="AB229" s="72" t="s">
        <v>13</v>
      </c>
      <c r="AC229" s="72" t="s">
        <v>2</v>
      </c>
      <c r="AD229" s="73">
        <v>44832</v>
      </c>
      <c r="AE229" s="73">
        <v>45834</v>
      </c>
      <c r="AF229">
        <f t="shared" si="37"/>
        <v>2022</v>
      </c>
      <c r="AG229" t="str">
        <f t="shared" si="38"/>
        <v>set</v>
      </c>
      <c r="AH229">
        <f t="shared" si="39"/>
        <v>2025</v>
      </c>
      <c r="AI229" t="str">
        <f t="shared" si="40"/>
        <v>jun</v>
      </c>
    </row>
    <row r="230" spans="20:35" x14ac:dyDescent="0.3">
      <c r="T230" s="11" t="s">
        <v>64</v>
      </c>
      <c r="U230" s="16">
        <v>16510.21</v>
      </c>
      <c r="V230">
        <v>41</v>
      </c>
      <c r="W230">
        <v>41</v>
      </c>
      <c r="X230" s="16">
        <v>402.69</v>
      </c>
      <c r="AA230" s="74" t="s">
        <v>262</v>
      </c>
      <c r="AB230" s="75" t="s">
        <v>1</v>
      </c>
      <c r="AC230" s="75" t="s">
        <v>21</v>
      </c>
      <c r="AD230" s="76">
        <v>44742</v>
      </c>
      <c r="AE230" s="76">
        <v>45711</v>
      </c>
      <c r="AF230">
        <f t="shared" si="37"/>
        <v>2022</v>
      </c>
      <c r="AG230" t="str">
        <f t="shared" si="38"/>
        <v>jun</v>
      </c>
      <c r="AH230">
        <f t="shared" si="39"/>
        <v>2025</v>
      </c>
      <c r="AI230" t="str">
        <f t="shared" si="40"/>
        <v>fev</v>
      </c>
    </row>
    <row r="231" spans="20:35" x14ac:dyDescent="0.3">
      <c r="T231" s="11" t="s">
        <v>65</v>
      </c>
      <c r="U231" s="16">
        <v>15539.2</v>
      </c>
      <c r="V231">
        <v>32</v>
      </c>
      <c r="W231">
        <v>32</v>
      </c>
      <c r="X231" s="16">
        <v>485.6</v>
      </c>
      <c r="AA231" s="71" t="s">
        <v>263</v>
      </c>
      <c r="AB231" s="72" t="s">
        <v>1</v>
      </c>
      <c r="AC231" s="72" t="s">
        <v>21</v>
      </c>
      <c r="AD231" s="73">
        <v>45492</v>
      </c>
      <c r="AE231" s="73">
        <v>45852</v>
      </c>
      <c r="AF231">
        <f t="shared" si="37"/>
        <v>2024</v>
      </c>
      <c r="AG231" t="str">
        <f t="shared" si="38"/>
        <v>jul</v>
      </c>
      <c r="AH231">
        <f t="shared" si="39"/>
        <v>2025</v>
      </c>
      <c r="AI231" t="str">
        <f t="shared" si="40"/>
        <v>jul</v>
      </c>
    </row>
    <row r="232" spans="20:35" x14ac:dyDescent="0.3">
      <c r="T232" s="11" t="s">
        <v>66</v>
      </c>
      <c r="U232" s="16">
        <v>383.38</v>
      </c>
      <c r="V232">
        <v>1</v>
      </c>
      <c r="W232">
        <v>1</v>
      </c>
      <c r="X232" s="16">
        <v>383.38</v>
      </c>
      <c r="AA232" s="74" t="s">
        <v>264</v>
      </c>
      <c r="AB232" s="75" t="s">
        <v>19</v>
      </c>
      <c r="AC232" s="75" t="s">
        <v>35</v>
      </c>
      <c r="AD232" s="76">
        <v>45252</v>
      </c>
      <c r="AE232" s="76">
        <v>45810</v>
      </c>
      <c r="AF232">
        <f t="shared" si="37"/>
        <v>2023</v>
      </c>
      <c r="AG232" t="str">
        <f t="shared" si="38"/>
        <v>nov</v>
      </c>
      <c r="AH232">
        <f t="shared" si="39"/>
        <v>2025</v>
      </c>
      <c r="AI232" t="str">
        <f t="shared" si="40"/>
        <v>jun</v>
      </c>
    </row>
    <row r="233" spans="20:35" x14ac:dyDescent="0.3">
      <c r="T233" s="11" t="s">
        <v>67</v>
      </c>
      <c r="U233" s="16">
        <v>12293.79</v>
      </c>
      <c r="V233">
        <v>45</v>
      </c>
      <c r="W233">
        <v>45</v>
      </c>
      <c r="X233" s="16">
        <v>273.2</v>
      </c>
      <c r="AA233" s="71" t="s">
        <v>265</v>
      </c>
      <c r="AB233" s="72" t="s">
        <v>13</v>
      </c>
      <c r="AC233" s="72" t="s">
        <v>35</v>
      </c>
      <c r="AD233" s="73">
        <v>44922</v>
      </c>
      <c r="AE233" s="73">
        <v>45857</v>
      </c>
      <c r="AF233">
        <f t="shared" si="37"/>
        <v>2022</v>
      </c>
      <c r="AG233" t="str">
        <f t="shared" si="38"/>
        <v>dez</v>
      </c>
      <c r="AH233">
        <f t="shared" si="39"/>
        <v>2025</v>
      </c>
      <c r="AI233" t="str">
        <f t="shared" si="40"/>
        <v>jul</v>
      </c>
    </row>
    <row r="234" spans="20:35" x14ac:dyDescent="0.3">
      <c r="T234" s="11" t="s">
        <v>68</v>
      </c>
      <c r="U234" s="16">
        <v>14012.73</v>
      </c>
      <c r="V234">
        <v>51</v>
      </c>
      <c r="W234">
        <v>51</v>
      </c>
      <c r="X234" s="16">
        <v>274.76</v>
      </c>
      <c r="AA234" s="74" t="s">
        <v>266</v>
      </c>
      <c r="AB234" s="75" t="s">
        <v>13</v>
      </c>
      <c r="AC234" s="75" t="s">
        <v>7</v>
      </c>
      <c r="AD234" s="76">
        <v>45792</v>
      </c>
      <c r="AE234" s="76">
        <v>45826</v>
      </c>
      <c r="AF234">
        <f t="shared" si="37"/>
        <v>2025</v>
      </c>
      <c r="AG234" t="str">
        <f t="shared" si="38"/>
        <v>mai</v>
      </c>
      <c r="AH234">
        <f t="shared" si="39"/>
        <v>2025</v>
      </c>
      <c r="AI234" t="str">
        <f t="shared" si="40"/>
        <v>jun</v>
      </c>
    </row>
    <row r="235" spans="20:35" x14ac:dyDescent="0.3">
      <c r="T235" s="11" t="s">
        <v>69</v>
      </c>
      <c r="U235" s="16">
        <v>15425.12</v>
      </c>
      <c r="V235">
        <v>33</v>
      </c>
      <c r="W235">
        <v>33</v>
      </c>
      <c r="X235" s="16">
        <v>467.43</v>
      </c>
      <c r="AA235" s="71" t="s">
        <v>267</v>
      </c>
      <c r="AB235" s="72" t="s">
        <v>13</v>
      </c>
      <c r="AC235" s="72" t="s">
        <v>21</v>
      </c>
      <c r="AD235" s="73">
        <v>45492</v>
      </c>
      <c r="AE235" s="73">
        <v>45824</v>
      </c>
      <c r="AF235">
        <f t="shared" si="37"/>
        <v>2024</v>
      </c>
      <c r="AG235" t="str">
        <f t="shared" si="38"/>
        <v>jul</v>
      </c>
      <c r="AH235">
        <f t="shared" si="39"/>
        <v>2025</v>
      </c>
      <c r="AI235" t="str">
        <f t="shared" si="40"/>
        <v>jun</v>
      </c>
    </row>
    <row r="236" spans="20:35" x14ac:dyDescent="0.3">
      <c r="T236" s="11" t="s">
        <v>70</v>
      </c>
      <c r="U236" s="16">
        <v>12886.08</v>
      </c>
      <c r="V236">
        <v>47</v>
      </c>
      <c r="W236">
        <v>47</v>
      </c>
      <c r="X236" s="16">
        <v>274.17</v>
      </c>
      <c r="AA236" s="74" t="s">
        <v>268</v>
      </c>
      <c r="AB236" s="75" t="s">
        <v>13</v>
      </c>
      <c r="AC236" s="75" t="s">
        <v>7</v>
      </c>
      <c r="AD236" s="76">
        <v>44472</v>
      </c>
      <c r="AE236" s="76">
        <v>45693</v>
      </c>
      <c r="AF236">
        <f t="shared" si="37"/>
        <v>2021</v>
      </c>
      <c r="AG236" t="str">
        <f t="shared" si="38"/>
        <v>out</v>
      </c>
      <c r="AH236">
        <f t="shared" si="39"/>
        <v>2025</v>
      </c>
      <c r="AI236" t="str">
        <f t="shared" si="40"/>
        <v>fev</v>
      </c>
    </row>
    <row r="237" spans="20:35" x14ac:dyDescent="0.3">
      <c r="T237" s="11" t="s">
        <v>71</v>
      </c>
      <c r="U237" s="16">
        <v>1203.02</v>
      </c>
      <c r="V237">
        <v>4</v>
      </c>
      <c r="W237">
        <v>4</v>
      </c>
      <c r="X237" s="16">
        <v>300.76</v>
      </c>
      <c r="AA237" s="71" t="s">
        <v>269</v>
      </c>
      <c r="AB237" s="72" t="s">
        <v>19</v>
      </c>
      <c r="AC237" s="72" t="s">
        <v>35</v>
      </c>
      <c r="AD237" s="73">
        <v>44922</v>
      </c>
      <c r="AE237" s="73">
        <v>45744</v>
      </c>
      <c r="AF237">
        <f t="shared" si="37"/>
        <v>2022</v>
      </c>
      <c r="AG237" t="str">
        <f t="shared" si="38"/>
        <v>dez</v>
      </c>
      <c r="AH237">
        <f t="shared" si="39"/>
        <v>2025</v>
      </c>
      <c r="AI237" t="str">
        <f t="shared" si="40"/>
        <v>mar</v>
      </c>
    </row>
    <row r="238" spans="20:35" x14ac:dyDescent="0.3">
      <c r="T238" s="11" t="s">
        <v>72</v>
      </c>
      <c r="U238" s="16">
        <v>5262.45</v>
      </c>
      <c r="V238">
        <v>24</v>
      </c>
      <c r="W238">
        <v>24</v>
      </c>
      <c r="X238" s="16">
        <v>219.27</v>
      </c>
      <c r="AA238" s="74" t="s">
        <v>270</v>
      </c>
      <c r="AB238" s="75" t="s">
        <v>1</v>
      </c>
      <c r="AC238" s="75" t="s">
        <v>7</v>
      </c>
      <c r="AD238" s="76">
        <v>45612</v>
      </c>
      <c r="AE238" s="76">
        <v>45721</v>
      </c>
      <c r="AF238">
        <f t="shared" si="37"/>
        <v>2024</v>
      </c>
      <c r="AG238" t="str">
        <f t="shared" si="38"/>
        <v>nov</v>
      </c>
      <c r="AH238">
        <f t="shared" si="39"/>
        <v>2025</v>
      </c>
      <c r="AI238" t="str">
        <f t="shared" si="40"/>
        <v>mar</v>
      </c>
    </row>
    <row r="239" spans="20:35" x14ac:dyDescent="0.3">
      <c r="T239" s="11" t="s">
        <v>73</v>
      </c>
      <c r="U239" s="16">
        <v>1292.82</v>
      </c>
      <c r="V239">
        <v>3</v>
      </c>
      <c r="W239">
        <v>3</v>
      </c>
      <c r="X239" s="16">
        <v>430.94</v>
      </c>
      <c r="AA239" s="71" t="s">
        <v>271</v>
      </c>
      <c r="AB239" s="72" t="s">
        <v>13</v>
      </c>
      <c r="AC239" s="72" t="s">
        <v>2</v>
      </c>
      <c r="AD239" s="73">
        <v>44682</v>
      </c>
      <c r="AE239" s="73">
        <v>45712</v>
      </c>
      <c r="AF239">
        <f t="shared" si="37"/>
        <v>2022</v>
      </c>
      <c r="AG239" t="str">
        <f t="shared" si="38"/>
        <v>mai</v>
      </c>
      <c r="AH239">
        <f t="shared" si="39"/>
        <v>2025</v>
      </c>
      <c r="AI239" t="str">
        <f t="shared" si="40"/>
        <v>fev</v>
      </c>
    </row>
    <row r="240" spans="20:35" x14ac:dyDescent="0.3">
      <c r="T240" s="11" t="s">
        <v>74</v>
      </c>
      <c r="U240" s="16">
        <v>9234.5499999999993</v>
      </c>
      <c r="V240">
        <v>19</v>
      </c>
      <c r="W240">
        <v>19</v>
      </c>
      <c r="X240" s="16">
        <v>486.03</v>
      </c>
      <c r="AA240" s="74" t="s">
        <v>272</v>
      </c>
      <c r="AB240" s="75" t="s">
        <v>1</v>
      </c>
      <c r="AC240" s="75" t="s">
        <v>2</v>
      </c>
      <c r="AD240" s="76">
        <v>44862</v>
      </c>
      <c r="AE240" s="76">
        <v>45812</v>
      </c>
      <c r="AF240">
        <f t="shared" si="37"/>
        <v>2022</v>
      </c>
      <c r="AG240" t="str">
        <f t="shared" si="38"/>
        <v>out</v>
      </c>
      <c r="AH240">
        <f t="shared" si="39"/>
        <v>2025</v>
      </c>
      <c r="AI240" t="str">
        <f t="shared" si="40"/>
        <v>jun</v>
      </c>
    </row>
    <row r="241" spans="20:35" x14ac:dyDescent="0.3">
      <c r="T241" s="11" t="s">
        <v>17</v>
      </c>
      <c r="U241" s="16">
        <v>3220.43</v>
      </c>
      <c r="V241">
        <v>12</v>
      </c>
      <c r="W241">
        <v>12</v>
      </c>
      <c r="X241" s="16">
        <v>268.37</v>
      </c>
      <c r="AA241" s="71" t="s">
        <v>273</v>
      </c>
      <c r="AB241" s="72" t="s">
        <v>1</v>
      </c>
      <c r="AC241" s="72" t="s">
        <v>2</v>
      </c>
      <c r="AD241" s="73">
        <v>44862</v>
      </c>
      <c r="AE241" s="73">
        <v>45821</v>
      </c>
      <c r="AF241">
        <f t="shared" si="37"/>
        <v>2022</v>
      </c>
      <c r="AG241" t="str">
        <f t="shared" si="38"/>
        <v>out</v>
      </c>
      <c r="AH241">
        <f t="shared" si="39"/>
        <v>2025</v>
      </c>
      <c r="AI241" t="str">
        <f t="shared" si="40"/>
        <v>jun</v>
      </c>
    </row>
    <row r="242" spans="20:35" x14ac:dyDescent="0.3">
      <c r="T242" s="11" t="s">
        <v>75</v>
      </c>
      <c r="U242" s="16">
        <v>10817.88</v>
      </c>
      <c r="V242">
        <v>27</v>
      </c>
      <c r="W242">
        <v>27</v>
      </c>
      <c r="X242" s="16">
        <v>400.66</v>
      </c>
      <c r="AA242" s="74" t="s">
        <v>274</v>
      </c>
      <c r="AB242" s="75" t="s">
        <v>33</v>
      </c>
      <c r="AC242" s="75" t="s">
        <v>2</v>
      </c>
      <c r="AD242" s="76">
        <v>45162</v>
      </c>
      <c r="AE242" s="76">
        <v>45765</v>
      </c>
      <c r="AF242">
        <f t="shared" si="37"/>
        <v>2023</v>
      </c>
      <c r="AG242" t="str">
        <f t="shared" si="38"/>
        <v>ago</v>
      </c>
      <c r="AH242">
        <f t="shared" si="39"/>
        <v>2025</v>
      </c>
      <c r="AI242" t="str">
        <f t="shared" si="40"/>
        <v>abr</v>
      </c>
    </row>
    <row r="243" spans="20:35" x14ac:dyDescent="0.3">
      <c r="T243" s="11" t="s">
        <v>76</v>
      </c>
      <c r="U243" s="16">
        <v>13562.6</v>
      </c>
      <c r="V243">
        <v>34</v>
      </c>
      <c r="W243">
        <v>34</v>
      </c>
      <c r="X243" s="16">
        <v>398.9</v>
      </c>
      <c r="AA243" s="71" t="s">
        <v>275</v>
      </c>
      <c r="AB243" s="72" t="s">
        <v>1</v>
      </c>
      <c r="AC243" s="72" t="s">
        <v>7</v>
      </c>
      <c r="AD243" s="73">
        <v>45132</v>
      </c>
      <c r="AE243" s="73">
        <v>45741</v>
      </c>
      <c r="AF243">
        <f t="shared" si="37"/>
        <v>2023</v>
      </c>
      <c r="AG243" t="str">
        <f t="shared" si="38"/>
        <v>jul</v>
      </c>
      <c r="AH243">
        <f t="shared" si="39"/>
        <v>2025</v>
      </c>
      <c r="AI243" t="str">
        <f t="shared" si="40"/>
        <v>mar</v>
      </c>
    </row>
    <row r="244" spans="20:35" x14ac:dyDescent="0.3">
      <c r="T244" s="11" t="s">
        <v>77</v>
      </c>
      <c r="U244" s="16">
        <v>1009.23</v>
      </c>
      <c r="V244">
        <v>3</v>
      </c>
      <c r="W244">
        <v>3</v>
      </c>
      <c r="X244" s="16">
        <v>336.41</v>
      </c>
      <c r="AA244" s="74" t="s">
        <v>276</v>
      </c>
      <c r="AB244" s="75" t="s">
        <v>33</v>
      </c>
      <c r="AC244" s="75" t="s">
        <v>7</v>
      </c>
      <c r="AD244" s="76">
        <v>44622</v>
      </c>
      <c r="AE244" s="76">
        <v>45798</v>
      </c>
      <c r="AF244">
        <f t="shared" si="37"/>
        <v>2022</v>
      </c>
      <c r="AG244" t="str">
        <f t="shared" si="38"/>
        <v>mar</v>
      </c>
      <c r="AH244">
        <f t="shared" si="39"/>
        <v>2025</v>
      </c>
      <c r="AI244" t="str">
        <f t="shared" si="40"/>
        <v>mai</v>
      </c>
    </row>
    <row r="245" spans="20:35" x14ac:dyDescent="0.3">
      <c r="T245" s="11" t="s">
        <v>78</v>
      </c>
      <c r="U245" s="16">
        <v>19176.759999999998</v>
      </c>
      <c r="V245">
        <v>53</v>
      </c>
      <c r="W245">
        <v>53</v>
      </c>
      <c r="X245" s="16">
        <v>361.83</v>
      </c>
      <c r="AA245" s="71" t="s">
        <v>277</v>
      </c>
      <c r="AB245" s="72" t="s">
        <v>6</v>
      </c>
      <c r="AC245" s="72" t="s">
        <v>7</v>
      </c>
      <c r="AD245" s="73">
        <v>45342</v>
      </c>
      <c r="AE245" s="73">
        <v>45863</v>
      </c>
      <c r="AF245">
        <f t="shared" si="37"/>
        <v>2024</v>
      </c>
      <c r="AG245" t="str">
        <f t="shared" si="38"/>
        <v>fev</v>
      </c>
      <c r="AH245">
        <f t="shared" si="39"/>
        <v>2025</v>
      </c>
      <c r="AI245" t="str">
        <f t="shared" si="40"/>
        <v>jul</v>
      </c>
    </row>
    <row r="246" spans="20:35" x14ac:dyDescent="0.3">
      <c r="T246" s="11" t="s">
        <v>80</v>
      </c>
      <c r="U246" s="16">
        <v>25804.17</v>
      </c>
      <c r="V246">
        <v>60</v>
      </c>
      <c r="W246">
        <v>60</v>
      </c>
      <c r="X246" s="16">
        <v>430.07</v>
      </c>
      <c r="AA246" s="74" t="s">
        <v>278</v>
      </c>
      <c r="AB246" s="75" t="s">
        <v>13</v>
      </c>
      <c r="AC246" s="75" t="s">
        <v>2</v>
      </c>
      <c r="AD246" s="76">
        <v>45462</v>
      </c>
      <c r="AE246" s="76">
        <v>45846</v>
      </c>
      <c r="AF246">
        <f t="shared" si="37"/>
        <v>2024</v>
      </c>
      <c r="AG246" t="str">
        <f t="shared" si="38"/>
        <v>jun</v>
      </c>
      <c r="AH246">
        <f t="shared" si="39"/>
        <v>2025</v>
      </c>
      <c r="AI246" t="str">
        <f t="shared" si="40"/>
        <v>jul</v>
      </c>
    </row>
    <row r="247" spans="20:35" x14ac:dyDescent="0.3">
      <c r="T247" s="11" t="s">
        <v>81</v>
      </c>
      <c r="U247" s="16">
        <v>17479.09</v>
      </c>
      <c r="V247">
        <v>37</v>
      </c>
      <c r="W247">
        <v>37</v>
      </c>
      <c r="X247" s="16">
        <v>472.41</v>
      </c>
      <c r="AA247" s="71" t="s">
        <v>279</v>
      </c>
      <c r="AB247" s="72" t="s">
        <v>6</v>
      </c>
      <c r="AC247" s="72" t="s">
        <v>7</v>
      </c>
      <c r="AD247" s="73">
        <v>44562</v>
      </c>
      <c r="AE247" s="73">
        <v>45744</v>
      </c>
      <c r="AF247">
        <f t="shared" si="37"/>
        <v>2022</v>
      </c>
      <c r="AG247" t="str">
        <f t="shared" si="38"/>
        <v>jan</v>
      </c>
      <c r="AH247">
        <f t="shared" si="39"/>
        <v>2025</v>
      </c>
      <c r="AI247" t="str">
        <f t="shared" si="40"/>
        <v>mar</v>
      </c>
    </row>
    <row r="248" spans="20:35" x14ac:dyDescent="0.3">
      <c r="T248" s="11" t="s">
        <v>82</v>
      </c>
      <c r="U248" s="16">
        <v>18996.75</v>
      </c>
      <c r="V248">
        <v>44</v>
      </c>
      <c r="W248">
        <v>44</v>
      </c>
      <c r="X248" s="16">
        <v>431.74</v>
      </c>
      <c r="AA248" s="74" t="s">
        <v>280</v>
      </c>
      <c r="AB248" s="75" t="s">
        <v>1</v>
      </c>
      <c r="AC248" s="75" t="s">
        <v>2</v>
      </c>
      <c r="AD248" s="76">
        <v>45042</v>
      </c>
      <c r="AE248" s="76">
        <v>45863</v>
      </c>
      <c r="AF248">
        <f t="shared" si="37"/>
        <v>2023</v>
      </c>
      <c r="AG248" t="str">
        <f t="shared" si="38"/>
        <v>abr</v>
      </c>
      <c r="AH248">
        <f t="shared" si="39"/>
        <v>2025</v>
      </c>
      <c r="AI248" t="str">
        <f t="shared" si="40"/>
        <v>jul</v>
      </c>
    </row>
    <row r="249" spans="20:35" x14ac:dyDescent="0.3">
      <c r="T249" s="11" t="s">
        <v>83</v>
      </c>
      <c r="U249" s="16">
        <v>13404.94</v>
      </c>
      <c r="V249">
        <v>34</v>
      </c>
      <c r="W249">
        <v>34</v>
      </c>
      <c r="X249" s="16">
        <v>394.26</v>
      </c>
      <c r="AA249" s="71" t="s">
        <v>281</v>
      </c>
      <c r="AB249" s="72" t="s">
        <v>13</v>
      </c>
      <c r="AC249" s="72" t="s">
        <v>2</v>
      </c>
      <c r="AD249" s="73">
        <v>44652</v>
      </c>
      <c r="AE249" s="73">
        <v>45682</v>
      </c>
      <c r="AF249">
        <f t="shared" si="37"/>
        <v>2022</v>
      </c>
      <c r="AG249" t="str">
        <f t="shared" si="38"/>
        <v>abr</v>
      </c>
      <c r="AH249">
        <f t="shared" si="39"/>
        <v>2025</v>
      </c>
      <c r="AI249" t="str">
        <f t="shared" si="40"/>
        <v>jan</v>
      </c>
    </row>
    <row r="250" spans="20:35" x14ac:dyDescent="0.3">
      <c r="T250" s="11" t="s">
        <v>84</v>
      </c>
      <c r="U250" s="16">
        <v>7604.86</v>
      </c>
      <c r="V250">
        <v>23</v>
      </c>
      <c r="W250">
        <v>23</v>
      </c>
      <c r="X250" s="16">
        <v>330.65</v>
      </c>
      <c r="AA250" s="74" t="s">
        <v>282</v>
      </c>
      <c r="AB250" s="75" t="s">
        <v>19</v>
      </c>
      <c r="AC250" s="75" t="s">
        <v>35</v>
      </c>
      <c r="AD250" s="76">
        <v>44592</v>
      </c>
      <c r="AE250" s="76">
        <v>45861</v>
      </c>
      <c r="AF250">
        <f t="shared" si="37"/>
        <v>2022</v>
      </c>
      <c r="AG250" t="str">
        <f t="shared" si="38"/>
        <v>jan</v>
      </c>
      <c r="AH250">
        <f t="shared" si="39"/>
        <v>2025</v>
      </c>
      <c r="AI250" t="str">
        <f t="shared" si="40"/>
        <v>jul</v>
      </c>
    </row>
    <row r="251" spans="20:35" x14ac:dyDescent="0.3">
      <c r="T251" s="11" t="s">
        <v>18</v>
      </c>
      <c r="U251" s="16">
        <v>5211.88</v>
      </c>
      <c r="V251">
        <v>17</v>
      </c>
      <c r="W251">
        <v>17</v>
      </c>
      <c r="X251" s="16">
        <v>306.58</v>
      </c>
      <c r="AA251" s="71" t="s">
        <v>283</v>
      </c>
      <c r="AB251" s="72" t="s">
        <v>19</v>
      </c>
      <c r="AC251" s="72" t="s">
        <v>7</v>
      </c>
      <c r="AD251" s="73">
        <v>44502</v>
      </c>
      <c r="AE251" s="73">
        <v>45720</v>
      </c>
      <c r="AF251">
        <f t="shared" si="37"/>
        <v>2021</v>
      </c>
      <c r="AG251" t="str">
        <f t="shared" si="38"/>
        <v>nov</v>
      </c>
      <c r="AH251">
        <f t="shared" si="39"/>
        <v>2025</v>
      </c>
      <c r="AI251" t="str">
        <f t="shared" si="40"/>
        <v>mar</v>
      </c>
    </row>
    <row r="252" spans="20:35" x14ac:dyDescent="0.3">
      <c r="T252" s="11" t="s">
        <v>85</v>
      </c>
      <c r="U252" s="16">
        <v>7935.81</v>
      </c>
      <c r="V252">
        <v>29</v>
      </c>
      <c r="W252">
        <v>29</v>
      </c>
      <c r="X252" s="16">
        <v>273.64999999999998</v>
      </c>
      <c r="AA252" s="74" t="s">
        <v>284</v>
      </c>
      <c r="AB252" s="75" t="s">
        <v>1</v>
      </c>
      <c r="AC252" s="75" t="s">
        <v>14</v>
      </c>
      <c r="AD252" s="76">
        <v>45012</v>
      </c>
      <c r="AE252" s="76">
        <v>45688</v>
      </c>
      <c r="AF252">
        <f t="shared" si="37"/>
        <v>2023</v>
      </c>
      <c r="AG252" t="str">
        <f t="shared" si="38"/>
        <v>mar</v>
      </c>
      <c r="AH252">
        <f t="shared" si="39"/>
        <v>2025</v>
      </c>
      <c r="AI252" t="str">
        <f t="shared" si="40"/>
        <v>jan</v>
      </c>
    </row>
    <row r="253" spans="20:35" x14ac:dyDescent="0.3">
      <c r="T253" s="11" t="s">
        <v>86</v>
      </c>
      <c r="U253" s="16">
        <v>12538.51</v>
      </c>
      <c r="V253">
        <v>36</v>
      </c>
      <c r="W253">
        <v>36</v>
      </c>
      <c r="X253" s="16">
        <v>348.29</v>
      </c>
      <c r="AA253" s="71" t="s">
        <v>285</v>
      </c>
      <c r="AB253" s="72" t="s">
        <v>6</v>
      </c>
      <c r="AC253" s="72" t="s">
        <v>35</v>
      </c>
      <c r="AD253" s="73">
        <v>44892</v>
      </c>
      <c r="AE253" s="73">
        <v>45856</v>
      </c>
      <c r="AF253">
        <f t="shared" si="37"/>
        <v>2022</v>
      </c>
      <c r="AG253" t="str">
        <f t="shared" si="38"/>
        <v>nov</v>
      </c>
      <c r="AH253">
        <f t="shared" si="39"/>
        <v>2025</v>
      </c>
      <c r="AI253" t="str">
        <f t="shared" si="40"/>
        <v>jul</v>
      </c>
    </row>
    <row r="254" spans="20:35" x14ac:dyDescent="0.3">
      <c r="T254" s="11" t="s">
        <v>87</v>
      </c>
      <c r="U254" s="16">
        <v>19321.169999999998</v>
      </c>
      <c r="V254">
        <v>51</v>
      </c>
      <c r="W254">
        <v>51</v>
      </c>
      <c r="X254" s="16">
        <v>378.85</v>
      </c>
      <c r="AA254" s="74" t="s">
        <v>286</v>
      </c>
      <c r="AB254" s="75" t="s">
        <v>33</v>
      </c>
      <c r="AC254" s="75" t="s">
        <v>2</v>
      </c>
      <c r="AD254" s="76">
        <v>45312</v>
      </c>
      <c r="AE254" s="76">
        <v>45783</v>
      </c>
      <c r="AF254">
        <f t="shared" si="37"/>
        <v>2024</v>
      </c>
      <c r="AG254" t="str">
        <f t="shared" si="38"/>
        <v>jan</v>
      </c>
      <c r="AH254">
        <f t="shared" si="39"/>
        <v>2025</v>
      </c>
      <c r="AI254" t="str">
        <f t="shared" si="40"/>
        <v>mai</v>
      </c>
    </row>
    <row r="255" spans="20:35" x14ac:dyDescent="0.3">
      <c r="T255" s="11" t="s">
        <v>89</v>
      </c>
      <c r="U255" s="16">
        <v>5253.51</v>
      </c>
      <c r="V255">
        <v>18</v>
      </c>
      <c r="W255">
        <v>18</v>
      </c>
      <c r="X255" s="16">
        <v>291.86</v>
      </c>
      <c r="AA255" s="71" t="s">
        <v>287</v>
      </c>
      <c r="AB255" s="72" t="s">
        <v>33</v>
      </c>
      <c r="AC255" s="72" t="s">
        <v>21</v>
      </c>
      <c r="AD255" s="73">
        <v>45612</v>
      </c>
      <c r="AE255" s="73">
        <v>45805</v>
      </c>
      <c r="AF255">
        <f t="shared" si="37"/>
        <v>2024</v>
      </c>
      <c r="AG255" t="str">
        <f t="shared" si="38"/>
        <v>nov</v>
      </c>
      <c r="AH255">
        <f t="shared" si="39"/>
        <v>2025</v>
      </c>
      <c r="AI255" t="str">
        <f t="shared" si="40"/>
        <v>mai</v>
      </c>
    </row>
    <row r="256" spans="20:35" x14ac:dyDescent="0.3">
      <c r="T256" s="11" t="s">
        <v>90</v>
      </c>
      <c r="U256" s="16">
        <v>7394.72</v>
      </c>
      <c r="V256">
        <v>22</v>
      </c>
      <c r="W256">
        <v>22</v>
      </c>
      <c r="X256" s="16">
        <v>336.12</v>
      </c>
      <c r="AA256" s="74" t="s">
        <v>288</v>
      </c>
      <c r="AB256" s="75" t="s">
        <v>33</v>
      </c>
      <c r="AC256" s="75" t="s">
        <v>14</v>
      </c>
      <c r="AD256" s="76">
        <v>44952</v>
      </c>
      <c r="AE256" s="76">
        <v>45863</v>
      </c>
      <c r="AF256">
        <f t="shared" si="37"/>
        <v>2023</v>
      </c>
      <c r="AG256" t="str">
        <f t="shared" si="38"/>
        <v>jan</v>
      </c>
      <c r="AH256">
        <f t="shared" si="39"/>
        <v>2025</v>
      </c>
      <c r="AI256" t="str">
        <f t="shared" si="40"/>
        <v>jul</v>
      </c>
    </row>
    <row r="257" spans="20:35" x14ac:dyDescent="0.3">
      <c r="T257" s="11" t="s">
        <v>91</v>
      </c>
      <c r="U257" s="16">
        <v>5823.16</v>
      </c>
      <c r="V257">
        <v>12</v>
      </c>
      <c r="W257">
        <v>12</v>
      </c>
      <c r="X257" s="16">
        <v>485.26</v>
      </c>
      <c r="AA257" s="71" t="s">
        <v>289</v>
      </c>
      <c r="AB257" s="72" t="s">
        <v>33</v>
      </c>
      <c r="AC257" s="72" t="s">
        <v>2</v>
      </c>
      <c r="AD257" s="73">
        <v>45612</v>
      </c>
      <c r="AE257" s="73">
        <v>45881</v>
      </c>
      <c r="AF257">
        <f t="shared" si="37"/>
        <v>2024</v>
      </c>
      <c r="AG257" t="str">
        <f t="shared" si="38"/>
        <v>nov</v>
      </c>
      <c r="AH257">
        <f t="shared" si="39"/>
        <v>2025</v>
      </c>
      <c r="AI257" t="str">
        <f t="shared" si="40"/>
        <v>ago</v>
      </c>
    </row>
    <row r="258" spans="20:35" x14ac:dyDescent="0.3">
      <c r="T258" s="11" t="s">
        <v>92</v>
      </c>
      <c r="U258" s="16">
        <v>20690.27</v>
      </c>
      <c r="V258">
        <v>46</v>
      </c>
      <c r="W258">
        <v>46</v>
      </c>
      <c r="X258" s="16">
        <v>449.79</v>
      </c>
      <c r="AA258" s="74" t="s">
        <v>290</v>
      </c>
      <c r="AB258" s="75" t="s">
        <v>13</v>
      </c>
      <c r="AC258" s="75" t="s">
        <v>7</v>
      </c>
      <c r="AD258" s="76">
        <v>44622</v>
      </c>
      <c r="AE258" s="76">
        <v>45848</v>
      </c>
      <c r="AF258">
        <f t="shared" si="37"/>
        <v>2022</v>
      </c>
      <c r="AG258" t="str">
        <f t="shared" si="38"/>
        <v>mar</v>
      </c>
      <c r="AH258">
        <f t="shared" si="39"/>
        <v>2025</v>
      </c>
      <c r="AI258" t="str">
        <f t="shared" si="40"/>
        <v>jul</v>
      </c>
    </row>
    <row r="259" spans="20:35" x14ac:dyDescent="0.3">
      <c r="T259" s="11" t="s">
        <v>93</v>
      </c>
      <c r="U259" s="16">
        <v>0</v>
      </c>
      <c r="V259">
        <v>0</v>
      </c>
      <c r="W259">
        <v>0</v>
      </c>
      <c r="X259" s="16">
        <v>0</v>
      </c>
      <c r="AA259" s="71" t="s">
        <v>291</v>
      </c>
      <c r="AB259" s="72" t="s">
        <v>13</v>
      </c>
      <c r="AC259" s="72" t="s">
        <v>21</v>
      </c>
      <c r="AD259" s="73">
        <v>45102</v>
      </c>
      <c r="AE259" s="73">
        <v>45808</v>
      </c>
      <c r="AF259">
        <f t="shared" si="37"/>
        <v>2023</v>
      </c>
      <c r="AG259" t="str">
        <f t="shared" si="38"/>
        <v>jun</v>
      </c>
      <c r="AH259">
        <f t="shared" si="39"/>
        <v>2025</v>
      </c>
      <c r="AI259" t="str">
        <f t="shared" si="40"/>
        <v>mai</v>
      </c>
    </row>
    <row r="260" spans="20:35" x14ac:dyDescent="0.3">
      <c r="T260" s="11" t="s">
        <v>94</v>
      </c>
      <c r="U260" s="16">
        <v>18267.740000000002</v>
      </c>
      <c r="V260">
        <v>55</v>
      </c>
      <c r="W260">
        <v>55</v>
      </c>
      <c r="X260" s="16">
        <v>332.14</v>
      </c>
      <c r="AA260" s="74" t="s">
        <v>292</v>
      </c>
      <c r="AB260" s="75" t="s">
        <v>13</v>
      </c>
      <c r="AC260" s="75" t="s">
        <v>7</v>
      </c>
      <c r="AD260" s="76">
        <v>45162</v>
      </c>
      <c r="AE260" s="76">
        <v>45738</v>
      </c>
      <c r="AF260">
        <f t="shared" si="37"/>
        <v>2023</v>
      </c>
      <c r="AG260" t="str">
        <f t="shared" si="38"/>
        <v>ago</v>
      </c>
      <c r="AH260">
        <f t="shared" si="39"/>
        <v>2025</v>
      </c>
      <c r="AI260" t="str">
        <f t="shared" si="40"/>
        <v>mar</v>
      </c>
    </row>
    <row r="261" spans="20:35" x14ac:dyDescent="0.3">
      <c r="T261" s="11" t="s">
        <v>20</v>
      </c>
      <c r="U261" s="16">
        <v>12925.28</v>
      </c>
      <c r="V261">
        <v>46</v>
      </c>
      <c r="W261">
        <v>46</v>
      </c>
      <c r="X261" s="16">
        <v>280.98</v>
      </c>
      <c r="AA261" s="71" t="s">
        <v>293</v>
      </c>
      <c r="AB261" s="72" t="s">
        <v>33</v>
      </c>
      <c r="AC261" s="72" t="s">
        <v>21</v>
      </c>
      <c r="AD261" s="73">
        <v>45012</v>
      </c>
      <c r="AE261" s="73">
        <v>45808</v>
      </c>
      <c r="AF261">
        <f t="shared" si="37"/>
        <v>2023</v>
      </c>
      <c r="AG261" t="str">
        <f t="shared" si="38"/>
        <v>mar</v>
      </c>
      <c r="AH261">
        <f t="shared" si="39"/>
        <v>2025</v>
      </c>
      <c r="AI261" t="str">
        <f t="shared" si="40"/>
        <v>mai</v>
      </c>
    </row>
    <row r="262" spans="20:35" x14ac:dyDescent="0.3">
      <c r="T262" s="11" t="s">
        <v>95</v>
      </c>
      <c r="U262" s="16">
        <v>19401.53</v>
      </c>
      <c r="V262">
        <v>52</v>
      </c>
      <c r="W262">
        <v>52</v>
      </c>
      <c r="X262" s="16">
        <v>373.11</v>
      </c>
      <c r="AA262" s="74" t="s">
        <v>294</v>
      </c>
      <c r="AB262" s="75" t="s">
        <v>19</v>
      </c>
      <c r="AC262" s="75" t="s">
        <v>14</v>
      </c>
      <c r="AD262" s="76">
        <v>45402</v>
      </c>
      <c r="AE262" s="76">
        <v>45714</v>
      </c>
      <c r="AF262">
        <f t="shared" ref="AF262:AF282" si="41">YEAR(AD262)</f>
        <v>2024</v>
      </c>
      <c r="AG262" t="str">
        <f t="shared" ref="AG262:AG282" si="42">TEXT(AD262,"mmm")</f>
        <v>abr</v>
      </c>
      <c r="AH262">
        <f t="shared" ref="AH262:AH282" si="43">YEAR(AE262)</f>
        <v>2025</v>
      </c>
      <c r="AI262" t="str">
        <f t="shared" ref="AI262:AI282" si="44">TEXT(AE262,"mmm")</f>
        <v>fev</v>
      </c>
    </row>
    <row r="263" spans="20:35" x14ac:dyDescent="0.3">
      <c r="T263" s="11" t="s">
        <v>96</v>
      </c>
      <c r="U263" s="16">
        <v>1624.26</v>
      </c>
      <c r="V263">
        <v>5</v>
      </c>
      <c r="W263">
        <v>5</v>
      </c>
      <c r="X263" s="16">
        <v>324.85000000000002</v>
      </c>
      <c r="AA263" s="71" t="s">
        <v>295</v>
      </c>
      <c r="AB263" s="72" t="s">
        <v>6</v>
      </c>
      <c r="AC263" s="72" t="s">
        <v>7</v>
      </c>
      <c r="AD263" s="73">
        <v>44742</v>
      </c>
      <c r="AE263" s="73">
        <v>45746</v>
      </c>
      <c r="AF263">
        <f t="shared" si="41"/>
        <v>2022</v>
      </c>
      <c r="AG263" t="str">
        <f t="shared" si="42"/>
        <v>jun</v>
      </c>
      <c r="AH263">
        <f t="shared" si="43"/>
        <v>2025</v>
      </c>
      <c r="AI263" t="str">
        <f t="shared" si="44"/>
        <v>mar</v>
      </c>
    </row>
    <row r="264" spans="20:35" x14ac:dyDescent="0.3">
      <c r="T264" s="11" t="s">
        <v>97</v>
      </c>
      <c r="U264" s="16">
        <v>28826.54</v>
      </c>
      <c r="V264">
        <v>58</v>
      </c>
      <c r="W264">
        <v>58</v>
      </c>
      <c r="X264" s="16">
        <v>497.01</v>
      </c>
      <c r="AA264" s="74" t="s">
        <v>296</v>
      </c>
      <c r="AB264" s="75" t="s">
        <v>1</v>
      </c>
      <c r="AC264" s="75" t="s">
        <v>21</v>
      </c>
      <c r="AD264" s="76">
        <v>44592</v>
      </c>
      <c r="AE264" s="76">
        <v>45792</v>
      </c>
      <c r="AF264">
        <f t="shared" si="41"/>
        <v>2022</v>
      </c>
      <c r="AG264" t="str">
        <f t="shared" si="42"/>
        <v>jan</v>
      </c>
      <c r="AH264">
        <f t="shared" si="43"/>
        <v>2025</v>
      </c>
      <c r="AI264" t="str">
        <f t="shared" si="44"/>
        <v>mai</v>
      </c>
    </row>
    <row r="265" spans="20:35" x14ac:dyDescent="0.3">
      <c r="T265" s="11" t="s">
        <v>98</v>
      </c>
      <c r="U265" s="16">
        <v>9884.69</v>
      </c>
      <c r="V265">
        <v>40</v>
      </c>
      <c r="W265">
        <v>40</v>
      </c>
      <c r="X265" s="16">
        <v>247.12</v>
      </c>
      <c r="AA265" s="71" t="s">
        <v>298</v>
      </c>
      <c r="AB265" s="72" t="s">
        <v>33</v>
      </c>
      <c r="AC265" s="72" t="s">
        <v>14</v>
      </c>
      <c r="AD265" s="73">
        <v>45102</v>
      </c>
      <c r="AE265" s="73">
        <v>45685</v>
      </c>
      <c r="AF265">
        <f t="shared" si="41"/>
        <v>2023</v>
      </c>
      <c r="AG265" t="str">
        <f t="shared" si="42"/>
        <v>jun</v>
      </c>
      <c r="AH265">
        <f t="shared" si="43"/>
        <v>2025</v>
      </c>
      <c r="AI265" t="str">
        <f t="shared" si="44"/>
        <v>jan</v>
      </c>
    </row>
    <row r="266" spans="20:35" x14ac:dyDescent="0.3">
      <c r="T266" s="11" t="s">
        <v>99</v>
      </c>
      <c r="U266" s="16">
        <v>7544.4</v>
      </c>
      <c r="V266">
        <v>28</v>
      </c>
      <c r="W266">
        <v>28</v>
      </c>
      <c r="X266" s="16">
        <v>269.44</v>
      </c>
      <c r="AA266" s="74" t="s">
        <v>299</v>
      </c>
      <c r="AB266" s="75" t="s">
        <v>33</v>
      </c>
      <c r="AC266" s="75" t="s">
        <v>2</v>
      </c>
      <c r="AD266" s="76">
        <v>45642</v>
      </c>
      <c r="AE266" s="76">
        <v>45696</v>
      </c>
      <c r="AF266">
        <f t="shared" si="41"/>
        <v>2024</v>
      </c>
      <c r="AG266" t="str">
        <f t="shared" si="42"/>
        <v>dez</v>
      </c>
      <c r="AH266">
        <f t="shared" si="43"/>
        <v>2025</v>
      </c>
      <c r="AI266" t="str">
        <f t="shared" si="44"/>
        <v>fev</v>
      </c>
    </row>
    <row r="267" spans="20:35" x14ac:dyDescent="0.3">
      <c r="T267" s="11" t="s">
        <v>100</v>
      </c>
      <c r="U267" s="16">
        <v>18168.439999999999</v>
      </c>
      <c r="V267">
        <v>50</v>
      </c>
      <c r="W267">
        <v>50</v>
      </c>
      <c r="X267" s="16">
        <v>363.37</v>
      </c>
      <c r="AA267" s="71" t="s">
        <v>300</v>
      </c>
      <c r="AB267" s="72" t="s">
        <v>13</v>
      </c>
      <c r="AC267" s="72" t="s">
        <v>7</v>
      </c>
      <c r="AD267" s="73">
        <v>45672</v>
      </c>
      <c r="AE267" s="73">
        <v>45698</v>
      </c>
      <c r="AF267">
        <f t="shared" si="41"/>
        <v>2025</v>
      </c>
      <c r="AG267" t="str">
        <f t="shared" si="42"/>
        <v>jan</v>
      </c>
      <c r="AH267">
        <f t="shared" si="43"/>
        <v>2025</v>
      </c>
      <c r="AI267" t="str">
        <f t="shared" si="44"/>
        <v>fev</v>
      </c>
    </row>
    <row r="268" spans="20:35" x14ac:dyDescent="0.3">
      <c r="T268" s="11" t="s">
        <v>101</v>
      </c>
      <c r="U268" s="16">
        <v>3406.09</v>
      </c>
      <c r="V268">
        <v>10</v>
      </c>
      <c r="W268">
        <v>10</v>
      </c>
      <c r="X268" s="16">
        <v>340.61</v>
      </c>
      <c r="AA268" s="74" t="s">
        <v>301</v>
      </c>
      <c r="AB268" s="75" t="s">
        <v>13</v>
      </c>
      <c r="AC268" s="75" t="s">
        <v>2</v>
      </c>
      <c r="AD268" s="76">
        <v>44562</v>
      </c>
      <c r="AE268" s="76">
        <v>45840</v>
      </c>
      <c r="AF268">
        <f t="shared" si="41"/>
        <v>2022</v>
      </c>
      <c r="AG268" t="str">
        <f t="shared" si="42"/>
        <v>jan</v>
      </c>
      <c r="AH268">
        <f t="shared" si="43"/>
        <v>2025</v>
      </c>
      <c r="AI268" t="str">
        <f t="shared" si="44"/>
        <v>jul</v>
      </c>
    </row>
    <row r="269" spans="20:35" x14ac:dyDescent="0.3">
      <c r="T269" s="11" t="s">
        <v>102</v>
      </c>
      <c r="U269" s="16">
        <v>14471.63</v>
      </c>
      <c r="V269">
        <v>31</v>
      </c>
      <c r="W269">
        <v>31</v>
      </c>
      <c r="X269" s="16">
        <v>466.83</v>
      </c>
      <c r="AA269" s="71" t="s">
        <v>302</v>
      </c>
      <c r="AB269" s="72" t="s">
        <v>33</v>
      </c>
      <c r="AC269" s="72" t="s">
        <v>21</v>
      </c>
      <c r="AD269" s="73">
        <v>45102</v>
      </c>
      <c r="AE269" s="73">
        <v>45835</v>
      </c>
      <c r="AF269">
        <f t="shared" si="41"/>
        <v>2023</v>
      </c>
      <c r="AG269" t="str">
        <f t="shared" si="42"/>
        <v>jun</v>
      </c>
      <c r="AH269">
        <f t="shared" si="43"/>
        <v>2025</v>
      </c>
      <c r="AI269" t="str">
        <f t="shared" si="44"/>
        <v>jun</v>
      </c>
    </row>
    <row r="270" spans="20:35" x14ac:dyDescent="0.3">
      <c r="T270" s="11" t="s">
        <v>103</v>
      </c>
      <c r="U270" s="16">
        <v>17272.43</v>
      </c>
      <c r="V270">
        <v>43</v>
      </c>
      <c r="W270">
        <v>43</v>
      </c>
      <c r="X270" s="16">
        <v>401.68</v>
      </c>
      <c r="AA270" s="74" t="s">
        <v>303</v>
      </c>
      <c r="AB270" s="75" t="s">
        <v>33</v>
      </c>
      <c r="AC270" s="75" t="s">
        <v>35</v>
      </c>
      <c r="AD270" s="76">
        <v>45042</v>
      </c>
      <c r="AE270" s="76">
        <v>45881</v>
      </c>
      <c r="AF270">
        <f t="shared" si="41"/>
        <v>2023</v>
      </c>
      <c r="AG270" t="str">
        <f t="shared" si="42"/>
        <v>abr</v>
      </c>
      <c r="AH270">
        <f t="shared" si="43"/>
        <v>2025</v>
      </c>
      <c r="AI270" t="str">
        <f t="shared" si="44"/>
        <v>ago</v>
      </c>
    </row>
    <row r="271" spans="20:35" x14ac:dyDescent="0.3">
      <c r="T271" s="11" t="s">
        <v>104</v>
      </c>
      <c r="U271" s="16">
        <v>15399.55</v>
      </c>
      <c r="V271">
        <v>41</v>
      </c>
      <c r="W271">
        <v>41</v>
      </c>
      <c r="X271" s="16">
        <v>375.6</v>
      </c>
      <c r="AA271" s="71" t="s">
        <v>304</v>
      </c>
      <c r="AB271" s="72" t="s">
        <v>6</v>
      </c>
      <c r="AC271" s="72" t="s">
        <v>21</v>
      </c>
      <c r="AD271" s="73">
        <v>45162</v>
      </c>
      <c r="AE271" s="73">
        <v>45832</v>
      </c>
      <c r="AF271">
        <f t="shared" si="41"/>
        <v>2023</v>
      </c>
      <c r="AG271" t="str">
        <f t="shared" si="42"/>
        <v>ago</v>
      </c>
      <c r="AH271">
        <f t="shared" si="43"/>
        <v>2025</v>
      </c>
      <c r="AI271" t="str">
        <f t="shared" si="44"/>
        <v>jun</v>
      </c>
    </row>
    <row r="272" spans="20:35" x14ac:dyDescent="0.3">
      <c r="T272" s="11" t="s">
        <v>22</v>
      </c>
      <c r="U272" s="16">
        <v>11432.54</v>
      </c>
      <c r="V272">
        <v>52</v>
      </c>
      <c r="W272">
        <v>52</v>
      </c>
      <c r="X272" s="16">
        <v>219.86</v>
      </c>
      <c r="AA272" s="74" t="s">
        <v>305</v>
      </c>
      <c r="AB272" s="75" t="s">
        <v>6</v>
      </c>
      <c r="AC272" s="75" t="s">
        <v>7</v>
      </c>
      <c r="AD272" s="76">
        <v>44682</v>
      </c>
      <c r="AE272" s="76">
        <v>45732</v>
      </c>
      <c r="AF272">
        <f t="shared" si="41"/>
        <v>2022</v>
      </c>
      <c r="AG272" t="str">
        <f t="shared" si="42"/>
        <v>mai</v>
      </c>
      <c r="AH272">
        <f t="shared" si="43"/>
        <v>2025</v>
      </c>
      <c r="AI272" t="str">
        <f t="shared" si="44"/>
        <v>mar</v>
      </c>
    </row>
    <row r="273" spans="20:35" x14ac:dyDescent="0.3">
      <c r="T273" s="11" t="s">
        <v>105</v>
      </c>
      <c r="U273" s="16">
        <v>6277.76</v>
      </c>
      <c r="V273">
        <v>21</v>
      </c>
      <c r="W273">
        <v>21</v>
      </c>
      <c r="X273" s="16">
        <v>298.94</v>
      </c>
      <c r="AA273" s="71" t="s">
        <v>306</v>
      </c>
      <c r="AB273" s="72" t="s">
        <v>13</v>
      </c>
      <c r="AC273" s="72" t="s">
        <v>35</v>
      </c>
      <c r="AD273" s="73">
        <v>44742</v>
      </c>
      <c r="AE273" s="73">
        <v>45710</v>
      </c>
      <c r="AF273">
        <f t="shared" si="41"/>
        <v>2022</v>
      </c>
      <c r="AG273" t="str">
        <f t="shared" si="42"/>
        <v>jun</v>
      </c>
      <c r="AH273">
        <f t="shared" si="43"/>
        <v>2025</v>
      </c>
      <c r="AI273" t="str">
        <f t="shared" si="44"/>
        <v>fev</v>
      </c>
    </row>
    <row r="274" spans="20:35" x14ac:dyDescent="0.3">
      <c r="T274" s="11" t="s">
        <v>106</v>
      </c>
      <c r="U274" s="16">
        <v>6808.52</v>
      </c>
      <c r="V274">
        <v>29</v>
      </c>
      <c r="W274">
        <v>29</v>
      </c>
      <c r="X274" s="16">
        <v>234.78</v>
      </c>
      <c r="AA274" s="74" t="s">
        <v>307</v>
      </c>
      <c r="AB274" s="75" t="s">
        <v>13</v>
      </c>
      <c r="AC274" s="75" t="s">
        <v>21</v>
      </c>
      <c r="AD274" s="76">
        <v>44892</v>
      </c>
      <c r="AE274" s="76">
        <v>45775</v>
      </c>
      <c r="AF274">
        <f t="shared" si="41"/>
        <v>2022</v>
      </c>
      <c r="AG274" t="str">
        <f t="shared" si="42"/>
        <v>nov</v>
      </c>
      <c r="AH274">
        <f t="shared" si="43"/>
        <v>2025</v>
      </c>
      <c r="AI274" t="str">
        <f t="shared" si="44"/>
        <v>abr</v>
      </c>
    </row>
    <row r="275" spans="20:35" x14ac:dyDescent="0.3">
      <c r="T275" s="11" t="s">
        <v>107</v>
      </c>
      <c r="U275" s="16">
        <v>1048.6400000000001</v>
      </c>
      <c r="V275">
        <v>3</v>
      </c>
      <c r="W275">
        <v>3</v>
      </c>
      <c r="X275" s="16">
        <v>349.55</v>
      </c>
      <c r="AA275" s="71" t="s">
        <v>308</v>
      </c>
      <c r="AB275" s="72" t="s">
        <v>6</v>
      </c>
      <c r="AC275" s="72" t="s">
        <v>21</v>
      </c>
      <c r="AD275" s="73">
        <v>44922</v>
      </c>
      <c r="AE275" s="73">
        <v>45847</v>
      </c>
      <c r="AF275">
        <f t="shared" si="41"/>
        <v>2022</v>
      </c>
      <c r="AG275" t="str">
        <f t="shared" si="42"/>
        <v>dez</v>
      </c>
      <c r="AH275">
        <f t="shared" si="43"/>
        <v>2025</v>
      </c>
      <c r="AI275" t="str">
        <f t="shared" si="44"/>
        <v>jul</v>
      </c>
    </row>
    <row r="276" spans="20:35" x14ac:dyDescent="0.3">
      <c r="T276" s="11" t="s">
        <v>108</v>
      </c>
      <c r="U276" s="16">
        <v>2763.31</v>
      </c>
      <c r="V276">
        <v>8</v>
      </c>
      <c r="W276">
        <v>8</v>
      </c>
      <c r="X276" s="16">
        <v>345.41</v>
      </c>
      <c r="AA276" s="74" t="s">
        <v>309</v>
      </c>
      <c r="AB276" s="75" t="s">
        <v>1</v>
      </c>
      <c r="AC276" s="75" t="s">
        <v>7</v>
      </c>
      <c r="AD276" s="76">
        <v>45612</v>
      </c>
      <c r="AE276" s="76">
        <v>45784</v>
      </c>
      <c r="AF276">
        <f t="shared" si="41"/>
        <v>2024</v>
      </c>
      <c r="AG276" t="str">
        <f t="shared" si="42"/>
        <v>nov</v>
      </c>
      <c r="AH276">
        <f t="shared" si="43"/>
        <v>2025</v>
      </c>
      <c r="AI276" t="str">
        <f t="shared" si="44"/>
        <v>mai</v>
      </c>
    </row>
    <row r="277" spans="20:35" x14ac:dyDescent="0.3">
      <c r="T277" s="11" t="s">
        <v>109</v>
      </c>
      <c r="U277" s="16">
        <v>0</v>
      </c>
      <c r="V277">
        <v>0</v>
      </c>
      <c r="W277">
        <v>0</v>
      </c>
      <c r="X277" s="16">
        <v>0</v>
      </c>
      <c r="AA277" s="71" t="s">
        <v>310</v>
      </c>
      <c r="AB277" s="72" t="s">
        <v>19</v>
      </c>
      <c r="AC277" s="72" t="s">
        <v>2</v>
      </c>
      <c r="AD277" s="73">
        <v>44772</v>
      </c>
      <c r="AE277" s="73">
        <v>45688</v>
      </c>
      <c r="AF277">
        <f t="shared" si="41"/>
        <v>2022</v>
      </c>
      <c r="AG277" t="str">
        <f t="shared" si="42"/>
        <v>jul</v>
      </c>
      <c r="AH277">
        <f t="shared" si="43"/>
        <v>2025</v>
      </c>
      <c r="AI277" t="str">
        <f t="shared" si="44"/>
        <v>jan</v>
      </c>
    </row>
    <row r="278" spans="20:35" x14ac:dyDescent="0.3">
      <c r="T278" s="11" t="s">
        <v>110</v>
      </c>
      <c r="U278" s="16">
        <v>16639.62</v>
      </c>
      <c r="V278">
        <v>59</v>
      </c>
      <c r="W278">
        <v>59</v>
      </c>
      <c r="X278" s="16">
        <v>282.02999999999997</v>
      </c>
      <c r="AA278" s="74" t="s">
        <v>311</v>
      </c>
      <c r="AB278" s="75" t="s">
        <v>19</v>
      </c>
      <c r="AC278" s="75" t="s">
        <v>7</v>
      </c>
      <c r="AD278" s="76">
        <v>44772</v>
      </c>
      <c r="AE278" s="76">
        <v>45685</v>
      </c>
      <c r="AF278">
        <f t="shared" si="41"/>
        <v>2022</v>
      </c>
      <c r="AG278" t="str">
        <f t="shared" si="42"/>
        <v>jul</v>
      </c>
      <c r="AH278">
        <f t="shared" si="43"/>
        <v>2025</v>
      </c>
      <c r="AI278" t="str">
        <f t="shared" si="44"/>
        <v>jan</v>
      </c>
    </row>
    <row r="279" spans="20:35" x14ac:dyDescent="0.3">
      <c r="T279" s="11" t="s">
        <v>111</v>
      </c>
      <c r="U279" s="16">
        <v>3172.25</v>
      </c>
      <c r="V279">
        <v>9</v>
      </c>
      <c r="W279">
        <v>9</v>
      </c>
      <c r="X279" s="16">
        <v>352.47</v>
      </c>
      <c r="AA279" s="71" t="s">
        <v>312</v>
      </c>
      <c r="AB279" s="72" t="s">
        <v>6</v>
      </c>
      <c r="AC279" s="72" t="s">
        <v>14</v>
      </c>
      <c r="AD279" s="73">
        <v>44832</v>
      </c>
      <c r="AE279" s="73">
        <v>45689</v>
      </c>
      <c r="AF279">
        <f t="shared" si="41"/>
        <v>2022</v>
      </c>
      <c r="AG279" t="str">
        <f t="shared" si="42"/>
        <v>set</v>
      </c>
      <c r="AH279">
        <f t="shared" si="43"/>
        <v>2025</v>
      </c>
      <c r="AI279" t="str">
        <f t="shared" si="44"/>
        <v>fev</v>
      </c>
    </row>
    <row r="280" spans="20:35" x14ac:dyDescent="0.3">
      <c r="T280" s="11" t="s">
        <v>112</v>
      </c>
      <c r="U280" s="16">
        <v>16806.25</v>
      </c>
      <c r="V280">
        <v>59</v>
      </c>
      <c r="W280">
        <v>59</v>
      </c>
      <c r="X280" s="16">
        <v>284.85000000000002</v>
      </c>
      <c r="AA280" s="74" t="s">
        <v>313</v>
      </c>
      <c r="AB280" s="75" t="s">
        <v>1</v>
      </c>
      <c r="AC280" s="75" t="s">
        <v>21</v>
      </c>
      <c r="AD280" s="76">
        <v>45282</v>
      </c>
      <c r="AE280" s="76">
        <v>45874</v>
      </c>
      <c r="AF280">
        <f t="shared" si="41"/>
        <v>2023</v>
      </c>
      <c r="AG280" t="str">
        <f t="shared" si="42"/>
        <v>dez</v>
      </c>
      <c r="AH280">
        <f t="shared" si="43"/>
        <v>2025</v>
      </c>
      <c r="AI280" t="str">
        <f t="shared" si="44"/>
        <v>ago</v>
      </c>
    </row>
    <row r="281" spans="20:35" x14ac:dyDescent="0.3">
      <c r="T281" s="11" t="s">
        <v>113</v>
      </c>
      <c r="U281" s="16">
        <v>10890.87</v>
      </c>
      <c r="V281">
        <v>30</v>
      </c>
      <c r="W281">
        <v>30</v>
      </c>
      <c r="X281" s="16">
        <v>363.03</v>
      </c>
      <c r="AA281" s="71" t="s">
        <v>314</v>
      </c>
      <c r="AB281" s="72" t="s">
        <v>1</v>
      </c>
      <c r="AC281" s="72" t="s">
        <v>21</v>
      </c>
      <c r="AD281" s="73">
        <v>45462</v>
      </c>
      <c r="AE281" s="73">
        <v>45694</v>
      </c>
      <c r="AF281">
        <f t="shared" si="41"/>
        <v>2024</v>
      </c>
      <c r="AG281" t="str">
        <f t="shared" si="42"/>
        <v>jun</v>
      </c>
      <c r="AH281">
        <f t="shared" si="43"/>
        <v>2025</v>
      </c>
      <c r="AI281" t="str">
        <f t="shared" si="44"/>
        <v>fev</v>
      </c>
    </row>
    <row r="282" spans="20:35" x14ac:dyDescent="0.3">
      <c r="T282" s="11" t="s">
        <v>114</v>
      </c>
      <c r="U282" s="16">
        <v>10161.879999999999</v>
      </c>
      <c r="V282">
        <v>24</v>
      </c>
      <c r="W282">
        <v>24</v>
      </c>
      <c r="X282" s="16">
        <v>423.41</v>
      </c>
      <c r="AA282" s="74" t="s">
        <v>315</v>
      </c>
      <c r="AB282" s="75" t="s">
        <v>6</v>
      </c>
      <c r="AC282" s="75" t="s">
        <v>21</v>
      </c>
      <c r="AD282" s="76">
        <v>45462</v>
      </c>
      <c r="AE282" s="76">
        <v>45830</v>
      </c>
      <c r="AF282">
        <f t="shared" si="41"/>
        <v>2024</v>
      </c>
      <c r="AG282" t="str">
        <f t="shared" si="42"/>
        <v>jun</v>
      </c>
      <c r="AH282">
        <f t="shared" si="43"/>
        <v>2025</v>
      </c>
      <c r="AI282" t="str">
        <f t="shared" si="44"/>
        <v>jun</v>
      </c>
    </row>
    <row r="283" spans="20:35" x14ac:dyDescent="0.3">
      <c r="T283" s="11" t="s">
        <v>334</v>
      </c>
      <c r="U283" s="16">
        <v>2959111.9799999981</v>
      </c>
      <c r="V283">
        <v>8415</v>
      </c>
      <c r="W283">
        <v>30.269784172661872</v>
      </c>
      <c r="X283" s="16">
        <v>96291.540000000037</v>
      </c>
    </row>
  </sheetData>
  <mergeCells count="1">
    <mergeCell ref="B1:I1"/>
  </mergeCells>
  <conditionalFormatting sqref="H6:H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:H1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:H2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2:H3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2:H4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1:H5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0:H6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0:H7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9:H8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6:AK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5:AK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Apresentação</vt:lpstr>
      <vt:lpstr>Dados Limpos e Organizados</vt:lpstr>
      <vt:lpstr>Segmentação</vt:lpstr>
      <vt:lpstr>Insights e Prior.</vt:lpstr>
      <vt:lpstr>IV-Cálculo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</dc:creator>
  <cp:lastModifiedBy>Mila</cp:lastModifiedBy>
  <dcterms:created xsi:type="dcterms:W3CDTF">2025-08-15T03:48:07Z</dcterms:created>
  <dcterms:modified xsi:type="dcterms:W3CDTF">2025-10-15T18:19:04Z</dcterms:modified>
</cp:coreProperties>
</file>