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imentos" sheetId="1" r:id="rId4"/>
    <sheet state="visible" name="1124" sheetId="2" r:id="rId5"/>
    <sheet state="visible" name="1024" sheetId="3" r:id="rId6"/>
    <sheet state="visible" name="924" sheetId="4" r:id="rId7"/>
    <sheet state="visible" name="824" sheetId="5" r:id="rId8"/>
  </sheets>
  <definedNames/>
  <calcPr/>
</workbook>
</file>

<file path=xl/sharedStrings.xml><?xml version="1.0" encoding="utf-8"?>
<sst xmlns="http://schemas.openxmlformats.org/spreadsheetml/2006/main" count="189" uniqueCount="68">
  <si>
    <t>Banco A</t>
  </si>
  <si>
    <t>Banco B</t>
  </si>
  <si>
    <t>Banco C</t>
  </si>
  <si>
    <t>TOTAIS</t>
  </si>
  <si>
    <t>PROPORÇÃO</t>
  </si>
  <si>
    <t>RENTABILIDADE**</t>
  </si>
  <si>
    <t>R. LÍQUIDA***</t>
  </si>
  <si>
    <t>R. L. PROPORCIONAL</t>
  </si>
  <si>
    <t>R. P. CARTEIRA</t>
  </si>
  <si>
    <t>Poupança</t>
  </si>
  <si>
    <t>LCA Pós</t>
  </si>
  <si>
    <t>LCI</t>
  </si>
  <si>
    <t>CRA</t>
  </si>
  <si>
    <t>CDB Pós</t>
  </si>
  <si>
    <t>FII</t>
  </si>
  <si>
    <t>Tesouro</t>
  </si>
  <si>
    <t>Ações</t>
  </si>
  <si>
    <t>Fundos RF</t>
  </si>
  <si>
    <t>Fundos variáveis</t>
  </si>
  <si>
    <t>Internacional</t>
  </si>
  <si>
    <t>LCA Pré</t>
  </si>
  <si>
    <t>CDB Pré</t>
  </si>
  <si>
    <t>TOTAL</t>
  </si>
  <si>
    <t>*Valores brutos</t>
  </si>
  <si>
    <t>**Aproximada média bruta no mês anterior</t>
  </si>
  <si>
    <t>***Pior cenário, 22,5%</t>
  </si>
  <si>
    <t>CDI HJ</t>
  </si>
  <si>
    <t>IPCA</t>
  </si>
  <si>
    <t>CÁLCULO RENTABILIDADE</t>
  </si>
  <si>
    <t>RENTABILIDADE MENSAL TOTAL LÍQUIDA DA CARTEIRA</t>
  </si>
  <si>
    <t>META 0,83 para 03/25.</t>
  </si>
  <si>
    <t>RENTABILIDADE ANUAL TOTAL LÍQUIDA DA CARTEIRA</t>
  </si>
  <si>
    <t>10% LIQUIDO A.A</t>
  </si>
  <si>
    <t>Descrição</t>
  </si>
  <si>
    <t>Débitos</t>
  </si>
  <si>
    <t>Créditos</t>
  </si>
  <si>
    <t>Cartão</t>
  </si>
  <si>
    <t>Valores</t>
  </si>
  <si>
    <t>Resumo</t>
  </si>
  <si>
    <t>Energia</t>
  </si>
  <si>
    <t>Alimen/Mercado</t>
  </si>
  <si>
    <t>Total de débitos</t>
  </si>
  <si>
    <t>Água</t>
  </si>
  <si>
    <t>Hospedagens</t>
  </si>
  <si>
    <t>Total de créditos</t>
  </si>
  <si>
    <t>Internet</t>
  </si>
  <si>
    <t>Saúde</t>
  </si>
  <si>
    <t>Casa</t>
  </si>
  <si>
    <t>Gasolina</t>
  </si>
  <si>
    <t>Líquido mês</t>
  </si>
  <si>
    <t>Pedágio/Estacionamento</t>
  </si>
  <si>
    <t>Lazer</t>
  </si>
  <si>
    <t>Celular</t>
  </si>
  <si>
    <t>Assinatura</t>
  </si>
  <si>
    <t>Consórcio</t>
  </si>
  <si>
    <t>Padaria</t>
  </si>
  <si>
    <t>IPTU</t>
  </si>
  <si>
    <t>IPVA</t>
  </si>
  <si>
    <t>Outros débitos</t>
  </si>
  <si>
    <t>Emprego</t>
  </si>
  <si>
    <t>preenchimento</t>
  </si>
  <si>
    <t>Mês</t>
  </si>
  <si>
    <t>ajuste final</t>
  </si>
  <si>
    <t>Monitor</t>
  </si>
  <si>
    <t>Seguro</t>
  </si>
  <si>
    <t>Parcelados</t>
  </si>
  <si>
    <t>Youtube</t>
  </si>
  <si>
    <t>Recorrente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</si>
</sst>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d/mm/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rgb="FFFF0000"/>
      <name val="Arial"/>
      <scheme val="minor"/>
    </font>
    <font>
      <b/>
      <sz val="9.0"/>
      <color rgb="FFFF0000"/>
      <name val="Arial"/>
      <scheme val="minor"/>
    </font>
    <font>
      <color theme="1"/>
      <name val="Arial"/>
    </font>
    <font>
      <b/>
      <color rgb="FFFFFF00"/>
      <name val="Arial"/>
      <scheme val="minor"/>
    </font>
    <font>
      <b/>
      <color rgb="FF00FFFF"/>
      <name val="Arial"/>
      <scheme val="minor"/>
    </font>
    <font>
      <b/>
      <color rgb="FF0000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165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2" fontId="4" numFmtId="10" xfId="0" applyFill="1" applyFont="1" applyNumberFormat="1"/>
    <xf borderId="0" fillId="2" fontId="5" numFmtId="4" xfId="0" applyAlignment="1" applyFont="1" applyNumberFormat="1">
      <alignment readingOrder="0"/>
    </xf>
    <xf borderId="0" fillId="2" fontId="5" numFmtId="4" xfId="0" applyFont="1" applyNumberFormat="1"/>
    <xf borderId="0" fillId="2" fontId="5" numFmtId="0" xfId="0" applyFont="1"/>
    <xf borderId="0" fillId="2" fontId="4" numFmtId="4" xfId="0" applyFont="1" applyNumberFormat="1"/>
    <xf borderId="0" fillId="2" fontId="4" numFmtId="0" xfId="0" applyFon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6" numFmtId="4" xfId="0" applyAlignment="1" applyFill="1" applyFont="1" applyNumberFormat="1">
      <alignment horizontal="right" readingOrder="0" vertical="bottom"/>
    </xf>
    <xf borderId="0" fillId="3" fontId="6" numFmtId="4" xfId="0" applyAlignment="1" applyFont="1" applyNumberFormat="1">
      <alignment horizontal="right" vertical="bottom"/>
    </xf>
    <xf borderId="0" fillId="4" fontId="6" numFmtId="4" xfId="0" applyAlignment="1" applyFill="1" applyFont="1" applyNumberFormat="1">
      <alignment horizontal="right" readingOrder="0" vertical="bottom"/>
    </xf>
    <xf borderId="0" fillId="4" fontId="6" numFmtId="4" xfId="0" applyAlignment="1" applyFont="1" applyNumberFormat="1">
      <alignment horizontal="right" vertical="bottom"/>
    </xf>
    <xf borderId="0" fillId="4" fontId="6" numFmtId="4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9" numFmtId="0" xfId="0" applyFont="1"/>
    <xf borderId="0" fillId="0" fontId="9" numFmtId="0" xfId="0" applyFont="1"/>
    <xf borderId="0" fillId="0" fontId="2" numFmtId="166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>
        <color rgb="FF0000F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5">
    <tableStyle count="3" pivot="0" name="Investimentos-style">
      <tableStyleElement dxfId="1" type="headerRow"/>
      <tableStyleElement dxfId="2" type="firstRowStripe"/>
      <tableStyleElement dxfId="3" type="secondRowStripe"/>
    </tableStyle>
    <tableStyle count="3" pivot="0" name="1124-style">
      <tableStyleElement dxfId="6" type="headerRow"/>
      <tableStyleElement dxfId="2" type="firstRowStripe"/>
      <tableStyleElement dxfId="7" type="secondRowStripe"/>
    </tableStyle>
    <tableStyle count="3" pivot="0" name="1024-style">
      <tableStyleElement dxfId="6" type="headerRow"/>
      <tableStyleElement dxfId="2" type="firstRowStripe"/>
      <tableStyleElement dxfId="7" type="secondRowStripe"/>
    </tableStyle>
    <tableStyle count="3" pivot="0" name="924-style">
      <tableStyleElement dxfId="6" type="headerRow"/>
      <tableStyleElement dxfId="2" type="firstRowStripe"/>
      <tableStyleElement dxfId="7" type="secondRowStripe"/>
    </tableStyle>
    <tableStyle count="3" pivot="0" name="824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100">
                <a:solidFill>
                  <a:srgbClr val="FF0000"/>
                </a:solidFill>
                <a:latin typeface="+mn-lt"/>
              </a:defRPr>
            </a:pPr>
            <a:r>
              <a:rPr b="1" sz="1100">
                <a:solidFill>
                  <a:srgbClr val="FF0000"/>
                </a:solidFill>
                <a:latin typeface="+mn-lt"/>
              </a:rPr>
              <a:t>PROPORÇÃO DA CARTEIRA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00FFFF"/>
              </a:solidFill>
            </c:spPr>
          </c:dPt>
          <c:dPt>
            <c:idx val="3"/>
            <c:spPr>
              <a:solidFill>
                <a:srgbClr val="0000FF"/>
              </a:solidFill>
            </c:spPr>
          </c:dPt>
          <c:dPt>
            <c:idx val="4"/>
            <c:spPr>
              <a:solidFill>
                <a:srgbClr val="FF00FF"/>
              </a:solidFill>
            </c:spPr>
          </c:dPt>
          <c:dPt>
            <c:idx val="5"/>
            <c:spPr>
              <a:solidFill>
                <a:srgbClr val="8B8948"/>
              </a:solidFill>
            </c:spPr>
          </c:dPt>
          <c:dPt>
            <c:idx val="6"/>
            <c:spPr>
              <a:solidFill>
                <a:srgbClr val="4C1130"/>
              </a:solidFill>
            </c:spPr>
          </c:dPt>
          <c:dPt>
            <c:idx val="7"/>
            <c:spPr>
              <a:solidFill>
                <a:srgbClr val="7F6000"/>
              </a:solidFill>
            </c:spPr>
          </c:dPt>
          <c:dPt>
            <c:idx val="8"/>
            <c:spPr>
              <a:solidFill>
                <a:srgbClr val="EEB877"/>
              </a:solidFill>
            </c:spPr>
          </c:dPt>
          <c:dPt>
            <c:idx val="9"/>
            <c:spPr>
              <a:solidFill>
                <a:srgbClr val="9900FF"/>
              </a:solidFill>
            </c:spPr>
          </c:dPt>
          <c:dPt>
            <c:idx val="10"/>
            <c:spPr>
              <a:solidFill>
                <a:srgbClr val="E0E1A1"/>
              </a:solidFill>
            </c:spPr>
          </c:dPt>
          <c:dPt>
            <c:idx val="11"/>
            <c:spPr>
              <a:solidFill>
                <a:srgbClr val="6D9EEB"/>
              </a:solidFill>
            </c:spPr>
          </c:dPt>
          <c:dPt>
            <c:idx val="12"/>
            <c:spPr>
              <a:solidFill>
                <a:srgbClr val="CC412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Investimentos!$F$2:$F$14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legendEntry>
        <c:idx val="0"/>
        <c:txPr>
          <a:bodyPr/>
          <a:lstStyle/>
          <a:p>
            <a:pPr lvl="0">
              <a:defRPr>
                <a:solidFill>
                  <a:srgbClr val="434343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4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6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7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8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9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ayout>
        <c:manualLayout>
          <c:xMode val="edge"/>
          <c:yMode val="edge"/>
          <c:x val="0.04649859943977591"/>
          <c:y val="0.10897435897435898"/>
        </c:manualLayout>
      </c:layout>
      <c:overlay val="0"/>
      <c:txPr>
        <a:bodyPr/>
        <a:lstStyle/>
        <a:p>
          <a:pPr lvl="0">
            <a:defRPr b="0">
              <a:solidFill>
                <a:srgbClr val="FF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100">
                <a:solidFill>
                  <a:srgbClr val="FF0000"/>
                </a:solidFill>
                <a:latin typeface="+mn-lt"/>
              </a:defRPr>
            </a:pPr>
            <a:r>
              <a:rPr b="1" sz="1100">
                <a:solidFill>
                  <a:srgbClr val="FF0000"/>
                </a:solidFill>
                <a:latin typeface="+mn-lt"/>
              </a:rPr>
              <a:t>RENTABILIDADE PROPORCIONAL DA CARTEIRA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00FFFF"/>
              </a:solidFill>
            </c:spPr>
          </c:dPt>
          <c:dPt>
            <c:idx val="3"/>
            <c:spPr>
              <a:solidFill>
                <a:srgbClr val="0000FF"/>
              </a:solidFill>
            </c:spPr>
          </c:dPt>
          <c:dPt>
            <c:idx val="4"/>
            <c:spPr>
              <a:solidFill>
                <a:srgbClr val="FF00FF"/>
              </a:solidFill>
            </c:spPr>
          </c:dPt>
          <c:dPt>
            <c:idx val="5"/>
            <c:spPr>
              <a:solidFill>
                <a:srgbClr val="8B8948"/>
              </a:solidFill>
            </c:spPr>
          </c:dPt>
          <c:dPt>
            <c:idx val="6"/>
            <c:spPr>
              <a:solidFill>
                <a:srgbClr val="4C1130"/>
              </a:solidFill>
            </c:spPr>
          </c:dPt>
          <c:dPt>
            <c:idx val="7"/>
            <c:spPr>
              <a:solidFill>
                <a:srgbClr val="7F6000"/>
              </a:solidFill>
            </c:spPr>
          </c:dPt>
          <c:dPt>
            <c:idx val="8"/>
            <c:spPr>
              <a:solidFill>
                <a:srgbClr val="EEB877"/>
              </a:solidFill>
            </c:spPr>
          </c:dPt>
          <c:dPt>
            <c:idx val="9"/>
            <c:spPr>
              <a:solidFill>
                <a:srgbClr val="9900FF"/>
              </a:solidFill>
            </c:spPr>
          </c:dPt>
          <c:dPt>
            <c:idx val="10"/>
            <c:spPr>
              <a:solidFill>
                <a:srgbClr val="E0E1A1"/>
              </a:solidFill>
            </c:spPr>
          </c:dPt>
          <c:dPt>
            <c:idx val="11"/>
            <c:spPr>
              <a:solidFill>
                <a:srgbClr val="6D9EEB"/>
              </a:solidFill>
            </c:spPr>
          </c:dPt>
          <c:dPt>
            <c:idx val="12"/>
            <c:spPr>
              <a:solidFill>
                <a:srgbClr val="CC412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Investimentos!$J$2:$J$14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434343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4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6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7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8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9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FF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14</xdr:row>
      <xdr:rowOff>190500</xdr:rowOff>
    </xdr:from>
    <xdr:ext cx="3400425" cy="2971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257175</xdr:colOff>
      <xdr:row>14</xdr:row>
      <xdr:rowOff>190500</xdr:rowOff>
    </xdr:from>
    <xdr:ext cx="3400425" cy="2971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5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Investimen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Y999" displayName="Table_2" name="Table_2" id="2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112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999" displayName="Table_3" 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102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999" displayName="Table_4" 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92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Z999" displayName="Table_5" name="Table_5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82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3.63"/>
    <col customWidth="1" min="7" max="7" width="15.75"/>
    <col customWidth="1" min="9" max="9" width="18.63"/>
    <col customWidth="1" min="10" max="10" width="17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>
        <v>2000.0</v>
      </c>
      <c r="C2" s="5"/>
      <c r="D2" s="5"/>
      <c r="E2" s="5">
        <f t="shared" ref="E2:E15" si="1">SUM(B2:D2)</f>
        <v>2000</v>
      </c>
      <c r="F2" s="6">
        <f>((E2*100)/E15)/100</f>
        <v>0.01522070015</v>
      </c>
      <c r="G2" s="7">
        <v>0.0057</v>
      </c>
      <c r="H2" s="7">
        <f t="shared" ref="H2:H5" si="2">G2</f>
        <v>0.0057</v>
      </c>
      <c r="I2" s="6">
        <f t="shared" ref="I2:I14" si="3">H2*F2</f>
        <v>0.00008675799087</v>
      </c>
      <c r="J2" s="6">
        <f>((I2*100)/E31)/100</f>
        <v>0.01054413357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10</v>
      </c>
      <c r="B3" s="4">
        <v>40000.0</v>
      </c>
      <c r="C3" s="4"/>
      <c r="D3" s="5"/>
      <c r="E3" s="5">
        <f t="shared" si="1"/>
        <v>40000</v>
      </c>
      <c r="F3" s="6">
        <f>((E3*100)/E15)/100</f>
        <v>0.304414003</v>
      </c>
      <c r="G3" s="7">
        <f>(B20*0.9459/12)/100</f>
        <v>0.0095772375</v>
      </c>
      <c r="H3" s="7">
        <f t="shared" si="2"/>
        <v>0.0095772375</v>
      </c>
      <c r="I3" s="6">
        <f t="shared" si="3"/>
        <v>0.002915445205</v>
      </c>
      <c r="J3" s="6">
        <f>((I3*100)/E31)/100</f>
        <v>0.3543286718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11</v>
      </c>
      <c r="B4" s="5"/>
      <c r="C4" s="4">
        <v>2000.0</v>
      </c>
      <c r="D4" s="5"/>
      <c r="E4" s="5">
        <f t="shared" si="1"/>
        <v>2000</v>
      </c>
      <c r="F4" s="6">
        <f>((E4*100)/E15)/100</f>
        <v>0.01522070015</v>
      </c>
      <c r="G4" s="7">
        <f>(B20*0.95/12)/100</f>
        <v>0.00961875</v>
      </c>
      <c r="H4" s="7">
        <f t="shared" si="2"/>
        <v>0.00961875</v>
      </c>
      <c r="I4" s="6">
        <f t="shared" si="3"/>
        <v>0.0001464041096</v>
      </c>
      <c r="J4" s="6">
        <f>((I4*100)/E31)/100</f>
        <v>0.01779322541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12</v>
      </c>
      <c r="B5" s="5"/>
      <c r="C5" s="4"/>
      <c r="D5" s="5"/>
      <c r="E5" s="5">
        <f t="shared" si="1"/>
        <v>0</v>
      </c>
      <c r="F5" s="6">
        <f>((E5*100)/E15)/100</f>
        <v>0</v>
      </c>
      <c r="G5" s="7">
        <f>((B21+5.83)/12)/100</f>
        <v>0.008916666667</v>
      </c>
      <c r="H5" s="7">
        <f t="shared" si="2"/>
        <v>0.008916666667</v>
      </c>
      <c r="I5" s="6">
        <f t="shared" si="3"/>
        <v>0</v>
      </c>
      <c r="J5" s="6">
        <f>((I5*100)/E31)/100</f>
        <v>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13</v>
      </c>
      <c r="B6" s="4"/>
      <c r="C6" s="4">
        <v>9000.0</v>
      </c>
      <c r="D6" s="4">
        <v>7000.0</v>
      </c>
      <c r="E6" s="5">
        <f t="shared" si="1"/>
        <v>16000</v>
      </c>
      <c r="F6" s="6">
        <f>((E6*100)/E15)/100</f>
        <v>0.1217656012</v>
      </c>
      <c r="G6" s="7">
        <f>(B20*1.0053/12)/100</f>
        <v>0.0101786625</v>
      </c>
      <c r="H6" s="6">
        <f>G6*0.775</f>
        <v>0.007888463438</v>
      </c>
      <c r="I6" s="6">
        <f t="shared" si="3"/>
        <v>0.0009605434932</v>
      </c>
      <c r="J6" s="6">
        <f>((I6*100)/E31)/100</f>
        <v>0.1167396662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14</v>
      </c>
      <c r="B7" s="5"/>
      <c r="C7" s="5"/>
      <c r="D7" s="5"/>
      <c r="E7" s="5">
        <f t="shared" si="1"/>
        <v>0</v>
      </c>
      <c r="F7" s="6">
        <f>((E7*100)/E15)/100</f>
        <v>0</v>
      </c>
      <c r="G7" s="7">
        <v>0.0</v>
      </c>
      <c r="H7" s="7">
        <v>0.0</v>
      </c>
      <c r="I7" s="6">
        <f t="shared" si="3"/>
        <v>0</v>
      </c>
      <c r="J7" s="6">
        <f>((I7*100)/E31)/100</f>
        <v>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15</v>
      </c>
      <c r="B8" s="5"/>
      <c r="C8" s="5"/>
      <c r="D8" s="5"/>
      <c r="E8" s="5">
        <f t="shared" si="1"/>
        <v>0</v>
      </c>
      <c r="F8" s="6">
        <f>((E8*100)/E15)/100</f>
        <v>0</v>
      </c>
      <c r="G8" s="7">
        <v>0.0</v>
      </c>
      <c r="H8" s="6">
        <f>G8*0.775</f>
        <v>0</v>
      </c>
      <c r="I8" s="6">
        <f t="shared" si="3"/>
        <v>0</v>
      </c>
      <c r="J8" s="6">
        <f>((I8*100)/E31)/100</f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16</v>
      </c>
      <c r="B9" s="4">
        <v>500.0</v>
      </c>
      <c r="C9" s="4"/>
      <c r="D9" s="5"/>
      <c r="E9" s="5">
        <f t="shared" si="1"/>
        <v>500</v>
      </c>
      <c r="F9" s="6">
        <f>((E9*100)/E15)/100</f>
        <v>0.003805175038</v>
      </c>
      <c r="G9" s="7">
        <v>0.0</v>
      </c>
      <c r="H9" s="7">
        <f>G9</f>
        <v>0</v>
      </c>
      <c r="I9" s="6">
        <f t="shared" si="3"/>
        <v>0</v>
      </c>
      <c r="J9" s="6">
        <f>((I9*100)/E31)/100</f>
        <v>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17</v>
      </c>
      <c r="B10" s="4">
        <v>30000.0</v>
      </c>
      <c r="C10" s="4">
        <v>3000.0</v>
      </c>
      <c r="D10" s="5"/>
      <c r="E10" s="5">
        <f t="shared" si="1"/>
        <v>33000</v>
      </c>
      <c r="F10" s="6">
        <f>((E10*100)/E15)/100</f>
        <v>0.2511415525</v>
      </c>
      <c r="G10" s="7">
        <v>0.0094</v>
      </c>
      <c r="H10" s="6">
        <f>G10*0.775</f>
        <v>0.007285</v>
      </c>
      <c r="I10" s="6">
        <f t="shared" si="3"/>
        <v>0.00182956621</v>
      </c>
      <c r="J10" s="6">
        <f>((I10*100)/E31)/100</f>
        <v>0.2223563537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18</v>
      </c>
      <c r="B11" s="4"/>
      <c r="C11" s="4">
        <v>900.0</v>
      </c>
      <c r="D11" s="5"/>
      <c r="E11" s="5">
        <f t="shared" si="1"/>
        <v>900</v>
      </c>
      <c r="F11" s="6">
        <f>((E11*100)/E15)/100</f>
        <v>0.006849315068</v>
      </c>
      <c r="G11" s="7">
        <v>-0.0481</v>
      </c>
      <c r="H11" s="6">
        <f>G11</f>
        <v>-0.0481</v>
      </c>
      <c r="I11" s="6">
        <f t="shared" si="3"/>
        <v>-0.0003294520548</v>
      </c>
      <c r="J11" s="6">
        <f>((I11*100)/E31)/100</f>
        <v>-0.04003995986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19</v>
      </c>
      <c r="B12" s="5"/>
      <c r="C12" s="4"/>
      <c r="D12" s="5"/>
      <c r="E12" s="5">
        <f t="shared" si="1"/>
        <v>0</v>
      </c>
      <c r="F12" s="6">
        <f>((E12*100)/E15)/100</f>
        <v>0</v>
      </c>
      <c r="G12" s="7">
        <v>0.0</v>
      </c>
      <c r="H12" s="7">
        <v>0.0</v>
      </c>
      <c r="I12" s="6">
        <f t="shared" si="3"/>
        <v>0</v>
      </c>
      <c r="J12" s="6">
        <f>((I12*100)/E31)/100</f>
        <v>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20</v>
      </c>
      <c r="B13" s="4">
        <v>32000.0</v>
      </c>
      <c r="C13" s="4"/>
      <c r="D13" s="5"/>
      <c r="E13" s="5">
        <f t="shared" si="1"/>
        <v>32000</v>
      </c>
      <c r="F13" s="6">
        <f>((E13*100)/E15)/100</f>
        <v>0.2435312024</v>
      </c>
      <c r="G13" s="7">
        <v>0.0094</v>
      </c>
      <c r="H13" s="7">
        <f>G13</f>
        <v>0.0094</v>
      </c>
      <c r="I13" s="6">
        <f t="shared" si="3"/>
        <v>0.002289193303</v>
      </c>
      <c r="J13" s="6">
        <f>((I13*100)/E31)/100</f>
        <v>0.2782171385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21</v>
      </c>
      <c r="B14" s="4"/>
      <c r="C14" s="4">
        <v>5000.0</v>
      </c>
      <c r="D14" s="5"/>
      <c r="E14" s="5">
        <f t="shared" si="1"/>
        <v>5000</v>
      </c>
      <c r="F14" s="6">
        <f>((E14*100)/E15)/100</f>
        <v>0.03805175038</v>
      </c>
      <c r="G14" s="7">
        <v>0.0105</v>
      </c>
      <c r="H14" s="6">
        <f>G14*0.825</f>
        <v>0.0086625</v>
      </c>
      <c r="I14" s="6">
        <f t="shared" si="3"/>
        <v>0.0003296232877</v>
      </c>
      <c r="J14" s="6">
        <f>((I14*100)/E31)/100</f>
        <v>0.04006077065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">
        <v>22</v>
      </c>
      <c r="B15" s="9">
        <f>SUM(B2:B13)</f>
        <v>104500</v>
      </c>
      <c r="C15" s="9">
        <f>SUM(C2:C14)</f>
        <v>19900</v>
      </c>
      <c r="D15" s="9">
        <f>SUM(D2:D13)</f>
        <v>7000</v>
      </c>
      <c r="E15" s="9">
        <f t="shared" si="1"/>
        <v>131400</v>
      </c>
      <c r="F15" s="6">
        <f>((E15*100)/E15)/100</f>
        <v>1</v>
      </c>
      <c r="G15" s="6"/>
      <c r="H15" s="6"/>
      <c r="J15" s="10">
        <f>SUM(J2:J14)</f>
        <v>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23</v>
      </c>
      <c r="B17" s="5"/>
      <c r="C17" s="5"/>
      <c r="H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24</v>
      </c>
      <c r="B18" s="5"/>
      <c r="C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25</v>
      </c>
      <c r="C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1" t="s">
        <v>26</v>
      </c>
      <c r="B20" s="11">
        <v>12.15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1" t="s">
        <v>27</v>
      </c>
      <c r="B21" s="11">
        <v>4.87</v>
      </c>
      <c r="C21" s="5"/>
      <c r="E21" s="5"/>
      <c r="F21" s="5"/>
      <c r="G21" s="5"/>
      <c r="H21" s="5"/>
      <c r="I21" s="5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 t="s">
        <v>28</v>
      </c>
      <c r="C22" s="5"/>
      <c r="F22" s="5"/>
      <c r="G22" s="5"/>
      <c r="H22" s="5"/>
      <c r="I22" s="5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/>
      <c r="B23" s="4"/>
      <c r="C23" s="5"/>
      <c r="F23" s="5"/>
      <c r="G23" s="5"/>
      <c r="H23" s="5"/>
      <c r="I23" s="5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/>
      <c r="B24" s="4"/>
      <c r="C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/>
      <c r="B25" s="5"/>
      <c r="C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3"/>
      <c r="B27" s="5"/>
      <c r="C27" s="5"/>
      <c r="D27" s="5"/>
      <c r="E27" s="1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5"/>
      <c r="B28" s="5"/>
      <c r="C28" s="5"/>
      <c r="D28" s="5"/>
      <c r="E28" s="14"/>
      <c r="F28" s="1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4"/>
      <c r="B29" s="5"/>
      <c r="C29" s="5"/>
      <c r="D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4"/>
      <c r="B30" s="5"/>
      <c r="C30" s="5"/>
      <c r="D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7"/>
      <c r="B31" s="5"/>
      <c r="C31" s="5"/>
      <c r="D31" s="5"/>
      <c r="E31" s="18">
        <f>SUM(I2:I14)</f>
        <v>0.008228081545</v>
      </c>
      <c r="F31" s="19" t="s">
        <v>29</v>
      </c>
      <c r="G31" s="20"/>
      <c r="H31" s="21"/>
      <c r="J31" s="8" t="s">
        <v>30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/>
      <c r="B32" s="5"/>
      <c r="C32" s="5"/>
      <c r="D32" s="5"/>
      <c r="E32" s="18">
        <f>E31*12</f>
        <v>0.09873697854</v>
      </c>
      <c r="F32" s="19" t="s">
        <v>31</v>
      </c>
      <c r="G32" s="22"/>
      <c r="H32" s="23"/>
      <c r="J32" s="8" t="s">
        <v>32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4"/>
      <c r="B35" s="8"/>
      <c r="D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5"/>
      <c r="B36" s="9"/>
      <c r="C36" s="5"/>
      <c r="D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1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26"/>
      <c r="F38" s="26"/>
      <c r="G38" s="27"/>
      <c r="H38" s="27"/>
      <c r="I38" s="2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28"/>
      <c r="F39" s="28"/>
      <c r="G39" s="29"/>
      <c r="H39" s="29"/>
      <c r="I39" s="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26"/>
      <c r="F40" s="26"/>
      <c r="G40" s="27"/>
      <c r="H40" s="27"/>
      <c r="I40" s="27"/>
      <c r="J40" s="1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30"/>
      <c r="F41" s="30"/>
      <c r="G41" s="27"/>
      <c r="H41" s="27"/>
      <c r="I41" s="27"/>
      <c r="J41" s="1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F42" s="30"/>
      <c r="G42" s="27"/>
      <c r="H42" s="27"/>
      <c r="I42" s="27"/>
      <c r="J42" s="1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F43" s="30"/>
      <c r="G43" s="27"/>
      <c r="H43" s="27"/>
      <c r="I43" s="2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3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29"/>
      <c r="H47" s="5"/>
      <c r="I47" s="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33</v>
      </c>
      <c r="B1" s="32" t="s">
        <v>34</v>
      </c>
      <c r="C1" s="32" t="s">
        <v>35</v>
      </c>
      <c r="D1" s="33" t="s">
        <v>36</v>
      </c>
      <c r="E1" s="33" t="s">
        <v>37</v>
      </c>
      <c r="F1" s="12" t="s">
        <v>38</v>
      </c>
      <c r="G1" s="24" t="s">
        <v>37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35" t="s">
        <v>39</v>
      </c>
      <c r="B2" s="36">
        <v>297.0</v>
      </c>
      <c r="C2" s="35"/>
      <c r="D2" s="11" t="s">
        <v>40</v>
      </c>
      <c r="E2" s="11">
        <v>576.0</v>
      </c>
      <c r="F2" s="36" t="s">
        <v>41</v>
      </c>
      <c r="G2" s="37">
        <f>SUM(B2:B13)</f>
        <v>8668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>
      <c r="A3" s="35" t="s">
        <v>42</v>
      </c>
      <c r="B3" s="36">
        <v>62.0</v>
      </c>
      <c r="C3" s="35"/>
      <c r="D3" s="11" t="s">
        <v>43</v>
      </c>
      <c r="E3" s="11">
        <v>263.0</v>
      </c>
      <c r="F3" s="36" t="s">
        <v>44</v>
      </c>
      <c r="G3" s="38">
        <f>SUM(C2:C15)</f>
        <v>5004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>
      <c r="A4" s="35" t="s">
        <v>45</v>
      </c>
      <c r="B4" s="36">
        <v>115.0</v>
      </c>
      <c r="C4" s="35"/>
      <c r="D4" s="36" t="s">
        <v>46</v>
      </c>
      <c r="E4" s="36">
        <v>53.0</v>
      </c>
      <c r="G4" s="39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>
      <c r="A5" s="35" t="s">
        <v>47</v>
      </c>
      <c r="B5" s="36">
        <v>1370.0</v>
      </c>
      <c r="C5" s="35"/>
      <c r="D5" s="36" t="s">
        <v>48</v>
      </c>
      <c r="E5" s="36">
        <v>100.0</v>
      </c>
      <c r="F5" s="24" t="s">
        <v>49</v>
      </c>
      <c r="G5" s="34">
        <f>(G3+G4)-G2</f>
        <v>-3664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>
      <c r="A6" s="35" t="s">
        <v>36</v>
      </c>
      <c r="B6" s="36">
        <v>5025.0</v>
      </c>
      <c r="C6" s="35"/>
      <c r="D6" s="36" t="s">
        <v>50</v>
      </c>
      <c r="E6" s="36">
        <v>45.0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>
      <c r="A7" s="35" t="s">
        <v>48</v>
      </c>
      <c r="B7" s="36"/>
      <c r="C7" s="35"/>
      <c r="D7" s="36" t="s">
        <v>51</v>
      </c>
      <c r="E7" s="36">
        <v>113.0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>
      <c r="A8" s="36" t="s">
        <v>52</v>
      </c>
      <c r="B8" s="36">
        <v>41.0</v>
      </c>
      <c r="C8" s="35"/>
      <c r="D8" s="36" t="s">
        <v>53</v>
      </c>
      <c r="E8" s="36">
        <v>118.0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>
      <c r="A9" s="35" t="s">
        <v>54</v>
      </c>
      <c r="B9" s="36">
        <v>732.0</v>
      </c>
      <c r="C9" s="35"/>
      <c r="D9" s="11" t="s">
        <v>55</v>
      </c>
      <c r="E9" s="11">
        <v>13.0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>
      <c r="A10" s="35" t="s">
        <v>56</v>
      </c>
      <c r="B10" s="35"/>
      <c r="C10" s="35"/>
      <c r="D10" s="36"/>
      <c r="E10" s="36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>
      <c r="A11" s="35" t="s">
        <v>57</v>
      </c>
      <c r="B11" s="35"/>
      <c r="C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>
      <c r="A12" s="36" t="s">
        <v>58</v>
      </c>
      <c r="B12" s="36">
        <v>1026.0</v>
      </c>
      <c r="C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36" t="s">
        <v>59</v>
      </c>
      <c r="B13" s="35"/>
      <c r="C13" s="36">
        <v>5004.0</v>
      </c>
      <c r="F13" s="35"/>
      <c r="G13" s="35"/>
      <c r="H13" s="35"/>
      <c r="I13" s="3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>
      <c r="A14" s="36"/>
      <c r="B14" s="35"/>
      <c r="C14" s="36"/>
      <c r="F14" s="35"/>
      <c r="G14" s="35"/>
      <c r="H14" s="35"/>
      <c r="I14" s="3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>
      <c r="A15" s="36"/>
      <c r="B15" s="35"/>
      <c r="C15" s="3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>
      <c r="A16" s="36"/>
      <c r="B16" s="35"/>
      <c r="C16" s="36"/>
      <c r="F16" s="35"/>
      <c r="G16" s="35"/>
      <c r="H16" s="35"/>
      <c r="I16" s="3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>
      <c r="A17" s="36" t="s">
        <v>60</v>
      </c>
      <c r="B17" s="35"/>
      <c r="C17" s="36"/>
      <c r="F17" s="35"/>
      <c r="G17" s="35"/>
      <c r="H17" s="35"/>
      <c r="I17" s="3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>
      <c r="A18" s="40">
        <v>45615.0</v>
      </c>
      <c r="B18" s="35"/>
      <c r="C18" s="35"/>
      <c r="D18" s="12" t="s">
        <v>61</v>
      </c>
      <c r="E18" s="35">
        <f>SUM(E2:E10)</f>
        <v>1281</v>
      </c>
      <c r="F18" s="35"/>
      <c r="G18" s="35"/>
      <c r="H18" s="35"/>
      <c r="I18" s="36"/>
      <c r="J18" s="36"/>
      <c r="K18" s="3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>
      <c r="A19" s="11" t="s">
        <v>62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>
      <c r="A20" s="35"/>
      <c r="B20" s="36"/>
      <c r="C20" s="36"/>
      <c r="D20" s="36" t="s">
        <v>63</v>
      </c>
      <c r="E20" s="36">
        <v>200.0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>
      <c r="A21" s="35"/>
      <c r="B21" s="36"/>
      <c r="C21" s="36"/>
      <c r="D21" s="36" t="s">
        <v>52</v>
      </c>
      <c r="E21" s="36">
        <v>215.0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>
      <c r="A22" s="35"/>
      <c r="B22" s="36"/>
      <c r="C22" s="36"/>
      <c r="D22" s="36" t="s">
        <v>64</v>
      </c>
      <c r="E22" s="36">
        <v>88.0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>
      <c r="A23" s="35"/>
      <c r="B23" s="36"/>
      <c r="C23" s="36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>
      <c r="A24" s="35"/>
      <c r="B24" s="36"/>
      <c r="C24" s="36"/>
      <c r="D24" s="24" t="s">
        <v>65</v>
      </c>
      <c r="E24" s="35">
        <f>SUM(E20:E23)</f>
        <v>503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>
      <c r="A25" s="35"/>
      <c r="B25" s="36"/>
      <c r="C25" s="36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>
      <c r="A26" s="35"/>
      <c r="B26" s="36"/>
      <c r="C26" s="36"/>
      <c r="D26" s="36" t="s">
        <v>66</v>
      </c>
      <c r="E26" s="36">
        <v>30.0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>
      <c r="A27" s="35"/>
      <c r="B27" s="36"/>
      <c r="C27" s="36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>
      <c r="A28" s="24"/>
      <c r="B28" s="36"/>
      <c r="C28" s="36"/>
      <c r="D28" s="24" t="s">
        <v>67</v>
      </c>
      <c r="E28" s="36">
        <f>SUM(E26:E27)</f>
        <v>30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>
      <c r="A29" s="36"/>
      <c r="E29" s="41">
        <f>sum(E18,E24,E28)</f>
        <v>1814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>
      <c r="A30" s="36"/>
      <c r="B30" s="36"/>
      <c r="C30" s="36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>
      <c r="A981" s="35"/>
      <c r="B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>
      <c r="A982" s="35"/>
      <c r="B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>
      <c r="A983" s="35"/>
      <c r="B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>
      <c r="A984" s="35"/>
      <c r="B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>
      <c r="A985" s="35"/>
      <c r="B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>
      <c r="A986" s="35"/>
      <c r="B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>
      <c r="A987" s="35"/>
      <c r="B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>
      <c r="A988" s="35"/>
      <c r="B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>
      <c r="A989" s="35"/>
      <c r="B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>
      <c r="A990" s="35"/>
      <c r="B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>
      <c r="A991" s="35"/>
      <c r="B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>
      <c r="A992" s="35"/>
      <c r="B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>
      <c r="A993" s="35"/>
      <c r="B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>
      <c r="A994" s="35"/>
      <c r="B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>
      <c r="A995" s="35"/>
      <c r="B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>
      <c r="A996" s="35"/>
      <c r="B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>
      <c r="A997" s="35"/>
      <c r="B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>
      <c r="A998" s="35"/>
      <c r="B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>
      <c r="A999" s="35"/>
      <c r="B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</sheetData>
  <conditionalFormatting sqref="G5">
    <cfRule type="cellIs" dxfId="4" priority="1" operator="greaterThan">
      <formula>0</formula>
    </cfRule>
  </conditionalFormatting>
  <conditionalFormatting sqref="G5">
    <cfRule type="cellIs" dxfId="5" priority="2" operator="lessThan">
      <formula>0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33</v>
      </c>
      <c r="B1" s="32" t="s">
        <v>34</v>
      </c>
      <c r="C1" s="32" t="s">
        <v>35</v>
      </c>
      <c r="D1" s="33" t="s">
        <v>36</v>
      </c>
      <c r="E1" s="33" t="s">
        <v>37</v>
      </c>
      <c r="F1" s="12" t="s">
        <v>38</v>
      </c>
      <c r="G1" s="24" t="s">
        <v>37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39</v>
      </c>
      <c r="B2" s="36">
        <v>297.0</v>
      </c>
      <c r="C2" s="35"/>
      <c r="D2" s="11" t="s">
        <v>40</v>
      </c>
      <c r="E2" s="11">
        <v>576.0</v>
      </c>
      <c r="F2" s="36" t="s">
        <v>41</v>
      </c>
      <c r="G2" s="37">
        <f>SUM(B2:B13)</f>
        <v>6643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 t="s">
        <v>42</v>
      </c>
      <c r="B3" s="36">
        <v>62.0</v>
      </c>
      <c r="C3" s="35"/>
      <c r="D3" s="11" t="s">
        <v>43</v>
      </c>
      <c r="E3" s="11">
        <v>263.0</v>
      </c>
      <c r="F3" s="36" t="s">
        <v>44</v>
      </c>
      <c r="G3" s="38">
        <f>SUM(C2:C15)</f>
        <v>7000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 t="s">
        <v>45</v>
      </c>
      <c r="B4" s="36">
        <v>115.0</v>
      </c>
      <c r="C4" s="35"/>
      <c r="D4" s="36" t="s">
        <v>46</v>
      </c>
      <c r="E4" s="36">
        <v>53.0</v>
      </c>
      <c r="G4" s="39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 t="s">
        <v>47</v>
      </c>
      <c r="B5" s="36">
        <v>1370.0</v>
      </c>
      <c r="C5" s="35"/>
      <c r="D5" s="36" t="s">
        <v>48</v>
      </c>
      <c r="E5" s="36">
        <v>100.0</v>
      </c>
      <c r="F5" s="24" t="s">
        <v>49</v>
      </c>
      <c r="G5" s="34">
        <f>(G3+G4)-G2</f>
        <v>357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 t="s">
        <v>36</v>
      </c>
      <c r="B6" s="36">
        <v>3000.0</v>
      </c>
      <c r="C6" s="35"/>
      <c r="D6" s="36" t="s">
        <v>50</v>
      </c>
      <c r="E6" s="36">
        <v>45.0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 t="s">
        <v>48</v>
      </c>
      <c r="B7" s="36"/>
      <c r="C7" s="35"/>
      <c r="D7" s="36" t="s">
        <v>51</v>
      </c>
      <c r="E7" s="36">
        <v>113.0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6" t="s">
        <v>52</v>
      </c>
      <c r="B8" s="36">
        <v>41.0</v>
      </c>
      <c r="C8" s="35"/>
      <c r="D8" s="36" t="s">
        <v>53</v>
      </c>
      <c r="E8" s="36">
        <v>118.0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 t="s">
        <v>54</v>
      </c>
      <c r="B9" s="36">
        <v>732.0</v>
      </c>
      <c r="C9" s="35"/>
      <c r="D9" s="11" t="s">
        <v>55</v>
      </c>
      <c r="E9" s="11">
        <v>13.0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 t="s">
        <v>56</v>
      </c>
      <c r="B10" s="35"/>
      <c r="C10" s="35"/>
      <c r="D10" s="36"/>
      <c r="E10" s="36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 t="s">
        <v>57</v>
      </c>
      <c r="B11" s="35"/>
      <c r="C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6" t="s">
        <v>58</v>
      </c>
      <c r="B12" s="36">
        <v>1026.0</v>
      </c>
      <c r="C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6" t="s">
        <v>59</v>
      </c>
      <c r="B13" s="35"/>
      <c r="C13" s="36">
        <v>7000.0</v>
      </c>
      <c r="F13" s="35"/>
      <c r="G13" s="35"/>
      <c r="H13" s="35"/>
      <c r="I13" s="3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/>
      <c r="B14" s="35"/>
      <c r="C14" s="36"/>
      <c r="F14" s="35"/>
      <c r="G14" s="35"/>
      <c r="H14" s="35"/>
      <c r="I14" s="3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6"/>
      <c r="B15" s="35"/>
      <c r="C15" s="3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/>
      <c r="B16" s="35"/>
      <c r="C16" s="36"/>
      <c r="F16" s="35"/>
      <c r="G16" s="35"/>
      <c r="H16" s="35"/>
      <c r="I16" s="3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6" t="s">
        <v>60</v>
      </c>
      <c r="B17" s="35"/>
      <c r="C17" s="36"/>
      <c r="F17" s="35"/>
      <c r="G17" s="35"/>
      <c r="H17" s="35"/>
      <c r="I17" s="3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40">
        <v>45615.0</v>
      </c>
      <c r="B18" s="35"/>
      <c r="C18" s="35"/>
      <c r="D18" s="12" t="s">
        <v>61</v>
      </c>
      <c r="E18" s="35">
        <f>SUM(E2:E10)</f>
        <v>1281</v>
      </c>
      <c r="F18" s="35"/>
      <c r="G18" s="35"/>
      <c r="H18" s="35"/>
      <c r="I18" s="36"/>
      <c r="J18" s="36"/>
      <c r="K18" s="3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11" t="s">
        <v>62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6"/>
      <c r="C20" s="36"/>
      <c r="D20" s="36" t="s">
        <v>63</v>
      </c>
      <c r="E20" s="36">
        <v>200.0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6"/>
      <c r="C21" s="36"/>
      <c r="D21" s="36" t="s">
        <v>52</v>
      </c>
      <c r="E21" s="36">
        <v>215.0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6"/>
      <c r="C22" s="36"/>
      <c r="D22" s="36" t="s">
        <v>64</v>
      </c>
      <c r="E22" s="36">
        <v>88.0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6"/>
      <c r="C23" s="36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6"/>
      <c r="C24" s="36"/>
      <c r="D24" s="24" t="s">
        <v>65</v>
      </c>
      <c r="E24" s="35">
        <f>SUM(E20:E23)</f>
        <v>503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6"/>
      <c r="C25" s="36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6"/>
      <c r="C26" s="36"/>
      <c r="D26" s="36" t="s">
        <v>66</v>
      </c>
      <c r="E26" s="36">
        <v>30.0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6"/>
      <c r="C27" s="36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24"/>
      <c r="B28" s="36"/>
      <c r="C28" s="36"/>
      <c r="D28" s="24" t="s">
        <v>67</v>
      </c>
      <c r="E28" s="36">
        <f>SUM(E26:E27)</f>
        <v>30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6"/>
      <c r="E29" s="41">
        <f>sum(E18,E24,E28)</f>
        <v>1814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6"/>
      <c r="B30" s="36"/>
      <c r="C30" s="36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</sheetData>
  <conditionalFormatting sqref="G5:H5">
    <cfRule type="cellIs" dxfId="4" priority="1" operator="greaterThan">
      <formula>0</formula>
    </cfRule>
  </conditionalFormatting>
  <conditionalFormatting sqref="G5:H5">
    <cfRule type="cellIs" dxfId="5" priority="2" operator="lessThan">
      <formula>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33</v>
      </c>
      <c r="B1" s="32" t="s">
        <v>34</v>
      </c>
      <c r="C1" s="32" t="s">
        <v>35</v>
      </c>
      <c r="D1" s="33" t="s">
        <v>36</v>
      </c>
      <c r="E1" s="33" t="s">
        <v>37</v>
      </c>
      <c r="F1" s="12" t="s">
        <v>38</v>
      </c>
      <c r="G1" s="24" t="s">
        <v>37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39</v>
      </c>
      <c r="B2" s="36">
        <v>297.0</v>
      </c>
      <c r="C2" s="35"/>
      <c r="D2" s="11" t="s">
        <v>40</v>
      </c>
      <c r="E2" s="11">
        <v>576.0</v>
      </c>
      <c r="F2" s="36" t="s">
        <v>41</v>
      </c>
      <c r="G2" s="37">
        <f>SUM(B2:B13)</f>
        <v>5643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 t="s">
        <v>42</v>
      </c>
      <c r="B3" s="36">
        <v>62.0</v>
      </c>
      <c r="C3" s="35"/>
      <c r="D3" s="11" t="s">
        <v>43</v>
      </c>
      <c r="E3" s="11">
        <v>263.0</v>
      </c>
      <c r="F3" s="36" t="s">
        <v>44</v>
      </c>
      <c r="G3" s="38">
        <f>SUM(C2:C15)</f>
        <v>5000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 t="s">
        <v>45</v>
      </c>
      <c r="B4" s="36">
        <v>115.0</v>
      </c>
      <c r="C4" s="35"/>
      <c r="D4" s="36" t="s">
        <v>46</v>
      </c>
      <c r="E4" s="36">
        <v>53.0</v>
      </c>
      <c r="G4" s="39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 t="s">
        <v>47</v>
      </c>
      <c r="B5" s="36">
        <v>1370.0</v>
      </c>
      <c r="C5" s="35"/>
      <c r="D5" s="36" t="s">
        <v>48</v>
      </c>
      <c r="E5" s="36">
        <v>100.0</v>
      </c>
      <c r="F5" s="24" t="s">
        <v>49</v>
      </c>
      <c r="G5" s="34">
        <f>(G3+G4)-G2</f>
        <v>-643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 t="s">
        <v>36</v>
      </c>
      <c r="B6" s="36">
        <v>2000.0</v>
      </c>
      <c r="C6" s="35"/>
      <c r="D6" s="36" t="s">
        <v>50</v>
      </c>
      <c r="E6" s="36">
        <v>45.0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 t="s">
        <v>48</v>
      </c>
      <c r="B7" s="36"/>
      <c r="C7" s="35"/>
      <c r="D7" s="36" t="s">
        <v>51</v>
      </c>
      <c r="E7" s="36">
        <v>113.0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6" t="s">
        <v>52</v>
      </c>
      <c r="B8" s="36">
        <v>41.0</v>
      </c>
      <c r="C8" s="35"/>
      <c r="D8" s="36" t="s">
        <v>53</v>
      </c>
      <c r="E8" s="36">
        <v>118.0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 t="s">
        <v>54</v>
      </c>
      <c r="B9" s="36">
        <v>732.0</v>
      </c>
      <c r="C9" s="35"/>
      <c r="D9" s="11" t="s">
        <v>55</v>
      </c>
      <c r="E9" s="11">
        <v>13.0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 t="s">
        <v>56</v>
      </c>
      <c r="B10" s="35"/>
      <c r="C10" s="35"/>
      <c r="D10" s="36"/>
      <c r="E10" s="36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 t="s">
        <v>57</v>
      </c>
      <c r="B11" s="35"/>
      <c r="C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6" t="s">
        <v>58</v>
      </c>
      <c r="B12" s="36">
        <v>1026.0</v>
      </c>
      <c r="C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6" t="s">
        <v>59</v>
      </c>
      <c r="B13" s="35"/>
      <c r="C13" s="36">
        <v>5000.0</v>
      </c>
      <c r="F13" s="35"/>
      <c r="G13" s="35"/>
      <c r="H13" s="35"/>
      <c r="I13" s="3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/>
      <c r="B14" s="35"/>
      <c r="C14" s="36"/>
      <c r="F14" s="35"/>
      <c r="G14" s="35"/>
      <c r="H14" s="35"/>
      <c r="I14" s="3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6"/>
      <c r="B15" s="35"/>
      <c r="C15" s="3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/>
      <c r="B16" s="35"/>
      <c r="C16" s="36"/>
      <c r="F16" s="35"/>
      <c r="G16" s="35"/>
      <c r="H16" s="35"/>
      <c r="I16" s="3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6" t="s">
        <v>60</v>
      </c>
      <c r="B17" s="35"/>
      <c r="C17" s="36"/>
      <c r="F17" s="35"/>
      <c r="G17" s="35"/>
      <c r="H17" s="35"/>
      <c r="I17" s="3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40">
        <v>45615.0</v>
      </c>
      <c r="B18" s="35"/>
      <c r="C18" s="35"/>
      <c r="D18" s="12" t="s">
        <v>61</v>
      </c>
      <c r="E18" s="35">
        <f>SUM(E2:E10)</f>
        <v>1281</v>
      </c>
      <c r="F18" s="35"/>
      <c r="G18" s="35"/>
      <c r="H18" s="35"/>
      <c r="I18" s="36"/>
      <c r="J18" s="36"/>
      <c r="K18" s="3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11" t="s">
        <v>62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6"/>
      <c r="C20" s="36"/>
      <c r="D20" s="36" t="s">
        <v>63</v>
      </c>
      <c r="E20" s="36">
        <v>200.0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6"/>
      <c r="C21" s="36"/>
      <c r="D21" s="36" t="s">
        <v>52</v>
      </c>
      <c r="E21" s="36">
        <v>215.0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6"/>
      <c r="C22" s="36"/>
      <c r="D22" s="36" t="s">
        <v>64</v>
      </c>
      <c r="E22" s="36">
        <v>88.0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6"/>
      <c r="C23" s="36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6"/>
      <c r="C24" s="36"/>
      <c r="D24" s="24" t="s">
        <v>65</v>
      </c>
      <c r="E24" s="35">
        <f>SUM(E20:E23)</f>
        <v>503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6"/>
      <c r="C25" s="36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6"/>
      <c r="C26" s="36"/>
      <c r="D26" s="36" t="s">
        <v>66</v>
      </c>
      <c r="E26" s="36">
        <v>30.0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6"/>
      <c r="C27" s="36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24"/>
      <c r="B28" s="36"/>
      <c r="C28" s="36"/>
      <c r="D28" s="24" t="s">
        <v>67</v>
      </c>
      <c r="E28" s="36">
        <f>SUM(E26:E27)</f>
        <v>30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6"/>
      <c r="E29" s="41">
        <f>sum(E18,E24,E28)</f>
        <v>1814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6"/>
      <c r="B30" s="36"/>
      <c r="C30" s="36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</sheetData>
  <conditionalFormatting sqref="G5:H5">
    <cfRule type="cellIs" dxfId="4" priority="1" operator="greaterThan">
      <formula>0</formula>
    </cfRule>
  </conditionalFormatting>
  <conditionalFormatting sqref="G5:H5">
    <cfRule type="cellIs" dxfId="5" priority="2" operator="lessThan">
      <formula>0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33</v>
      </c>
      <c r="B1" s="32" t="s">
        <v>34</v>
      </c>
      <c r="C1" s="32" t="s">
        <v>35</v>
      </c>
      <c r="D1" s="33" t="s">
        <v>36</v>
      </c>
      <c r="E1" s="33" t="s">
        <v>37</v>
      </c>
      <c r="F1" s="12" t="s">
        <v>38</v>
      </c>
      <c r="G1" s="24" t="s">
        <v>37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39</v>
      </c>
      <c r="B2" s="36">
        <v>297.0</v>
      </c>
      <c r="C2" s="35"/>
      <c r="D2" s="11" t="s">
        <v>40</v>
      </c>
      <c r="E2" s="11">
        <v>576.0</v>
      </c>
      <c r="F2" s="36" t="s">
        <v>41</v>
      </c>
      <c r="G2" s="37">
        <f>SUM(B2:B13)</f>
        <v>5643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 t="s">
        <v>42</v>
      </c>
      <c r="B3" s="36">
        <v>62.0</v>
      </c>
      <c r="C3" s="35"/>
      <c r="D3" s="11" t="s">
        <v>43</v>
      </c>
      <c r="E3" s="11">
        <v>263.0</v>
      </c>
      <c r="F3" s="36" t="s">
        <v>44</v>
      </c>
      <c r="G3" s="38">
        <f>SUM(C2:C15)</f>
        <v>5000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 t="s">
        <v>45</v>
      </c>
      <c r="B4" s="36">
        <v>115.0</v>
      </c>
      <c r="C4" s="35"/>
      <c r="D4" s="36" t="s">
        <v>46</v>
      </c>
      <c r="E4" s="36">
        <v>53.0</v>
      </c>
      <c r="G4" s="39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 t="s">
        <v>47</v>
      </c>
      <c r="B5" s="36">
        <v>1370.0</v>
      </c>
      <c r="C5" s="35"/>
      <c r="D5" s="36" t="s">
        <v>48</v>
      </c>
      <c r="E5" s="36">
        <v>100.0</v>
      </c>
      <c r="F5" s="24" t="s">
        <v>49</v>
      </c>
      <c r="G5" s="34">
        <f>(G3+G4)-G2</f>
        <v>-643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 t="s">
        <v>36</v>
      </c>
      <c r="B6" s="36">
        <v>2000.0</v>
      </c>
      <c r="C6" s="35"/>
      <c r="D6" s="36" t="s">
        <v>50</v>
      </c>
      <c r="E6" s="36">
        <v>45.0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 t="s">
        <v>48</v>
      </c>
      <c r="B7" s="36"/>
      <c r="C7" s="35"/>
      <c r="D7" s="36" t="s">
        <v>51</v>
      </c>
      <c r="E7" s="36">
        <v>113.0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6" t="s">
        <v>52</v>
      </c>
      <c r="B8" s="36">
        <v>41.0</v>
      </c>
      <c r="C8" s="35"/>
      <c r="D8" s="36" t="s">
        <v>53</v>
      </c>
      <c r="E8" s="36">
        <v>118.0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 t="s">
        <v>54</v>
      </c>
      <c r="B9" s="36">
        <v>732.0</v>
      </c>
      <c r="C9" s="35"/>
      <c r="D9" s="11" t="s">
        <v>55</v>
      </c>
      <c r="E9" s="11">
        <v>13.0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 t="s">
        <v>56</v>
      </c>
      <c r="B10" s="35"/>
      <c r="C10" s="35"/>
      <c r="D10" s="36"/>
      <c r="E10" s="36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 t="s">
        <v>57</v>
      </c>
      <c r="B11" s="35"/>
      <c r="C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6" t="s">
        <v>58</v>
      </c>
      <c r="B12" s="36">
        <v>1026.0</v>
      </c>
      <c r="C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6" t="s">
        <v>59</v>
      </c>
      <c r="B13" s="35"/>
      <c r="C13" s="36">
        <v>5000.0</v>
      </c>
      <c r="F13" s="35"/>
      <c r="G13" s="35"/>
      <c r="H13" s="35"/>
      <c r="I13" s="3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6"/>
      <c r="B14" s="35"/>
      <c r="C14" s="36"/>
      <c r="F14" s="35"/>
      <c r="G14" s="35"/>
      <c r="H14" s="35"/>
      <c r="I14" s="3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6"/>
      <c r="B15" s="35"/>
      <c r="C15" s="3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6"/>
      <c r="B16" s="35"/>
      <c r="C16" s="36"/>
      <c r="F16" s="35"/>
      <c r="G16" s="35"/>
      <c r="H16" s="35"/>
      <c r="I16" s="3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6" t="s">
        <v>60</v>
      </c>
      <c r="B17" s="35"/>
      <c r="C17" s="36"/>
      <c r="F17" s="35"/>
      <c r="G17" s="35"/>
      <c r="H17" s="35"/>
      <c r="I17" s="3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40">
        <v>45615.0</v>
      </c>
      <c r="B18" s="35"/>
      <c r="C18" s="35"/>
      <c r="D18" s="12" t="s">
        <v>61</v>
      </c>
      <c r="E18" s="35">
        <f>SUM(E2:E10)</f>
        <v>1281</v>
      </c>
      <c r="F18" s="35"/>
      <c r="G18" s="35"/>
      <c r="H18" s="35"/>
      <c r="I18" s="36"/>
      <c r="J18" s="36"/>
      <c r="K18" s="3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11" t="s">
        <v>62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6"/>
      <c r="C20" s="36"/>
      <c r="D20" s="36" t="s">
        <v>63</v>
      </c>
      <c r="E20" s="36">
        <v>200.0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6"/>
      <c r="C21" s="36"/>
      <c r="D21" s="36" t="s">
        <v>52</v>
      </c>
      <c r="E21" s="36">
        <v>215.0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6"/>
      <c r="C22" s="36"/>
      <c r="D22" s="36" t="s">
        <v>64</v>
      </c>
      <c r="E22" s="36">
        <v>88.0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6"/>
      <c r="C23" s="36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6"/>
      <c r="C24" s="36"/>
      <c r="D24" s="24" t="s">
        <v>65</v>
      </c>
      <c r="E24" s="35">
        <f>SUM(E20:E23)</f>
        <v>503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6"/>
      <c r="C25" s="36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6"/>
      <c r="C26" s="36"/>
      <c r="D26" s="36" t="s">
        <v>66</v>
      </c>
      <c r="E26" s="36">
        <v>30.0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6"/>
      <c r="C27" s="36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24"/>
      <c r="B28" s="36"/>
      <c r="C28" s="36"/>
      <c r="D28" s="24" t="s">
        <v>67</v>
      </c>
      <c r="E28" s="36">
        <f>SUM(E26:E27)</f>
        <v>30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6"/>
      <c r="E29" s="41">
        <f>sum(E18,E24,E28)</f>
        <v>1814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6"/>
      <c r="B30" s="36"/>
      <c r="C30" s="36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</sheetData>
  <conditionalFormatting sqref="G5:H5">
    <cfRule type="cellIs" dxfId="4" priority="1" operator="greaterThan">
      <formula>0</formula>
    </cfRule>
  </conditionalFormatting>
  <conditionalFormatting sqref="G5:H5">
    <cfRule type="cellIs" dxfId="5" priority="2" operator="lessThan">
      <formula>0</formula>
    </cfRule>
  </conditionalFormatting>
  <drawing r:id="rId1"/>
  <tableParts count="1">
    <tablePart r:id="rId3"/>
  </tableParts>
</worksheet>
</file>