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  <sheet name="Трудоемкость(N-клиньев) " sheetId="3" r:id="rId3"/>
  </sheets>
  <calcPr calcId="125725"/>
</workbook>
</file>

<file path=xl/calcChain.xml><?xml version="1.0" encoding="utf-8"?>
<calcChain xmlns="http://schemas.openxmlformats.org/spreadsheetml/2006/main">
  <c r="C25" i="1"/>
  <c r="C19"/>
  <c r="C8"/>
  <c r="C9"/>
  <c r="B18" l="1"/>
  <c r="B26"/>
  <c r="C10" s="1"/>
  <c r="C7"/>
  <c r="C11"/>
  <c r="C34" i="3"/>
  <c r="C30"/>
  <c r="C31"/>
  <c r="C32"/>
  <c r="C33"/>
  <c r="B30"/>
  <c r="B31"/>
  <c r="B32"/>
  <c r="B33"/>
  <c r="B34"/>
  <c r="A34"/>
  <c r="A30"/>
  <c r="A31" s="1"/>
  <c r="A32" s="1"/>
  <c r="A33" s="1"/>
  <c r="C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11"/>
  <c r="A12"/>
  <c r="C12" s="1"/>
  <c r="B6"/>
  <c r="B5"/>
  <c r="E28" s="1"/>
  <c r="F28" s="1"/>
  <c r="B4"/>
  <c r="D31" s="1"/>
  <c r="B4" i="2"/>
  <c r="C4" s="1"/>
  <c r="B5"/>
  <c r="C5" s="1"/>
  <c r="B25" i="1"/>
  <c r="B27" l="1"/>
  <c r="D32" i="3"/>
  <c r="E34"/>
  <c r="F34" s="1"/>
  <c r="E31"/>
  <c r="F31" s="1"/>
  <c r="G31" s="1"/>
  <c r="H31" s="1"/>
  <c r="E33"/>
  <c r="F33" s="1"/>
  <c r="E30"/>
  <c r="F30" s="1"/>
  <c r="E32"/>
  <c r="F32" s="1"/>
  <c r="D33"/>
  <c r="D34"/>
  <c r="D30"/>
  <c r="E23"/>
  <c r="F23" s="1"/>
  <c r="E25"/>
  <c r="F25" s="1"/>
  <c r="E29"/>
  <c r="F29" s="1"/>
  <c r="E15"/>
  <c r="F15" s="1"/>
  <c r="E19"/>
  <c r="F19" s="1"/>
  <c r="E24"/>
  <c r="F24" s="1"/>
  <c r="E20"/>
  <c r="F20" s="1"/>
  <c r="E16"/>
  <c r="F16" s="1"/>
  <c r="E12"/>
  <c r="F12" s="1"/>
  <c r="E26"/>
  <c r="F26" s="1"/>
  <c r="E11"/>
  <c r="F11" s="1"/>
  <c r="E21"/>
  <c r="F21" s="1"/>
  <c r="E17"/>
  <c r="F17" s="1"/>
  <c r="E13"/>
  <c r="F13" s="1"/>
  <c r="E27"/>
  <c r="F27" s="1"/>
  <c r="E22"/>
  <c r="F22" s="1"/>
  <c r="E18"/>
  <c r="F18" s="1"/>
  <c r="E14"/>
  <c r="F14" s="1"/>
  <c r="D11"/>
  <c r="D12"/>
  <c r="A13"/>
  <c r="B14" i="2"/>
  <c r="B15" s="1"/>
  <c r="B28" i="1" l="1"/>
  <c r="B16" s="1"/>
  <c r="B17"/>
  <c r="B19"/>
  <c r="G32" i="3"/>
  <c r="H32" s="1"/>
  <c r="G30"/>
  <c r="H30" s="1"/>
  <c r="G34"/>
  <c r="H34" s="1"/>
  <c r="G33"/>
  <c r="H33" s="1"/>
  <c r="G11"/>
  <c r="H11" s="1"/>
  <c r="G12"/>
  <c r="H12" s="1"/>
  <c r="C13"/>
  <c r="D13" s="1"/>
  <c r="G13" s="1"/>
  <c r="H13" s="1"/>
  <c r="A14"/>
  <c r="B24" i="1" l="1"/>
  <c r="B23"/>
  <c r="C24" s="1"/>
  <c r="B22"/>
  <c r="A15" i="3"/>
  <c r="C14"/>
  <c r="D14" s="1"/>
  <c r="G14" s="1"/>
  <c r="H14" s="1"/>
  <c r="B6" i="2" l="1"/>
  <c r="B12" s="1"/>
  <c r="C22" i="1"/>
  <c r="B20"/>
  <c r="B21" s="1"/>
  <c r="A16" i="3"/>
  <c r="C15"/>
  <c r="D15" s="1"/>
  <c r="G15" s="1"/>
  <c r="H15" s="1"/>
  <c r="B7" i="2" l="1"/>
  <c r="B13" s="1"/>
  <c r="A17" i="3"/>
  <c r="C16"/>
  <c r="D16" s="1"/>
  <c r="G16" s="1"/>
  <c r="H16" s="1"/>
  <c r="A18" l="1"/>
  <c r="C17"/>
  <c r="D17" s="1"/>
  <c r="G17" s="1"/>
  <c r="H17" s="1"/>
  <c r="A19" l="1"/>
  <c r="C18"/>
  <c r="D18" s="1"/>
  <c r="G18" s="1"/>
  <c r="H18" s="1"/>
  <c r="A20" l="1"/>
  <c r="C19"/>
  <c r="D19" s="1"/>
  <c r="G19" s="1"/>
  <c r="H19" s="1"/>
  <c r="A21" l="1"/>
  <c r="C20"/>
  <c r="D20" s="1"/>
  <c r="G20" s="1"/>
  <c r="H20" s="1"/>
  <c r="A22" l="1"/>
  <c r="C21"/>
  <c r="D21" s="1"/>
  <c r="G21" s="1"/>
  <c r="H21" s="1"/>
  <c r="A23" l="1"/>
  <c r="C22"/>
  <c r="D22" s="1"/>
  <c r="G22" s="1"/>
  <c r="H22" s="1"/>
  <c r="A24" l="1"/>
  <c r="C23"/>
  <c r="D23" s="1"/>
  <c r="G23" s="1"/>
  <c r="H23" s="1"/>
  <c r="A25" l="1"/>
  <c r="C24"/>
  <c r="D24" s="1"/>
  <c r="G24" s="1"/>
  <c r="H24" s="1"/>
  <c r="A26" l="1"/>
  <c r="C25"/>
  <c r="D25" s="1"/>
  <c r="G25" s="1"/>
  <c r="H25" s="1"/>
  <c r="A27" l="1"/>
  <c r="C26"/>
  <c r="D26" s="1"/>
  <c r="G26" s="1"/>
  <c r="H26" s="1"/>
  <c r="A28" l="1"/>
  <c r="C27"/>
  <c r="D27" s="1"/>
  <c r="G27" s="1"/>
  <c r="H27" s="1"/>
  <c r="C28" l="1"/>
  <c r="D28" s="1"/>
  <c r="G28" s="1"/>
  <c r="H28" s="1"/>
  <c r="A29"/>
  <c r="C29" s="1"/>
  <c r="D29" s="1"/>
  <c r="G29" s="1"/>
  <c r="H29" s="1"/>
</calcChain>
</file>

<file path=xl/sharedStrings.xml><?xml version="1.0" encoding="utf-8"?>
<sst xmlns="http://schemas.openxmlformats.org/spreadsheetml/2006/main" count="74" uniqueCount="53">
  <si>
    <t>Параметр</t>
  </si>
  <si>
    <t>Значение</t>
  </si>
  <si>
    <t>Ячея (сторона ячейки), мм:</t>
  </si>
  <si>
    <t>Примечание</t>
  </si>
  <si>
    <t>Приблизительно хочу такой "полётный" диаметр, см:</t>
  </si>
  <si>
    <t>Расчетные параметры (смотрим):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</si>
  <si>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</si>
  <si>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</si>
  <si>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</si>
  <si>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</si>
  <si>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</si>
  <si>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a</t>
  </si>
  <si>
    <t>b</t>
  </si>
  <si>
    <t>Длина грузового шнура, см:</t>
  </si>
  <si>
    <t>По факту получилась такая длина вытянутого полотна, см:</t>
  </si>
  <si>
    <t>Вязалось клиньев (количество клиньев), шт: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</si>
  <si>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</si>
  <si>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</si>
  <si>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</si>
  <si>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</si>
  <si>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Q</t>
  </si>
  <si>
    <t>&lt;-- ВВОДИМ ТО, ЧТО ПОЛУЧИЛОСЬ ПО ФАКТУ, значение не в метрах, а в сантиметрах!</t>
  </si>
  <si>
    <t>не надо шнур резать сразу, если будете подшивать через интервал подвязки (см. ниже) по вырезанному шаблону. Будет погрешность, так что лучше обрезать по факту</t>
  </si>
  <si>
    <t>можно сделать шаблончик и отмерять места подвязки на шнуре, а не отмечать места подвязки на отрезанном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</si>
  <si>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</si>
  <si>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</si>
  <si>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</si>
  <si>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</si>
  <si>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</si>
  <si>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Финальное количество ячей в последнем ряду клина:</t>
  </si>
  <si>
    <t>ВысЯчеи</t>
  </si>
  <si>
    <t>шт.</t>
  </si>
  <si>
    <t>мм</t>
  </si>
  <si>
    <t>Буду вязать клинья в количестве</t>
  </si>
  <si>
    <t>Трудоемкость</t>
  </si>
  <si>
    <t>ячей, шт.</t>
  </si>
  <si>
    <t>НКЯ*</t>
  </si>
  <si>
    <t>РНК***</t>
  </si>
  <si>
    <t>РБД**</t>
  </si>
  <si>
    <t>*НКЯ - начальное количество ячей (берем ближайшее к значению пользователя, но кратное количеству клиньев)</t>
  </si>
  <si>
    <t>*** РНК - количество рядов, провязываемых клиньями</t>
  </si>
  <si>
    <t>**РБД - рядов без добавок</t>
  </si>
  <si>
    <t>Буду вязать добавки каждый M-й ряд, шт. M=</t>
  </si>
  <si>
    <t xml:space="preserve">Длину шнура лучше измерять по длине полотна получившегося по факту, вытянутого вертикально (см. следующий лист) </t>
  </si>
  <si>
    <t>Буду вязать N добавок в ряду ('клиньев'), шт. N=</t>
  </si>
  <si>
    <t>Через это расстояние нужно подвязывать ячейки к грузовому шнуру!</t>
  </si>
  <si>
    <t>Вначале вяжем столько рядов без добавок:</t>
  </si>
  <si>
    <t>Т.е. вяжем начальный "циллиндр" на верхушке полотна</t>
  </si>
  <si>
    <t>Затем вяжем столько рядов на конус:</t>
  </si>
  <si>
    <t>пол-высоты ячейки или высота ряда в "полетном" режиме</t>
  </si>
  <si>
    <t>Высота висящего за горловину полотна будет, см:</t>
  </si>
  <si>
    <t>Объем работы (количество провязанных ячей):</t>
  </si>
  <si>
    <t>пол-ширины ячейки в "полетном" режиме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</si>
</sst>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topLeftCell="A6" workbookViewId="0">
      <selection activeCell="C26" sqref="C26"/>
    </sheetView>
  </sheetViews>
  <sheetFormatPr defaultRowHeight="15"/>
  <cols>
    <col min="1" max="1" width="53" customWidth="1"/>
    <col min="2" max="2" width="17.85546875" customWidth="1"/>
    <col min="3" max="3" width="57.28515625" customWidth="1"/>
  </cols>
  <sheetData>
    <row r="1" spans="1:3">
      <c r="A1" t="s">
        <v>7</v>
      </c>
    </row>
    <row r="2" spans="1:3">
      <c r="A2" t="s">
        <v>43</v>
      </c>
    </row>
    <row r="4" spans="1:3">
      <c r="A4" s="1" t="s">
        <v>8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s="2" t="str">
        <f>"ячея  "&amp;B7&amp;"x"&amp;B7&amp;" миллиметров"</f>
        <v>ячея  30x30 миллиметров</v>
      </c>
    </row>
    <row r="8" spans="1:3">
      <c r="A8" t="s">
        <v>4</v>
      </c>
      <c r="B8" s="4">
        <v>500</v>
      </c>
      <c r="C8" s="2" t="str">
        <f>"Значение вводите не в метрах, а в сантиметрах! Сейчас задано "&amp;CEILING(B8/100,0.01)&amp;" метров"</f>
        <v>Значение вводите не в метрах, а в сантиметрах! Сейчас задано 5 метров</v>
      </c>
    </row>
    <row r="9" spans="1:3">
      <c r="A9" t="s">
        <v>42</v>
      </c>
      <c r="B9" s="4">
        <v>3</v>
      </c>
      <c r="C9" s="2" t="str">
        <f>IF(B9&lt;2,"ОЙ-ОЙ!: не стоит делать добавки так часто","ОK, вяжем без добавок "&amp;B9-1&amp;" ряд(а,ов) и на "&amp;B9&amp;"-м ряду делаем добавки. И всё повторяем")</f>
        <v>ОK, вяжем без добавок 2 ряд(а,ов) и на 3-м ряду делаем добавки. И всё повторяем</v>
      </c>
    </row>
    <row r="10" spans="1:3">
      <c r="A10" t="s">
        <v>44</v>
      </c>
      <c r="B10" s="4">
        <v>20</v>
      </c>
      <c r="C10" s="2" t="str">
        <f>IF(B26 &lt; 1, "Мало, сеть нормально не раскроется (самый минимум 'клиньев' (при M="&amp;B9&amp;") это - "&amp;CEILING(B9*PI(),1)&amp;" штук)", IF(B26 &gt; 2, "Круто, но работы будет много, можно и поменьше", "Нормально! Берите N в пределах от "&amp;CEILING(B9*PI(),1)&amp;" до "&amp;FLOOR(2*B9*PI(),1)))</f>
        <v>Круто, но работы будет много, можно и поменьше</v>
      </c>
    </row>
    <row r="11" spans="1:3">
      <c r="A11" t="s">
        <v>28</v>
      </c>
      <c r="B11" s="4">
        <v>20</v>
      </c>
      <c r="C11" s="2" t="str">
        <f>IF(MOD(B11,B10)&lt;&gt;0,"ОЙ-ОЙ!: Количество ячеек вначале лучше взять кратно количеству клиньев","ОК, Количество ячеек в основании 'клина' "&amp;B11/B10&amp;" шт.")</f>
        <v>ОК, Количество ячеек в основании 'клина' 1 шт.</v>
      </c>
    </row>
    <row r="13" spans="1:3">
      <c r="A13" s="1" t="s">
        <v>5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t="s">
        <v>26</v>
      </c>
      <c r="B16" s="6">
        <f>B28*2</f>
        <v>25.576730879360483</v>
      </c>
      <c r="C16" s="2" t="s">
        <v>45</v>
      </c>
    </row>
    <row r="17" spans="1:3">
      <c r="A17" s="3" t="s">
        <v>25</v>
      </c>
      <c r="B17" s="5">
        <f>B27*2</f>
        <v>54.275508634417861</v>
      </c>
      <c r="C17" s="2"/>
    </row>
    <row r="18" spans="1:3">
      <c r="A18" t="s">
        <v>46</v>
      </c>
      <c r="B18">
        <f>FLOOR(3*B11/B10,1)</f>
        <v>3</v>
      </c>
      <c r="C18" s="2" t="s">
        <v>47</v>
      </c>
    </row>
    <row r="19" spans="1:3">
      <c r="A19" t="s">
        <v>48</v>
      </c>
      <c r="B19">
        <f>FLOOR(B8*10/(2*B27), 1)-B18</f>
        <v>89</v>
      </c>
      <c r="C19" s="2" t="str">
        <f>"Каждый "&amp;B9&amp;"-й ряд делаем "&amp;B10&amp;" добавок (см. схему)!!! (вяжем клиньями)"</f>
        <v>Каждый 3-й ряд делаем 20 добавок (см. схему)!!! (вяжем клиньями)</v>
      </c>
    </row>
    <row r="20" spans="1:3">
      <c r="A20" t="s">
        <v>29</v>
      </c>
      <c r="B20" s="3">
        <f>B11/B10+B23</f>
        <v>30</v>
      </c>
      <c r="C20" s="2"/>
    </row>
    <row r="21" spans="1:3">
      <c r="A21" s="3" t="s">
        <v>6</v>
      </c>
      <c r="B21" s="3">
        <f>B20*B10</f>
        <v>600</v>
      </c>
      <c r="C21" s="2"/>
    </row>
    <row r="22" spans="1:3">
      <c r="A22" t="s">
        <v>50</v>
      </c>
      <c r="B22" s="3">
        <f>FLOOR((B18+B19)*B7/10, 1)</f>
        <v>276</v>
      </c>
      <c r="C22" s="2" t="str">
        <f>"Это приблизительно! Т.е. "&amp;CEILING(B22/100,0.01)&amp;" метра"</f>
        <v>Это приблизительно! Т.е. 2,76 метра</v>
      </c>
    </row>
    <row r="23" spans="1:3">
      <c r="A23" s="3" t="s">
        <v>27</v>
      </c>
      <c r="B23" s="3">
        <f>FLOOR(B19/B9,1)</f>
        <v>29</v>
      </c>
      <c r="C23" s="2"/>
    </row>
    <row r="24" spans="1:3">
      <c r="A24" t="s">
        <v>51</v>
      </c>
      <c r="B24" s="3">
        <f>B18*B11 + B19*B11 + B10*(B9*FLOOR(B19/B9, 1)*(FLOOR(B19/B9, 1) + 1)/2 + (B19-FLOOR(B19/B9, 1)*B9)*(FLOOR(B19/B9, 1) + 1))</f>
        <v>29140</v>
      </c>
      <c r="C24" s="2" t="str">
        <f>"Примерно! Из этих ячеек "&amp;B23*B10&amp;" штук - 'добавки'"</f>
        <v>Примерно! Из этих ячеек 580 штук - 'добавки'</v>
      </c>
    </row>
    <row r="25" spans="1:3">
      <c r="A25" t="s">
        <v>13</v>
      </c>
      <c r="B25">
        <f>FLOOR(B8*PI(), 1)</f>
        <v>1570</v>
      </c>
      <c r="C25" s="2" t="str">
        <f>"Не надо сразу резать! Подвязывайте ячейки через "&amp;CEILING(B16,0.01)&amp;" мм как можно точнее"</f>
        <v>Не надо сразу резать! Подвязывайте ячейки через 25,58 мм как можно точнее</v>
      </c>
    </row>
    <row r="26" spans="1:3">
      <c r="A26" t="s">
        <v>24</v>
      </c>
      <c r="B26" s="6">
        <f>B10/(B9*PI())</f>
        <v>2.1220659078919377</v>
      </c>
      <c r="C26" s="2" t="s">
        <v>10</v>
      </c>
    </row>
    <row r="27" spans="1:3">
      <c r="A27" s="3" t="s">
        <v>11</v>
      </c>
      <c r="B27" s="6">
        <f>B7*B26/SQRT(B26*B26+1)</f>
        <v>27.13775431720893</v>
      </c>
      <c r="C27" s="2" t="s">
        <v>49</v>
      </c>
    </row>
    <row r="28" spans="1:3">
      <c r="A28" s="3" t="s">
        <v>12</v>
      </c>
      <c r="B28" s="6">
        <f>B27/B26</f>
        <v>12.788365439680241</v>
      </c>
      <c r="C28" s="2" t="s">
        <v>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B15" sqref="B15"/>
    </sheetView>
  </sheetViews>
  <sheetFormatPr defaultRowHeight="15"/>
  <cols>
    <col min="1" max="1" width="63.5703125" customWidth="1"/>
    <col min="2" max="2" width="12.140625" customWidth="1"/>
  </cols>
  <sheetData>
    <row r="1" spans="1:3">
      <c r="A1" s="1" t="s">
        <v>8</v>
      </c>
    </row>
    <row r="3" spans="1:3">
      <c r="A3" s="1" t="s">
        <v>0</v>
      </c>
      <c r="B3" s="1" t="s">
        <v>1</v>
      </c>
      <c r="C3" s="1" t="s">
        <v>3</v>
      </c>
    </row>
    <row r="4" spans="1:3">
      <c r="A4" t="s">
        <v>2</v>
      </c>
      <c r="B4" s="4">
        <f>'Расчет количества рядов'!B7</f>
        <v>30</v>
      </c>
      <c r="C4" t="str">
        <f>"ячея  "&amp;B4&amp;"x"&amp;B4</f>
        <v>ячея  30x30</v>
      </c>
    </row>
    <row r="5" spans="1:3">
      <c r="A5" t="s">
        <v>15</v>
      </c>
      <c r="B5" s="4">
        <f>'Расчет количества рядов'!B10</f>
        <v>20</v>
      </c>
      <c r="C5" s="2" t="str">
        <f>IF(B5/(3*PI()) &lt; 1, "Мало, сеть нормально не раскроется (берите лучше от 10 до 16)", IF(B5/(3*PI())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6" spans="1:3">
      <c r="A6" t="s">
        <v>14</v>
      </c>
      <c r="B6" s="4">
        <f>'Расчет количества рядов'!B22</f>
        <v>276</v>
      </c>
      <c r="C6" s="2" t="s">
        <v>21</v>
      </c>
    </row>
    <row r="7" spans="1:3">
      <c r="A7" t="s">
        <v>17</v>
      </c>
      <c r="B7" s="4">
        <f>'Расчет количества рядов'!B21</f>
        <v>600</v>
      </c>
      <c r="C7" s="2" t="s">
        <v>19</v>
      </c>
    </row>
    <row r="9" spans="1:3">
      <c r="A9" s="1" t="s">
        <v>16</v>
      </c>
    </row>
    <row r="11" spans="1:3">
      <c r="A11" s="1" t="s">
        <v>0</v>
      </c>
      <c r="B11" s="1" t="s">
        <v>1</v>
      </c>
      <c r="C11" s="1" t="s">
        <v>3</v>
      </c>
    </row>
    <row r="12" spans="1:3">
      <c r="A12" t="s">
        <v>13</v>
      </c>
      <c r="B12" s="5">
        <f>B6*B15</f>
        <v>1568.7061606007762</v>
      </c>
      <c r="C12" t="s">
        <v>22</v>
      </c>
    </row>
    <row r="13" spans="1:3">
      <c r="A13" t="s">
        <v>18</v>
      </c>
      <c r="B13" s="5">
        <f>B12*10/B7</f>
        <v>26.145102676679606</v>
      </c>
      <c r="C13" t="s">
        <v>23</v>
      </c>
    </row>
    <row r="14" spans="1:3">
      <c r="A14" t="s">
        <v>9</v>
      </c>
      <c r="B14" s="5">
        <f>B5/(3*PI())</f>
        <v>2.1220659078919377</v>
      </c>
    </row>
    <row r="15" spans="1:3">
      <c r="A15" t="s">
        <v>20</v>
      </c>
      <c r="B15" s="5">
        <f>2*PI()*B14/SQRT(B14*B14+1)</f>
        <v>5.683717973191218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defaultRowHeight="15"/>
  <cols>
    <col min="1" max="1" width="52" customWidth="1"/>
    <col min="7" max="7" width="10.28515625" customWidth="1"/>
    <col min="8" max="8" width="14.85546875" customWidth="1"/>
  </cols>
  <sheetData>
    <row r="1" spans="1:8">
      <c r="A1" s="1" t="s">
        <v>8</v>
      </c>
    </row>
    <row r="3" spans="1:8">
      <c r="A3" s="1" t="s">
        <v>0</v>
      </c>
      <c r="B3" s="1" t="s">
        <v>1</v>
      </c>
    </row>
    <row r="4" spans="1:8">
      <c r="A4" t="s">
        <v>2</v>
      </c>
      <c r="B4" s="4">
        <f>'Расчет количества рядов'!B7</f>
        <v>30</v>
      </c>
    </row>
    <row r="5" spans="1:8">
      <c r="A5" t="s">
        <v>28</v>
      </c>
      <c r="B5" s="4" t="e">
        <f>'Расчет количества рядов'!#REF!</f>
        <v>#REF!</v>
      </c>
    </row>
    <row r="6" spans="1:8">
      <c r="A6" t="s">
        <v>4</v>
      </c>
      <c r="B6" s="4">
        <f>'Расчет количества рядов'!B8</f>
        <v>500</v>
      </c>
    </row>
    <row r="9" spans="1:8">
      <c r="A9" s="9" t="s">
        <v>33</v>
      </c>
      <c r="B9" s="10"/>
      <c r="C9" s="10" t="s">
        <v>9</v>
      </c>
      <c r="D9" s="10" t="s">
        <v>30</v>
      </c>
      <c r="E9" s="10" t="s">
        <v>36</v>
      </c>
      <c r="F9" s="10" t="s">
        <v>38</v>
      </c>
      <c r="G9" s="10" t="s">
        <v>37</v>
      </c>
      <c r="H9" s="10" t="s">
        <v>34</v>
      </c>
    </row>
    <row r="10" spans="1:8">
      <c r="A10" s="9" t="s">
        <v>31</v>
      </c>
      <c r="B10" s="10"/>
      <c r="C10" s="10"/>
      <c r="D10" s="10" t="s">
        <v>32</v>
      </c>
      <c r="F10" s="10" t="s">
        <v>31</v>
      </c>
      <c r="G10" s="10" t="s">
        <v>31</v>
      </c>
      <c r="H10" s="10" t="s">
        <v>35</v>
      </c>
    </row>
    <row r="11" spans="1:8">
      <c r="A11" s="11">
        <v>7</v>
      </c>
      <c r="B11" s="12" t="str">
        <f>"-&gt;"</f>
        <v>-&gt;</v>
      </c>
      <c r="C11" s="13">
        <f>A11/(3*PI())</f>
        <v>0.74272306776217822</v>
      </c>
      <c r="D11" s="14">
        <f>2*$B$4*C11/SQRT(C11*C11+1)</f>
        <v>35.775278367212543</v>
      </c>
      <c r="E11" s="11" t="e">
        <f>FLOOR(($B$5+A11-1)/A11,1)*A11</f>
        <v>#REF!</v>
      </c>
      <c r="F11" s="11" t="e">
        <f>3*E11/A11</f>
        <v>#REF!</v>
      </c>
      <c r="G11" s="11" t="e">
        <f>FLOOR($B$6*10/D11, 1)-F11</f>
        <v>#REF!</v>
      </c>
      <c r="H11" s="11" t="e">
        <f>A11*((F11*E11/A11) + (G11*E11/A11) + 3*FLOOR(G11/3, 1)*(FLOOR(G11/3, 1) + 1)/2 + (G11-FLOOR(G11/3, 1)*3)*(FLOOR(G11/3, 1) + 1))</f>
        <v>#REF!</v>
      </c>
    </row>
    <row r="12" spans="1:8">
      <c r="A12" s="11">
        <f>A11+1</f>
        <v>8</v>
      </c>
      <c r="B12" s="12" t="str">
        <f t="shared" ref="B12:B34" si="0">"-&gt;"</f>
        <v>-&gt;</v>
      </c>
      <c r="C12" s="13">
        <f t="shared" ref="C12:C34" si="1">A12/(3*PI())</f>
        <v>0.84882636315677518</v>
      </c>
      <c r="D12" s="14">
        <f t="shared" ref="D12:D34" si="2">2*$B$4*C12/SQRT(C12*C12+1)</f>
        <v>38.827728986254264</v>
      </c>
      <c r="E12" s="11" t="e">
        <f t="shared" ref="E12:E34" si="3">FLOOR(($B$5+A12-1)/A12,1)*A12</f>
        <v>#REF!</v>
      </c>
      <c r="F12" s="11" t="e">
        <f t="shared" ref="F12:F34" si="4">3*E12/A12</f>
        <v>#REF!</v>
      </c>
      <c r="G12" s="11" t="e">
        <f t="shared" ref="G12:G34" si="5">FLOOR($B$6*10/D12, 1)-F12</f>
        <v>#REF!</v>
      </c>
      <c r="H12" s="11" t="e">
        <f t="shared" ref="H12:H34" si="6">A12*((F12*E12/A12) + (G12*E12/A12) + 3*FLOOR(G12/3, 1)*(FLOOR(G12/3, 1) + 1)/2 + (G12-FLOOR(G12/3, 1)*3)*(FLOOR(G12/3, 1) + 1))</f>
        <v>#REF!</v>
      </c>
    </row>
    <row r="13" spans="1:8">
      <c r="A13" s="11">
        <f t="shared" ref="A13:A34" si="7">A12+1</f>
        <v>9</v>
      </c>
      <c r="B13" s="12" t="str">
        <f t="shared" si="0"/>
        <v>-&gt;</v>
      </c>
      <c r="C13" s="13">
        <f t="shared" si="1"/>
        <v>0.95492965855137202</v>
      </c>
      <c r="D13" s="14">
        <f t="shared" si="2"/>
        <v>41.437267353201662</v>
      </c>
      <c r="E13" s="11" t="e">
        <f t="shared" si="3"/>
        <v>#REF!</v>
      </c>
      <c r="F13" s="11" t="e">
        <f t="shared" si="4"/>
        <v>#REF!</v>
      </c>
      <c r="G13" s="11" t="e">
        <f t="shared" si="5"/>
        <v>#REF!</v>
      </c>
      <c r="H13" s="11" t="e">
        <f t="shared" si="6"/>
        <v>#REF!</v>
      </c>
    </row>
    <row r="14" spans="1:8">
      <c r="A14">
        <f t="shared" si="7"/>
        <v>10</v>
      </c>
      <c r="B14" s="7" t="str">
        <f t="shared" si="0"/>
        <v>-&gt;</v>
      </c>
      <c r="C14" s="8">
        <f t="shared" si="1"/>
        <v>1.0610329539459689</v>
      </c>
      <c r="D14" s="5">
        <f t="shared" si="2"/>
        <v>43.663631003371627</v>
      </c>
      <c r="E14" t="e">
        <f t="shared" si="3"/>
        <v>#REF!</v>
      </c>
      <c r="F14" t="e">
        <f t="shared" si="4"/>
        <v>#REF!</v>
      </c>
      <c r="G14" t="e">
        <f t="shared" si="5"/>
        <v>#REF!</v>
      </c>
      <c r="H14" t="e">
        <f t="shared" si="6"/>
        <v>#REF!</v>
      </c>
    </row>
    <row r="15" spans="1:8">
      <c r="A15">
        <f t="shared" si="7"/>
        <v>11</v>
      </c>
      <c r="B15" s="7" t="str">
        <f t="shared" si="0"/>
        <v>-&gt;</v>
      </c>
      <c r="C15" s="8">
        <f t="shared" si="1"/>
        <v>1.1671362493405659</v>
      </c>
      <c r="D15" s="5">
        <f t="shared" si="2"/>
        <v>45.563159284019711</v>
      </c>
      <c r="E15" t="e">
        <f t="shared" si="3"/>
        <v>#REF!</v>
      </c>
      <c r="F15" t="e">
        <f t="shared" si="4"/>
        <v>#REF!</v>
      </c>
      <c r="G15" t="e">
        <f t="shared" si="5"/>
        <v>#REF!</v>
      </c>
      <c r="H15" t="e">
        <f t="shared" si="6"/>
        <v>#REF!</v>
      </c>
    </row>
    <row r="16" spans="1:8">
      <c r="A16">
        <f t="shared" si="7"/>
        <v>12</v>
      </c>
      <c r="B16" s="7" t="str">
        <f t="shared" si="0"/>
        <v>-&gt;</v>
      </c>
      <c r="C16" s="8">
        <f t="shared" si="1"/>
        <v>1.2732395447351628</v>
      </c>
      <c r="D16" s="5">
        <f t="shared" si="2"/>
        <v>47.186346005723003</v>
      </c>
      <c r="E16" t="e">
        <f t="shared" si="3"/>
        <v>#REF!</v>
      </c>
      <c r="F16" t="e">
        <f t="shared" si="4"/>
        <v>#REF!</v>
      </c>
      <c r="G16" t="e">
        <f t="shared" si="5"/>
        <v>#REF!</v>
      </c>
      <c r="H16" t="e">
        <f t="shared" si="6"/>
        <v>#REF!</v>
      </c>
    </row>
    <row r="17" spans="1:8">
      <c r="A17">
        <f t="shared" si="7"/>
        <v>13</v>
      </c>
      <c r="B17" s="7" t="str">
        <f t="shared" si="0"/>
        <v>-&gt;</v>
      </c>
      <c r="C17" s="8">
        <f t="shared" si="1"/>
        <v>1.3793428401297596</v>
      </c>
      <c r="D17" s="5">
        <f t="shared" si="2"/>
        <v>48.577020883070624</v>
      </c>
      <c r="E17" t="e">
        <f t="shared" si="3"/>
        <v>#REF!</v>
      </c>
      <c r="F17" t="e">
        <f t="shared" si="4"/>
        <v>#REF!</v>
      </c>
      <c r="G17" t="e">
        <f t="shared" si="5"/>
        <v>#REF!</v>
      </c>
      <c r="H17" t="e">
        <f t="shared" si="6"/>
        <v>#REF!</v>
      </c>
    </row>
    <row r="18" spans="1:8">
      <c r="A18">
        <f t="shared" si="7"/>
        <v>14</v>
      </c>
      <c r="B18" s="7" t="str">
        <f t="shared" si="0"/>
        <v>-&gt;</v>
      </c>
      <c r="C18" s="8">
        <f t="shared" si="1"/>
        <v>1.4854461355243564</v>
      </c>
      <c r="D18" s="5">
        <f t="shared" si="2"/>
        <v>49.772463352363822</v>
      </c>
      <c r="E18" t="e">
        <f t="shared" si="3"/>
        <v>#REF!</v>
      </c>
      <c r="F18" t="e">
        <f t="shared" si="4"/>
        <v>#REF!</v>
      </c>
      <c r="G18" t="e">
        <f t="shared" si="5"/>
        <v>#REF!</v>
      </c>
      <c r="H18" t="e">
        <f t="shared" si="6"/>
        <v>#REF!</v>
      </c>
    </row>
    <row r="19" spans="1:8">
      <c r="A19">
        <f t="shared" si="7"/>
        <v>15</v>
      </c>
      <c r="B19" s="7" t="str">
        <f t="shared" si="0"/>
        <v>-&gt;</v>
      </c>
      <c r="C19" s="8">
        <f t="shared" si="1"/>
        <v>1.5915494309189535</v>
      </c>
      <c r="D19" s="5">
        <f t="shared" si="2"/>
        <v>50.803980957889827</v>
      </c>
      <c r="E19" t="e">
        <f t="shared" si="3"/>
        <v>#REF!</v>
      </c>
      <c r="F19" t="e">
        <f t="shared" si="4"/>
        <v>#REF!</v>
      </c>
      <c r="G19" t="e">
        <f t="shared" si="5"/>
        <v>#REF!</v>
      </c>
      <c r="H19" t="e">
        <f t="shared" si="6"/>
        <v>#REF!</v>
      </c>
    </row>
    <row r="20" spans="1:8">
      <c r="A20">
        <f t="shared" si="7"/>
        <v>16</v>
      </c>
      <c r="B20" s="7" t="str">
        <f t="shared" si="0"/>
        <v>-&gt;</v>
      </c>
      <c r="C20" s="8">
        <f t="shared" si="1"/>
        <v>1.6976527263135504</v>
      </c>
      <c r="D20" s="5">
        <f t="shared" si="2"/>
        <v>51.697668099336781</v>
      </c>
      <c r="E20" t="e">
        <f t="shared" si="3"/>
        <v>#REF!</v>
      </c>
      <c r="F20" t="e">
        <f t="shared" si="4"/>
        <v>#REF!</v>
      </c>
      <c r="G20" t="e">
        <f t="shared" si="5"/>
        <v>#REF!</v>
      </c>
      <c r="H20" t="e">
        <f t="shared" si="6"/>
        <v>#REF!</v>
      </c>
    </row>
    <row r="21" spans="1:8">
      <c r="A21">
        <f t="shared" si="7"/>
        <v>17</v>
      </c>
      <c r="B21" s="7" t="str">
        <f t="shared" si="0"/>
        <v>-&gt;</v>
      </c>
      <c r="C21" s="8">
        <f t="shared" si="1"/>
        <v>1.8037560217081472</v>
      </c>
      <c r="D21" s="5">
        <f t="shared" si="2"/>
        <v>52.47518747878442</v>
      </c>
      <c r="E21" t="e">
        <f t="shared" si="3"/>
        <v>#REF!</v>
      </c>
      <c r="F21" t="e">
        <f t="shared" si="4"/>
        <v>#REF!</v>
      </c>
      <c r="G21" t="e">
        <f t="shared" si="5"/>
        <v>#REF!</v>
      </c>
      <c r="H21" t="e">
        <f t="shared" si="6"/>
        <v>#REF!</v>
      </c>
    </row>
    <row r="22" spans="1:8">
      <c r="A22">
        <f t="shared" si="7"/>
        <v>18</v>
      </c>
      <c r="B22" s="7" t="str">
        <f t="shared" si="0"/>
        <v>-&gt;</v>
      </c>
      <c r="C22" s="8">
        <f t="shared" si="1"/>
        <v>1.909859317102744</v>
      </c>
      <c r="D22" s="5">
        <f t="shared" si="2"/>
        <v>53.154495859022724</v>
      </c>
      <c r="E22" t="e">
        <f t="shared" si="3"/>
        <v>#REF!</v>
      </c>
      <c r="F22" t="e">
        <f t="shared" si="4"/>
        <v>#REF!</v>
      </c>
      <c r="G22" t="e">
        <f t="shared" si="5"/>
        <v>#REF!</v>
      </c>
      <c r="H22" t="e">
        <f t="shared" si="6"/>
        <v>#REF!</v>
      </c>
    </row>
    <row r="23" spans="1:8">
      <c r="A23">
        <f t="shared" si="7"/>
        <v>19</v>
      </c>
      <c r="B23" s="7" t="str">
        <f t="shared" si="0"/>
        <v>-&gt;</v>
      </c>
      <c r="C23" s="8">
        <f t="shared" si="1"/>
        <v>2.0159626124973409</v>
      </c>
      <c r="D23" s="5">
        <f t="shared" si="2"/>
        <v>53.750481874957053</v>
      </c>
      <c r="E23" t="e">
        <f t="shared" si="3"/>
        <v>#REF!</v>
      </c>
      <c r="F23" t="e">
        <f t="shared" si="4"/>
        <v>#REF!</v>
      </c>
      <c r="G23" t="e">
        <f t="shared" si="5"/>
        <v>#REF!</v>
      </c>
      <c r="H23" t="e">
        <f t="shared" si="6"/>
        <v>#REF!</v>
      </c>
    </row>
    <row r="24" spans="1:8">
      <c r="A24">
        <f t="shared" si="7"/>
        <v>20</v>
      </c>
      <c r="B24" s="7" t="str">
        <f t="shared" si="0"/>
        <v>-&gt;</v>
      </c>
      <c r="C24" s="8">
        <f t="shared" si="1"/>
        <v>2.1220659078919377</v>
      </c>
      <c r="D24" s="5">
        <f t="shared" si="2"/>
        <v>54.275508634417861</v>
      </c>
      <c r="E24" t="e">
        <f t="shared" si="3"/>
        <v>#REF!</v>
      </c>
      <c r="F24" t="e">
        <f t="shared" si="4"/>
        <v>#REF!</v>
      </c>
      <c r="G24" t="e">
        <f t="shared" si="5"/>
        <v>#REF!</v>
      </c>
      <c r="H24" t="e">
        <f t="shared" si="6"/>
        <v>#REF!</v>
      </c>
    </row>
    <row r="25" spans="1:8">
      <c r="A25">
        <f t="shared" si="7"/>
        <v>21</v>
      </c>
      <c r="B25" s="7" t="str">
        <f t="shared" si="0"/>
        <v>-&gt;</v>
      </c>
      <c r="C25" s="8">
        <f t="shared" si="1"/>
        <v>2.228169203286535</v>
      </c>
      <c r="D25" s="5">
        <f t="shared" si="2"/>
        <v>54.739866220665604</v>
      </c>
      <c r="E25" t="e">
        <f t="shared" si="3"/>
        <v>#REF!</v>
      </c>
      <c r="F25" t="e">
        <f t="shared" si="4"/>
        <v>#REF!</v>
      </c>
      <c r="G25" t="e">
        <f t="shared" si="5"/>
        <v>#REF!</v>
      </c>
      <c r="H25" t="e">
        <f t="shared" si="6"/>
        <v>#REF!</v>
      </c>
    </row>
    <row r="26" spans="1:8">
      <c r="A26">
        <f t="shared" si="7"/>
        <v>22</v>
      </c>
      <c r="B26" s="7" t="str">
        <f t="shared" si="0"/>
        <v>-&gt;</v>
      </c>
      <c r="C26" s="8">
        <f t="shared" si="1"/>
        <v>2.3342724986811318</v>
      </c>
      <c r="D26" s="5">
        <f t="shared" si="2"/>
        <v>55.152144456899208</v>
      </c>
      <c r="E26" t="e">
        <f t="shared" si="3"/>
        <v>#REF!</v>
      </c>
      <c r="F26" t="e">
        <f t="shared" si="4"/>
        <v>#REF!</v>
      </c>
      <c r="G26" t="e">
        <f t="shared" si="5"/>
        <v>#REF!</v>
      </c>
      <c r="H26" t="e">
        <f t="shared" si="6"/>
        <v>#REF!</v>
      </c>
    </row>
    <row r="27" spans="1:8">
      <c r="A27">
        <f t="shared" si="7"/>
        <v>23</v>
      </c>
      <c r="B27" s="7" t="str">
        <f t="shared" si="0"/>
        <v>-&gt;</v>
      </c>
      <c r="C27" s="8">
        <f t="shared" si="1"/>
        <v>2.4403757940757287</v>
      </c>
      <c r="D27" s="5">
        <f t="shared" si="2"/>
        <v>55.519537740920896</v>
      </c>
      <c r="E27" t="e">
        <f t="shared" si="3"/>
        <v>#REF!</v>
      </c>
      <c r="F27" t="e">
        <f t="shared" si="4"/>
        <v>#REF!</v>
      </c>
      <c r="G27" t="e">
        <f t="shared" si="5"/>
        <v>#REF!</v>
      </c>
      <c r="H27" t="e">
        <f t="shared" si="6"/>
        <v>#REF!</v>
      </c>
    </row>
    <row r="28" spans="1:8">
      <c r="A28">
        <f t="shared" si="7"/>
        <v>24</v>
      </c>
      <c r="B28" s="7" t="str">
        <f t="shared" si="0"/>
        <v>-&gt;</v>
      </c>
      <c r="C28" s="8">
        <f t="shared" si="1"/>
        <v>2.5464790894703255</v>
      </c>
      <c r="D28" s="5">
        <f t="shared" si="2"/>
        <v>55.848093329922001</v>
      </c>
      <c r="E28" t="e">
        <f t="shared" si="3"/>
        <v>#REF!</v>
      </c>
      <c r="F28" t="e">
        <f t="shared" si="4"/>
        <v>#REF!</v>
      </c>
      <c r="G28" t="e">
        <f t="shared" si="5"/>
        <v>#REF!</v>
      </c>
      <c r="H28" t="e">
        <f t="shared" si="6"/>
        <v>#REF!</v>
      </c>
    </row>
    <row r="29" spans="1:8">
      <c r="A29">
        <f t="shared" si="7"/>
        <v>25</v>
      </c>
      <c r="B29" s="7" t="str">
        <f t="shared" si="0"/>
        <v>-&gt;</v>
      </c>
      <c r="C29" s="8">
        <f t="shared" si="1"/>
        <v>2.6525823848649224</v>
      </c>
      <c r="D29" s="5">
        <f t="shared" si="2"/>
        <v>56.142913216722299</v>
      </c>
      <c r="E29" t="e">
        <f t="shared" si="3"/>
        <v>#REF!</v>
      </c>
      <c r="F29" t="e">
        <f t="shared" si="4"/>
        <v>#REF!</v>
      </c>
      <c r="G29" t="e">
        <f t="shared" si="5"/>
        <v>#REF!</v>
      </c>
      <c r="H29" t="e">
        <f t="shared" si="6"/>
        <v>#REF!</v>
      </c>
    </row>
    <row r="30" spans="1:8">
      <c r="A30">
        <f t="shared" si="7"/>
        <v>26</v>
      </c>
      <c r="B30" s="7" t="str">
        <f t="shared" si="0"/>
        <v>-&gt;</v>
      </c>
      <c r="C30" s="8">
        <f t="shared" si="1"/>
        <v>2.7586856802595192</v>
      </c>
      <c r="D30" s="5">
        <f t="shared" si="2"/>
        <v>56.408318251859143</v>
      </c>
      <c r="E30" t="e">
        <f t="shared" si="3"/>
        <v>#REF!</v>
      </c>
      <c r="F30" t="e">
        <f t="shared" si="4"/>
        <v>#REF!</v>
      </c>
      <c r="G30" t="e">
        <f t="shared" si="5"/>
        <v>#REF!</v>
      </c>
      <c r="H30" t="e">
        <f t="shared" si="6"/>
        <v>#REF!</v>
      </c>
    </row>
    <row r="31" spans="1:8">
      <c r="A31">
        <f t="shared" si="7"/>
        <v>27</v>
      </c>
      <c r="B31" s="7" t="str">
        <f t="shared" si="0"/>
        <v>-&gt;</v>
      </c>
      <c r="C31" s="8">
        <f t="shared" si="1"/>
        <v>2.8647889756541161</v>
      </c>
      <c r="D31" s="5">
        <f t="shared" si="2"/>
        <v>56.647981707795012</v>
      </c>
      <c r="E31" t="e">
        <f t="shared" si="3"/>
        <v>#REF!</v>
      </c>
      <c r="F31" t="e">
        <f t="shared" si="4"/>
        <v>#REF!</v>
      </c>
      <c r="G31" t="e">
        <f t="shared" si="5"/>
        <v>#REF!</v>
      </c>
      <c r="H31" t="e">
        <f t="shared" si="6"/>
        <v>#REF!</v>
      </c>
    </row>
    <row r="32" spans="1:8">
      <c r="A32">
        <f t="shared" si="7"/>
        <v>28</v>
      </c>
      <c r="B32" s="7" t="str">
        <f t="shared" si="0"/>
        <v>-&gt;</v>
      </c>
      <c r="C32" s="8">
        <f t="shared" si="1"/>
        <v>2.9708922710487129</v>
      </c>
      <c r="D32" s="5">
        <f t="shared" si="2"/>
        <v>56.865038173485132</v>
      </c>
      <c r="E32" t="e">
        <f t="shared" si="3"/>
        <v>#REF!</v>
      </c>
      <c r="F32" t="e">
        <f t="shared" si="4"/>
        <v>#REF!</v>
      </c>
      <c r="G32" t="e">
        <f t="shared" si="5"/>
        <v>#REF!</v>
      </c>
      <c r="H32" t="e">
        <f t="shared" si="6"/>
        <v>#REF!</v>
      </c>
    </row>
    <row r="33" spans="1:8">
      <c r="A33">
        <f t="shared" si="7"/>
        <v>29</v>
      </c>
      <c r="B33" s="7" t="str">
        <f t="shared" si="0"/>
        <v>-&gt;</v>
      </c>
      <c r="C33" s="8">
        <f t="shared" si="1"/>
        <v>3.0769955664433097</v>
      </c>
      <c r="D33" s="5">
        <f t="shared" si="2"/>
        <v>57.062172549249581</v>
      </c>
      <c r="E33" t="e">
        <f t="shared" si="3"/>
        <v>#REF!</v>
      </c>
      <c r="F33" t="e">
        <f t="shared" si="4"/>
        <v>#REF!</v>
      </c>
      <c r="G33" t="e">
        <f t="shared" si="5"/>
        <v>#REF!</v>
      </c>
      <c r="H33" t="e">
        <f t="shared" si="6"/>
        <v>#REF!</v>
      </c>
    </row>
    <row r="34" spans="1:8">
      <c r="A34">
        <f t="shared" si="7"/>
        <v>30</v>
      </c>
      <c r="B34" s="7" t="str">
        <f t="shared" si="0"/>
        <v>-&gt;</v>
      </c>
      <c r="C34" s="8">
        <f t="shared" si="1"/>
        <v>3.183098861837907</v>
      </c>
      <c r="D34" s="5">
        <f t="shared" si="2"/>
        <v>57.241692982707903</v>
      </c>
      <c r="E34" t="e">
        <f t="shared" si="3"/>
        <v>#REF!</v>
      </c>
      <c r="F34" t="e">
        <f t="shared" si="4"/>
        <v>#REF!</v>
      </c>
      <c r="G34" t="e">
        <f t="shared" si="5"/>
        <v>#REF!</v>
      </c>
      <c r="H34" t="e">
        <f t="shared" si="6"/>
        <v>#REF!</v>
      </c>
    </row>
    <row r="37" spans="1:8">
      <c r="B37" t="s">
        <v>39</v>
      </c>
    </row>
    <row r="38" spans="1:8">
      <c r="B38" t="s">
        <v>41</v>
      </c>
    </row>
    <row r="39" spans="1:8">
      <c r="B39" t="s">
        <v>40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 количества рядов</vt:lpstr>
      <vt:lpstr>Расчет длины грузового шнура</vt:lpstr>
      <vt:lpstr>Трудоемкость(N-клиньев)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2021-03-04T11:43:34Z</dcterms:modified>
</cp:coreProperties>
</file>