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2"/>
  </bookViews>
  <sheets>
    <sheet name="Расчет количества рядов" sheetId="1" r:id="rId1"/>
    <sheet name="Расчет длины грузового шнура" sheetId="2" r:id="rId2"/>
    <sheet name="Трудоемкость(N-клиньев) " sheetId="3" r:id="rId3"/>
  </sheets>
  <calcPr calcId="125725"/>
</workbook>
</file>

<file path=xl/calcChain.xml><?xml version="1.0" encoding="utf-8"?>
<calcChain xmlns="http://schemas.openxmlformats.org/spreadsheetml/2006/main">
  <c r="D32" i="3"/>
  <c r="C34"/>
  <c r="C30"/>
  <c r="C31"/>
  <c r="C32"/>
  <c r="C33"/>
  <c r="B30"/>
  <c r="B31"/>
  <c r="B32"/>
  <c r="B33"/>
  <c r="B34"/>
  <c r="A34"/>
  <c r="A30"/>
  <c r="A31" s="1"/>
  <c r="A32" s="1"/>
  <c r="A33" s="1"/>
  <c r="C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11"/>
  <c r="A12"/>
  <c r="C12" s="1"/>
  <c r="B6"/>
  <c r="B5"/>
  <c r="E28" s="1"/>
  <c r="F28" s="1"/>
  <c r="B4"/>
  <c r="D31" s="1"/>
  <c r="C8" i="1"/>
  <c r="B18"/>
  <c r="C19"/>
  <c r="B4" i="2"/>
  <c r="C4" s="1"/>
  <c r="B5"/>
  <c r="C5" s="1"/>
  <c r="C7" i="1"/>
  <c r="B25"/>
  <c r="C18"/>
  <c r="B26"/>
  <c r="B27" s="1"/>
  <c r="B28" s="1"/>
  <c r="B17" s="1"/>
  <c r="C9"/>
  <c r="E34" i="3" l="1"/>
  <c r="F34" s="1"/>
  <c r="G31"/>
  <c r="H31" s="1"/>
  <c r="E31"/>
  <c r="F31" s="1"/>
  <c r="E33"/>
  <c r="F33" s="1"/>
  <c r="E30"/>
  <c r="F30" s="1"/>
  <c r="E32"/>
  <c r="F32" s="1"/>
  <c r="G32" s="1"/>
  <c r="H32" s="1"/>
  <c r="D33"/>
  <c r="D34"/>
  <c r="G34" s="1"/>
  <c r="H34" s="1"/>
  <c r="D30"/>
  <c r="G30" s="1"/>
  <c r="H30" s="1"/>
  <c r="E23"/>
  <c r="F23" s="1"/>
  <c r="E25"/>
  <c r="F25" s="1"/>
  <c r="E29"/>
  <c r="F29" s="1"/>
  <c r="E15"/>
  <c r="F15" s="1"/>
  <c r="E19"/>
  <c r="F19" s="1"/>
  <c r="E24"/>
  <c r="F24" s="1"/>
  <c r="E20"/>
  <c r="F20" s="1"/>
  <c r="E16"/>
  <c r="F16" s="1"/>
  <c r="E12"/>
  <c r="F12" s="1"/>
  <c r="E26"/>
  <c r="F26" s="1"/>
  <c r="E11"/>
  <c r="F11" s="1"/>
  <c r="E21"/>
  <c r="F21" s="1"/>
  <c r="E17"/>
  <c r="F17" s="1"/>
  <c r="E13"/>
  <c r="F13" s="1"/>
  <c r="E27"/>
  <c r="F27" s="1"/>
  <c r="E22"/>
  <c r="F22" s="1"/>
  <c r="E18"/>
  <c r="F18" s="1"/>
  <c r="E14"/>
  <c r="F14" s="1"/>
  <c r="D11"/>
  <c r="D12"/>
  <c r="A13"/>
  <c r="B19" i="1"/>
  <c r="B24" s="1"/>
  <c r="B16"/>
  <c r="B14" i="2"/>
  <c r="B15" s="1"/>
  <c r="G33" i="3" l="1"/>
  <c r="H33" s="1"/>
  <c r="G11"/>
  <c r="H11" s="1"/>
  <c r="G12"/>
  <c r="H12" s="1"/>
  <c r="C13"/>
  <c r="D13" s="1"/>
  <c r="G13" s="1"/>
  <c r="H13" s="1"/>
  <c r="A14"/>
  <c r="B20" i="1"/>
  <c r="B21" s="1"/>
  <c r="B7" i="2" s="1"/>
  <c r="B23" i="1"/>
  <c r="B22"/>
  <c r="B6" i="2" s="1"/>
  <c r="B12" s="1"/>
  <c r="A15" i="3" l="1"/>
  <c r="C14"/>
  <c r="D14" s="1"/>
  <c r="G14" s="1"/>
  <c r="H14" s="1"/>
  <c r="B13" i="2"/>
  <c r="A16" i="3" l="1"/>
  <c r="C15"/>
  <c r="D15" s="1"/>
  <c r="G15" s="1"/>
  <c r="H15" s="1"/>
  <c r="A17" l="1"/>
  <c r="C16"/>
  <c r="D16" s="1"/>
  <c r="G16" s="1"/>
  <c r="H16" s="1"/>
  <c r="A18" l="1"/>
  <c r="C17"/>
  <c r="D17" s="1"/>
  <c r="G17" s="1"/>
  <c r="H17" s="1"/>
  <c r="A19" l="1"/>
  <c r="C18"/>
  <c r="D18" s="1"/>
  <c r="G18" s="1"/>
  <c r="H18" s="1"/>
  <c r="A20" l="1"/>
  <c r="C19"/>
  <c r="D19" s="1"/>
  <c r="G19" s="1"/>
  <c r="H19" s="1"/>
  <c r="A21" l="1"/>
  <c r="C20"/>
  <c r="D20" s="1"/>
  <c r="G20" s="1"/>
  <c r="H20" s="1"/>
  <c r="A22" l="1"/>
  <c r="C21"/>
  <c r="D21" s="1"/>
  <c r="G21" s="1"/>
  <c r="H21" s="1"/>
  <c r="A23" l="1"/>
  <c r="C22"/>
  <c r="D22" s="1"/>
  <c r="G22" s="1"/>
  <c r="H22" s="1"/>
  <c r="A24" l="1"/>
  <c r="C23"/>
  <c r="D23" s="1"/>
  <c r="G23" s="1"/>
  <c r="H23" s="1"/>
  <c r="A25" l="1"/>
  <c r="C24"/>
  <c r="D24" s="1"/>
  <c r="G24" s="1"/>
  <c r="H24" s="1"/>
  <c r="A26" l="1"/>
  <c r="C25"/>
  <c r="D25" s="1"/>
  <c r="G25" s="1"/>
  <c r="H25" s="1"/>
  <c r="A27" l="1"/>
  <c r="C26"/>
  <c r="D26" s="1"/>
  <c r="G26" s="1"/>
  <c r="H26" s="1"/>
  <c r="A28" l="1"/>
  <c r="C27"/>
  <c r="D27" s="1"/>
  <c r="G27" s="1"/>
  <c r="H27" s="1"/>
  <c r="C28" l="1"/>
  <c r="D28" s="1"/>
  <c r="G28" s="1"/>
  <c r="H28" s="1"/>
  <c r="A29"/>
  <c r="C29" s="1"/>
  <c r="D29" s="1"/>
  <c r="G29" s="1"/>
  <c r="H29" s="1"/>
</calcChain>
</file>

<file path=xl/sharedStrings.xml><?xml version="1.0" encoding="utf-8"?>
<sst xmlns="http://schemas.openxmlformats.org/spreadsheetml/2006/main" count="74" uniqueCount="53">
  <si>
    <t>Параметр</t>
  </si>
  <si>
    <t>Значение</t>
  </si>
  <si>
    <t>Ячея (сторона ячейки), мм:</t>
  </si>
  <si>
    <t>Примечание</t>
  </si>
  <si>
    <t>Буду вязать клиньев (количество клиньев), шт:</t>
  </si>
  <si>
    <t>значение не в метрах, а в сантиметрах!</t>
  </si>
  <si>
    <t>Количество рядов без добавок:</t>
  </si>
  <si>
    <t>Количество рядов на конус:</t>
  </si>
  <si>
    <t xml:space="preserve">Длину шнура лучше мерять по длине полотна получившегося по факту, вытянутого вертикально (см. следующий лист) </t>
  </si>
  <si>
    <t>Приблизительно хочу такой "полётный" диаметр, см:</t>
  </si>
  <si>
    <t>Расчетные параметры (смотрим):</t>
  </si>
  <si>
    <t>Длина висящего "вертикального" полотна будет, см:</t>
  </si>
  <si>
    <t>это приблизительно! В сантиметрах…</t>
  </si>
  <si>
    <t>это тоже сразу не резать! Считать по факту по длине "висящего" вертикально полотна (см. след. Лист!)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</si>
  <si>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</si>
  <si>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</si>
  <si>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</si>
  <si>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</si>
  <si>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</si>
  <si>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</si>
  <si>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</si>
  <si>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</si>
  <si>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</si>
  <si>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</si>
  <si>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</si>
  <si>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</si>
  <si>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</si>
  <si>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</si>
  <si>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</si>
  <si>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пол-ширины</t>
  </si>
  <si>
    <t>пол-высоты</t>
  </si>
  <si>
    <t>&lt;-- ВВОДИМ ТО, ЧТО ПОЛУЧИЛОСЬ ПО ФАКТУ, значение не в метрах, а в сантиметрах!</t>
  </si>
  <si>
    <t>не надо шнур резать сразу, если будете подшивать через интервал подвязки (см. ниже) по вырезанному шаблону. Будет погрешность, так что лучше обрезать по факту</t>
  </si>
  <si>
    <t>можно сделать шаблончик и отмерять места подвязки на шнуре, а не отмечать места подвязки на отрезанном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</si>
  <si>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</si>
  <si>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</si>
  <si>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</si>
  <si>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</si>
  <si>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</si>
  <si>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Общее количество работы (провязанных ячей):</t>
  </si>
  <si>
    <t>Финальное количество ячей в последнем ряду клина:</t>
  </si>
  <si>
    <t>ВысЯчеи</t>
  </si>
  <si>
    <t>шт.</t>
  </si>
  <si>
    <t>мм</t>
  </si>
  <si>
    <t>Буду вязать клинья в количестве</t>
  </si>
  <si>
    <t>Трудоемкость</t>
  </si>
  <si>
    <t>ячей, шт.</t>
  </si>
  <si>
    <t>НКЯ*</t>
  </si>
  <si>
    <t>РНК***</t>
  </si>
  <si>
    <t>РБД**</t>
  </si>
  <si>
    <t>*НКЯ - начальное количество ячей (берем ближайшее к значению пользователя, но кратное количеству клиньев)</t>
  </si>
  <si>
    <t>*** РНК - количество рядов, провязываемых клиньями</t>
  </si>
  <si>
    <t>**РБД - рядов без добавок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</si>
</sst>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opLeftCell="A4" workbookViewId="0">
      <selection activeCell="B9" sqref="B9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15</v>
      </c>
    </row>
    <row r="2" spans="1:3">
      <c r="A2" t="s">
        <v>8</v>
      </c>
    </row>
    <row r="4" spans="1:3">
      <c r="A4" s="1" t="s">
        <v>16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t="str">
        <f>"ячея  "&amp;B7&amp;"x"&amp;B7</f>
        <v>ячея  30x30</v>
      </c>
    </row>
    <row r="8" spans="1:3">
      <c r="A8" t="s">
        <v>38</v>
      </c>
      <c r="B8" s="4">
        <v>60</v>
      </c>
      <c r="C8" s="2" t="str">
        <f>IF(MOD(B8,B9)&lt;&gt;0,"ОЙ-ОЙ!: Количество ячеек вначале лучше взять кратно количеству клиньев","ОК, Количество ячеек в основании клина "&amp;B8/B9&amp;" шт.")</f>
        <v>ОК, Количество ячеек в основании клина 3 шт.</v>
      </c>
    </row>
    <row r="9" spans="1:3">
      <c r="A9" t="s">
        <v>4</v>
      </c>
      <c r="B9" s="4">
        <v>20</v>
      </c>
      <c r="C9" s="2" t="str">
        <f>IF(B9/(3*PI()) &lt; 1, "Мало, сеть нормально не раскроется (берите лучше от 10 до 16)", IF(B9/(3*PI())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10" spans="1:3">
      <c r="A10" t="s">
        <v>9</v>
      </c>
      <c r="B10" s="4">
        <v>500</v>
      </c>
      <c r="C10" s="2" t="s">
        <v>5</v>
      </c>
    </row>
    <row r="13" spans="1:3">
      <c r="A13" s="1" t="s">
        <v>10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35</v>
      </c>
      <c r="B16" s="5">
        <f>2*B27</f>
        <v>54.275508634417861</v>
      </c>
      <c r="C16" s="2"/>
    </row>
    <row r="17" spans="1:3">
      <c r="A17" t="s">
        <v>36</v>
      </c>
      <c r="B17" s="5">
        <f>B28*2</f>
        <v>25.576730879360483</v>
      </c>
      <c r="C17" s="2"/>
    </row>
    <row r="18" spans="1:3">
      <c r="A18" t="s">
        <v>6</v>
      </c>
      <c r="B18">
        <f>FLOOR(3*B8/B9,1)</f>
        <v>9</v>
      </c>
      <c r="C18" s="2" t="str">
        <f>"столько рядов вяжем начальный циллиндр в "&amp;B8&amp;" ячей"</f>
        <v>столько рядов вяжем начальный циллиндр в 60 ячей</v>
      </c>
    </row>
    <row r="19" spans="1:3">
      <c r="A19" t="s">
        <v>7</v>
      </c>
      <c r="B19">
        <f>FLOOR(B10*10/(2*B27), 1)-B18</f>
        <v>83</v>
      </c>
      <c r="C19" s="2" t="str">
        <f>"каждый третий ряд делаем "&amp;B9&amp;" добавок!!! (клином)"</f>
        <v>каждый третий ряд делаем 20 добавок!!! (клином)</v>
      </c>
    </row>
    <row r="20" spans="1:3">
      <c r="A20" t="s">
        <v>40</v>
      </c>
      <c r="B20" s="1">
        <f>B8/B9+FLOOR(B19/3,1)</f>
        <v>30</v>
      </c>
      <c r="C20" s="2"/>
    </row>
    <row r="21" spans="1:3">
      <c r="A21" s="3" t="s">
        <v>14</v>
      </c>
      <c r="B21" s="1">
        <f>B20*B9</f>
        <v>600</v>
      </c>
      <c r="C21" s="2"/>
    </row>
    <row r="22" spans="1:3">
      <c r="A22" s="3" t="s">
        <v>11</v>
      </c>
      <c r="B22" s="1">
        <f>FLOOR((B18+B19)*B7/10, 1)</f>
        <v>276</v>
      </c>
      <c r="C22" s="2" t="s">
        <v>12</v>
      </c>
    </row>
    <row r="23" spans="1:3">
      <c r="A23" s="3" t="s">
        <v>37</v>
      </c>
      <c r="B23" s="3">
        <f>FLOOR(B19/3,1)</f>
        <v>27</v>
      </c>
      <c r="C23" s="2"/>
    </row>
    <row r="24" spans="1:3">
      <c r="A24" s="3" t="s">
        <v>39</v>
      </c>
      <c r="B24" s="1">
        <f>B9*((B18*B8/B9) + (B19*B8/B9) + 3*FLOOR(B19/3, 1)*(FLOOR(B19/3, 1) + 1)/2 + (B19-FLOOR(B19/3, 1)*3)*(FLOOR(B19/3, 1) + 1))</f>
        <v>29320</v>
      </c>
      <c r="C24" s="2"/>
    </row>
    <row r="25" spans="1:3">
      <c r="A25" t="s">
        <v>21</v>
      </c>
      <c r="B25">
        <f>FLOOR(B10*PI(), 1)</f>
        <v>1570</v>
      </c>
      <c r="C25" s="2" t="s">
        <v>13</v>
      </c>
    </row>
    <row r="26" spans="1:3">
      <c r="A26" t="s">
        <v>34</v>
      </c>
      <c r="B26" s="6">
        <f>B9/(3*PI())</f>
        <v>2.1220659078919377</v>
      </c>
      <c r="C26" s="2" t="s">
        <v>18</v>
      </c>
    </row>
    <row r="27" spans="1:3">
      <c r="A27" s="3" t="s">
        <v>19</v>
      </c>
      <c r="B27" s="6">
        <f>B7*B26/SQRT(B26*B26+1)</f>
        <v>27.13775431720893</v>
      </c>
      <c r="C27" s="2" t="s">
        <v>30</v>
      </c>
    </row>
    <row r="28" spans="1:3">
      <c r="A28" s="3" t="s">
        <v>20</v>
      </c>
      <c r="B28" s="6">
        <f>B27/B26</f>
        <v>12.788365439680241</v>
      </c>
      <c r="C28" s="2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16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23</v>
      </c>
      <c r="B5" s="4">
        <f>'Расчет количества рядов'!B9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22</v>
      </c>
      <c r="B6" s="4">
        <f>'Расчет количества рядов'!B22</f>
        <v>276</v>
      </c>
      <c r="C6" s="2" t="s">
        <v>31</v>
      </c>
    </row>
    <row r="7" spans="1:3">
      <c r="A7" t="s">
        <v>25</v>
      </c>
      <c r="B7" s="4">
        <f>'Расчет количества рядов'!B21</f>
        <v>600</v>
      </c>
      <c r="C7" s="2" t="s">
        <v>27</v>
      </c>
    </row>
    <row r="9" spans="1:3">
      <c r="A9" s="1" t="s">
        <v>24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21</v>
      </c>
      <c r="B12" s="5">
        <f>B6*B15</f>
        <v>1568.7061606007762</v>
      </c>
      <c r="C12" t="s">
        <v>32</v>
      </c>
    </row>
    <row r="13" spans="1:3">
      <c r="A13" t="s">
        <v>26</v>
      </c>
      <c r="B13" s="5">
        <f>B12*10/B7</f>
        <v>26.145102676679606</v>
      </c>
      <c r="C13" t="s">
        <v>33</v>
      </c>
    </row>
    <row r="14" spans="1:3">
      <c r="A14" t="s">
        <v>17</v>
      </c>
      <c r="B14" s="5">
        <f>B5/(3*PI())</f>
        <v>2.1220659078919377</v>
      </c>
    </row>
    <row r="15" spans="1:3">
      <c r="A15" t="s">
        <v>28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2" workbookViewId="0">
      <selection activeCell="B39" sqref="B39"/>
    </sheetView>
  </sheetViews>
  <sheetFormatPr defaultRowHeight="15"/>
  <cols>
    <col min="1" max="1" width="52" customWidth="1"/>
    <col min="7" max="7" width="10.28515625" customWidth="1"/>
    <col min="8" max="8" width="14.85546875" customWidth="1"/>
  </cols>
  <sheetData>
    <row r="1" spans="1:8">
      <c r="A1" s="1" t="s">
        <v>16</v>
      </c>
    </row>
    <row r="3" spans="1:8">
      <c r="A3" s="1" t="s">
        <v>0</v>
      </c>
      <c r="B3" s="1" t="s">
        <v>1</v>
      </c>
    </row>
    <row r="4" spans="1:8">
      <c r="A4" t="s">
        <v>2</v>
      </c>
      <c r="B4" s="4">
        <f>'Расчет количества рядов'!B7</f>
        <v>30</v>
      </c>
    </row>
    <row r="5" spans="1:8">
      <c r="A5" t="s">
        <v>38</v>
      </c>
      <c r="B5" s="4">
        <f>'Расчет количества рядов'!B8</f>
        <v>60</v>
      </c>
    </row>
    <row r="6" spans="1:8">
      <c r="A6" t="s">
        <v>9</v>
      </c>
      <c r="B6" s="4">
        <f>'Расчет количества рядов'!B10</f>
        <v>500</v>
      </c>
    </row>
    <row r="9" spans="1:8">
      <c r="A9" s="9" t="s">
        <v>44</v>
      </c>
      <c r="B9" s="10"/>
      <c r="C9" s="10" t="s">
        <v>17</v>
      </c>
      <c r="D9" s="10" t="s">
        <v>41</v>
      </c>
      <c r="E9" s="10" t="s">
        <v>47</v>
      </c>
      <c r="F9" s="10" t="s">
        <v>49</v>
      </c>
      <c r="G9" s="10" t="s">
        <v>48</v>
      </c>
      <c r="H9" s="10" t="s">
        <v>45</v>
      </c>
    </row>
    <row r="10" spans="1:8">
      <c r="A10" s="9" t="s">
        <v>42</v>
      </c>
      <c r="B10" s="10"/>
      <c r="C10" s="10"/>
      <c r="D10" s="10" t="s">
        <v>43</v>
      </c>
      <c r="F10" s="10" t="s">
        <v>42</v>
      </c>
      <c r="G10" s="10" t="s">
        <v>42</v>
      </c>
      <c r="H10" s="10" t="s">
        <v>46</v>
      </c>
    </row>
    <row r="11" spans="1:8">
      <c r="A11" s="11">
        <v>7</v>
      </c>
      <c r="B11" s="12" t="str">
        <f>"-&gt;"</f>
        <v>-&gt;</v>
      </c>
      <c r="C11" s="13">
        <f>A11/(3*PI())</f>
        <v>0.74272306776217822</v>
      </c>
      <c r="D11" s="14">
        <f>2*$B$4*C11/SQRT(C11*C11+1)</f>
        <v>35.775278367212543</v>
      </c>
      <c r="E11" s="11">
        <f>FLOOR(($B$5+A11-1)/A11,1)*A11</f>
        <v>63</v>
      </c>
      <c r="F11" s="11">
        <f>3*E11/A11</f>
        <v>27</v>
      </c>
      <c r="G11" s="11">
        <f>FLOOR($B$6*10/D11, 1)-F11</f>
        <v>112</v>
      </c>
      <c r="H11" s="11">
        <f>A11*((F11*E11/A11) + (G11*E11/A11) + 3*FLOOR(G11/3, 1)*(FLOOR(G11/3, 1) + 1)/2 + (G11-FLOOR(G11/3, 1)*3)*(FLOOR(G11/3, 1) + 1))</f>
        <v>23786</v>
      </c>
    </row>
    <row r="12" spans="1:8">
      <c r="A12" s="11">
        <f>A11+1</f>
        <v>8</v>
      </c>
      <c r="B12" s="12" t="str">
        <f t="shared" ref="B12:B34" si="0">"-&gt;"</f>
        <v>-&gt;</v>
      </c>
      <c r="C12" s="13">
        <f t="shared" ref="C12:C34" si="1">A12/(3*PI())</f>
        <v>0.84882636315677518</v>
      </c>
      <c r="D12" s="14">
        <f t="shared" ref="D12:D34" si="2">2*$B$4*C12/SQRT(C12*C12+1)</f>
        <v>38.827728986254264</v>
      </c>
      <c r="E12" s="11">
        <f t="shared" ref="E12:E34" si="3">FLOOR(($B$5+A12-1)/A12,1)*A12</f>
        <v>64</v>
      </c>
      <c r="F12" s="11">
        <f t="shared" ref="F12:F34" si="4">3*E12/A12</f>
        <v>24</v>
      </c>
      <c r="G12" s="11">
        <f t="shared" ref="G12:G34" si="5">FLOOR($B$6*10/D12, 1)-F12</f>
        <v>104</v>
      </c>
      <c r="H12" s="11">
        <f t="shared" ref="H12:H34" si="6">A12*((F12*E12/A12) + (G12*E12/A12) + 3*FLOOR(G12/3, 1)*(FLOOR(G12/3, 1) + 1)/2 + (G12-FLOOR(G12/3, 1)*3)*(FLOOR(G12/3, 1) + 1))</f>
        <v>23032</v>
      </c>
    </row>
    <row r="13" spans="1:8">
      <c r="A13" s="11">
        <f t="shared" ref="A13:A34" si="7">A12+1</f>
        <v>9</v>
      </c>
      <c r="B13" s="12" t="str">
        <f t="shared" si="0"/>
        <v>-&gt;</v>
      </c>
      <c r="C13" s="13">
        <f t="shared" si="1"/>
        <v>0.95492965855137202</v>
      </c>
      <c r="D13" s="14">
        <f t="shared" si="2"/>
        <v>41.437267353201662</v>
      </c>
      <c r="E13" s="11">
        <f t="shared" si="3"/>
        <v>63</v>
      </c>
      <c r="F13" s="11">
        <f t="shared" si="4"/>
        <v>21</v>
      </c>
      <c r="G13" s="11">
        <f t="shared" si="5"/>
        <v>99</v>
      </c>
      <c r="H13" s="11">
        <f t="shared" si="6"/>
        <v>22707</v>
      </c>
    </row>
    <row r="14" spans="1:8">
      <c r="A14">
        <f t="shared" si="7"/>
        <v>10</v>
      </c>
      <c r="B14" s="7" t="str">
        <f t="shared" si="0"/>
        <v>-&gt;</v>
      </c>
      <c r="C14" s="8">
        <f t="shared" si="1"/>
        <v>1.0610329539459689</v>
      </c>
      <c r="D14" s="5">
        <f t="shared" si="2"/>
        <v>43.663631003371627</v>
      </c>
      <c r="E14">
        <f t="shared" si="3"/>
        <v>60</v>
      </c>
      <c r="F14">
        <f t="shared" si="4"/>
        <v>18</v>
      </c>
      <c r="G14">
        <f t="shared" si="5"/>
        <v>96</v>
      </c>
      <c r="H14">
        <f t="shared" si="6"/>
        <v>22680</v>
      </c>
    </row>
    <row r="15" spans="1:8">
      <c r="A15">
        <f t="shared" si="7"/>
        <v>11</v>
      </c>
      <c r="B15" s="7" t="str">
        <f t="shared" si="0"/>
        <v>-&gt;</v>
      </c>
      <c r="C15" s="8">
        <f t="shared" si="1"/>
        <v>1.1671362493405659</v>
      </c>
      <c r="D15" s="5">
        <f t="shared" si="2"/>
        <v>45.563159284019711</v>
      </c>
      <c r="E15">
        <f t="shared" si="3"/>
        <v>66</v>
      </c>
      <c r="F15">
        <f t="shared" si="4"/>
        <v>18</v>
      </c>
      <c r="G15">
        <f t="shared" si="5"/>
        <v>91</v>
      </c>
      <c r="H15">
        <f t="shared" si="6"/>
        <v>22880</v>
      </c>
    </row>
    <row r="16" spans="1:8">
      <c r="A16">
        <f t="shared" si="7"/>
        <v>12</v>
      </c>
      <c r="B16" s="7" t="str">
        <f t="shared" si="0"/>
        <v>-&gt;</v>
      </c>
      <c r="C16" s="8">
        <f t="shared" si="1"/>
        <v>1.2732395447351628</v>
      </c>
      <c r="D16" s="5">
        <f t="shared" si="2"/>
        <v>47.186346005723003</v>
      </c>
      <c r="E16">
        <f t="shared" si="3"/>
        <v>60</v>
      </c>
      <c r="F16">
        <f t="shared" si="4"/>
        <v>15</v>
      </c>
      <c r="G16">
        <f t="shared" si="5"/>
        <v>90</v>
      </c>
      <c r="H16">
        <f t="shared" si="6"/>
        <v>23040</v>
      </c>
    </row>
    <row r="17" spans="1:8">
      <c r="A17">
        <f t="shared" si="7"/>
        <v>13</v>
      </c>
      <c r="B17" s="7" t="str">
        <f t="shared" si="0"/>
        <v>-&gt;</v>
      </c>
      <c r="C17" s="8">
        <f t="shared" si="1"/>
        <v>1.3793428401297596</v>
      </c>
      <c r="D17" s="5">
        <f t="shared" si="2"/>
        <v>48.577020883070624</v>
      </c>
      <c r="E17">
        <f t="shared" si="3"/>
        <v>65</v>
      </c>
      <c r="F17">
        <f t="shared" si="4"/>
        <v>15</v>
      </c>
      <c r="G17">
        <f t="shared" si="5"/>
        <v>87</v>
      </c>
      <c r="H17">
        <f t="shared" si="6"/>
        <v>23595</v>
      </c>
    </row>
    <row r="18" spans="1:8">
      <c r="A18">
        <f t="shared" si="7"/>
        <v>14</v>
      </c>
      <c r="B18" s="7" t="str">
        <f t="shared" si="0"/>
        <v>-&gt;</v>
      </c>
      <c r="C18" s="8">
        <f t="shared" si="1"/>
        <v>1.4854461355243564</v>
      </c>
      <c r="D18" s="5">
        <f t="shared" si="2"/>
        <v>49.772463352363822</v>
      </c>
      <c r="E18">
        <f t="shared" si="3"/>
        <v>70</v>
      </c>
      <c r="F18">
        <f t="shared" si="4"/>
        <v>15</v>
      </c>
      <c r="G18">
        <f t="shared" si="5"/>
        <v>85</v>
      </c>
      <c r="H18">
        <f t="shared" si="6"/>
        <v>24458</v>
      </c>
    </row>
    <row r="19" spans="1:8">
      <c r="A19">
        <f t="shared" si="7"/>
        <v>15</v>
      </c>
      <c r="B19" s="7" t="str">
        <f t="shared" si="0"/>
        <v>-&gt;</v>
      </c>
      <c r="C19" s="8">
        <f t="shared" si="1"/>
        <v>1.5915494309189535</v>
      </c>
      <c r="D19" s="5">
        <f t="shared" si="2"/>
        <v>50.803980957889827</v>
      </c>
      <c r="E19">
        <f t="shared" si="3"/>
        <v>60</v>
      </c>
      <c r="F19">
        <f t="shared" si="4"/>
        <v>12</v>
      </c>
      <c r="G19">
        <f t="shared" si="5"/>
        <v>86</v>
      </c>
      <c r="H19">
        <f t="shared" si="6"/>
        <v>25020</v>
      </c>
    </row>
    <row r="20" spans="1:8">
      <c r="A20">
        <f t="shared" si="7"/>
        <v>16</v>
      </c>
      <c r="B20" s="7" t="str">
        <f t="shared" si="0"/>
        <v>-&gt;</v>
      </c>
      <c r="C20" s="8">
        <f t="shared" si="1"/>
        <v>1.6976527263135504</v>
      </c>
      <c r="D20" s="5">
        <f t="shared" si="2"/>
        <v>51.697668099336781</v>
      </c>
      <c r="E20">
        <f t="shared" si="3"/>
        <v>64</v>
      </c>
      <c r="F20">
        <f t="shared" si="4"/>
        <v>12</v>
      </c>
      <c r="G20">
        <f t="shared" si="5"/>
        <v>84</v>
      </c>
      <c r="H20">
        <f t="shared" si="6"/>
        <v>25632</v>
      </c>
    </row>
    <row r="21" spans="1:8">
      <c r="A21">
        <f t="shared" si="7"/>
        <v>17</v>
      </c>
      <c r="B21" s="7" t="str">
        <f t="shared" si="0"/>
        <v>-&gt;</v>
      </c>
      <c r="C21" s="8">
        <f t="shared" si="1"/>
        <v>1.8037560217081472</v>
      </c>
      <c r="D21" s="5">
        <f t="shared" si="2"/>
        <v>52.47518747878442</v>
      </c>
      <c r="E21">
        <f t="shared" si="3"/>
        <v>68</v>
      </c>
      <c r="F21">
        <f t="shared" si="4"/>
        <v>12</v>
      </c>
      <c r="G21">
        <f t="shared" si="5"/>
        <v>83</v>
      </c>
      <c r="H21">
        <f t="shared" si="6"/>
        <v>26690</v>
      </c>
    </row>
    <row r="22" spans="1:8">
      <c r="A22">
        <f t="shared" si="7"/>
        <v>18</v>
      </c>
      <c r="B22" s="7" t="str">
        <f t="shared" si="0"/>
        <v>-&gt;</v>
      </c>
      <c r="C22" s="8">
        <f t="shared" si="1"/>
        <v>1.909859317102744</v>
      </c>
      <c r="D22" s="5">
        <f t="shared" si="2"/>
        <v>53.154495859022724</v>
      </c>
      <c r="E22">
        <f t="shared" si="3"/>
        <v>72</v>
      </c>
      <c r="F22">
        <f t="shared" si="4"/>
        <v>12</v>
      </c>
      <c r="G22">
        <f t="shared" si="5"/>
        <v>82</v>
      </c>
      <c r="H22">
        <f t="shared" si="6"/>
        <v>27684</v>
      </c>
    </row>
    <row r="23" spans="1:8">
      <c r="A23">
        <f t="shared" si="7"/>
        <v>19</v>
      </c>
      <c r="B23" s="7" t="str">
        <f t="shared" si="0"/>
        <v>-&gt;</v>
      </c>
      <c r="C23" s="8">
        <f t="shared" si="1"/>
        <v>2.0159626124973409</v>
      </c>
      <c r="D23" s="5">
        <f t="shared" si="2"/>
        <v>53.750481874957053</v>
      </c>
      <c r="E23">
        <f t="shared" si="3"/>
        <v>76</v>
      </c>
      <c r="F23">
        <f t="shared" si="4"/>
        <v>12</v>
      </c>
      <c r="G23">
        <f t="shared" si="5"/>
        <v>81</v>
      </c>
      <c r="H23">
        <f t="shared" si="6"/>
        <v>28614</v>
      </c>
    </row>
    <row r="24" spans="1:8">
      <c r="A24">
        <f t="shared" si="7"/>
        <v>20</v>
      </c>
      <c r="B24" s="7" t="str">
        <f t="shared" si="0"/>
        <v>-&gt;</v>
      </c>
      <c r="C24" s="8">
        <f t="shared" si="1"/>
        <v>2.1220659078919377</v>
      </c>
      <c r="D24" s="5">
        <f t="shared" si="2"/>
        <v>54.275508634417861</v>
      </c>
      <c r="E24">
        <f t="shared" si="3"/>
        <v>60</v>
      </c>
      <c r="F24">
        <f t="shared" si="4"/>
        <v>9</v>
      </c>
      <c r="G24">
        <f t="shared" si="5"/>
        <v>83</v>
      </c>
      <c r="H24">
        <f t="shared" si="6"/>
        <v>29320</v>
      </c>
    </row>
    <row r="25" spans="1:8">
      <c r="A25">
        <f t="shared" si="7"/>
        <v>21</v>
      </c>
      <c r="B25" s="7" t="str">
        <f t="shared" si="0"/>
        <v>-&gt;</v>
      </c>
      <c r="C25" s="8">
        <f t="shared" si="1"/>
        <v>2.228169203286535</v>
      </c>
      <c r="D25" s="5">
        <f t="shared" si="2"/>
        <v>54.739866220665604</v>
      </c>
      <c r="E25">
        <f t="shared" si="3"/>
        <v>63</v>
      </c>
      <c r="F25">
        <f t="shared" si="4"/>
        <v>9</v>
      </c>
      <c r="G25">
        <f t="shared" si="5"/>
        <v>82</v>
      </c>
      <c r="H25">
        <f t="shared" si="6"/>
        <v>30135</v>
      </c>
    </row>
    <row r="26" spans="1:8">
      <c r="A26">
        <f t="shared" si="7"/>
        <v>22</v>
      </c>
      <c r="B26" s="7" t="str">
        <f t="shared" si="0"/>
        <v>-&gt;</v>
      </c>
      <c r="C26" s="8">
        <f t="shared" si="1"/>
        <v>2.3342724986811318</v>
      </c>
      <c r="D26" s="5">
        <f t="shared" si="2"/>
        <v>55.152144456899208</v>
      </c>
      <c r="E26">
        <f t="shared" si="3"/>
        <v>66</v>
      </c>
      <c r="F26">
        <f t="shared" si="4"/>
        <v>9</v>
      </c>
      <c r="G26">
        <f t="shared" si="5"/>
        <v>81</v>
      </c>
      <c r="H26">
        <f t="shared" si="6"/>
        <v>30888</v>
      </c>
    </row>
    <row r="27" spans="1:8">
      <c r="A27">
        <f t="shared" si="7"/>
        <v>23</v>
      </c>
      <c r="B27" s="7" t="str">
        <f t="shared" si="0"/>
        <v>-&gt;</v>
      </c>
      <c r="C27" s="8">
        <f t="shared" si="1"/>
        <v>2.4403757940757287</v>
      </c>
      <c r="D27" s="5">
        <f t="shared" si="2"/>
        <v>55.519537740920896</v>
      </c>
      <c r="E27">
        <f t="shared" si="3"/>
        <v>69</v>
      </c>
      <c r="F27">
        <f t="shared" si="4"/>
        <v>9</v>
      </c>
      <c r="G27">
        <f t="shared" si="5"/>
        <v>81</v>
      </c>
      <c r="H27">
        <f t="shared" si="6"/>
        <v>32292</v>
      </c>
    </row>
    <row r="28" spans="1:8">
      <c r="A28">
        <f t="shared" si="7"/>
        <v>24</v>
      </c>
      <c r="B28" s="7" t="str">
        <f t="shared" si="0"/>
        <v>-&gt;</v>
      </c>
      <c r="C28" s="8">
        <f t="shared" si="1"/>
        <v>2.5464790894703255</v>
      </c>
      <c r="D28" s="5">
        <f t="shared" si="2"/>
        <v>55.848093329922001</v>
      </c>
      <c r="E28">
        <f t="shared" si="3"/>
        <v>72</v>
      </c>
      <c r="F28">
        <f t="shared" si="4"/>
        <v>9</v>
      </c>
      <c r="G28">
        <f t="shared" si="5"/>
        <v>80</v>
      </c>
      <c r="H28">
        <f t="shared" si="6"/>
        <v>32976</v>
      </c>
    </row>
    <row r="29" spans="1:8">
      <c r="A29">
        <f t="shared" si="7"/>
        <v>25</v>
      </c>
      <c r="B29" s="7" t="str">
        <f t="shared" si="0"/>
        <v>-&gt;</v>
      </c>
      <c r="C29" s="8">
        <f t="shared" si="1"/>
        <v>2.6525823848649224</v>
      </c>
      <c r="D29" s="5">
        <f t="shared" si="2"/>
        <v>56.142913216722299</v>
      </c>
      <c r="E29">
        <f t="shared" si="3"/>
        <v>75</v>
      </c>
      <c r="F29">
        <f t="shared" si="4"/>
        <v>9</v>
      </c>
      <c r="G29">
        <f t="shared" si="5"/>
        <v>80</v>
      </c>
      <c r="H29">
        <f t="shared" si="6"/>
        <v>34350</v>
      </c>
    </row>
    <row r="30" spans="1:8">
      <c r="A30">
        <f t="shared" si="7"/>
        <v>26</v>
      </c>
      <c r="B30" s="7" t="str">
        <f t="shared" si="0"/>
        <v>-&gt;</v>
      </c>
      <c r="C30" s="8">
        <f t="shared" si="1"/>
        <v>2.7586856802595192</v>
      </c>
      <c r="D30" s="5">
        <f t="shared" si="2"/>
        <v>56.408318251859143</v>
      </c>
      <c r="E30">
        <f t="shared" si="3"/>
        <v>78</v>
      </c>
      <c r="F30">
        <f t="shared" si="4"/>
        <v>9</v>
      </c>
      <c r="G30">
        <f t="shared" si="5"/>
        <v>79</v>
      </c>
      <c r="H30">
        <f t="shared" si="6"/>
        <v>34944</v>
      </c>
    </row>
    <row r="31" spans="1:8">
      <c r="A31">
        <f t="shared" si="7"/>
        <v>27</v>
      </c>
      <c r="B31" s="7" t="str">
        <f t="shared" si="0"/>
        <v>-&gt;</v>
      </c>
      <c r="C31" s="8">
        <f t="shared" si="1"/>
        <v>2.8647889756541161</v>
      </c>
      <c r="D31" s="5">
        <f t="shared" si="2"/>
        <v>56.647981707795012</v>
      </c>
      <c r="E31">
        <f t="shared" si="3"/>
        <v>81</v>
      </c>
      <c r="F31">
        <f t="shared" si="4"/>
        <v>9</v>
      </c>
      <c r="G31">
        <f t="shared" si="5"/>
        <v>79</v>
      </c>
      <c r="H31">
        <f t="shared" si="6"/>
        <v>36288</v>
      </c>
    </row>
    <row r="32" spans="1:8">
      <c r="A32">
        <f t="shared" si="7"/>
        <v>28</v>
      </c>
      <c r="B32" s="7" t="str">
        <f t="shared" si="0"/>
        <v>-&gt;</v>
      </c>
      <c r="C32" s="8">
        <f t="shared" si="1"/>
        <v>2.9708922710487129</v>
      </c>
      <c r="D32" s="5">
        <f t="shared" si="2"/>
        <v>56.865038173485132</v>
      </c>
      <c r="E32">
        <f t="shared" si="3"/>
        <v>84</v>
      </c>
      <c r="F32">
        <f t="shared" si="4"/>
        <v>9</v>
      </c>
      <c r="G32">
        <f t="shared" si="5"/>
        <v>78</v>
      </c>
      <c r="H32">
        <f t="shared" si="6"/>
        <v>36792</v>
      </c>
    </row>
    <row r="33" spans="1:8">
      <c r="A33">
        <f t="shared" si="7"/>
        <v>29</v>
      </c>
      <c r="B33" s="7" t="str">
        <f t="shared" si="0"/>
        <v>-&gt;</v>
      </c>
      <c r="C33" s="8">
        <f t="shared" si="1"/>
        <v>3.0769955664433097</v>
      </c>
      <c r="D33" s="5">
        <f t="shared" si="2"/>
        <v>57.062172549249581</v>
      </c>
      <c r="E33">
        <f t="shared" si="3"/>
        <v>87</v>
      </c>
      <c r="F33">
        <f t="shared" si="4"/>
        <v>9</v>
      </c>
      <c r="G33">
        <f t="shared" si="5"/>
        <v>78</v>
      </c>
      <c r="H33">
        <f t="shared" si="6"/>
        <v>38106</v>
      </c>
    </row>
    <row r="34" spans="1:8">
      <c r="A34">
        <f t="shared" si="7"/>
        <v>30</v>
      </c>
      <c r="B34" s="7" t="str">
        <f t="shared" si="0"/>
        <v>-&gt;</v>
      </c>
      <c r="C34" s="8">
        <f t="shared" si="1"/>
        <v>3.183098861837907</v>
      </c>
      <c r="D34" s="5">
        <f t="shared" si="2"/>
        <v>57.241692982707903</v>
      </c>
      <c r="E34">
        <f t="shared" si="3"/>
        <v>60</v>
      </c>
      <c r="F34">
        <f t="shared" si="4"/>
        <v>6</v>
      </c>
      <c r="G34">
        <f t="shared" si="5"/>
        <v>81</v>
      </c>
      <c r="H34">
        <f t="shared" si="6"/>
        <v>39240</v>
      </c>
    </row>
    <row r="37" spans="1:8">
      <c r="B37" t="s">
        <v>50</v>
      </c>
    </row>
    <row r="38" spans="1:8">
      <c r="B38" t="s">
        <v>52</v>
      </c>
    </row>
    <row r="39" spans="1:8">
      <c r="B39" t="s">
        <v>51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количества рядов</vt:lpstr>
      <vt:lpstr>Расчет длины грузового шнура</vt:lpstr>
      <vt:lpstr>Трудоемкость(N-клиньев)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2020-12-26T22:23:12Z</dcterms:modified>
</cp:coreProperties>
</file>