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30" windowWidth="19875" windowHeight="7710"/>
  </bookViews>
  <sheets>
    <sheet name="Расчет количества рядов" sheetId="1" r:id="rId1"/>
    <sheet name="Расчет длины грузового шнура" sheetId="2" r:id="rId2"/>
  </sheets>
  <calcPr calcId="125725"/>
</workbook>
</file>

<file path=xl/calcChain.xml><?xml version="1.0" encoding="utf-8"?>
<calcChain xmlns="http://schemas.openxmlformats.org/spreadsheetml/2006/main">
  <c r="B18" i="1"/>
  <c r="B18" i="2"/>
  <c r="B20"/>
  <c r="B21"/>
  <c r="C10"/>
  <c r="C19" i="1" l="1"/>
  <c r="C8"/>
  <c r="C9"/>
  <c r="B26" l="1"/>
  <c r="C10" s="1"/>
  <c r="C7"/>
  <c r="C11"/>
  <c r="B9" i="2"/>
  <c r="C9" s="1"/>
  <c r="B19"/>
  <c r="C11" s="1"/>
  <c r="B25" i="1"/>
  <c r="B27" l="1"/>
  <c r="B28" l="1"/>
  <c r="B16" s="1"/>
  <c r="C25" s="1"/>
  <c r="B17"/>
  <c r="B19"/>
  <c r="B23" l="1"/>
  <c r="C24" s="1"/>
  <c r="B22"/>
  <c r="B24" l="1"/>
  <c r="C22"/>
  <c r="B20"/>
  <c r="B21" s="1"/>
  <c r="B12" i="2" l="1"/>
  <c r="B17" s="1"/>
</calcChain>
</file>

<file path=xl/sharedStrings.xml><?xml version="1.0" encoding="utf-8"?>
<sst xmlns="http://schemas.openxmlformats.org/spreadsheetml/2006/main" count="60" uniqueCount="44">
  <si>
    <t>Параметр</t>
  </si>
  <si>
    <t>Значение</t>
  </si>
  <si>
    <t>Ячея (сторона ячейки), мм:</t>
  </si>
  <si>
    <t>Примечание</t>
  </si>
  <si>
    <t>Приблизительно хочу такой "полётный" диаметр, см:</t>
  </si>
  <si>
    <t>Расчетные параметры (смотрим):</t>
  </si>
  <si>
    <t>Финальное количество ячей в последнем ряду:</t>
  </si>
  <si>
    <t>Это прикидочный расчет того, что придется провязать! Тип узла, толщина нити (лески), погрешность лопатки, само собой внесут погрешность плюс-минус 30-40 см.</t>
  </si>
  <si>
    <t>Исходные данные (вводим значения):</t>
  </si>
  <si>
    <t>k</t>
  </si>
  <si>
    <t>a</t>
  </si>
  <si>
    <t>b</t>
  </si>
  <si>
    <t>Длина грузового шнура, см:</t>
  </si>
  <si>
    <t>Расчетные данные (смотрим результат):</t>
  </si>
  <si>
    <t>По факту получилось такое количество ячей в последнем ряду, шт:</t>
  </si>
  <si>
    <t>Интервал подвязки ячеек, мм:</t>
  </si>
  <si>
    <t>&lt;-- ВВОДИМ ТО, ЧТО ПОЛУЧИЛОСЬ ПО ФАКТУ</t>
  </si>
  <si>
    <t>k, коэффициент полётного раскрытия:</t>
  </si>
  <si>
    <t>Высота ячейки в полёте будет, мм:</t>
  </si>
  <si>
    <t>Ширина ячейки в полёте будет, мм:</t>
  </si>
  <si>
    <t>Количество рядов с добавками:</t>
  </si>
  <si>
    <t>Начну с количества ячей, шт:</t>
  </si>
  <si>
    <t>Финальное количество ячей в последнем ряду клина:</t>
  </si>
  <si>
    <t>Буду вязать добавки каждый M-й ряд, шт. M=</t>
  </si>
  <si>
    <t>Буду вязать N добавок в ряду ('клиньев'), шт. N=</t>
  </si>
  <si>
    <t>Через это расстояние нужно подвязывать ячейки к грузовому шнуру!</t>
  </si>
  <si>
    <t>Т.е. вяжем начальный "циллиндр" на верхушке полотна</t>
  </si>
  <si>
    <t>пол-высоты ячейки или высота ряда в "полетном" режиме</t>
  </si>
  <si>
    <t>Высота висящего за горловину полотна будет, см:</t>
  </si>
  <si>
    <t>Объем работы (количество провязанных ячей):</t>
  </si>
  <si>
    <t>пол-ширины ячейки в "полетном" режиме</t>
  </si>
  <si>
    <t>Вы вязали, вязали и сказали: "Хватит!". Не все пошло по плану, но полотно готово. Какое есть.</t>
  </si>
  <si>
    <t xml:space="preserve">Не беда, просто подвязывайте ячейки через заданный интервал (он зависит только от M и N - то есть от того, </t>
  </si>
  <si>
    <t xml:space="preserve">    через сколько обычных рядов вы вяжете ряд с добавками и количества добавок в "добавочном" ряду)</t>
  </si>
  <si>
    <t>Эта страничка поможет, если нужно прикинуть длину грузового шнура, чтобы выбрать подходящий кусок из остатков</t>
  </si>
  <si>
    <t>a, мм:</t>
  </si>
  <si>
    <t>b, мм:</t>
  </si>
  <si>
    <t>отношение высоты ячейки к её ширине (k=a/b)</t>
  </si>
  <si>
    <t>не надо шнур резать сразу! Берите с запасом. При подвязке по шаблону будет погрешность, так что лучше шнур обрезать по факту</t>
  </si>
  <si>
    <t>можно сделать шаблончик и отмерять места подвязки на шнуре, а не отмечать места подвязки на уже отрезанном</t>
  </si>
  <si>
    <t>Длину шнура лучше прикидывать по длине полотна, получившегося по факту. См. следующий лист</t>
  </si>
  <si>
    <t>1) Вначале вяжем столько рядов без добавок:</t>
  </si>
  <si>
    <t>2) Затем вяжем столько рядов на конус:</t>
  </si>
  <si>
    <t>k=a/b, отношение высоты ячейки к её ширине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</si>
</sst>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Alignment="1">
      <alignment horizontal="left"/>
    </xf>
    <xf numFmtId="2" fontId="0" fillId="0" borderId="0" xfId="0" applyNumberFormat="1"/>
    <xf numFmtId="2" fontId="0" fillId="0" borderId="0" xfId="0" applyNumberFormat="1" applyFon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8"/>
  <sheetViews>
    <sheetView tabSelected="1" topLeftCell="A5" workbookViewId="0">
      <selection activeCell="C27" sqref="C27"/>
    </sheetView>
  </sheetViews>
  <sheetFormatPr defaultRowHeight="15"/>
  <cols>
    <col min="1" max="1" width="53" customWidth="1"/>
    <col min="2" max="2" width="17.85546875" customWidth="1"/>
    <col min="3" max="3" width="57.28515625" customWidth="1"/>
  </cols>
  <sheetData>
    <row r="1" spans="1:3">
      <c r="A1" t="s">
        <v>7</v>
      </c>
    </row>
    <row r="2" spans="1:3">
      <c r="A2" t="s">
        <v>40</v>
      </c>
    </row>
    <row r="4" spans="1:3">
      <c r="A4" s="1" t="s">
        <v>8</v>
      </c>
    </row>
    <row r="6" spans="1:3">
      <c r="A6" s="1" t="s">
        <v>0</v>
      </c>
      <c r="B6" s="1" t="s">
        <v>1</v>
      </c>
      <c r="C6" s="1" t="s">
        <v>3</v>
      </c>
    </row>
    <row r="7" spans="1:3">
      <c r="A7" t="s">
        <v>2</v>
      </c>
      <c r="B7" s="4">
        <v>30</v>
      </c>
      <c r="C7" s="2" t="str">
        <f>"ячея  "&amp;B7&amp;"x"&amp;B7&amp;" миллиметров"</f>
        <v>ячея  30x30 миллиметров</v>
      </c>
    </row>
    <row r="8" spans="1:3">
      <c r="A8" t="s">
        <v>4</v>
      </c>
      <c r="B8" s="4">
        <v>500</v>
      </c>
      <c r="C8" s="2" t="str">
        <f>"Значение вводите не в метрах, а в сантиметрах! Сейчас задано "&amp;CEILING(B8/100,0.01)&amp;" метров"</f>
        <v>Значение вводите не в метрах, а в сантиметрах! Сейчас задано 5 метров</v>
      </c>
    </row>
    <row r="9" spans="1:3">
      <c r="A9" t="s">
        <v>23</v>
      </c>
      <c r="B9" s="4">
        <v>3</v>
      </c>
      <c r="C9" s="2" t="str">
        <f>IF(B9&lt;2,"ОЙ-ОЙ!: не стоит делать добавки так часто","ОK, вяжем без добавок "&amp;B9-1&amp;" ряд(а,ов) и на "&amp;B9&amp;"-м ряду делаем добавки. И всё повторяем")</f>
        <v>ОK, вяжем без добавок 2 ряд(а,ов) и на 3-м ряду делаем добавки. И всё повторяем</v>
      </c>
    </row>
    <row r="10" spans="1:3">
      <c r="A10" t="s">
        <v>24</v>
      </c>
      <c r="B10" s="4">
        <v>12</v>
      </c>
      <c r="C10" s="2" t="str">
        <f>IF(B26 &lt; 1, "Мало, сеть нормально не раскроется (самый минимум 'клиньев' (при M="&amp;B9&amp;") это - "&amp;CEILING(B9*PI(),1)&amp;" штук)", IF(B26 &gt; 2, "Круто, но работы будет много, можно и поменьше", "Нормально! Берите N в пределах от "&amp;CEILING(B9*PI(),1)&amp;" до "&amp;FLOOR(2*B9*PI(),1)))</f>
        <v>Нормально! Берите N в пределах от 10 до 18</v>
      </c>
    </row>
    <row r="11" spans="1:3">
      <c r="A11" t="s">
        <v>21</v>
      </c>
      <c r="B11" s="4">
        <v>0</v>
      </c>
      <c r="C11" s="2" t="str">
        <f>IF(MOD(B11,B10)&lt;&gt;0,"ОЙ-ОЙ!: Количество ячеек вначале лучше взять кратно количеству клиньев","ОК, Количество ячеек в основании 'клина' "&amp;B11/B10&amp;" шт.")</f>
        <v>ОК, Количество ячеек в основании 'клина' 0 шт.</v>
      </c>
    </row>
    <row r="13" spans="1:3">
      <c r="A13" s="1" t="s">
        <v>5</v>
      </c>
    </row>
    <row r="14" spans="1:3">
      <c r="A14" s="1"/>
    </row>
    <row r="15" spans="1:3">
      <c r="A15" s="1" t="s">
        <v>0</v>
      </c>
      <c r="B15" s="1" t="s">
        <v>1</v>
      </c>
      <c r="C15" s="1" t="s">
        <v>3</v>
      </c>
    </row>
    <row r="16" spans="1:3">
      <c r="A16" t="s">
        <v>19</v>
      </c>
      <c r="B16" s="6">
        <f>B28*2</f>
        <v>37.060069490331365</v>
      </c>
      <c r="C16" s="2" t="s">
        <v>25</v>
      </c>
    </row>
    <row r="17" spans="1:3">
      <c r="A17" s="3" t="s">
        <v>18</v>
      </c>
      <c r="B17" s="5">
        <f>B27*2</f>
        <v>47.186346005723003</v>
      </c>
      <c r="C17" s="2"/>
    </row>
    <row r="18" spans="1:3">
      <c r="A18" t="s">
        <v>41</v>
      </c>
      <c r="B18">
        <f>FLOOR(B9*B11/B10,1)</f>
        <v>0</v>
      </c>
      <c r="C18" s="2" t="s">
        <v>26</v>
      </c>
    </row>
    <row r="19" spans="1:3">
      <c r="A19" t="s">
        <v>42</v>
      </c>
      <c r="B19">
        <f>FLOOR(B8*10/(2*B27), 1)-B18</f>
        <v>105</v>
      </c>
      <c r="C19" s="2" t="str">
        <f>"Каждый "&amp;B9&amp;"-й ряд делаем "&amp;B10&amp;" добавок (см. схему)!!! (вяжем клиньями)"</f>
        <v>Каждый 3-й ряд делаем 12 добавок (см. схему)!!! (вяжем клиньями)</v>
      </c>
    </row>
    <row r="20" spans="1:3">
      <c r="A20" t="s">
        <v>22</v>
      </c>
      <c r="B20" s="3">
        <f>B11/B10+B23</f>
        <v>35</v>
      </c>
      <c r="C20" s="2"/>
    </row>
    <row r="21" spans="1:3">
      <c r="A21" s="3" t="s">
        <v>6</v>
      </c>
      <c r="B21" s="3">
        <f>B20*B10</f>
        <v>420</v>
      </c>
      <c r="C21" s="2"/>
    </row>
    <row r="22" spans="1:3">
      <c r="A22" t="s">
        <v>28</v>
      </c>
      <c r="B22" s="3">
        <f>FLOOR((B18+B19)*B7/10, 1)</f>
        <v>315</v>
      </c>
      <c r="C22" s="2" t="str">
        <f>"Это приблизительно! Т.е. "&amp;CEILING(B22/100,0.01)&amp;" метра"</f>
        <v>Это приблизительно! Т.е. 3,15 метра</v>
      </c>
    </row>
    <row r="23" spans="1:3">
      <c r="A23" s="3" t="s">
        <v>20</v>
      </c>
      <c r="B23" s="3">
        <f>FLOOR(B19/B9,1)</f>
        <v>35</v>
      </c>
      <c r="C23" s="2"/>
    </row>
    <row r="24" spans="1:3">
      <c r="A24" t="s">
        <v>29</v>
      </c>
      <c r="B24" s="3">
        <f>(B18+B19)*B11 + B10*(B23*(B23+1)*B9/2 + (B19-B23*B9)*(B23+1))</f>
        <v>22680</v>
      </c>
      <c r="C24" s="2" t="str">
        <f>"Примерно! Из этих ячеек "&amp;B23*B10&amp;" штук - 'добавки'"</f>
        <v>Примерно! Из этих ячеек 420 штук - 'добавки'</v>
      </c>
    </row>
    <row r="25" spans="1:3">
      <c r="A25" t="s">
        <v>12</v>
      </c>
      <c r="B25">
        <f>FLOOR(B8*PI(), 1)</f>
        <v>1570</v>
      </c>
      <c r="C25" s="2" t="str">
        <f>"Не надо сразу резать! Подвязывайте ячейки через "&amp;CEILING(B16,0.01)&amp;" мм как можно точнее"</f>
        <v>Не надо сразу резать! Подвязывайте ячейки через 37,07 мм как можно точнее</v>
      </c>
    </row>
    <row r="26" spans="1:3">
      <c r="A26" t="s">
        <v>17</v>
      </c>
      <c r="B26" s="6">
        <f>B10/(B9*PI())</f>
        <v>1.2732395447351628</v>
      </c>
      <c r="C26" s="2" t="s">
        <v>43</v>
      </c>
    </row>
    <row r="27" spans="1:3">
      <c r="A27" s="3" t="s">
        <v>10</v>
      </c>
      <c r="B27" s="6">
        <f>B7*B26/SQRT(B26*B26+1)</f>
        <v>23.593173002861501</v>
      </c>
      <c r="C27" s="2" t="s">
        <v>27</v>
      </c>
    </row>
    <row r="28" spans="1:3">
      <c r="A28" s="3" t="s">
        <v>11</v>
      </c>
      <c r="B28" s="6">
        <f>B27/B26</f>
        <v>18.530034745165683</v>
      </c>
      <c r="C28" s="2" t="s">
        <v>30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1"/>
  <sheetViews>
    <sheetView workbookViewId="0">
      <selection activeCell="A10" sqref="A10"/>
    </sheetView>
  </sheetViews>
  <sheetFormatPr defaultRowHeight="15"/>
  <cols>
    <col min="1" max="1" width="63.5703125" customWidth="1"/>
    <col min="2" max="2" width="12.140625" customWidth="1"/>
  </cols>
  <sheetData>
    <row r="1" spans="1:3">
      <c r="A1" t="s">
        <v>31</v>
      </c>
    </row>
    <row r="2" spans="1:3">
      <c r="A2" t="s">
        <v>32</v>
      </c>
    </row>
    <row r="3" spans="1:3">
      <c r="A3" t="s">
        <v>33</v>
      </c>
    </row>
    <row r="4" spans="1:3">
      <c r="A4" t="s">
        <v>34</v>
      </c>
    </row>
    <row r="6" spans="1:3">
      <c r="A6" s="1" t="s">
        <v>8</v>
      </c>
    </row>
    <row r="8" spans="1:3">
      <c r="A8" s="1" t="s">
        <v>0</v>
      </c>
      <c r="B8" s="1" t="s">
        <v>1</v>
      </c>
      <c r="C8" s="1" t="s">
        <v>3</v>
      </c>
    </row>
    <row r="9" spans="1:3">
      <c r="A9" t="s">
        <v>2</v>
      </c>
      <c r="B9" s="4">
        <f>'Расчет количества рядов'!B7</f>
        <v>30</v>
      </c>
      <c r="C9" t="str">
        <f>"ячея  "&amp;B9&amp;"x"&amp;B9</f>
        <v>ячея  30x30</v>
      </c>
    </row>
    <row r="10" spans="1:3">
      <c r="A10" t="s">
        <v>23</v>
      </c>
      <c r="B10" s="4">
        <v>3</v>
      </c>
      <c r="C10" s="2" t="str">
        <f>IF(B10&lt;2,"ОЙ-ОЙ!: не стоит делать добавки так часто","ОK, вяжем без добавок "&amp;B10-1&amp;" ряд(а,ов) и на "&amp;B10&amp;"-м ряду делаем добавки. И всё повторяем")</f>
        <v>ОK, вяжем без добавок 2 ряд(а,ов) и на 3-м ряду делаем добавки. И всё повторяем</v>
      </c>
    </row>
    <row r="11" spans="1:3">
      <c r="A11" t="s">
        <v>24</v>
      </c>
      <c r="B11" s="4">
        <v>10</v>
      </c>
      <c r="C11" s="2" t="str">
        <f>IF(B19 &lt; 1, "Мало, сеть нормально не раскроется (самый минимум 'клиньев' (при M="&amp;B10&amp;") это - "&amp;CEILING(B10*PI(),1)&amp;" штук)", IF(B19 &gt; 2, "Круто, но работы будет много, можно и поменьше", "Нормально! Берите N в пределах от "&amp;CEILING(B10*PI(),1)&amp;" до "&amp;FLOOR(2*B10*PI(),1)))</f>
        <v>Нормально! Берите N в пределах от 10 до 18</v>
      </c>
    </row>
    <row r="12" spans="1:3">
      <c r="A12" t="s">
        <v>14</v>
      </c>
      <c r="B12" s="4">
        <f>'Расчет количества рядов'!B21</f>
        <v>420</v>
      </c>
      <c r="C12" s="2" t="s">
        <v>16</v>
      </c>
    </row>
    <row r="14" spans="1:3">
      <c r="A14" s="1" t="s">
        <v>13</v>
      </c>
    </row>
    <row r="16" spans="1:3">
      <c r="A16" s="1" t="s">
        <v>0</v>
      </c>
      <c r="B16" s="1" t="s">
        <v>1</v>
      </c>
      <c r="C16" s="1" t="s">
        <v>3</v>
      </c>
    </row>
    <row r="17" spans="1:3">
      <c r="A17" t="s">
        <v>12</v>
      </c>
      <c r="B17" s="7">
        <f>B12*B18/10</f>
        <v>1728.3841141045227</v>
      </c>
      <c r="C17" t="s">
        <v>38</v>
      </c>
    </row>
    <row r="18" spans="1:3">
      <c r="A18" t="s">
        <v>15</v>
      </c>
      <c r="B18" s="5">
        <f>B21*2</f>
        <v>41.152002716774355</v>
      </c>
      <c r="C18" t="s">
        <v>39</v>
      </c>
    </row>
    <row r="19" spans="1:3">
      <c r="A19" t="s">
        <v>9</v>
      </c>
      <c r="B19" s="5">
        <f>B11/(B10*PI())</f>
        <v>1.0610329539459689</v>
      </c>
      <c r="C19" t="s">
        <v>37</v>
      </c>
    </row>
    <row r="20" spans="1:3">
      <c r="A20" t="s">
        <v>35</v>
      </c>
      <c r="B20" s="6">
        <f>B9*B19/SQRT(B19*B19+1)</f>
        <v>21.831815501685814</v>
      </c>
      <c r="C20" s="2" t="s">
        <v>27</v>
      </c>
    </row>
    <row r="21" spans="1:3">
      <c r="A21" t="s">
        <v>36</v>
      </c>
      <c r="B21" s="6">
        <f>B20/B19</f>
        <v>20.576001358387177</v>
      </c>
      <c r="C21" s="2" t="s">
        <v>30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Расчет количества рядов</vt:lpstr>
      <vt:lpstr>Расчет длины грузового шнура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</dc:creator>
  <cp:lastModifiedBy>solo</cp:lastModifiedBy>
  <dcterms:created xsi:type="dcterms:W3CDTF">2020-12-22T08:02:46Z</dcterms:created>
  <dcterms:modified xsi:type="dcterms:W3CDTF">2021-04-12T07:20:32Z</dcterms:modified>
</cp:coreProperties>
</file>