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Расчет количества рядов" sheetId="1" r:id="rId1"/>
    <sheet name="Расчет длины грузового шнура" sheetId="2" r:id="rId2"/>
  </sheets>
  <calcPr calcId="125725"/>
</workbook>
</file>

<file path=xl/calcChain.xml><?xml version="1.0" encoding="utf-8"?>
<calcChain xmlns="http://schemas.openxmlformats.org/spreadsheetml/2006/main">
  <c r="C8" i="1"/>
  <c r="B18"/>
  <c r="C19"/>
  <c r="B4" i="2"/>
  <c r="C4" s="1"/>
  <c r="B5"/>
  <c r="C5" s="1"/>
  <c r="C7" i="1"/>
  <c r="B25"/>
  <c r="C18"/>
  <c r="B26"/>
  <c r="B27" s="1"/>
  <c r="B28" s="1"/>
  <c r="B17" s="1"/>
  <c r="C9"/>
  <c r="B19" l="1"/>
  <c r="B16"/>
  <c r="B14" i="2"/>
  <c r="B15" s="1"/>
  <c r="B20" i="1" l="1"/>
  <c r="B21" s="1"/>
  <c r="B7" i="2" s="1"/>
  <c r="B23" i="1"/>
  <c r="B24" s="1"/>
  <c r="B22"/>
  <c r="B6" i="2" s="1"/>
  <c r="B12" s="1"/>
  <c r="B13" l="1"/>
</calcChain>
</file>

<file path=xl/sharedStrings.xml><?xml version="1.0" encoding="utf-8"?>
<sst xmlns="http://schemas.openxmlformats.org/spreadsheetml/2006/main" count="53" uniqueCount="41">
  <si>
    <t>Параметр</t>
  </si>
  <si>
    <t>Значение</t>
  </si>
  <si>
    <t>Ячея (сторона ячейки), мм:</t>
  </si>
  <si>
    <t>Примечание</t>
  </si>
  <si>
    <t>Буду вязать клиньев (количество клиньев), шт:</t>
  </si>
  <si>
    <t>значение не в метрах, а в сантиметрах!</t>
  </si>
  <si>
    <t>Количество рядов без добавок:</t>
  </si>
  <si>
    <t>Количество рядов на конус:</t>
  </si>
  <si>
    <t xml:space="preserve">Длину шнура лучше мерять по длине полотна получившегося по факту, вытянутого вертикально (см. следующий лист) </t>
  </si>
  <si>
    <t>Финальное количество ячей в клине:</t>
  </si>
  <si>
    <t>Приблизительно хочу такой "полётный" диаметр, см:</t>
  </si>
  <si>
    <t>Расчетные параметры (смотрим):</t>
  </si>
  <si>
    <t>Длина висящего "вертикального" полотна будет, см:</t>
  </si>
  <si>
    <t>это приблизительно! В сантиметрах…</t>
  </si>
  <si>
    <t>это тоже сразу не резать! Считать по факту по длине "висящего" вертикально полотна (см. след. Лист!)</t>
  </si>
  <si>
    <t>Финальное количество ячей в последнем ряду:</t>
  </si>
  <si>
    <t>Это прикидочный расчет того, что придется провязать! Тип узла, толщина нити (лески), погрешность лопатки, само собой внесут погрешность плюс-минус 30-40 см.</t>
  </si>
  <si>
    <t>Исходные данные (вводим значения):</t>
  </si>
  <si>
    <t>k</t>
  </si>
  <si>
    <t>k=a/b, это формулки из видео</t>
  </si>
  <si>
    <t>a</t>
  </si>
  <si>
    <t>b</t>
  </si>
  <si>
    <t>Длина грузового шнура, см:</t>
  </si>
  <si>
    <t>По факту получилась такая длина вытянутого полотна, см:</t>
  </si>
  <si>
    <t>Вязалось клиньев (количество клиньев), шт:</t>
  </si>
  <si>
    <t>Расчетные данные (смотрим результат):</t>
  </si>
  <si>
    <t>По факту получилось такое количество ячей в последнем ряду, шт:</t>
  </si>
  <si>
    <t>Интервал подвязки ячеек, мм:</t>
  </si>
  <si>
    <t>&lt;-- ВВОДИМ ТО, ЧТО ПОЛУЧИЛОСЬ ПО ФАКТУ</t>
  </si>
  <si>
    <t>Q</t>
  </si>
  <si>
    <t>пол-ширины</t>
  </si>
  <si>
    <t>пол-высоты</t>
  </si>
  <si>
    <t>&lt;-- ВВОДИМ ТО, ЧТО ПОЛУЧИЛОСЬ ПО ФАКТУ, значение не в метрах, а в сантиметрах!</t>
  </si>
  <si>
    <t>не надо шнур резать сразу, если будете подшивать через интервал подвязки (см. ниже) по вырезанному шаблону. Будет погрешность, так что лучше обрезать по факту</t>
  </si>
  <si>
    <t>можно сделать шаблончик и отмерять места подвязки на шнуре, а не отмечать места подвязки на отрезанном</t>
  </si>
  <si>
    <t>k, коэффициент полётного раскрытия:</t>
  </si>
  <si>
    <t>Высота ячейки в полёте будет, мм:</t>
  </si>
  <si>
    <t>Ширина ячейки в полёте будет, мм:</t>
  </si>
  <si>
    <t>Количество рядов с добавками:</t>
  </si>
  <si>
    <t>Начну с количества ячей, шт:</t>
  </si>
  <si>
    <t>Общее количество работы (провязанных ячей):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</si>
</sst>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selection activeCell="C3" sqref="C3"/>
    </sheetView>
  </sheetViews>
  <sheetFormatPr defaultRowHeight="15"/>
  <cols>
    <col min="1" max="1" width="50.28515625" customWidth="1"/>
    <col min="2" max="2" width="17.85546875" customWidth="1"/>
    <col min="3" max="3" width="57.28515625" customWidth="1"/>
  </cols>
  <sheetData>
    <row r="1" spans="1:3">
      <c r="A1" t="s">
        <v>16</v>
      </c>
    </row>
    <row r="2" spans="1:3">
      <c r="A2" t="s">
        <v>8</v>
      </c>
    </row>
    <row r="4" spans="1:3">
      <c r="A4" s="1" t="s">
        <v>17</v>
      </c>
    </row>
    <row r="6" spans="1:3">
      <c r="A6" s="1" t="s">
        <v>0</v>
      </c>
      <c r="B6" s="1" t="s">
        <v>1</v>
      </c>
      <c r="C6" s="1" t="s">
        <v>3</v>
      </c>
    </row>
    <row r="7" spans="1:3">
      <c r="A7" t="s">
        <v>2</v>
      </c>
      <c r="B7" s="4">
        <v>30</v>
      </c>
      <c r="C7" t="str">
        <f>"ячея  "&amp;B7&amp;"x"&amp;B7</f>
        <v>ячея  30x30</v>
      </c>
    </row>
    <row r="8" spans="1:3">
      <c r="A8" t="s">
        <v>39</v>
      </c>
      <c r="B8" s="4">
        <v>60</v>
      </c>
      <c r="C8" s="2" t="str">
        <f>IF(MOD(B8,B9)&lt;&gt;0,"FAIL: Количество ячеек вначале лучше взять кратно количеству клиньев","ОК, Количество ячеек в основании клина "&amp;B8/B9&amp;" шт.")</f>
        <v>ОК, Количество ячеек в основании клина 3 шт.</v>
      </c>
    </row>
    <row r="9" spans="1:3">
      <c r="A9" t="s">
        <v>4</v>
      </c>
      <c r="B9" s="4">
        <v>20</v>
      </c>
      <c r="C9" s="2" t="str">
        <f>IF(B9/(3*PI()) &lt; 1, "Мало, сеть нормально не раскроется (берите лучше от 10 до 16)", IF(B9/(3*PI()) &gt; 1.7, "Круто, но работы будет много, можно и меньше (от 10 до 16 будет норм)", "Нормально, ни много ни мало"))</f>
        <v>Круто, но работы будет много, можно и меньше (от 10 до 16 будет норм)</v>
      </c>
    </row>
    <row r="10" spans="1:3">
      <c r="A10" t="s">
        <v>10</v>
      </c>
      <c r="B10" s="4">
        <v>500</v>
      </c>
      <c r="C10" s="2" t="s">
        <v>5</v>
      </c>
    </row>
    <row r="13" spans="1:3">
      <c r="A13" s="1" t="s">
        <v>11</v>
      </c>
    </row>
    <row r="14" spans="1:3">
      <c r="A14" s="1"/>
    </row>
    <row r="15" spans="1:3">
      <c r="A15" s="1" t="s">
        <v>0</v>
      </c>
      <c r="B15" s="1" t="s">
        <v>1</v>
      </c>
      <c r="C15" s="1" t="s">
        <v>3</v>
      </c>
    </row>
    <row r="16" spans="1:3">
      <c r="A16" t="s">
        <v>36</v>
      </c>
      <c r="B16" s="5">
        <f>2*B27</f>
        <v>54.275508634417861</v>
      </c>
      <c r="C16" s="2"/>
    </row>
    <row r="17" spans="1:3">
      <c r="A17" t="s">
        <v>37</v>
      </c>
      <c r="B17" s="5">
        <f>B28*2</f>
        <v>25.576730879360483</v>
      </c>
      <c r="C17" s="2"/>
    </row>
    <row r="18" spans="1:3">
      <c r="A18" t="s">
        <v>6</v>
      </c>
      <c r="B18">
        <f>FLOOR(3*B8/B9,1)</f>
        <v>9</v>
      </c>
      <c r="C18" s="2" t="str">
        <f>"столько рядов вяжем начальный циллиндр в "&amp;B8&amp;" ячей"</f>
        <v>столько рядов вяжем начальный циллиндр в 60 ячей</v>
      </c>
    </row>
    <row r="19" spans="1:3">
      <c r="A19" t="s">
        <v>7</v>
      </c>
      <c r="B19">
        <f>FLOOR(B10*10/(2*B27), 1)-B18</f>
        <v>83</v>
      </c>
      <c r="C19" s="2" t="str">
        <f>"каждый третий ряд делаем "&amp;B9&amp;" добавок!!! (клином)"</f>
        <v>каждый третий ряд делаем 20 добавок!!! (клином)</v>
      </c>
    </row>
    <row r="20" spans="1:3">
      <c r="A20" s="3" t="s">
        <v>9</v>
      </c>
      <c r="B20" s="1">
        <f>B8/B9+FLOOR(B19/3,1)</f>
        <v>30</v>
      </c>
      <c r="C20" s="2"/>
    </row>
    <row r="21" spans="1:3">
      <c r="A21" s="3" t="s">
        <v>15</v>
      </c>
      <c r="B21" s="1">
        <f>B20*B9</f>
        <v>600</v>
      </c>
      <c r="C21" s="2"/>
    </row>
    <row r="22" spans="1:3">
      <c r="A22" s="3" t="s">
        <v>12</v>
      </c>
      <c r="B22" s="1">
        <f>FLOOR((B18+B19)*B7/10, 1)</f>
        <v>276</v>
      </c>
      <c r="C22" s="2" t="s">
        <v>13</v>
      </c>
    </row>
    <row r="23" spans="1:3">
      <c r="A23" s="3" t="s">
        <v>38</v>
      </c>
      <c r="B23" s="3">
        <f>FLOOR(B19/3,1)</f>
        <v>27</v>
      </c>
      <c r="C23" s="2"/>
    </row>
    <row r="24" spans="1:3">
      <c r="A24" s="3" t="s">
        <v>40</v>
      </c>
      <c r="B24" s="1">
        <f>3*(B23*B8/B9+(B23-1)*B23/2)*B9+B8*B18</f>
        <v>26460</v>
      </c>
      <c r="C24" s="2"/>
    </row>
    <row r="25" spans="1:3">
      <c r="A25" t="s">
        <v>22</v>
      </c>
      <c r="B25">
        <f>FLOOR(B10*PI(), 1)</f>
        <v>1570</v>
      </c>
      <c r="C25" s="2" t="s">
        <v>14</v>
      </c>
    </row>
    <row r="26" spans="1:3">
      <c r="A26" t="s">
        <v>35</v>
      </c>
      <c r="B26" s="6">
        <f>B9/(3*PI())</f>
        <v>2.1220659078919377</v>
      </c>
      <c r="C26" s="2" t="s">
        <v>19</v>
      </c>
    </row>
    <row r="27" spans="1:3">
      <c r="A27" s="3" t="s">
        <v>20</v>
      </c>
      <c r="B27" s="6">
        <f>B7*B26/SQRT(B26*B26+1)</f>
        <v>27.13775431720893</v>
      </c>
      <c r="C27" s="2" t="s">
        <v>31</v>
      </c>
    </row>
    <row r="28" spans="1:3">
      <c r="A28" s="3" t="s">
        <v>21</v>
      </c>
      <c r="B28" s="6">
        <f>B27/B26</f>
        <v>12.788365439680241</v>
      </c>
      <c r="C28" s="2" t="s">
        <v>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C14" sqref="C14"/>
    </sheetView>
  </sheetViews>
  <sheetFormatPr defaultRowHeight="15"/>
  <cols>
    <col min="1" max="1" width="63.5703125" customWidth="1"/>
    <col min="2" max="2" width="12.140625" customWidth="1"/>
  </cols>
  <sheetData>
    <row r="1" spans="1:3">
      <c r="A1" s="1" t="s">
        <v>17</v>
      </c>
    </row>
    <row r="3" spans="1:3">
      <c r="A3" s="1" t="s">
        <v>0</v>
      </c>
      <c r="B3" s="1" t="s">
        <v>1</v>
      </c>
      <c r="C3" s="1" t="s">
        <v>3</v>
      </c>
    </row>
    <row r="4" spans="1:3">
      <c r="A4" t="s">
        <v>2</v>
      </c>
      <c r="B4" s="4">
        <f>'Расчет количества рядов'!B7</f>
        <v>30</v>
      </c>
      <c r="C4" t="str">
        <f>"ячея  "&amp;B4&amp;"x"&amp;B4</f>
        <v>ячея  30x30</v>
      </c>
    </row>
    <row r="5" spans="1:3">
      <c r="A5" t="s">
        <v>24</v>
      </c>
      <c r="B5" s="4">
        <f>'Расчет количества рядов'!B9</f>
        <v>20</v>
      </c>
      <c r="C5" s="2" t="str">
        <f>IF(B5/(3*PI()) &lt; 1, "Мало, сеть нормально не раскроется (берите лучше от 10 до 16)", IF(B5/(3*PI()) &gt; 1.7, "Круто, но работы будет много, можно и меньше (от 10 до 16 будет норм)", "Нормально, ни много ни мало"))</f>
        <v>Круто, но работы будет много, можно и меньше (от 10 до 16 будет норм)</v>
      </c>
    </row>
    <row r="6" spans="1:3">
      <c r="A6" t="s">
        <v>23</v>
      </c>
      <c r="B6" s="4">
        <f>'Расчет количества рядов'!B22</f>
        <v>276</v>
      </c>
      <c r="C6" s="2" t="s">
        <v>32</v>
      </c>
    </row>
    <row r="7" spans="1:3">
      <c r="A7" t="s">
        <v>26</v>
      </c>
      <c r="B7" s="4">
        <f>'Расчет количества рядов'!B21</f>
        <v>600</v>
      </c>
      <c r="C7" s="2" t="s">
        <v>28</v>
      </c>
    </row>
    <row r="9" spans="1:3">
      <c r="A9" s="1" t="s">
        <v>25</v>
      </c>
    </row>
    <row r="11" spans="1:3">
      <c r="A11" s="1" t="s">
        <v>0</v>
      </c>
      <c r="B11" s="1" t="s">
        <v>1</v>
      </c>
      <c r="C11" s="1" t="s">
        <v>3</v>
      </c>
    </row>
    <row r="12" spans="1:3">
      <c r="A12" t="s">
        <v>22</v>
      </c>
      <c r="B12" s="5">
        <f>B6*B15</f>
        <v>1568.7061606007762</v>
      </c>
      <c r="C12" t="s">
        <v>33</v>
      </c>
    </row>
    <row r="13" spans="1:3">
      <c r="A13" t="s">
        <v>27</v>
      </c>
      <c r="B13" s="5">
        <f>B12*10/B7</f>
        <v>26.145102676679606</v>
      </c>
      <c r="C13" t="s">
        <v>34</v>
      </c>
    </row>
    <row r="14" spans="1:3">
      <c r="A14" t="s">
        <v>18</v>
      </c>
      <c r="B14" s="5">
        <f>B5/(3*PI())</f>
        <v>2.1220659078919377</v>
      </c>
    </row>
    <row r="15" spans="1:3">
      <c r="A15" t="s">
        <v>29</v>
      </c>
      <c r="B15" s="5">
        <f>2*PI()*B14/SQRT(B14*B14+1)</f>
        <v>5.683717973191218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количества рядов</vt:lpstr>
      <vt:lpstr>Расчет длины грузового шнура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2020-12-22T08:02:46Z</dcterms:created>
  <dcterms:modified xsi:type="dcterms:W3CDTF">2020-12-22T19:00:05Z</dcterms:modified>
</cp:coreProperties>
</file>