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rgssr.sharepoint.com/sites/MetechnoIPOrchestrator/Freigegebene Dokumente/IO-Prozess/IO-Gerätefiles/70 Finished/Leere bereinigt/"/>
    </mc:Choice>
  </mc:AlternateContent>
  <xr:revisionPtr revIDLastSave="34" documentId="13_ncr:1_{60B048A1-BECF-4347-B246-63D2010157E9}" xr6:coauthVersionLast="46" xr6:coauthVersionMax="46" xr10:uidLastSave="{81E21338-E200-4233-919A-B00B97318593}"/>
  <bookViews>
    <workbookView xWindow="-120" yWindow="-120" windowWidth="29040" windowHeight="17640" tabRatio="805" activeTab="4" xr2:uid="{268188F4-3915-41D9-B24B-6EE97302B25D}"/>
  </bookViews>
  <sheets>
    <sheet name="Changelog" sheetId="14" r:id="rId1"/>
    <sheet name="BOM" sheetId="1" r:id="rId2"/>
    <sheet name="Sender-Receiver" sheetId="3" r:id="rId3"/>
    <sheet name="Nevion" sheetId="15" r:id="rId4"/>
    <sheet name="SP - Device Type Gateway" sheetId="5" r:id="rId5"/>
    <sheet name="SP - Manufacturer" sheetId="13" state="hidden" r:id="rId6"/>
    <sheet name="SP - Dev. Type GW" sheetId="8" state="hidden" r:id="rId7"/>
    <sheet name="SP - Device Location" sheetId="7" state="hidden" r:id="rId8"/>
    <sheet name="SP - Workplace Usage" sheetId="12" state="hidden" r:id="rId9"/>
    <sheet name="SP - Workplace Room" sheetId="11" state="hidden" r:id="rId10"/>
    <sheet name="SP - ST2022-7" sheetId="10" state="hidden" r:id="rId11"/>
    <sheet name="SP - Driver" sheetId="9" state="hidden" r:id="rId12"/>
  </sheets>
  <definedNames>
    <definedName name="dev_location">'SP - Device Location'!$A:$A</definedName>
    <definedName name="dev_type_gw">'SP - Device Type Gateway'!$A:$A</definedName>
    <definedName name="driver">'SP - Driver'!$A:$A</definedName>
    <definedName name="drivertag">'SP - Driver'!$D:$D</definedName>
    <definedName name="manufacturer">'SP - Manufacturer'!$A:$A</definedName>
    <definedName name="query__1" localSheetId="4" hidden="1">'SP - Device Type Gateway'!$A$1:$C$13</definedName>
    <definedName name="query__2" localSheetId="7" hidden="1">'SP - Device Location'!$A$1:$C$66</definedName>
    <definedName name="query__3" localSheetId="6" hidden="1">'SP - Dev. Type GW'!$A$1:$C$13</definedName>
    <definedName name="query__4" localSheetId="11" hidden="1">'SP - Driver'!$A$1:$D$26</definedName>
    <definedName name="query__6" localSheetId="10" hidden="1">'SP - ST2022-7'!$A$1:$C$3</definedName>
    <definedName name="query__7" localSheetId="9" hidden="1">'SP - Workplace Room'!$A$1:$C$71</definedName>
    <definedName name="query__8" localSheetId="8" hidden="1">'SP - Workplace Usage'!$A$1:$C$42</definedName>
    <definedName name="query__9" localSheetId="5" hidden="1">'SP - Manufacturer'!$A$1:$C$18</definedName>
    <definedName name="ST2022_7">'SP - ST2022-7'!$A:$A</definedName>
    <definedName name="workplace_room">'SP - Workplace Room'!$A:$A</definedName>
    <definedName name="workplace_usage">'SP - Workplace Usage'!$A:$A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15" l="1"/>
  <c r="Y4" i="15"/>
  <c r="Y5" i="15"/>
  <c r="Y6" i="15"/>
  <c r="Y7" i="15"/>
  <c r="M3" i="15"/>
  <c r="M4" i="15"/>
  <c r="M5" i="15"/>
  <c r="M6" i="15"/>
  <c r="M7" i="15"/>
  <c r="M8" i="15"/>
  <c r="M9" i="15"/>
  <c r="M10" i="15"/>
  <c r="M11" i="15"/>
  <c r="M12" i="15"/>
  <c r="M13" i="15"/>
  <c r="M2" i="15"/>
  <c r="Y2" i="15" l="1"/>
  <c r="P3" i="3" l="1"/>
  <c r="P4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Q3" i="3"/>
  <c r="Q4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R3" i="3"/>
  <c r="R4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BI9" i="3" l="1"/>
  <c r="G6" i="3" l="1"/>
  <c r="G7" i="3"/>
  <c r="G8" i="3"/>
  <c r="G9" i="3"/>
  <c r="G10" i="3"/>
  <c r="G11" i="3"/>
  <c r="G12" i="3"/>
  <c r="G13" i="3"/>
  <c r="G14" i="3"/>
  <c r="G15" i="3"/>
  <c r="G5" i="3"/>
  <c r="Q8" i="3" l="1"/>
  <c r="P8" i="3"/>
  <c r="R8" i="3"/>
  <c r="P12" i="3"/>
  <c r="R12" i="3"/>
  <c r="Q12" i="3"/>
  <c r="Q15" i="3"/>
  <c r="P15" i="3"/>
  <c r="R15" i="3"/>
  <c r="P5" i="3"/>
  <c r="R5" i="3"/>
  <c r="Q5" i="3"/>
  <c r="Q7" i="3"/>
  <c r="P7" i="3"/>
  <c r="R7" i="3"/>
  <c r="Q14" i="3"/>
  <c r="P14" i="3"/>
  <c r="R14" i="3"/>
  <c r="Q6" i="3"/>
  <c r="P6" i="3"/>
  <c r="R6" i="3"/>
  <c r="P13" i="3"/>
  <c r="R13" i="3"/>
  <c r="Q13" i="3"/>
  <c r="P11" i="3"/>
  <c r="R11" i="3"/>
  <c r="Q11" i="3"/>
  <c r="R10" i="3"/>
  <c r="Q10" i="3"/>
  <c r="P10" i="3"/>
  <c r="R9" i="3"/>
  <c r="Q9" i="3"/>
  <c r="P9" i="3"/>
  <c r="AS3" i="1"/>
  <c r="AS4" i="1"/>
  <c r="BQ3" i="3" l="1"/>
  <c r="BQ4" i="3"/>
  <c r="BQ5" i="3"/>
  <c r="BQ6" i="3"/>
  <c r="BQ7" i="3"/>
  <c r="BQ8" i="3"/>
  <c r="BQ9" i="3"/>
  <c r="BQ10" i="3"/>
  <c r="BQ11" i="3"/>
  <c r="BQ12" i="3"/>
  <c r="BQ13" i="3"/>
  <c r="BQ14" i="3"/>
  <c r="BQ15" i="3"/>
  <c r="BQ16" i="3"/>
  <c r="BQ17" i="3"/>
  <c r="BQ18" i="3"/>
  <c r="BQ19" i="3"/>
  <c r="BQ20" i="3"/>
  <c r="BQ21" i="3"/>
  <c r="BQ22" i="3"/>
  <c r="BQ23" i="3"/>
  <c r="BQ24" i="3"/>
  <c r="BQ25" i="3"/>
  <c r="BQ26" i="3"/>
  <c r="BQ27" i="3"/>
  <c r="BQ28" i="3"/>
  <c r="BQ29" i="3"/>
  <c r="BQ30" i="3"/>
  <c r="BQ31" i="3"/>
  <c r="BQ32" i="3"/>
  <c r="BQ33" i="3"/>
  <c r="BQ34" i="3"/>
  <c r="BQ35" i="3"/>
  <c r="BQ36" i="3"/>
  <c r="BQ37" i="3"/>
  <c r="BQ38" i="3"/>
  <c r="BQ39" i="3"/>
  <c r="BQ40" i="3"/>
  <c r="BQ41" i="3"/>
  <c r="BQ42" i="3"/>
  <c r="BQ43" i="3"/>
  <c r="BQ44" i="3"/>
  <c r="BQ45" i="3"/>
  <c r="BQ46" i="3"/>
  <c r="BQ47" i="3"/>
  <c r="BQ48" i="3"/>
  <c r="BQ49" i="3"/>
  <c r="BQ50" i="3"/>
  <c r="BQ51" i="3"/>
  <c r="BQ52" i="3"/>
  <c r="BQ53" i="3"/>
  <c r="BQ54" i="3"/>
  <c r="BQ55" i="3"/>
  <c r="BQ56" i="3"/>
  <c r="BQ57" i="3"/>
  <c r="BQ58" i="3"/>
  <c r="BQ59" i="3"/>
  <c r="BQ60" i="3"/>
  <c r="BQ61" i="3"/>
  <c r="BQ62" i="3"/>
  <c r="BQ63" i="3"/>
  <c r="BQ64" i="3"/>
  <c r="BQ65" i="3"/>
  <c r="BQ66" i="3"/>
  <c r="BQ67" i="3"/>
  <c r="BQ68" i="3"/>
  <c r="BQ69" i="3"/>
  <c r="BQ70" i="3"/>
  <c r="BQ71" i="3"/>
  <c r="BQ72" i="3"/>
  <c r="BQ73" i="3"/>
  <c r="BQ74" i="3"/>
  <c r="BQ75" i="3"/>
  <c r="BQ76" i="3"/>
  <c r="BQ77" i="3"/>
  <c r="BQ78" i="3"/>
  <c r="BQ79" i="3"/>
  <c r="BQ80" i="3"/>
  <c r="BQ81" i="3"/>
  <c r="BQ82" i="3"/>
  <c r="BQ83" i="3"/>
  <c r="BQ84" i="3"/>
  <c r="BQ85" i="3"/>
  <c r="BQ86" i="3"/>
  <c r="BQ87" i="3"/>
  <c r="BQ88" i="3"/>
  <c r="BQ89" i="3"/>
  <c r="BQ90" i="3"/>
  <c r="BQ91" i="3"/>
  <c r="BQ92" i="3"/>
  <c r="BQ93" i="3"/>
  <c r="BQ94" i="3"/>
  <c r="BQ95" i="3"/>
  <c r="BQ96" i="3"/>
  <c r="BQ97" i="3"/>
  <c r="BQ98" i="3"/>
  <c r="BQ99" i="3"/>
  <c r="BQ100" i="3"/>
  <c r="BQ101" i="3"/>
  <c r="BQ102" i="3"/>
  <c r="BQ103" i="3"/>
  <c r="BI5" i="3" l="1"/>
  <c r="BI6" i="3"/>
  <c r="BI7" i="3"/>
  <c r="BI8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45" i="3"/>
  <c r="BI46" i="3"/>
  <c r="BI47" i="3"/>
  <c r="BI48" i="3"/>
  <c r="BI49" i="3"/>
  <c r="BI50" i="3"/>
  <c r="BI51" i="3"/>
  <c r="BI52" i="3"/>
  <c r="BI53" i="3"/>
  <c r="BI54" i="3"/>
  <c r="BI55" i="3"/>
  <c r="BI56" i="3"/>
  <c r="BI57" i="3"/>
  <c r="BI58" i="3"/>
  <c r="BI59" i="3"/>
  <c r="BI60" i="3"/>
  <c r="BI61" i="3"/>
  <c r="BI62" i="3"/>
  <c r="BI63" i="3"/>
  <c r="BI64" i="3"/>
  <c r="BI65" i="3"/>
  <c r="BI66" i="3"/>
  <c r="BI67" i="3"/>
  <c r="BI68" i="3"/>
  <c r="BI69" i="3"/>
  <c r="BI70" i="3"/>
  <c r="BI71" i="3"/>
  <c r="BI72" i="3"/>
  <c r="BI73" i="3"/>
  <c r="BI74" i="3"/>
  <c r="BI75" i="3"/>
  <c r="BI76" i="3"/>
  <c r="BI77" i="3"/>
  <c r="BI78" i="3"/>
  <c r="BI79" i="3"/>
  <c r="BI80" i="3"/>
  <c r="BI81" i="3"/>
  <c r="BI82" i="3"/>
  <c r="BI83" i="3"/>
  <c r="BI84" i="3"/>
  <c r="BI85" i="3"/>
  <c r="BI86" i="3"/>
  <c r="BI87" i="3"/>
  <c r="BI88" i="3"/>
  <c r="BI89" i="3"/>
  <c r="BI90" i="3"/>
  <c r="BI91" i="3"/>
  <c r="BI92" i="3"/>
  <c r="BI93" i="3"/>
  <c r="BI94" i="3"/>
  <c r="BI95" i="3"/>
  <c r="BI96" i="3"/>
  <c r="BI97" i="3"/>
  <c r="BI98" i="3"/>
  <c r="BI99" i="3"/>
  <c r="BI100" i="3"/>
  <c r="BI101" i="3"/>
  <c r="BI102" i="3"/>
  <c r="BI103" i="3"/>
  <c r="BI4" i="3"/>
  <c r="F4" i="3" l="1"/>
  <c r="AP4" i="3" s="1"/>
  <c r="F5" i="3"/>
  <c r="F6" i="3"/>
  <c r="AP6" i="3" s="1"/>
  <c r="F7" i="3"/>
  <c r="AP7" i="3" s="1"/>
  <c r="F8" i="3"/>
  <c r="AP8" i="3" s="1"/>
  <c r="F9" i="3"/>
  <c r="F10" i="3"/>
  <c r="AP10" i="3" s="1"/>
  <c r="F11" i="3"/>
  <c r="AP11" i="3" s="1"/>
  <c r="F12" i="3"/>
  <c r="AP12" i="3" s="1"/>
  <c r="F13" i="3"/>
  <c r="AP13" i="3" s="1"/>
  <c r="F14" i="3"/>
  <c r="AP14" i="3" s="1"/>
  <c r="F15" i="3"/>
  <c r="AP15" i="3" s="1"/>
  <c r="F16" i="3"/>
  <c r="AP16" i="3" s="1"/>
  <c r="F17" i="3"/>
  <c r="AP17" i="3" s="1"/>
  <c r="F18" i="3"/>
  <c r="AP18" i="3" s="1"/>
  <c r="F19" i="3"/>
  <c r="AP19" i="3" s="1"/>
  <c r="F20" i="3"/>
  <c r="AP20" i="3" s="1"/>
  <c r="AP9" i="3" l="1"/>
  <c r="AP5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L3" i="3"/>
  <c r="BJ3" i="3" s="1"/>
  <c r="AL4" i="3"/>
  <c r="BJ4" i="3" s="1"/>
  <c r="AL5" i="3"/>
  <c r="BJ5" i="3" s="1"/>
  <c r="AL6" i="3"/>
  <c r="BJ6" i="3" s="1"/>
  <c r="AL7" i="3"/>
  <c r="BJ7" i="3" s="1"/>
  <c r="AL8" i="3"/>
  <c r="BJ8" i="3" s="1"/>
  <c r="AL9" i="3"/>
  <c r="BJ9" i="3" s="1"/>
  <c r="AL10" i="3"/>
  <c r="BJ10" i="3" s="1"/>
  <c r="AL11" i="3"/>
  <c r="BJ11" i="3" s="1"/>
  <c r="AL12" i="3"/>
  <c r="BJ12" i="3" s="1"/>
  <c r="AL13" i="3"/>
  <c r="BJ13" i="3" s="1"/>
  <c r="AL14" i="3"/>
  <c r="BJ14" i="3" s="1"/>
  <c r="AL15" i="3"/>
  <c r="BJ15" i="3" s="1"/>
  <c r="AL16" i="3"/>
  <c r="BJ16" i="3" s="1"/>
  <c r="AL17" i="3"/>
  <c r="BJ17" i="3" s="1"/>
  <c r="AL18" i="3"/>
  <c r="BJ18" i="3" s="1"/>
  <c r="AL19" i="3"/>
  <c r="BJ19" i="3" s="1"/>
  <c r="AL20" i="3"/>
  <c r="BJ20" i="3" s="1"/>
  <c r="AL21" i="3"/>
  <c r="BJ21" i="3" s="1"/>
  <c r="AL22" i="3"/>
  <c r="BJ22" i="3" s="1"/>
  <c r="AL23" i="3"/>
  <c r="BJ23" i="3" s="1"/>
  <c r="AL24" i="3"/>
  <c r="BJ24" i="3" s="1"/>
  <c r="AL25" i="3"/>
  <c r="BJ25" i="3" s="1"/>
  <c r="AL26" i="3"/>
  <c r="BJ26" i="3" s="1"/>
  <c r="AL27" i="3"/>
  <c r="BJ27" i="3" s="1"/>
  <c r="AL28" i="3"/>
  <c r="BJ28" i="3" s="1"/>
  <c r="AL29" i="3"/>
  <c r="BJ29" i="3" s="1"/>
  <c r="AL30" i="3"/>
  <c r="BJ30" i="3" s="1"/>
  <c r="AL31" i="3"/>
  <c r="BJ31" i="3" s="1"/>
  <c r="AL32" i="3"/>
  <c r="BJ32" i="3" s="1"/>
  <c r="AL33" i="3"/>
  <c r="BJ33" i="3" s="1"/>
  <c r="AL34" i="3"/>
  <c r="BJ34" i="3" s="1"/>
  <c r="AL35" i="3"/>
  <c r="BJ35" i="3" s="1"/>
  <c r="AL36" i="3"/>
  <c r="BJ36" i="3" s="1"/>
  <c r="AL37" i="3"/>
  <c r="BJ37" i="3" s="1"/>
  <c r="AL38" i="3"/>
  <c r="BJ38" i="3" s="1"/>
  <c r="AL39" i="3"/>
  <c r="BJ39" i="3" s="1"/>
  <c r="AL40" i="3"/>
  <c r="BJ40" i="3" s="1"/>
  <c r="AL41" i="3"/>
  <c r="BJ41" i="3" s="1"/>
  <c r="AL42" i="3"/>
  <c r="BJ42" i="3" s="1"/>
  <c r="AL43" i="3"/>
  <c r="BJ43" i="3" s="1"/>
  <c r="AL44" i="3"/>
  <c r="BJ44" i="3" s="1"/>
  <c r="AL45" i="3"/>
  <c r="BJ45" i="3" s="1"/>
  <c r="AL46" i="3"/>
  <c r="BJ46" i="3" s="1"/>
  <c r="AL47" i="3"/>
  <c r="BJ47" i="3" s="1"/>
  <c r="AL48" i="3"/>
  <c r="BJ48" i="3" s="1"/>
  <c r="AL49" i="3"/>
  <c r="BJ49" i="3" s="1"/>
  <c r="AL50" i="3"/>
  <c r="BJ50" i="3" s="1"/>
  <c r="AL51" i="3"/>
  <c r="BJ51" i="3" s="1"/>
  <c r="AL52" i="3"/>
  <c r="BJ52" i="3" s="1"/>
  <c r="AL53" i="3"/>
  <c r="BJ53" i="3" s="1"/>
  <c r="AL54" i="3"/>
  <c r="BJ54" i="3" s="1"/>
  <c r="AL55" i="3"/>
  <c r="BJ55" i="3" s="1"/>
  <c r="AL56" i="3"/>
  <c r="BJ56" i="3" s="1"/>
  <c r="AL57" i="3"/>
  <c r="BJ57" i="3" s="1"/>
  <c r="AL58" i="3"/>
  <c r="BJ58" i="3" s="1"/>
  <c r="AL59" i="3"/>
  <c r="BJ59" i="3" s="1"/>
  <c r="AL60" i="3"/>
  <c r="BJ60" i="3" s="1"/>
  <c r="AL61" i="3"/>
  <c r="BJ61" i="3" s="1"/>
  <c r="AL62" i="3"/>
  <c r="BJ62" i="3" s="1"/>
  <c r="AL63" i="3"/>
  <c r="BJ63" i="3" s="1"/>
  <c r="AL64" i="3"/>
  <c r="BJ64" i="3" s="1"/>
  <c r="AL65" i="3"/>
  <c r="BJ65" i="3" s="1"/>
  <c r="AL66" i="3"/>
  <c r="BJ66" i="3" s="1"/>
  <c r="AL67" i="3"/>
  <c r="BJ67" i="3" s="1"/>
  <c r="AL68" i="3"/>
  <c r="BJ68" i="3" s="1"/>
  <c r="AL69" i="3"/>
  <c r="BJ69" i="3" s="1"/>
  <c r="AL70" i="3"/>
  <c r="BJ70" i="3" s="1"/>
  <c r="AL71" i="3"/>
  <c r="BJ71" i="3" s="1"/>
  <c r="AL72" i="3"/>
  <c r="BJ72" i="3" s="1"/>
  <c r="AL73" i="3"/>
  <c r="BJ73" i="3" s="1"/>
  <c r="AL74" i="3"/>
  <c r="BJ74" i="3" s="1"/>
  <c r="AL75" i="3"/>
  <c r="BJ75" i="3" s="1"/>
  <c r="AL76" i="3"/>
  <c r="BJ76" i="3" s="1"/>
  <c r="AL77" i="3"/>
  <c r="BJ77" i="3" s="1"/>
  <c r="AL78" i="3"/>
  <c r="BJ78" i="3" s="1"/>
  <c r="AL79" i="3"/>
  <c r="BJ79" i="3" s="1"/>
  <c r="AL80" i="3"/>
  <c r="BJ80" i="3" s="1"/>
  <c r="AL81" i="3"/>
  <c r="BJ81" i="3" s="1"/>
  <c r="AL82" i="3"/>
  <c r="BJ82" i="3" s="1"/>
  <c r="AL83" i="3"/>
  <c r="BJ83" i="3" s="1"/>
  <c r="AL84" i="3"/>
  <c r="BJ84" i="3" s="1"/>
  <c r="AL85" i="3"/>
  <c r="BJ85" i="3" s="1"/>
  <c r="AL86" i="3"/>
  <c r="BJ86" i="3" s="1"/>
  <c r="AL87" i="3"/>
  <c r="BJ87" i="3" s="1"/>
  <c r="AL88" i="3"/>
  <c r="BJ88" i="3" s="1"/>
  <c r="AL89" i="3"/>
  <c r="BJ89" i="3" s="1"/>
  <c r="AL90" i="3"/>
  <c r="BJ90" i="3" s="1"/>
  <c r="AL91" i="3"/>
  <c r="BJ91" i="3" s="1"/>
  <c r="AL92" i="3"/>
  <c r="BJ92" i="3" s="1"/>
  <c r="AL93" i="3"/>
  <c r="BJ93" i="3" s="1"/>
  <c r="AL94" i="3"/>
  <c r="BJ94" i="3" s="1"/>
  <c r="AL95" i="3"/>
  <c r="BJ95" i="3" s="1"/>
  <c r="AL96" i="3"/>
  <c r="BJ96" i="3" s="1"/>
  <c r="AL97" i="3"/>
  <c r="BJ97" i="3" s="1"/>
  <c r="AL98" i="3"/>
  <c r="BJ98" i="3" s="1"/>
  <c r="AL99" i="3"/>
  <c r="BJ99" i="3" s="1"/>
  <c r="AL100" i="3"/>
  <c r="BJ100" i="3" s="1"/>
  <c r="AL101" i="3"/>
  <c r="BJ101" i="3" s="1"/>
  <c r="AL102" i="3"/>
  <c r="BJ102" i="3" s="1"/>
  <c r="AL103" i="3"/>
  <c r="BJ103" i="3" s="1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F3" i="3"/>
  <c r="AP3" i="3" s="1"/>
  <c r="F21" i="3"/>
  <c r="AP21" i="3" s="1"/>
  <c r="F22" i="3"/>
  <c r="AP22" i="3" s="1"/>
  <c r="F23" i="3"/>
  <c r="AP23" i="3" s="1"/>
  <c r="F24" i="3"/>
  <c r="AP24" i="3" s="1"/>
  <c r="F25" i="3"/>
  <c r="AP25" i="3" s="1"/>
  <c r="F26" i="3"/>
  <c r="AP26" i="3" s="1"/>
  <c r="F27" i="3"/>
  <c r="AP27" i="3" s="1"/>
  <c r="F28" i="3"/>
  <c r="AP28" i="3" s="1"/>
  <c r="F29" i="3"/>
  <c r="AP29" i="3" s="1"/>
  <c r="F30" i="3"/>
  <c r="AP30" i="3" s="1"/>
  <c r="F31" i="3"/>
  <c r="AP31" i="3" s="1"/>
  <c r="F32" i="3"/>
  <c r="AP32" i="3" s="1"/>
  <c r="F33" i="3"/>
  <c r="AP33" i="3" s="1"/>
  <c r="F34" i="3"/>
  <c r="AP34" i="3" s="1"/>
  <c r="F35" i="3"/>
  <c r="AP35" i="3" s="1"/>
  <c r="F36" i="3"/>
  <c r="AP36" i="3" s="1"/>
  <c r="F37" i="3"/>
  <c r="AP37" i="3" s="1"/>
  <c r="F38" i="3"/>
  <c r="AP38" i="3" s="1"/>
  <c r="F39" i="3"/>
  <c r="AP39" i="3" s="1"/>
  <c r="F40" i="3"/>
  <c r="AP40" i="3" s="1"/>
  <c r="F41" i="3"/>
  <c r="AP41" i="3" s="1"/>
  <c r="F42" i="3"/>
  <c r="AP42" i="3" s="1"/>
  <c r="F43" i="3"/>
  <c r="AP43" i="3" s="1"/>
  <c r="F44" i="3"/>
  <c r="AP44" i="3" s="1"/>
  <c r="F45" i="3"/>
  <c r="AP45" i="3" s="1"/>
  <c r="F46" i="3"/>
  <c r="AP46" i="3" s="1"/>
  <c r="F47" i="3"/>
  <c r="AP47" i="3" s="1"/>
  <c r="F48" i="3"/>
  <c r="AP48" i="3" s="1"/>
  <c r="F49" i="3"/>
  <c r="AP49" i="3" s="1"/>
  <c r="F50" i="3"/>
  <c r="AP50" i="3" s="1"/>
  <c r="F51" i="3"/>
  <c r="AP51" i="3" s="1"/>
  <c r="F52" i="3"/>
  <c r="AP52" i="3" s="1"/>
  <c r="F53" i="3"/>
  <c r="AP53" i="3" s="1"/>
  <c r="F54" i="3"/>
  <c r="AP54" i="3" s="1"/>
  <c r="F55" i="3"/>
  <c r="AP55" i="3" s="1"/>
  <c r="F56" i="3"/>
  <c r="AP56" i="3" s="1"/>
  <c r="F57" i="3"/>
  <c r="AP57" i="3" s="1"/>
  <c r="F58" i="3"/>
  <c r="AP58" i="3" s="1"/>
  <c r="F59" i="3"/>
  <c r="AP59" i="3" s="1"/>
  <c r="F60" i="3"/>
  <c r="AP60" i="3" s="1"/>
  <c r="F61" i="3"/>
  <c r="AP61" i="3" s="1"/>
  <c r="F62" i="3"/>
  <c r="AP62" i="3" s="1"/>
  <c r="F63" i="3"/>
  <c r="AP63" i="3" s="1"/>
  <c r="F64" i="3"/>
  <c r="AP64" i="3" s="1"/>
  <c r="F65" i="3"/>
  <c r="AP65" i="3" s="1"/>
  <c r="F66" i="3"/>
  <c r="AP66" i="3" s="1"/>
  <c r="F67" i="3"/>
  <c r="AP67" i="3" s="1"/>
  <c r="F68" i="3"/>
  <c r="AP68" i="3" s="1"/>
  <c r="F69" i="3"/>
  <c r="AP69" i="3" s="1"/>
  <c r="F70" i="3"/>
  <c r="AP70" i="3" s="1"/>
  <c r="F71" i="3"/>
  <c r="AP71" i="3" s="1"/>
  <c r="F72" i="3"/>
  <c r="AP72" i="3" s="1"/>
  <c r="F73" i="3"/>
  <c r="AP73" i="3" s="1"/>
  <c r="F74" i="3"/>
  <c r="AP74" i="3" s="1"/>
  <c r="F75" i="3"/>
  <c r="AP75" i="3" s="1"/>
  <c r="F76" i="3"/>
  <c r="AP76" i="3" s="1"/>
  <c r="F77" i="3"/>
  <c r="AP77" i="3" s="1"/>
  <c r="F78" i="3"/>
  <c r="AP78" i="3" s="1"/>
  <c r="F79" i="3"/>
  <c r="AP79" i="3" s="1"/>
  <c r="F80" i="3"/>
  <c r="AP80" i="3" s="1"/>
  <c r="F81" i="3"/>
  <c r="AP81" i="3" s="1"/>
  <c r="F82" i="3"/>
  <c r="AP82" i="3" s="1"/>
  <c r="F83" i="3"/>
  <c r="AP83" i="3" s="1"/>
  <c r="F84" i="3"/>
  <c r="AP84" i="3" s="1"/>
  <c r="F85" i="3"/>
  <c r="AP85" i="3" s="1"/>
  <c r="F86" i="3"/>
  <c r="AP86" i="3" s="1"/>
  <c r="F87" i="3"/>
  <c r="AP87" i="3" s="1"/>
  <c r="F88" i="3"/>
  <c r="AP88" i="3" s="1"/>
  <c r="F89" i="3"/>
  <c r="AP89" i="3" s="1"/>
  <c r="F90" i="3"/>
  <c r="AP90" i="3" s="1"/>
  <c r="F91" i="3"/>
  <c r="AP91" i="3" s="1"/>
  <c r="F92" i="3"/>
  <c r="AP92" i="3" s="1"/>
  <c r="F93" i="3"/>
  <c r="AP93" i="3" s="1"/>
  <c r="F94" i="3"/>
  <c r="AP94" i="3" s="1"/>
  <c r="F95" i="3"/>
  <c r="AP95" i="3" s="1"/>
  <c r="F96" i="3"/>
  <c r="AP96" i="3" s="1"/>
  <c r="F97" i="3"/>
  <c r="AP97" i="3" s="1"/>
  <c r="F98" i="3"/>
  <c r="AP98" i="3" s="1"/>
  <c r="F99" i="3"/>
  <c r="AP99" i="3" s="1"/>
  <c r="F100" i="3"/>
  <c r="AP100" i="3" s="1"/>
  <c r="F101" i="3"/>
  <c r="AP101" i="3" s="1"/>
  <c r="F102" i="3"/>
  <c r="AP102" i="3" s="1"/>
  <c r="F103" i="3"/>
  <c r="AP103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3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4" i="3"/>
  <c r="D3" i="15" l="1"/>
  <c r="D4" i="15"/>
  <c r="D5" i="15"/>
  <c r="D6" i="15"/>
  <c r="D7" i="15"/>
  <c r="D2" i="15"/>
  <c r="S4" i="15"/>
  <c r="T4" i="15" s="1"/>
  <c r="S5" i="15"/>
  <c r="T5" i="15" s="1"/>
  <c r="S6" i="15"/>
  <c r="T6" i="15" s="1"/>
  <c r="C5" i="15"/>
  <c r="S7" i="15"/>
  <c r="T7" i="15" s="1"/>
  <c r="C6" i="15"/>
  <c r="S2" i="15"/>
  <c r="T2" i="15" s="1"/>
  <c r="C7" i="15"/>
  <c r="C2" i="15"/>
  <c r="S3" i="15"/>
  <c r="T3" i="15" s="1"/>
  <c r="C3" i="15"/>
  <c r="C4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28FFD3-E94F-401E-91AE-C292483A9CD3}" odcFile="C:\Users\furtersa\Downloads\query (1).iqy" keepAlive="1" name="query (1)" type="5" refreshedVersion="6" minRefreshableVersion="3" background="1" refreshOnLoad="1" saveData="1">
    <dbPr connection="Provider=Microsoft.Office.List.OLEDB.2.0;Data Source=&quot;&quot;;ApplicationName=Excel;Version=12.0.0.0" command="&lt;LIST&gt;&lt;VIEWGUID&gt;4A642D8E-4EBC-40E2-97A1-22AA2ED74CFE&lt;/VIEWGUID&gt;&lt;LISTNAME&gt;{AEB6DE1B-3E86-4326-9088-09814D4F249A}&lt;/LISTNAME&gt;&lt;LISTWEB&gt;https://srgssr.sharepoint.com/sites/MetechnoIPOrchestrator/_vti_bin&lt;/LISTWEB&gt;&lt;LISTSUBWEB&gt;&lt;/LISTSUBWEB&gt;&lt;ROOTFOLDER&gt;&lt;/ROOTFOLDER&gt;&lt;/LIST&gt;" commandType="5"/>
  </connection>
  <connection id="2" xr16:uid="{23F917AE-ED37-4CBE-8ACF-15AB7CD26615}" odcFile="C:\Users\furtersa\Downloads\query (2).iqy" keepAlive="1" name="query (2)" type="5" refreshedVersion="6" minRefreshableVersion="3" saveData="1">
    <dbPr connection="Provider=Microsoft.Office.List.OLEDB.2.0;Data Source=&quot;&quot;;ApplicationName=Excel;Version=12.0.0.0" command="&lt;LIST&gt;&lt;VIEWGUID&gt;259DF45A-B65C-47FE-8548-990033ED3E9A&lt;/VIEWGUID&gt;&lt;LISTNAME&gt;{E4924C51-B3F4-422A-B340-4BA2CF13C9BF}&lt;/LISTNAME&gt;&lt;LISTWEB&gt;https://srgssr.sharepoint.com/sites/MetechnoIPOrchestrator/_vti_bin&lt;/LISTWEB&gt;&lt;LISTSUBWEB&gt;&lt;/LISTSUBWEB&gt;&lt;ROOTFOLDER&gt;&lt;/ROOTFOLDER&gt;&lt;/LIST&gt;" commandType="5"/>
  </connection>
  <connection id="3" xr16:uid="{B96018B8-EDF0-4CEC-A610-59D0A1BB1605}" odcFile="C:\Users\furtersa\Downloads\query (3).iqy" keepAlive="1" name="query (3)" type="5" refreshedVersion="6" minRefreshableVersion="3" saveData="1">
    <dbPr connection="Provider=Microsoft.Office.List.OLEDB.2.0;Data Source=&quot;&quot;;ApplicationName=Excel;Version=12.0.0.0" command="&lt;LIST&gt;&lt;VIEWGUID&gt;4A642D8E-4EBC-40E2-97A1-22AA2ED74CFE&lt;/VIEWGUID&gt;&lt;LISTNAME&gt;{AEB6DE1B-3E86-4326-9088-09814D4F249A}&lt;/LISTNAME&gt;&lt;LISTWEB&gt;https://srgssr.sharepoint.com/sites/MetechnoIPOrchestrator/_vti_bin&lt;/LISTWEB&gt;&lt;LISTSUBWEB&gt;&lt;/LISTSUBWEB&gt;&lt;ROOTFOLDER&gt;&lt;/ROOTFOLDER&gt;&lt;/LIST&gt;" commandType="5"/>
  </connection>
  <connection id="4" xr16:uid="{0D59BC20-9811-4BCF-A564-2141C69ECC4A}" odcFile="C:\Users\furtersa\Downloads\query (4).iqy" keepAlive="1" name="query (4)" type="5" refreshedVersion="6" minRefreshableVersion="3" saveData="1">
    <dbPr connection="Provider=Microsoft.Office.List.OLEDB.2.0;Data Source=&quot;&quot;;ApplicationName=Excel;Version=12.0.0.0" command="&lt;LIST&gt;&lt;VIEWGUID&gt;6FBF62EF-05A1-459F-ACD0-E98497ADFBC5&lt;/VIEWGUID&gt;&lt;LISTNAME&gt;{99353682-2FE8-46E8-B882-B86AE135E2CC}&lt;/LISTNAME&gt;&lt;LISTWEB&gt;https://srgssr.sharepoint.com/sites/MetechnoIPOrchestrator/_vti_bin&lt;/LISTWEB&gt;&lt;LISTSUBWEB&gt;&lt;/LISTSUBWEB&gt;&lt;ROOTFOLDER&gt;&lt;/ROOTFOLDER&gt;&lt;/LIST&gt;" commandType="5"/>
  </connection>
  <connection id="5" xr16:uid="{0F741D8F-0A99-4C3C-A489-4AC95A5DD989}" odcFile="C:\Users\furtersa\Downloads\query (6).iqy" keepAlive="1" name="query (6)" type="5" refreshedVersion="6" minRefreshableVersion="3" saveData="1">
    <dbPr connection="Provider=Microsoft.Office.List.OLEDB.2.0;Data Source=&quot;&quot;;ApplicationName=Excel;Version=12.0.0.0" command="&lt;LIST&gt;&lt;VIEWGUID&gt;7EA3C99C-21EC-44AE-ACF1-3030FCFA7D2C&lt;/VIEWGUID&gt;&lt;LISTNAME&gt;{F6A14A4D-6E77-4AC9-A957-B7665E34612A}&lt;/LISTNAME&gt;&lt;LISTWEB&gt;https://srgssr.sharepoint.com/sites/MetechnoIPOrchestrator/_vti_bin&lt;/LISTWEB&gt;&lt;LISTSUBWEB&gt;&lt;/LISTSUBWEB&gt;&lt;ROOTFOLDER&gt;&lt;/ROOTFOLDER&gt;&lt;/LIST&gt;" commandType="5"/>
  </connection>
  <connection id="6" xr16:uid="{EF6C7C3E-65F4-4380-85FD-FC265AB3A93A}" odcFile="C:\Users\furtersa\Downloads\query (7).iqy" keepAlive="1" name="query (7)" type="5" refreshedVersion="6" minRefreshableVersion="3" saveData="1">
    <dbPr connection="Provider=Microsoft.Office.List.OLEDB.2.0;Data Source=&quot;&quot;;ApplicationName=Excel;Version=12.0.0.0" command="&lt;LIST&gt;&lt;VIEWGUID&gt;3D1A95FB-2763-4A8E-836D-E16019B19128&lt;/VIEWGUID&gt;&lt;LISTNAME&gt;{74BE3C27-51EE-4DE6-B678-1E6398C1D190}&lt;/LISTNAME&gt;&lt;LISTWEB&gt;https://srgssr.sharepoint.com/sites/MetechnoIPOrchestrator/_vti_bin&lt;/LISTWEB&gt;&lt;LISTSUBWEB&gt;&lt;/LISTSUBWEB&gt;&lt;ROOTFOLDER&gt;&lt;/ROOTFOLDER&gt;&lt;/LIST&gt;" commandType="5"/>
  </connection>
  <connection id="7" xr16:uid="{FAE49345-61DB-4DAE-8826-B85A421CE579}" odcFile="C:\Users\furtersa\Downloads\query (8).iqy" keepAlive="1" name="query (8)" type="5" refreshedVersion="6" minRefreshableVersion="3" saveData="1">
    <dbPr connection="Provider=Microsoft.Office.List.OLEDB.2.0;Data Source=&quot;&quot;;ApplicationName=Excel;Version=12.0.0.0" command="&lt;LIST&gt;&lt;VIEWGUID&gt;3BC26D36-9DEC-4D2C-AEA1-9E473DB6A8A3&lt;/VIEWGUID&gt;&lt;LISTNAME&gt;{546D4B9F-8DBA-4EFB-AE62-511C15CEA36C}&lt;/LISTNAME&gt;&lt;LISTWEB&gt;https://srgssr.sharepoint.com/sites/MetechnoIPOrchestrator/_vti_bin&lt;/LISTWEB&gt;&lt;LISTSUBWEB&gt;&lt;/LISTSUBWEB&gt;&lt;ROOTFOLDER&gt;&lt;/ROOTFOLDER&gt;&lt;/LIST&gt;" commandType="5"/>
  </connection>
  <connection id="8" xr16:uid="{6A2BA97E-BE17-42EB-A8B5-C37552B1EE0F}" odcFile="C:\Users\furtersa\Downloads\query (9).iqy" keepAlive="1" name="query (9)" type="5" refreshedVersion="6" minRefreshableVersion="3" saveData="1">
    <dbPr connection="Provider=Microsoft.Office.List.OLEDB.2.0;Data Source=&quot;&quot;;ApplicationName=Excel;Version=12.0.0.0" command="&lt;LIST&gt;&lt;VIEWGUID&gt;7431EF7E-6842-49C1-87AA-B15DAAB7B958&lt;/VIEWGUID&gt;&lt;LISTNAME&gt;{89A3FC2A-B94F-48F4-B9B1-31167DCF6110}&lt;/LISTNAME&gt;&lt;LISTWEB&gt;https://srgssr.sharepoint.com/sites/MetechnoIPOrchestrator/_vti_bin&lt;/LISTWEB&gt;&lt;LISTSUBWEB&gt;&lt;/LISTSUBWEB&gt;&lt;ROOTFOLDER&gt;&lt;/ROOTFOLDER&gt;&lt;/LIST&gt;" commandType="5"/>
  </connection>
</connections>
</file>

<file path=xl/sharedStrings.xml><?xml version="1.0" encoding="utf-8"?>
<sst xmlns="http://schemas.openxmlformats.org/spreadsheetml/2006/main" count="1063" uniqueCount="381">
  <si>
    <t>IO List Metechno</t>
  </si>
  <si>
    <t>Device ID</t>
  </si>
  <si>
    <t>Device Label 
(according to rack layout)</t>
  </si>
  <si>
    <t>Creation
Date</t>
  </si>
  <si>
    <t>Data Change 
Date BOM</t>
  </si>
  <si>
    <t>#VIDrec</t>
  </si>
  <si>
    <t>#VIDsend</t>
  </si>
  <si>
    <t>#AUDrec</t>
  </si>
  <si>
    <t>#AUDsend</t>
  </si>
  <si>
    <t>#ANCrec</t>
  </si>
  <si>
    <t>#ANCsend</t>
  </si>
  <si>
    <t>Functional Group</t>
  </si>
  <si>
    <t>BS0</t>
  </si>
  <si>
    <t>Management BFE</t>
  </si>
  <si>
    <t>Showdesign</t>
  </si>
  <si>
    <t>Responsibility</t>
  </si>
  <si>
    <t>FQDN Realtime A</t>
  </si>
  <si>
    <t>IP-Address Realtime A</t>
  </si>
  <si>
    <t>Switch Realtime A</t>
  </si>
  <si>
    <t>Port Realtime A</t>
  </si>
  <si>
    <t>FQDN Realtime B</t>
  </si>
  <si>
    <t>IP-Address Realtime B</t>
  </si>
  <si>
    <t>Switch Realtime B</t>
  </si>
  <si>
    <t>Port Realtime B</t>
  </si>
  <si>
    <t>FQDN Control A</t>
  </si>
  <si>
    <t>IP-Address Control A</t>
  </si>
  <si>
    <t>FQDN Control B</t>
  </si>
  <si>
    <t>IP-Address Control B</t>
  </si>
  <si>
    <t>Netzwerk Protokoll
 (TCP/UDP)</t>
  </si>
  <si>
    <t>Kommunikations Richtung 
(-&gt; BFE, BFE -&gt;)</t>
  </si>
  <si>
    <t>Protokoll 
(BFE)</t>
  </si>
  <si>
    <t>Portnummer
(BFE)</t>
  </si>
  <si>
    <t xml:space="preserve">Driver </t>
  </si>
  <si>
    <t xml:space="preserve">Static Multicasts </t>
  </si>
  <si>
    <t>2022-7</t>
  </si>
  <si>
    <t>MBB</t>
  </si>
  <si>
    <t>VIP-Description</t>
  </si>
  <si>
    <t>Date Configured in VIP</t>
  </si>
  <si>
    <t>Type:Vid_1080i50</t>
  </si>
  <si>
    <t>Type:Vid_1080p25</t>
  </si>
  <si>
    <t>Type:Vid_1080p50</t>
  </si>
  <si>
    <t>Type:Vid_2160p50</t>
  </si>
  <si>
    <t>Type:Vid_1080p60</t>
  </si>
  <si>
    <t>Type:Aud_1CH_M</t>
  </si>
  <si>
    <t>Type:Aud_1CH_M_LD</t>
  </si>
  <si>
    <t>Type:Aud_2CH_DBE</t>
  </si>
  <si>
    <t>Type:Aud_2CH_LR</t>
  </si>
  <si>
    <t>Type:Aud_2CH_LR_LD</t>
  </si>
  <si>
    <t>Type:Aud_3CH_LRC</t>
  </si>
  <si>
    <t>Type:Aud_6CH_5.1</t>
  </si>
  <si>
    <t>Type:Aud_8CH_RAW</t>
  </si>
  <si>
    <t>Type:Aud_8CH_RAW_LD</t>
  </si>
  <si>
    <t>Type:Aud_32CH_RAW_LD</t>
  </si>
  <si>
    <t>Type:Anc_Prot</t>
  </si>
  <si>
    <t>Converter Function enabled</t>
  </si>
  <si>
    <t>Use As Endpoint</t>
  </si>
  <si>
    <t>Tags</t>
  </si>
  <si>
    <t>VideoIPath unique ID</t>
  </si>
  <si>
    <t>Import Status</t>
  </si>
  <si>
    <t>KSC Pro</t>
  </si>
  <si>
    <t>KSC Acq</t>
  </si>
  <si>
    <t>KSC Agg</t>
  </si>
  <si>
    <t>Embrionix 2xSDI&gt;IP (HD)</t>
  </si>
  <si>
    <t>TC.01.124-MCR-U2</t>
  </si>
  <si>
    <t>TC.01.124-MCR-U5</t>
  </si>
  <si>
    <t>VGW1099-01</t>
  </si>
  <si>
    <t>Testing</t>
  </si>
  <si>
    <t>Mon 1.1</t>
  </si>
  <si>
    <t>x</t>
  </si>
  <si>
    <t>Peter Hochueli</t>
  </si>
  <si>
    <t>10.120.42.42</t>
  </si>
  <si>
    <t>V-LeafA01</t>
  </si>
  <si>
    <t>eth1</t>
  </si>
  <si>
    <t>tpco-megw-vgw109901.rta.st-net.media.int</t>
  </si>
  <si>
    <t>tpco-megw-vgw109901.rtb.st-net.media.int</t>
  </si>
  <si>
    <t>10.120.43.42</t>
  </si>
  <si>
    <t>V-LeafB01</t>
  </si>
  <si>
    <t>10.120.24.42</t>
  </si>
  <si>
    <t>10.120.25.42</t>
  </si>
  <si>
    <t>tpco-megw-vgw109901.cta.st-net.media.int</t>
  </si>
  <si>
    <t>tpco-megw-vgw109901.ctb.st-net.media.int</t>
  </si>
  <si>
    <t>Device Location</t>
  </si>
  <si>
    <t>Manufacturer</t>
  </si>
  <si>
    <t>Device Type  Gateway</t>
  </si>
  <si>
    <t>Workplace (Usage)</t>
  </si>
  <si>
    <t>Workplace (Room)</t>
  </si>
  <si>
    <t>Attached Device if Gateway</t>
  </si>
  <si>
    <t>Stream ID</t>
  </si>
  <si>
    <t>Sender-Receivername</t>
  </si>
  <si>
    <t>Change Date
Stream Name</t>
  </si>
  <si>
    <t>Change Date
Stream Data</t>
  </si>
  <si>
    <t>Device Label (according to rack layout)</t>
  </si>
  <si>
    <t>Signaltyp</t>
  </si>
  <si>
    <t>Send/Rec</t>
  </si>
  <si>
    <t>Streamname</t>
  </si>
  <si>
    <t>Streamcounter</t>
  </si>
  <si>
    <t>VIDsend_0001</t>
  </si>
  <si>
    <t>Import Action</t>
  </si>
  <si>
    <t>Gerätegruppe 
Circuit Manager</t>
  </si>
  <si>
    <t>Gerät
Circuit Manager</t>
  </si>
  <si>
    <t>Family
GFX-Unit</t>
  </si>
  <si>
    <t>Label 1
GFX-Unit</t>
  </si>
  <si>
    <t>Anzahl Zeichen</t>
  </si>
  <si>
    <t>Label 3
(no Limit)</t>
  </si>
  <si>
    <t>Label 4
(no Limit)</t>
  </si>
  <si>
    <t>gelb markierte Spalten müssen manuell eingetragen werden</t>
  </si>
  <si>
    <t>Family 
(max. 16 Characters)</t>
  </si>
  <si>
    <t>Label 1 
(max. 16 Characters)</t>
  </si>
  <si>
    <t>Label 2
(max. 16 Characters)</t>
  </si>
  <si>
    <t>Label 3
(max. 8 Characters)</t>
  </si>
  <si>
    <t>Label 5
(no Limit)</t>
  </si>
  <si>
    <t>Embrionix emBox</t>
  </si>
  <si>
    <t>No</t>
  </si>
  <si>
    <t>Produzent</t>
  </si>
  <si>
    <t>Embrionix</t>
  </si>
  <si>
    <t>no</t>
  </si>
  <si>
    <t>Changelog</t>
  </si>
  <si>
    <t>Creator:</t>
  </si>
  <si>
    <t xml:space="preserve">Tagger: </t>
  </si>
  <si>
    <t>Labeler:</t>
  </si>
  <si>
    <t>Importer Nevion</t>
  </si>
  <si>
    <t>Importer BFE</t>
  </si>
  <si>
    <t>Debugger</t>
  </si>
  <si>
    <t>Terminator:</t>
  </si>
  <si>
    <t>Date</t>
  </si>
  <si>
    <t>Name</t>
  </si>
  <si>
    <t>&gt; CTRL + .</t>
  </si>
  <si>
    <t>HDMI_VIDrec_0001</t>
  </si>
  <si>
    <t>HDMI_AUDrec_0001</t>
  </si>
  <si>
    <t>HDMI_AUDrec_0002</t>
  </si>
  <si>
    <t>HDMI_AUDrec_0003</t>
  </si>
  <si>
    <t>HDMI_AUDrec_0004</t>
  </si>
  <si>
    <t>HDMI_ANCrec_0001</t>
  </si>
  <si>
    <t>HDMI_VIDsend_0001</t>
  </si>
  <si>
    <t>HDMI_AUDsend_0001</t>
  </si>
  <si>
    <t>HDMI_AUDsend_0002</t>
  </si>
  <si>
    <t>HDMI_AUDsend_0003</t>
  </si>
  <si>
    <t>HDMI_AUDsend_0004</t>
  </si>
  <si>
    <t>HDMI_ANCsend_0001</t>
  </si>
  <si>
    <t>Pfad</t>
  </si>
  <si>
    <t>Elementtyp</t>
  </si>
  <si>
    <t>Directout</t>
  </si>
  <si>
    <t>sites/MetechnoIPOrchestrator/Lists/IOListe  Manufacturer</t>
  </si>
  <si>
    <t>Element</t>
  </si>
  <si>
    <t>Imagine Comunications</t>
  </si>
  <si>
    <t>Device Type Gateway</t>
  </si>
  <si>
    <t>sites/MetechnoIPOrchestrator/Lists/IOListe  Device Type  Gateway</t>
  </si>
  <si>
    <t>Embrionix IP&lt;BiDi&gt;SDI (UHD)</t>
  </si>
  <si>
    <t>Embrionix IP&gt;1xHDMI (HD)</t>
  </si>
  <si>
    <t>Embrionix IP&gt;1xHDMI (UHD)</t>
  </si>
  <si>
    <t>Embrionix IP&gt;2xSDI (HD)</t>
  </si>
  <si>
    <t>Embrionix Quadsplit</t>
  </si>
  <si>
    <t>Montone.42</t>
  </si>
  <si>
    <t>SNP Gateway</t>
  </si>
  <si>
    <t>SNP Processing Unit</t>
  </si>
  <si>
    <t>TC.01.124 | MCR</t>
  </si>
  <si>
    <t>sites/MetechnoIPOrchestrator/Lists/IOListe  Device Location</t>
  </si>
  <si>
    <t>TC.U1.223 | MDC</t>
  </si>
  <si>
    <t>TC.01.238 | SeDe</t>
  </si>
  <si>
    <t>TC.01.134 | SDN 1</t>
  </si>
  <si>
    <t>TC.01.153 | SDN 2</t>
  </si>
  <si>
    <t>TC.01.172 | SDS</t>
  </si>
  <si>
    <t>TC.01.242 | ZI 1</t>
  </si>
  <si>
    <t>TC.01.245 | ZI 2</t>
  </si>
  <si>
    <t>TC.01.229 | ZI Desk</t>
  </si>
  <si>
    <t>TC.03.225 | M3H</t>
  </si>
  <si>
    <t>TC.01.191 | VIS 1</t>
  </si>
  <si>
    <t>TC.03.219 | Edit-Sup</t>
  </si>
  <si>
    <t>TC.02.277 | Edit 01</t>
  </si>
  <si>
    <t>TC.02.258 | Edit 02</t>
  </si>
  <si>
    <t>TC.03.296 | Edit 03</t>
  </si>
  <si>
    <t>TC.03.277 | Edit 04</t>
  </si>
  <si>
    <t>TC.03.258 | Edit 05</t>
  </si>
  <si>
    <t>TC.03.106 | Edit 06</t>
  </si>
  <si>
    <t>TC.03.087 | Edit 07</t>
  </si>
  <si>
    <t>TC.03.068 | Edit 08</t>
  </si>
  <si>
    <t>TC.03.030 | Edit 09</t>
  </si>
  <si>
    <t>TC.03.017 | Edit 10</t>
  </si>
  <si>
    <t>TC.03.018 | Edit 11</t>
  </si>
  <si>
    <t>TC.03.020 | Edit 12</t>
  </si>
  <si>
    <t>TC.04.296 | Edit 13</t>
  </si>
  <si>
    <t>TC.00.196 | OFF401</t>
  </si>
  <si>
    <t>TC.00.197 | OFF402</t>
  </si>
  <si>
    <t>TC.02.260 | OFF421</t>
  </si>
  <si>
    <t>TC.03.260 | OFF431</t>
  </si>
  <si>
    <t>TC.03.261 | OFF432</t>
  </si>
  <si>
    <t>TC.04.261 | OFF441</t>
  </si>
  <si>
    <t>TC.02.296 | MPA421</t>
  </si>
  <si>
    <t>TC.03.021 | MPA431</t>
  </si>
  <si>
    <t>TC.04.277 | MPA441</t>
  </si>
  <si>
    <t>TC.00.177 | R402</t>
  </si>
  <si>
    <t>TC.00.104 | R401</t>
  </si>
  <si>
    <t>TC.02.225 | R421</t>
  </si>
  <si>
    <t>TC.04.226 | R441</t>
  </si>
  <si>
    <t>TC.04.258 | RADIO 1</t>
  </si>
  <si>
    <t>TC.04.260 | RADIO 2</t>
  </si>
  <si>
    <t>TC.01.180 | SAW M</t>
  </si>
  <si>
    <t>TC.01.142 | SAW S1</t>
  </si>
  <si>
    <t>TC.01.199 | SAW S2</t>
  </si>
  <si>
    <t>TC.02 | Newsroom News</t>
  </si>
  <si>
    <t>TC.04 | Newsroom Sport</t>
  </si>
  <si>
    <t>NEBEZ.V3.17 | Edit 21</t>
  </si>
  <si>
    <t>NEBEZ.V3.16 | Edit 22</t>
  </si>
  <si>
    <t>NEBEZ.V3.15 | Edit 23</t>
  </si>
  <si>
    <t>NEBEZ.V3.14 | Edit 24</t>
  </si>
  <si>
    <t>NEBEZ.V3.08 | Edit 25</t>
  </si>
  <si>
    <t>NEBEZ.V3.06 | Edit 26</t>
  </si>
  <si>
    <t>NEBEZ.V3.07 | Edit 27</t>
  </si>
  <si>
    <t>TC.02.001 | CP421</t>
  </si>
  <si>
    <t>TC.02.135 | CP422</t>
  </si>
  <si>
    <t>TC.04.205 | CP441</t>
  </si>
  <si>
    <t>TC.02.021 | Edit 14 (Proxy)</t>
  </si>
  <si>
    <t>TC.03.001 | Edit 15 (Proxy)</t>
  </si>
  <si>
    <t>TC.02.107 | Videodesk</t>
  </si>
  <si>
    <t>Meteodach</t>
  </si>
  <si>
    <t>Meteobüro</t>
  </si>
  <si>
    <t>Titel</t>
  </si>
  <si>
    <t>AP2 (LSM/Grafik/Kam)</t>
  </si>
  <si>
    <t>sites/MetechnoIPOrchestrator/Lists/IOListe  Workplace Usage</t>
  </si>
  <si>
    <t>AP1 (Produzent)</t>
  </si>
  <si>
    <t>AP1 / AP2</t>
  </si>
  <si>
    <t>Regisseur</t>
  </si>
  <si>
    <t>Multitechniker</t>
  </si>
  <si>
    <t>Ton</t>
  </si>
  <si>
    <t>Studio</t>
  </si>
  <si>
    <t>Tisch</t>
  </si>
  <si>
    <t>AP4 / AP5</t>
  </si>
  <si>
    <t>Kamera</t>
  </si>
  <si>
    <t>Moderator</t>
  </si>
  <si>
    <t>AP1</t>
  </si>
  <si>
    <t>AP2</t>
  </si>
  <si>
    <t>AP3</t>
  </si>
  <si>
    <t>AP4</t>
  </si>
  <si>
    <t>AP5</t>
  </si>
  <si>
    <t>AP6</t>
  </si>
  <si>
    <t>MPA</t>
  </si>
  <si>
    <t>Officeplatz</t>
  </si>
  <si>
    <t>Editor</t>
  </si>
  <si>
    <t>Journalist</t>
  </si>
  <si>
    <t>Multiple</t>
  </si>
  <si>
    <t>sites/MetechnoIPOrchestrator/Lists/IOListe  Workplace Room</t>
  </si>
  <si>
    <t>Yes</t>
  </si>
  <si>
    <t>sites/MetechnoIPOrchestrator/Lists/IOListe  ST20227</t>
  </si>
  <si>
    <t>Driver Tag</t>
  </si>
  <si>
    <t>#Embrionix emBox</t>
  </si>
  <si>
    <t>sites/MetechnoIPOrchestrator/Lists/IOListe  Driver</t>
  </si>
  <si>
    <t>Imagine Communications SNP</t>
  </si>
  <si>
    <t>#SNP</t>
  </si>
  <si>
    <t>Directout Montone.42</t>
  </si>
  <si>
    <t>#Montone</t>
  </si>
  <si>
    <t>Marco Lennartz</t>
  </si>
  <si>
    <t>VGW0177-01</t>
  </si>
  <si>
    <t>Multiviewer Display</t>
  </si>
  <si>
    <t>tpco-megw-vgw017701.st-net.media.int</t>
  </si>
  <si>
    <t>10.120.104.139</t>
  </si>
  <si>
    <t>V-LeafA06</t>
  </si>
  <si>
    <t>tpco-megw-vgw017701.rtb.st-net.media.int</t>
  </si>
  <si>
    <t>10.120.104.203</t>
  </si>
  <si>
    <t>V-LeafB06</t>
  </si>
  <si>
    <t>yes</t>
  </si>
  <si>
    <t>MV Disp. 1</t>
  </si>
  <si>
    <t>Bernhard Sager</t>
  </si>
  <si>
    <t>Luis Baumgartner</t>
  </si>
  <si>
    <t>Display TR402</t>
  </si>
  <si>
    <t>DISPLAY TON 1</t>
  </si>
  <si>
    <t>#EndpointType(0)</t>
  </si>
  <si>
    <t>EndpointName(1)</t>
  </si>
  <si>
    <t>Tags(2)</t>
  </si>
  <si>
    <t>Description(3)</t>
  </si>
  <si>
    <t>DeviceName(4)</t>
  </si>
  <si>
    <t>Slot(5)</t>
  </si>
  <si>
    <t>Channel(6)</t>
  </si>
  <si>
    <t>PriSwitch(7)</t>
  </si>
  <si>
    <t>PriSwitchIf(8)</t>
  </si>
  <si>
    <t>SecSwitch(9)</t>
  </si>
  <si>
    <t>SecSwitchIf(10)</t>
  </si>
  <si>
    <t>SourceIp(11)</t>
  </si>
  <si>
    <t>DestinationIp(12)</t>
  </si>
  <si>
    <t>DestinationUdp(13)</t>
  </si>
  <si>
    <t>VlanId(14)</t>
  </si>
  <si>
    <t>PortIp(15)</t>
  </si>
  <si>
    <t>PortGateway(16)</t>
  </si>
  <si>
    <t>PortNetmask(17)</t>
  </si>
  <si>
    <t>Active(18)</t>
  </si>
  <si>
    <t>Present(19)</t>
  </si>
  <si>
    <t>Not Used(20)</t>
  </si>
  <si>
    <t>Not Used(21)</t>
  </si>
  <si>
    <t>Not Used(22)</t>
  </si>
  <si>
    <t>Custom(23)</t>
  </si>
  <si>
    <t>SIPS Mode(24)</t>
  </si>
  <si>
    <t>EXT</t>
  </si>
  <si>
    <t>VGW0177-01_HDMI_AUDrec_0001</t>
  </si>
  <si>
    <t>|device260</t>
  </si>
  <si>
    <t>R3b7d1ec6-9eff-48e4-977a-40a36ba09082|Port 2</t>
  </si>
  <si>
    <t>VGW0177-01_HDMI_AUDrec_0002</t>
  </si>
  <si>
    <t>R4fff814e-3e4f-1472-823a-40a36ba09082|Port 3</t>
  </si>
  <si>
    <t>VGW0177-01_HDMI_AUDrec_0003</t>
  </si>
  <si>
    <t>Rfdfde3d6-f961-2000-9cfa-40a36ba09082|Port 4</t>
  </si>
  <si>
    <t>VGW0177-01_HDMI_AUDrec_0004</t>
  </si>
  <si>
    <t>Raff9465e-7ffd-3b8f-97ba-40a36ba09082|Port 5</t>
  </si>
  <si>
    <t>VGW0177-01_HDMI_ANCrec_0001</t>
  </si>
  <si>
    <t>R7e7ea8e6-73fa-471d-a27b-40a36ba09082|Port 6</t>
  </si>
  <si>
    <t>VGW0177-01_HDMI_VIDrec_0001</t>
  </si>
  <si>
    <t>R6afebc3e-f7ad-3d56-8cb9-40a36ba09082|Port 1</t>
  </si>
  <si>
    <t>n/a (no Gateway)</t>
  </si>
  <si>
    <t>Tektronix</t>
  </si>
  <si>
    <t>VizRt</t>
  </si>
  <si>
    <t>Rohde &amp; Schwarz</t>
  </si>
  <si>
    <t>Lawo</t>
  </si>
  <si>
    <t>SRF</t>
  </si>
  <si>
    <t>Sonifex</t>
  </si>
  <si>
    <t>Riedel</t>
  </si>
  <si>
    <t>Merging</t>
  </si>
  <si>
    <t>Harmonics</t>
  </si>
  <si>
    <t>Nevion</t>
  </si>
  <si>
    <t>Jünger</t>
  </si>
  <si>
    <t>Pebble Beach</t>
  </si>
  <si>
    <t>DHD</t>
  </si>
  <si>
    <t>H7R Axel Holzinger</t>
  </si>
  <si>
    <t>Embrionix IP&gt;2xSDI (UHD)</t>
  </si>
  <si>
    <t>spare</t>
  </si>
  <si>
    <t>TC.00.104 | R401e</t>
  </si>
  <si>
    <t>TC01.102 | AppR 1.OG</t>
  </si>
  <si>
    <t>IP Labor</t>
  </si>
  <si>
    <t>TC.02.017 | Edit 01</t>
  </si>
  <si>
    <t>TC.03.117 | Edit 02</t>
  </si>
  <si>
    <t>AP3 / AP4</t>
  </si>
  <si>
    <t>Regie</t>
  </si>
  <si>
    <t>currently not used</t>
  </si>
  <si>
    <t>Newsroom Sport</t>
  </si>
  <si>
    <t>Newsroom News</t>
  </si>
  <si>
    <t>TC.00.204 | S401</t>
  </si>
  <si>
    <t>TC.00.124 | S402</t>
  </si>
  <si>
    <t>TC.00.124 | S403</t>
  </si>
  <si>
    <t>TC.02.283 | S421</t>
  </si>
  <si>
    <t>TC.04.185 | S441</t>
  </si>
  <si>
    <t>AP7</t>
  </si>
  <si>
    <t>AP8</t>
  </si>
  <si>
    <t>AP5 / AP6</t>
  </si>
  <si>
    <t>AP7 / AP8</t>
  </si>
  <si>
    <t>TC.00.124 | S401</t>
  </si>
  <si>
    <t>#Embrionix Quadsplit</t>
  </si>
  <si>
    <t>PRISM - NMOS</t>
  </si>
  <si>
    <t>#Prism</t>
  </si>
  <si>
    <t>PRISMON - NMOS</t>
  </si>
  <si>
    <t>#Prismon</t>
  </si>
  <si>
    <t>Lawo - R3Lay</t>
  </si>
  <si>
    <t>#R3Lay</t>
  </si>
  <si>
    <t>Lawo - Powercore</t>
  </si>
  <si>
    <t>#Powercore</t>
  </si>
  <si>
    <t>SpeakerONE</t>
  </si>
  <si>
    <t>#Archwave</t>
  </si>
  <si>
    <t>Vizrt - Engine NMOS</t>
  </si>
  <si>
    <t>#vizrt</t>
  </si>
  <si>
    <t>#Sonifex</t>
  </si>
  <si>
    <t>Artist - NMOS</t>
  </si>
  <si>
    <t>#Artist</t>
  </si>
  <si>
    <t>Imagine Communications VGWProc</t>
  </si>
  <si>
    <t>#VGWProc</t>
  </si>
  <si>
    <t>Anubis - NMOS</t>
  </si>
  <si>
    <t>#Anubis</t>
  </si>
  <si>
    <t>Anubis - RestAPI</t>
  </si>
  <si>
    <t>Jünger FlexAI</t>
  </si>
  <si>
    <t>#FlexAI</t>
  </si>
  <si>
    <t>Venice - NMOS</t>
  </si>
  <si>
    <t>#Venice</t>
  </si>
  <si>
    <t>Harmonics SpectrumX - NMOS</t>
  </si>
  <si>
    <t>#SpectrumX</t>
  </si>
  <si>
    <t>Sobey</t>
  </si>
  <si>
    <t>#Sobey</t>
  </si>
  <si>
    <t>Pebble Beach - NMOS</t>
  </si>
  <si>
    <t>#PebbleBeach</t>
  </si>
  <si>
    <t>Nevion eMerge</t>
  </si>
  <si>
    <t>#eMerge</t>
  </si>
  <si>
    <t>Nevion Virtuoso</t>
  </si>
  <si>
    <t>#Virtuoso</t>
  </si>
  <si>
    <t>DHD - Ember+</t>
  </si>
  <si>
    <t>#DHD</t>
  </si>
  <si>
    <t>H7R - NMOS</t>
  </si>
  <si>
    <t>#Streamer++</t>
  </si>
  <si>
    <t>Streamer++ - NMOS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</si>
</sst>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Courier New"/>
      <family val="3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i/>
      <sz val="10"/>
      <color rgb="FFFF0000"/>
      <name val="Courier New"/>
      <family val="3"/>
    </font>
    <font>
      <b/>
      <sz val="2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3">
    <xf numFmtId="0" fontId="0" fillId="0" borderId="0"/>
    <xf numFmtId="0" fontId="8" fillId="13" borderId="0" applyNumberFormat="0" applyBorder="0" applyAlignment="0" applyProtection="0"/>
    <xf numFmtId="0" fontId="12" fillId="0" borderId="0"/>
    <xf numFmtId="0" fontId="8" fillId="0" borderId="0"/>
    <xf numFmtId="0" fontId="13" fillId="0" borderId="0"/>
    <xf numFmtId="0" fontId="12" fillId="0" borderId="0"/>
    <xf numFmtId="0" fontId="14" fillId="0" borderId="0"/>
    <xf numFmtId="0" fontId="14" fillId="0" borderId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8" fillId="0" borderId="0"/>
    <xf numFmtId="0" fontId="8" fillId="0" borderId="0"/>
    <xf numFmtId="0" fontId="8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1" xfId="0" applyFill="1" applyBorder="1" applyAlignment="1">
      <alignment horizontal="center" vertical="top" wrapText="1"/>
    </xf>
    <xf numFmtId="14" fontId="0" fillId="2" borderId="1" xfId="0" applyNumberForma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textRotation="90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8" borderId="1" xfId="0" applyFill="1" applyBorder="1" applyAlignment="1">
      <alignment vertical="top" textRotation="90" wrapText="1"/>
    </xf>
    <xf numFmtId="0" fontId="0" fillId="8" borderId="1" xfId="0" applyFill="1" applyBorder="1" applyAlignment="1">
      <alignment vertical="top" wrapText="1"/>
    </xf>
    <xf numFmtId="0" fontId="3" fillId="0" borderId="0" xfId="0" applyFont="1"/>
    <xf numFmtId="0" fontId="0" fillId="6" borderId="1" xfId="0" applyFill="1" applyBorder="1" applyAlignment="1">
      <alignment horizontal="center" vertical="top" textRotation="90" wrapText="1"/>
    </xf>
    <xf numFmtId="0" fontId="0" fillId="0" borderId="0" xfId="0" applyAlignment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 vertical="top" wrapText="1"/>
    </xf>
    <xf numFmtId="0" fontId="0" fillId="0" borderId="0" xfId="0" applyFill="1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protection locked="0"/>
    </xf>
    <xf numFmtId="0" fontId="3" fillId="0" borderId="0" xfId="0" applyFont="1" applyProtection="1">
      <protection locked="0"/>
    </xf>
    <xf numFmtId="0" fontId="0" fillId="10" borderId="1" xfId="0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5" fillId="12" borderId="0" xfId="0" applyFont="1" applyFill="1" applyBorder="1" applyAlignment="1">
      <alignment horizontal="center" vertical="top" wrapText="1"/>
    </xf>
    <xf numFmtId="0" fontId="5" fillId="12" borderId="0" xfId="0" applyFont="1" applyFill="1" applyBorder="1" applyAlignment="1">
      <alignment horizontal="left" vertical="top" wrapText="1"/>
    </xf>
    <xf numFmtId="0" fontId="5" fillId="12" borderId="0" xfId="0" applyFont="1" applyFill="1" applyBorder="1" applyAlignment="1">
      <alignment vertical="top" wrapText="1"/>
    </xf>
    <xf numFmtId="0" fontId="5" fillId="12" borderId="0" xfId="0" applyFont="1" applyFill="1"/>
    <xf numFmtId="0" fontId="6" fillId="12" borderId="0" xfId="0" applyFont="1" applyFill="1" applyBorder="1" applyAlignment="1">
      <alignment vertical="top" wrapText="1"/>
    </xf>
    <xf numFmtId="14" fontId="0" fillId="11" borderId="0" xfId="0" applyNumberFormat="1" applyFill="1"/>
    <xf numFmtId="0" fontId="0" fillId="11" borderId="0" xfId="0" applyFill="1"/>
    <xf numFmtId="14" fontId="7" fillId="11" borderId="0" xfId="0" applyNumberFormat="1" applyFont="1" applyFill="1"/>
    <xf numFmtId="0" fontId="0" fillId="11" borderId="0" xfId="0" applyFill="1" applyProtection="1">
      <protection locked="0"/>
    </xf>
    <xf numFmtId="49" fontId="0" fillId="0" borderId="0" xfId="0" applyNumberFormat="1" applyAlignment="1"/>
    <xf numFmtId="14" fontId="0" fillId="0" borderId="0" xfId="0" applyNumberFormat="1" applyFill="1" applyProtection="1">
      <protection locked="0"/>
    </xf>
    <xf numFmtId="0" fontId="10" fillId="0" borderId="0" xfId="0" applyFont="1"/>
    <xf numFmtId="0" fontId="8" fillId="13" borderId="2" xfId="1" applyBorder="1"/>
    <xf numFmtId="0" fontId="9" fillId="13" borderId="2" xfId="1" applyFont="1" applyBorder="1"/>
    <xf numFmtId="0" fontId="9" fillId="13" borderId="2" xfId="1" applyFont="1" applyBorder="1" applyAlignment="1">
      <alignment vertical="center"/>
    </xf>
    <xf numFmtId="0" fontId="0" fillId="0" borderId="0" xfId="0" applyFill="1" applyAlignment="1"/>
    <xf numFmtId="0" fontId="5" fillId="11" borderId="0" xfId="0" applyFont="1" applyFill="1" applyBorder="1" applyAlignment="1">
      <alignment vertical="top" wrapText="1"/>
    </xf>
    <xf numFmtId="0" fontId="0" fillId="0" borderId="0" xfId="0" applyAlignment="1">
      <alignment horizontal="right"/>
    </xf>
    <xf numFmtId="0" fontId="5" fillId="14" borderId="0" xfId="0" applyFont="1" applyFill="1" applyBorder="1" applyAlignment="1">
      <alignment horizontal="center" vertical="top" wrapText="1"/>
    </xf>
    <xf numFmtId="0" fontId="5" fillId="9" borderId="0" xfId="0" applyFont="1" applyFill="1" applyBorder="1" applyAlignment="1">
      <alignment vertical="top" wrapText="1"/>
    </xf>
    <xf numFmtId="0" fontId="5" fillId="9" borderId="0" xfId="0" applyFont="1" applyFill="1" applyBorder="1" applyAlignment="1">
      <alignment vertical="top" textRotation="90" wrapText="1"/>
    </xf>
    <xf numFmtId="0" fontId="5" fillId="9" borderId="0" xfId="0" applyFont="1" applyFill="1" applyBorder="1" applyAlignment="1">
      <alignment horizontal="center" vertical="top" textRotation="90" wrapText="1"/>
    </xf>
    <xf numFmtId="0" fontId="5" fillId="15" borderId="0" xfId="0" applyFont="1" applyFill="1" applyBorder="1" applyAlignment="1">
      <alignment horizontal="center" vertical="top" wrapText="1"/>
    </xf>
    <xf numFmtId="14" fontId="5" fillId="15" borderId="0" xfId="0" applyNumberFormat="1" applyFont="1" applyFill="1" applyBorder="1" applyAlignment="1">
      <alignment horizontal="center" vertical="top" wrapText="1"/>
    </xf>
    <xf numFmtId="0" fontId="5" fillId="15" borderId="0" xfId="0" applyFont="1" applyFill="1" applyProtection="1">
      <protection locked="0"/>
    </xf>
    <xf numFmtId="0" fontId="6" fillId="15" borderId="0" xfId="0" applyFont="1" applyFill="1" applyProtection="1">
      <protection locked="0"/>
    </xf>
    <xf numFmtId="14" fontId="8" fillId="13" borderId="2" xfId="1" applyNumberFormat="1" applyBorder="1"/>
    <xf numFmtId="0" fontId="0" fillId="13" borderId="2" xfId="1" applyFont="1" applyBorder="1"/>
    <xf numFmtId="0" fontId="0" fillId="0" borderId="0" xfId="0" applyFill="1" applyAlignment="1" applyProtection="1">
      <alignment horizontal="left"/>
      <protection locked="0"/>
    </xf>
    <xf numFmtId="0" fontId="0" fillId="0" borderId="0" xfId="0" applyFill="1" applyAlignment="1" applyProtection="1">
      <protection locked="0"/>
    </xf>
    <xf numFmtId="0" fontId="3" fillId="0" borderId="0" xfId="0" applyFont="1" applyFill="1" applyProtection="1">
      <protection locked="0"/>
    </xf>
    <xf numFmtId="0" fontId="12" fillId="16" borderId="0" xfId="2" applyFill="1"/>
    <xf numFmtId="0" fontId="12" fillId="16" borderId="5" xfId="2" applyFont="1" applyFill="1" applyBorder="1"/>
    <xf numFmtId="0" fontId="0" fillId="0" borderId="0" xfId="0" applyFill="1"/>
    <xf numFmtId="14" fontId="11" fillId="11" borderId="0" xfId="0" applyNumberFormat="1" applyFont="1" applyFill="1" applyAlignment="1">
      <alignment horizontal="center" vertical="center" wrapText="1"/>
    </xf>
  </cellXfs>
  <cellStyles count="13">
    <cellStyle name="40 % - Akzent1" xfId="1" builtinId="31"/>
    <cellStyle name="Normal 2" xfId="5" xr:uid="{3E3DD482-C643-4081-AEDF-7DD4D38B44EB}"/>
    <cellStyle name="Standard" xfId="0" builtinId="0"/>
    <cellStyle name="Standard 2" xfId="4" xr:uid="{43B04AA4-2CCC-41E6-B524-C8C9F81A195E}"/>
    <cellStyle name="Standard 2 2" xfId="7" xr:uid="{19CAAE0B-E4B0-4B0F-8A75-97AF04CDC648}"/>
    <cellStyle name="Standard 3" xfId="6" xr:uid="{433995D4-3A7C-4844-A3C2-C2A16F9D474E}"/>
    <cellStyle name="Standard 4" xfId="3" xr:uid="{6EE11F28-1E2F-45BA-A071-A02DD688C881}"/>
    <cellStyle name="Standard 4 2" xfId="10" xr:uid="{9092E50E-BCF8-42A8-9E12-808F4D89EC96}"/>
    <cellStyle name="Standard 4 3" xfId="11" xr:uid="{9FBA46AE-BD8B-4EAE-8179-6062ED308CC5}"/>
    <cellStyle name="Standard 4 4" xfId="12" xr:uid="{16ECD6CE-863D-47A8-AD1B-FD00FDFE88EC}"/>
    <cellStyle name="Standard 5" xfId="2" xr:uid="{01FC14D0-93E8-4A9C-81E4-340502DD2BE7}"/>
    <cellStyle name="Überschrift 2 2" xfId="8" xr:uid="{A795511F-F26F-4DEF-A2E9-71BF0A12DD97}"/>
    <cellStyle name="Überschrift 3 2" xfId="9" xr:uid="{EA6EAAA3-6EB2-45ED-8C23-1C452C7D3EFE}"/>
  </cellStyles>
  <dxfs count="119"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0" formatCode="General"/>
    </dxf>
    <dxf>
      <numFmt numFmtId="0" formatCode="General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numFmt numFmtId="0" formatCode="General"/>
      <alignment horizontal="general" textRotation="0" indent="0" justifyLastLine="0" shrinkToFit="0" readingOrder="0"/>
    </dxf>
    <dxf>
      <numFmt numFmtId="0" formatCode="General"/>
      <alignment horizontal="general" textRotation="0" indent="0" justifyLastLine="0" shrinkToFit="0" readingOrder="0"/>
    </dxf>
    <dxf>
      <numFmt numFmtId="0" formatCode="General"/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fgColor indexed="64"/>
          <bgColor rgb="FFFFFF00"/>
        </patternFill>
      </fill>
    </dxf>
    <dxf>
      <numFmt numFmtId="0" formatCode="General"/>
    </dxf>
    <dxf>
      <numFmt numFmtId="19" formatCode="dd/mm/yyyy"/>
      <fill>
        <patternFill>
          <fgColor indexed="64"/>
          <bgColor rgb="FFFFFF00"/>
        </patternFill>
      </fill>
    </dxf>
    <dxf>
      <numFmt numFmtId="19" formatCode="dd/mm/yyyy"/>
      <fill>
        <patternFill>
          <fgColor indexed="64"/>
          <bgColor rgb="FFFFFF00"/>
        </patternFill>
      </fill>
    </dxf>
    <dxf>
      <numFmt numFmtId="19" formatCode="dd/mm/yyyy"/>
      <fill>
        <patternFill>
          <fgColor indexed="64"/>
          <bgColor rgb="FFFFFF00"/>
        </patternFill>
      </fill>
    </dxf>
    <dxf>
      <numFmt numFmtId="0" formatCode="General"/>
      <alignment horizontal="left" textRotation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numFmt numFmtId="19" formatCode="dd/mm/yyyy"/>
    </dxf>
    <dxf>
      <numFmt numFmtId="19" formatCode="dd/mm/yyyy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1)" refreshOnLoad="1" connectionId="1" xr16:uid="{CD97EA4D-32C9-4285-9085-75B553CB5DFC}" autoFormatId="16" applyNumberFormats="0" applyBorderFormats="0" applyFontFormats="0" applyPatternFormats="0" applyAlignmentFormats="0" applyWidthHeightFormats="0">
  <queryTableRefresh nextId="4">
    <queryTableFields count="3">
      <queryTableField id="1" name="Device Type Gateway" tableColumnId="1"/>
      <queryTableField id="3" name="Elementtyp" tableColumnId="2"/>
      <queryTableField id="2" name="Pfad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9)" backgroundRefresh="0" connectionId="8" xr16:uid="{6962F972-A649-44E4-A13E-9CE2A646F84D}" autoFormatId="16" applyNumberFormats="0" applyBorderFormats="0" applyFontFormats="0" applyPatternFormats="0" applyAlignmentFormats="0" applyWidthHeightFormats="0">
  <queryTableRefresh nextId="4">
    <queryTableFields count="3">
      <queryTableField id="1" name="Manufacturer" tableColumnId="1"/>
      <queryTableField id="3" name="Elementtyp" tableColumnId="2"/>
      <queryTableField id="2" name="Pfad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3)" backgroundRefresh="0" connectionId="3" xr16:uid="{64CC28EF-1F1F-4C9C-AD85-34EB2D09D1CB}" autoFormatId="16" applyNumberFormats="0" applyBorderFormats="0" applyFontFormats="0" applyPatternFormats="0" applyAlignmentFormats="0" applyWidthHeightFormats="0">
  <queryTableRefresh nextId="4">
    <queryTableFields count="3">
      <queryTableField id="1" name="Device Type Gateway" tableColumnId="1"/>
      <queryTableField id="3" name="Elementtyp" tableColumnId="2"/>
      <queryTableField id="2" name="Pfad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2)" backgroundRefresh="0" connectionId="2" xr16:uid="{492E37D2-D17A-4D45-AED1-DDE69749D2F1}" autoFormatId="16" applyNumberFormats="0" applyBorderFormats="0" applyFontFormats="0" applyPatternFormats="0" applyAlignmentFormats="0" applyWidthHeightFormats="0">
  <queryTableRefresh nextId="4">
    <queryTableFields count="3">
      <queryTableField id="1" name="Device Location" tableColumnId="1"/>
      <queryTableField id="3" name="Elementtyp" tableColumnId="2"/>
      <queryTableField id="2" name="Pfad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8)" backgroundRefresh="0" connectionId="7" xr16:uid="{D6B7A0CD-B6A0-42A5-A2CF-2672ABD50652}" autoFormatId="16" applyNumberFormats="0" applyBorderFormats="0" applyFontFormats="0" applyPatternFormats="0" applyAlignmentFormats="0" applyWidthHeightFormats="0">
  <queryTableRefresh nextId="4">
    <queryTableFields count="3">
      <queryTableField id="1" name="Titel" tableColumnId="1"/>
      <queryTableField id="3" name="Elementtyp" tableColumnId="2"/>
      <queryTableField id="2" name="Pfad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7)" backgroundRefresh="0" connectionId="6" xr16:uid="{0029FB3E-4D6E-465D-A1EC-8DCC8D6C6A6C}" autoFormatId="16" applyNumberFormats="0" applyBorderFormats="0" applyFontFormats="0" applyPatternFormats="0" applyAlignmentFormats="0" applyWidthHeightFormats="0">
  <queryTableRefresh nextId="4">
    <queryTableFields count="3">
      <queryTableField id="1" name="Titel" tableColumnId="1"/>
      <queryTableField id="3" name="Elementtyp" tableColumnId="2"/>
      <queryTableField id="2" name="Pfad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6)" backgroundRefresh="0" connectionId="5" xr16:uid="{01410544-9CD7-46B0-BFFA-E11E1283E939}" autoFormatId="16" applyNumberFormats="0" applyBorderFormats="0" applyFontFormats="0" applyPatternFormats="0" applyAlignmentFormats="0" applyWidthHeightFormats="0">
  <queryTableRefresh nextId="4">
    <queryTableFields count="3">
      <queryTableField id="1" name="Titel" tableColumnId="1"/>
      <queryTableField id="3" name="Elementtyp" tableColumnId="2"/>
      <queryTableField id="2" name="Pfad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4)" backgroundRefresh="0" connectionId="4" xr16:uid="{4DEED033-A177-4E65-92FB-0FD487445273}" autoFormatId="16" applyNumberFormats="0" applyBorderFormats="0" applyFontFormats="0" applyPatternFormats="0" applyAlignmentFormats="0" applyWidthHeightFormats="0">
  <queryTableRefresh nextId="5">
    <queryTableFields count="4">
      <queryTableField id="1" name="Titel" tableColumnId="1"/>
      <queryTableField id="3" name="Elementtyp" tableColumnId="2"/>
      <queryTableField id="2" name="Pfad" tableColumnId="3"/>
      <queryTableField id="4" name="Driver Tag" tableColumnId="4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2E33A6-3338-42DC-8E49-7EEF8580B00B}" name="Tabelle3" displayName="Tabelle3" ref="A2:BU103" totalsRowShown="0" headerRowDxfId="118" headerRowBorderDxfId="117" tableBorderDxfId="116">
  <autoFilter ref="A2:BU103" xr:uid="{3F41246D-DE1B-475C-BEAC-663B5B021DBE}"/>
  <tableColumns count="73">
    <tableColumn id="1" xr3:uid="{A3DE7761-195D-41ED-829A-94FE8E5ABB31}" name="Device ID"/>
    <tableColumn id="2" xr3:uid="{755B25E0-0DE5-43F4-8021-25FC3D43ED47}" name="Device Label _x000a_(according to rack layout)"/>
    <tableColumn id="3" xr3:uid="{4F265D3F-A198-4331-817B-5B892106BE2E}" name="Creation_x000a_Date" dataDxfId="115"/>
    <tableColumn id="4" xr3:uid="{9D777AD0-C060-4308-BE0F-7094D55C61A3}" name="Data Change _x000a_Date BOM" dataDxfId="114"/>
    <tableColumn id="5" xr3:uid="{8AB0427E-EA76-4A20-8573-E146619856A0}" name="#VIDrec" dataDxfId="113"/>
    <tableColumn id="6" xr3:uid="{E024B0B6-735D-4817-B512-CF5F276ED0A8}" name="#VIDsend" dataDxfId="112"/>
    <tableColumn id="7" xr3:uid="{7B1936FA-9BA8-4055-8882-A1DACABF5E17}" name="#AUDrec" dataDxfId="111"/>
    <tableColumn id="8" xr3:uid="{7E9C38EB-EFAA-4A02-AA22-9A39569A3680}" name="#AUDsend" dataDxfId="110"/>
    <tableColumn id="9" xr3:uid="{98DCD477-6253-4BDC-ADF0-E034A217CFE6}" name="#ANCrec" dataDxfId="109"/>
    <tableColumn id="10" xr3:uid="{702ADCE7-E160-43A8-A052-7BB1A2BAA459}" name="#ANCsend" dataDxfId="108"/>
    <tableColumn id="11" xr3:uid="{C95C5301-C71E-41AD-96AB-4481DA06B6D8}" name="Functional Group"/>
    <tableColumn id="12" xr3:uid="{AE57B0FF-E42C-498D-AC87-DF62CAEE447E}" name="Device Location"/>
    <tableColumn id="13" xr3:uid="{9306E3CB-ECA9-4D3B-8ED8-5342D4C809CC}" name="Manufacturer"/>
    <tableColumn id="14" xr3:uid="{29F213DE-08D4-419F-BD08-7BC1EA37613B}" name="Device Type  Gateway"/>
    <tableColumn id="15" xr3:uid="{CA24D3A4-C8A6-4909-AC70-2AFA89B8A801}" name="Attached Device if Gateway"/>
    <tableColumn id="16" xr3:uid="{3B0FADE1-D270-4F1C-A942-17F2B23F48C3}" name="Workplace (Usage)"/>
    <tableColumn id="17" xr3:uid="{E03E7EDB-50F6-4ACE-BD37-F1EE91119823}" name="Workplace (Room)"/>
    <tableColumn id="18" xr3:uid="{DC900093-1A92-4BCD-8097-4F181EE855B4}" name="BS0" dataDxfId="107"/>
    <tableColumn id="19" xr3:uid="{E6F8964B-A18A-4983-9DFB-E5419549FDC2}" name="KSC Acq" dataDxfId="106"/>
    <tableColumn id="20" xr3:uid="{BF5429A5-365E-48E9-AC9E-4B9B6FAE51DF}" name="KSC Pro" dataDxfId="105"/>
    <tableColumn id="21" xr3:uid="{912604CA-DE95-479F-BE3F-E91723F151B1}" name="KSC Agg" dataDxfId="104"/>
    <tableColumn id="22" xr3:uid="{BD037AFC-7C06-4E01-BFE3-ABC0D3A97888}" name="Management BFE" dataDxfId="103"/>
    <tableColumn id="23" xr3:uid="{EC3EFD5C-5FAF-41E6-9B8C-8343A898E339}" name="Showdesign" dataDxfId="102"/>
    <tableColumn id="24" xr3:uid="{99654D5F-A80C-410C-AD70-5FF780DC4EB1}" name="Responsibility"/>
    <tableColumn id="25" xr3:uid="{DC0D75A4-764A-4432-BEBE-D6D8BB6E08A8}" name="FQDN Realtime A" dataDxfId="101"/>
    <tableColumn id="26" xr3:uid="{61489D39-2C84-4B09-919D-A13257E8407F}" name="IP-Address Realtime A" dataDxfId="100"/>
    <tableColumn id="27" xr3:uid="{A01D313F-DE64-4C6C-8AA0-D1CCAEEBBA4B}" name="Switch Realtime A" dataDxfId="99"/>
    <tableColumn id="28" xr3:uid="{8693674A-76E6-4A70-9D12-44CFDABEFA87}" name="Port Realtime A" dataDxfId="98"/>
    <tableColumn id="29" xr3:uid="{B1368AAA-72F5-4BEE-9DEF-67E2479AFE8F}" name="FQDN Realtime B" dataDxfId="97"/>
    <tableColumn id="30" xr3:uid="{89960101-9646-4461-B7A6-4064E22F7D8D}" name="IP-Address Realtime B" dataDxfId="96"/>
    <tableColumn id="31" xr3:uid="{EE2E893F-10A8-4415-8314-6769F33ACC91}" name="Switch Realtime B" dataDxfId="95"/>
    <tableColumn id="32" xr3:uid="{DE18783A-2534-4DDA-AB43-6F807A29541B}" name="Port Realtime B" dataDxfId="94"/>
    <tableColumn id="33" xr3:uid="{3D5A7AEF-95CB-4D47-AC1D-B7ED86006BA5}" name="FQDN Control A" dataDxfId="93"/>
    <tableColumn id="34" xr3:uid="{36299FA4-2149-491A-99D9-9037D14112B7}" name="IP-Address Control A" dataDxfId="92"/>
    <tableColumn id="35" xr3:uid="{D05D21D9-D6CD-483D-8DA8-5DA6B6E8FAC5}" name="FQDN Control B" dataDxfId="91"/>
    <tableColumn id="36" xr3:uid="{C5E7384F-3F76-4F2E-B180-3DD74A995E6C}" name="IP-Address Control B" dataDxfId="90"/>
    <tableColumn id="37" xr3:uid="{8A74CB36-D552-483F-A4EB-4527FF0C9739}" name="Netzwerk Protokoll_x000a_ (TCP/UDP)"/>
    <tableColumn id="38" xr3:uid="{D93448E3-AD2C-40EA-A758-4951CE7AF24C}" name="Kommunikations Richtung _x000a_(-&gt; BFE, BFE -&gt;)"/>
    <tableColumn id="39" xr3:uid="{BA3B2377-AD9D-46E2-BF16-F857FBD77163}" name="Protokoll _x000a_(BFE)"/>
    <tableColumn id="40" xr3:uid="{E997140A-E02C-4EC9-80BE-36A118B30FB2}" name="Portnummer_x000a_(BFE)"/>
    <tableColumn id="41" xr3:uid="{A1570255-42DC-4E9D-BFD0-C9E11CBFFF58}" name="Driver "/>
    <tableColumn id="42" xr3:uid="{980755D9-E7FE-4536-9119-8288D84E8FA2}" name="Static Multicasts "/>
    <tableColumn id="43" xr3:uid="{BCC2B870-76EF-4BC0-8BBF-82B386DF6635}" name="2022-7"/>
    <tableColumn id="44" xr3:uid="{114FE1C9-46B6-48AC-B528-18BDC2E131C9}" name="MBB"/>
    <tableColumn id="45" xr3:uid="{2843CF70-867F-4D3D-B67C-2E6EC158880F}" name="VIP-Description" dataDxfId="89">
      <calculatedColumnFormula>CONCATENATE(
Tabelle3[[#This Row],[Workplace (Room)]],
" | ",
Tabelle3[[#This Row],[Attached Device if Gateway]],
" | ",
Tabelle3[[#This Row],[Workplace (Usage)]]
)</calculatedColumnFormula>
    </tableColumn>
    <tableColumn id="46" xr3:uid="{ADED0BE9-7AAC-4C08-B233-420ACF77EEE6}" name="Date Configured in VIP"/>
    <tableColumn id="47" xr3:uid="{B53E5B70-539E-4A9B-B187-BBE54B178B70}" name="Type:Vid_1080i50"/>
    <tableColumn id="48" xr3:uid="{EF43F9F8-4A56-42E6-B85F-A45D60AC4CA1}" name="Type:Vid_1080p25"/>
    <tableColumn id="49" xr3:uid="{BBFAF18F-415E-4A9C-B1A2-478F57F9D00B}" name="Type:Vid_1080p50"/>
    <tableColumn id="50" xr3:uid="{E290373C-4E49-47C1-A71E-18BB94E86C1A}" name="Type:Vid_2160p50"/>
    <tableColumn id="51" xr3:uid="{04934DB6-DE8E-4EFB-BF5B-9AF60BA9E4B4}" name="Type:Vid_1080p60"/>
    <tableColumn id="52" xr3:uid="{4C3BF3B4-4131-459D-AA54-C297A481BC71}" name="Type:Aud_1CH_M"/>
    <tableColumn id="53" xr3:uid="{73526136-D9FC-4F85-9F9D-4A889549D5DF}" name="Type:Aud_1CH_M_LD"/>
    <tableColumn id="54" xr3:uid="{6B995C3E-9560-436E-A5A1-A73FB07AA17F}" name="Type:Aud_2CH_DBE"/>
    <tableColumn id="55" xr3:uid="{21EC6FB3-3402-4488-BBF1-C790C05EE3A4}" name="Type:Aud_2CH_LR"/>
    <tableColumn id="56" xr3:uid="{3B2E5E14-2298-4974-A74B-6874FA650BD3}" name="Type:Aud_2CH_LR_LD"/>
    <tableColumn id="57" xr3:uid="{66E95AAE-592A-440B-BBC2-D1CE603E7051}" name="Type:Aud_3CH_LRC"/>
    <tableColumn id="58" xr3:uid="{1835167D-4D69-4763-BC65-BEC7B4B2501C}" name="Type:Aud_6CH_5.1"/>
    <tableColumn id="59" xr3:uid="{27021CB0-3CCD-4131-B16C-0B2832E40CB6}" name="Type:Aud_8CH_RAW"/>
    <tableColumn id="60" xr3:uid="{60E4922C-4BE0-4BA0-894A-7B013519C6CD}" name="Type:Aud_8CH_RAW_LD"/>
    <tableColumn id="61" xr3:uid="{53D14F05-38A5-4121-9C63-F30D535063CD}" name="Type:Aud_32CH_RAW_LD"/>
    <tableColumn id="62" xr3:uid="{FC2D3001-FE9C-4C1D-9E04-5C38BF84B3CC}" name="Type:Anc_Prot"/>
    <tableColumn id="63" xr3:uid="{BE538462-980E-4F3A-8812-7B698BEA3601}" name="Converter Function enabled"/>
    <tableColumn id="64" xr3:uid="{44D272A5-B931-4A1D-8D98-BBA11519CE48}" name="Use As Endpoint"/>
    <tableColumn id="65" xr3:uid="{4ED10EDE-5389-4A5D-B362-A15CB8CDB704}" name="Tags"/>
    <tableColumn id="66" xr3:uid="{F3D40F5D-A5EE-4A1C-8284-A41C5ED737C5}" name="VideoIPath unique ID"/>
    <tableColumn id="67" xr3:uid="{CC0D5738-06F2-4DE0-8A9D-3658B8B7AC7D}" name="Import Status"/>
    <tableColumn id="68" xr3:uid="{32E25D3D-CACD-4F52-AFFA-B5D649D6B924}" name="Family _x000a_(max. 16 Characters)"/>
    <tableColumn id="69" xr3:uid="{6CA16A6A-902B-4DB8-8C47-E2B0D6E2EBB7}" name="Label 1 _x000a_(max. 16 Characters)"/>
    <tableColumn id="70" xr3:uid="{756B1DF9-0776-42A9-8851-4B1880106D91}" name="Label 2_x000a_(max. 16 Characters)"/>
    <tableColumn id="71" xr3:uid="{BE198E98-1450-4E79-931E-557F8B2F7E94}" name="Label 3_x000a_(max. 8 Characters)"/>
    <tableColumn id="72" xr3:uid="{5C42CEDD-03F1-4731-BFC4-8BC5600B5C15}" name="Label 4_x000a_(no Limit)"/>
    <tableColumn id="73" xr3:uid="{FA4366C4-A5BB-44A6-8BE1-457C6F73C3CE}" name="Label 5_x000a_(no Limit)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DA6609-63C9-4DF6-B10D-E6DD433BE438}" name="Tabelle_query__4" displayName="Tabelle_query__4" ref="A1:D26" tableType="queryTable" totalsRowShown="0">
  <autoFilter ref="A1:D26" xr:uid="{6D7599E4-BE27-4AD4-B8A7-17EB56936A1D}"/>
  <tableColumns count="4">
    <tableColumn id="1" xr3:uid="{898A4FD8-8AD6-4E8B-B238-C29B7F897C22}" uniqueName="Title" name="Titel" queryTableFieldId="1" dataDxfId="6"/>
    <tableColumn id="2" xr3:uid="{DA6854C0-ABCF-4642-9373-B6934B73B1FF}" uniqueName="FSObjType" name="Elementtyp" queryTableFieldId="3" dataDxfId="5"/>
    <tableColumn id="3" xr3:uid="{B299768D-0037-4055-8B04-05ADD7F2DEF6}" uniqueName="FileDirRef" name="Pfad" queryTableFieldId="2" dataDxfId="4"/>
    <tableColumn id="4" xr3:uid="{2F8FF2BD-608B-405E-BE05-C0A257FA3ECF}" uniqueName="DriverTag" name="Driver Tag" queryTableFieldId="4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53B8C4-A8F4-4447-8665-831F478D3C79}" name="Tabelle32" displayName="Tabelle32" ref="A2:BW103" totalsRowShown="0" headerRowDxfId="88" headerRowBorderDxfId="87" tableBorderDxfId="86">
  <autoFilter ref="A2:BW103" xr:uid="{3F41246D-DE1B-475C-BEAC-663B5B021DBE}"/>
  <tableColumns count="75">
    <tableColumn id="1" xr3:uid="{66F04483-4C49-4E25-BB68-1E9AEBD63AD1}" name="Stream ID"/>
    <tableColumn id="2" xr3:uid="{0C372DE8-06FF-476E-9673-A4DBB084B48F}" name="Sender-Receivername" dataDxfId="85">
      <calculatedColumnFormula>IFERROR(IF(VLOOKUP(Tabelle32[[#This Row],[Device ID]],BOM!$A$3:$B$103,2,FALSE)=0,"",CONCATENATE(VLOOKUP(Tabelle32[[#This Row],[Device ID]],BOM!$A$3:$B$103,2,FALSE),"_",BV3)),"")</calculatedColumnFormula>
    </tableColumn>
    <tableColumn id="3" xr3:uid="{28175CB5-6228-48DD-9F5B-A17F0A0859BB}" name="Creation_x000a_Date" dataDxfId="84"/>
    <tableColumn id="5" xr3:uid="{ACD14E72-3F41-44AC-9093-A80656312231}" name="Change Date_x000a_Stream Name" dataDxfId="83"/>
    <tableColumn id="4" xr3:uid="{91CDA37B-8532-4F6A-A23A-EC444A3CE59B}" name="Change Date_x000a_Stream Data" dataDxfId="82"/>
    <tableColumn id="11" xr3:uid="{65602C90-DBBE-41D6-AF73-6E7E19D2DE83}" name="Attached Device if Gateway" dataDxfId="81">
      <calculatedColumnFormula>IFERROR(VLOOKUP(Tabelle32[[#This Row],[Device ID]],BOM!$A$3:$BO$103,15,FALSE),"")</calculatedColumnFormula>
    </tableColumn>
    <tableColumn id="6" xr3:uid="{73A685FC-A341-47BD-A197-A22DA9BC6D37}" name="Device ID" dataDxfId="80"/>
    <tableColumn id="7" xr3:uid="{F057114B-D361-4435-99EC-56771FE4DF31}" name="Device Label (according to rack layout)" dataDxfId="79">
      <calculatedColumnFormula>IFERROR(VLOOKUP(Tabelle32[[#This Row],[Device ID]],BOM!$A$3:$BO$103,2,FALSE),"")</calculatedColumnFormula>
    </tableColumn>
    <tableColumn id="12" xr3:uid="{7A450DA3-47E3-4329-B824-C6B8627598B0}" name="Functional Group" dataDxfId="78">
      <calculatedColumnFormula>IFERROR(VLOOKUP(Tabelle32[[#This Row],[Device ID]],BOM!$A$3:$BO$103,11,FALSE),"")</calculatedColumnFormula>
    </tableColumn>
    <tableColumn id="13" xr3:uid="{58CF30AC-896C-446F-943B-D6F2EE381977}" name="Device Location" dataDxfId="77">
      <calculatedColumnFormula>IFERROR(VLOOKUP(Tabelle32[[#This Row],[Device ID]],BOM!$A$3:$BO$103,12,FALSE),"")</calculatedColumnFormula>
    </tableColumn>
    <tableColumn id="8" xr3:uid="{AF540DC9-9425-48E8-B1EE-68CCE9563406}" name="Manufacturer" dataDxfId="76">
      <calculatedColumnFormula>IFERROR(VLOOKUP(Tabelle32[[#This Row],[Device ID]],BOM!$A$3:$BO$103,13,FALSE),"")</calculatedColumnFormula>
    </tableColumn>
    <tableColumn id="14" xr3:uid="{A5EA848D-A63A-4B28-84BB-BD010E793FD8}" name="Device Type  Gateway" dataDxfId="75">
      <calculatedColumnFormula>IFERROR(VLOOKUP(Tabelle32[[#This Row],[Device ID]],BOM!$A$3:$BO$103,14,FALSE),"")</calculatedColumnFormula>
    </tableColumn>
    <tableColumn id="16" xr3:uid="{5030155C-C999-4E53-A5C6-CBAE30BDF370}" name="Workplace (Usage)" dataDxfId="74">
      <calculatedColumnFormula>IFERROR(VLOOKUP(Tabelle32[[#This Row],[Device ID]],BOM!$A$3:$BO$103,16,FALSE),"")</calculatedColumnFormula>
    </tableColumn>
    <tableColumn id="17" xr3:uid="{7D79353D-BC66-498B-A9DA-0E66C5A0A708}" name="Workplace (Room)" dataDxfId="73">
      <calculatedColumnFormula>IFERROR(VLOOKUP(Tabelle32[[#This Row],[Device ID]],BOM!$A$3:$BO$103,17,FALSE),"")</calculatedColumnFormula>
    </tableColumn>
    <tableColumn id="18" xr3:uid="{9B57785A-DDA8-4D43-B21B-E090530F689F}" name="BS0" dataDxfId="72"/>
    <tableColumn id="19" xr3:uid="{93F6C5F8-8022-4BD6-9960-AA362953B035}" name="KSC Acq" dataDxfId="71">
      <calculatedColumnFormula>IFERROR(VLOOKUP(Tabelle32[[#This Row],[Device ID]],BOM!$A$3:$BO$50,19,FALSE),"")</calculatedColumnFormula>
    </tableColumn>
    <tableColumn id="20" xr3:uid="{9898FF3D-D530-42FF-B6DE-A04929893B79}" name="KSC Pro" dataDxfId="70">
      <calculatedColumnFormula>IFERROR(VLOOKUP(Tabelle32[[#This Row],[Device ID]],BOM!$A$3:$BO$50,20,FALSE),"")</calculatedColumnFormula>
    </tableColumn>
    <tableColumn id="21" xr3:uid="{FC7BA0D1-8BAE-4BC1-B588-C5F87E1424CC}" name="KSC Agg" dataDxfId="69">
      <calculatedColumnFormula>IFERROR(VLOOKUP(Tabelle32[[#This Row],[Device ID]],BOM!$A$3:$BO$50,21,FALSE),"")</calculatedColumnFormula>
    </tableColumn>
    <tableColumn id="22" xr3:uid="{036681B8-A10C-4C06-986C-256008FB40A8}" name="Management BFE" dataDxfId="68"/>
    <tableColumn id="23" xr3:uid="{37F9702E-B29E-4D0A-BF31-F6FA4F65C561}" name="Showdesign" dataDxfId="67"/>
    <tableColumn id="24" xr3:uid="{62D4D336-B115-4FDA-9935-D27ABAB8E18E}" name="Responsibility" dataDxfId="66">
      <calculatedColumnFormula>IFERROR(VLOOKUP(Tabelle32[[#This Row],[Device ID]],BOM!$A$3:$BO$103,24,FALSE),"")</calculatedColumnFormula>
    </tableColumn>
    <tableColumn id="25" xr3:uid="{7E63E374-5828-476C-9BE9-240F8746B06E}" name="FQDN Realtime A" dataDxfId="65">
      <calculatedColumnFormula>IFERROR(VLOOKUP(Tabelle32[[#This Row],[Device ID]],BOM!$A$3:$BO$103,25,FALSE),"")</calculatedColumnFormula>
    </tableColumn>
    <tableColumn id="26" xr3:uid="{C666659A-BFD5-4797-824F-6E7FB0D478EC}" name="IP-Address Realtime A" dataDxfId="64">
      <calculatedColumnFormula>IFERROR(VLOOKUP(Tabelle32[[#This Row],[Device ID]],BOM!$A$3:$BO$103,26,FALSE),"")</calculatedColumnFormula>
    </tableColumn>
    <tableColumn id="27" xr3:uid="{DE4CEAFC-71AE-4D27-9536-94AD6F348419}" name="Switch Realtime A" dataDxfId="63">
      <calculatedColumnFormula>IFERROR(VLOOKUP(Tabelle32[[#This Row],[Device ID]],BOM!$A$3:$BO$103,27,FALSE),"")</calculatedColumnFormula>
    </tableColumn>
    <tableColumn id="28" xr3:uid="{BB0C1796-B48C-4C02-AA51-187611C1C76C}" name="Port Realtime A" dataDxfId="62">
      <calculatedColumnFormula>IFERROR(VLOOKUP(Tabelle32[[#This Row],[Device ID]],BOM!$A$3:$BO$103,28,FALSE),"")</calculatedColumnFormula>
    </tableColumn>
    <tableColumn id="29" xr3:uid="{53E13349-B598-4FCB-9468-E604F1BEF5E1}" name="FQDN Realtime B" dataDxfId="61">
      <calculatedColumnFormula>IFERROR(VLOOKUP(Tabelle32[[#This Row],[Device ID]],BOM!$A$3:$BO$103,29,FALSE),"")</calculatedColumnFormula>
    </tableColumn>
    <tableColumn id="30" xr3:uid="{4ED1C839-4F1B-419B-B534-88D5F8B577C7}" name="IP-Address Realtime B" dataDxfId="60">
      <calculatedColumnFormula>IFERROR(VLOOKUP(Tabelle32[[#This Row],[Device ID]],BOM!$A$3:$BO$103,30,FALSE),"")</calculatedColumnFormula>
    </tableColumn>
    <tableColumn id="31" xr3:uid="{25B22A65-C62C-41ED-8A0B-C77A982CBCC5}" name="Switch Realtime B" dataDxfId="59">
      <calculatedColumnFormula>IFERROR(VLOOKUP(Tabelle32[[#This Row],[Device ID]],BOM!$A$3:$BO$103,31,FALSE),"")</calculatedColumnFormula>
    </tableColumn>
    <tableColumn id="32" xr3:uid="{D8464CAC-95AC-4B0C-9FCE-4D7C22F70326}" name="Port Realtime B" dataDxfId="58">
      <calculatedColumnFormula>IFERROR(VLOOKUP(Tabelle32[[#This Row],[Device ID]],BOM!$A$3:$BO$103,32,FALSE),"")</calculatedColumnFormula>
    </tableColumn>
    <tableColumn id="33" xr3:uid="{8083D8EC-1E60-4237-B4E0-6BFC4C83EDA8}" name="FQDN Control A" dataDxfId="57">
      <calculatedColumnFormula>IFERROR(VLOOKUP(Tabelle32[[#This Row],[Device ID]],BOM!$A$3:$BO$103,33,FALSE),"")</calculatedColumnFormula>
    </tableColumn>
    <tableColumn id="34" xr3:uid="{F7D2F794-C2F7-4270-AAB2-D66E9872C72B}" name="IP-Address Control A" dataDxfId="56">
      <calculatedColumnFormula>IFERROR(VLOOKUP(Tabelle32[[#This Row],[Device ID]],BOM!$A$3:$BO$103,34,FALSE),"")</calculatedColumnFormula>
    </tableColumn>
    <tableColumn id="35" xr3:uid="{53BC2172-ADBD-4D7E-9F5F-2AB322C53085}" name="FQDN Control B" dataDxfId="55">
      <calculatedColumnFormula>IFERROR(VLOOKUP(Tabelle32[[#This Row],[Device ID]],BOM!$A$3:$BO$103,35,FALSE),"")</calculatedColumnFormula>
    </tableColumn>
    <tableColumn id="36" xr3:uid="{7D3906BA-3FB7-44C3-B0B8-AB6EA797CED9}" name="IP-Address Control B" dataDxfId="54">
      <calculatedColumnFormula>IFERROR(VLOOKUP(Tabelle32[[#This Row],[Device ID]],BOM!$A$3:$BO$103,36,FALSE),"")</calculatedColumnFormula>
    </tableColumn>
    <tableColumn id="37" xr3:uid="{12DDEC58-4302-4059-996E-CCA62481F30F}" name="Netzwerk Protokoll_x000a_ (TCP/UDP)"/>
    <tableColumn id="38" xr3:uid="{CF14B1CA-C294-4923-9F4F-AE76D8C812A1}" name="Kommunikations Richtung _x000a_(-&gt; BFE, BFE -&gt;)"/>
    <tableColumn id="39" xr3:uid="{AA957C5B-E7C4-463E-A222-62C2CAEDCC36}" name="Protokoll _x000a_(BFE)"/>
    <tableColumn id="40" xr3:uid="{87583E35-3027-4F33-A9D8-18FB584213E1}" name="Portnummer_x000a_(BFE)"/>
    <tableColumn id="41" xr3:uid="{AA5A8A5D-E17F-4ACA-AC8A-1B321261BBFF}" name="Driver " dataDxfId="53">
      <calculatedColumnFormula>IFERROR(VLOOKUP(Tabelle32[[#This Row],[Device ID]],BOM!$A$3:$BO$103,41,FALSE),"")</calculatedColumnFormula>
    </tableColumn>
    <tableColumn id="42" xr3:uid="{C889C014-1D5B-464C-924B-A167C4C0C837}" name="Static Multicasts "/>
    <tableColumn id="43" xr3:uid="{702B9C89-3658-4F3D-94CC-E1A094414FCC}" name="2022-7" dataDxfId="52">
      <calculatedColumnFormula>IFERROR(VLOOKUP(Tabelle32[[#This Row],[Device ID]],BOM!$A$3:$BO$103,43,FALSE),"")</calculatedColumnFormula>
    </tableColumn>
    <tableColumn id="44" xr3:uid="{3A5ED3F2-F722-4652-94AC-98B5A9BD6136}" name="MBB"/>
    <tableColumn id="45" xr3:uid="{3999BCB7-4A68-4113-85E2-455AA62A9A1E}" name="VIP-Description" dataDxfId="51">
      <calculatedColumnFormula>CONCATENATE(
Tabelle32[[#This Row],[Workplace (Room)]],
" | ",#REF!,
" | ",
Tabelle32[[#This Row],[Workplace (Usage)]]
)</calculatedColumnFormula>
    </tableColumn>
    <tableColumn id="46" xr3:uid="{5F641456-9C1F-41BF-B975-53C7B9547821}" name="Date Configured in VIP"/>
    <tableColumn id="47" xr3:uid="{F3688EC7-F761-4107-8D94-7B2325D87466}" name="Type:Vid_1080i50" dataDxfId="50"/>
    <tableColumn id="48" xr3:uid="{9FA517B7-5370-4C2F-B7DB-2B0E701C87F6}" name="Type:Vid_1080p25" dataDxfId="49"/>
    <tableColumn id="49" xr3:uid="{31413FF0-A65B-4A03-B4BE-C551D913DA44}" name="Type:Vid_1080p50" dataDxfId="48"/>
    <tableColumn id="50" xr3:uid="{C2985940-2725-4998-AD6E-3242BB5741AC}" name="Type:Vid_2160p50" dataDxfId="47"/>
    <tableColumn id="51" xr3:uid="{72B55598-55A3-415A-87C8-0C2441B8D7D3}" name="Type:Vid_1080p60" dataDxfId="46"/>
    <tableColumn id="52" xr3:uid="{B895445C-F139-4CA5-8FED-F1B4EC28E42C}" name="Type:Aud_1CH_M" dataDxfId="45"/>
    <tableColumn id="53" xr3:uid="{CF162F72-FA3C-470B-B3BE-A7EB75FEFE97}" name="Type:Aud_1CH_M_LD" dataDxfId="44"/>
    <tableColumn id="54" xr3:uid="{8C643AC9-8504-41E3-BDFB-A59FEFB8C21F}" name="Type:Aud_2CH_DBE" dataDxfId="43"/>
    <tableColumn id="55" xr3:uid="{404BD9C3-6283-41FB-B97B-51BB6C244678}" name="Type:Aud_2CH_LR" dataDxfId="42"/>
    <tableColumn id="56" xr3:uid="{E26F0C71-C988-4312-890B-138C07C9AE89}" name="Type:Aud_2CH_LR_LD" dataDxfId="41"/>
    <tableColumn id="57" xr3:uid="{1E7CE6FE-2320-4A79-9DBE-EA4DB9E5F282}" name="Type:Aud_3CH_LRC" dataDxfId="40"/>
    <tableColumn id="58" xr3:uid="{B0D92E9E-9206-4C80-BCE9-FB28243BE761}" name="Type:Aud_6CH_5.1" dataDxfId="39"/>
    <tableColumn id="59" xr3:uid="{997C8822-9FC6-4693-AF2F-0F369DAF094C}" name="Type:Aud_8CH_RAW" dataDxfId="38"/>
    <tableColumn id="60" xr3:uid="{DF4215AF-BB26-41D1-BC88-919F1CBFD7A4}" name="Type:Aud_8CH_RAW_LD" dataDxfId="37"/>
    <tableColumn id="61" xr3:uid="{5DBD3544-B805-4A0A-BB46-CBFBB0686ABE}" name="Type:Aud_32CH_RAW_LD" dataDxfId="36"/>
    <tableColumn id="62" xr3:uid="{51C33FEE-4EB6-4853-AD62-EA0F2FB7ECE9}" name="Type:Anc_Prot" dataDxfId="35"/>
    <tableColumn id="63" xr3:uid="{72353F6B-ED9D-44C1-9D58-269CE2129940}" name="Converter Function enabled" dataDxfId="34"/>
    <tableColumn id="64" xr3:uid="{65218915-D2BE-48AE-A8C4-01B2641062B8}" name="Use As Endpoint" dataDxfId="33"/>
    <tableColumn id="65" xr3:uid="{AB04B361-25B5-47B7-924D-FB1BC274F907}" name="Tags" dataDxfId="32">
      <calculatedColumnFormula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calculatedColumnFormula>
    </tableColumn>
    <tableColumn id="68" xr3:uid="{70086478-6A10-4AEF-BA1E-BE270C3ED55E}" name="VideoIPath unique ID"/>
    <tableColumn id="69" xr3:uid="{E45BFB5E-E245-42EE-902D-D7C879B3B209}" name="Import Action"/>
    <tableColumn id="74" xr3:uid="{2F8F648C-8D06-49D8-A317-4C0D67234AFA}" name="Gerätegruppe _x000a__x000a_Circuit Manager" dataDxfId="31"/>
    <tableColumn id="73" xr3:uid="{7BF946FD-DAF7-4D02-91BD-E1F75E5D97CB}" name="Gerät_x000a__x000a_Circuit Manager" dataDxfId="30"/>
    <tableColumn id="72" xr3:uid="{A5B2093A-3CD1-440E-B411-33A636BF878A}" name="Family_x000a__x000a_GFX-Unit" dataDxfId="29"/>
    <tableColumn id="71" xr3:uid="{BE7FAAD3-C8A6-4D5B-9B10-F4B65E16B18B}" name="Label 1_x000a__x000a_GFX-Unit" dataDxfId="28"/>
    <tableColumn id="76" xr3:uid="{9F40E607-07DD-4935-946B-827CF6B01FEC}" name="Anzahl Zeichen" dataDxfId="27">
      <calculatedColumnFormula>LEN(Tabelle32[[#This Row],[Label 1
GFX-Unit]])</calculatedColumnFormula>
    </tableColumn>
    <tableColumn id="75" xr3:uid="{F1A2EE94-6EA8-44D6-8F5B-50C2399D08D1}" name="Label 3_x000a_(no Limit)" dataDxfId="26"/>
    <tableColumn id="70" xr3:uid="{D9F5D5B4-9175-4FFC-B15A-7804AD77DCA8}" name="Label 4_x000a_(no Limit)" dataDxfId="25"/>
    <tableColumn id="66" xr3:uid="{423E2D3B-057F-4C1D-B1DA-E445C0B18C24}" name="Signaltyp"/>
    <tableColumn id="9" xr3:uid="{F34038BD-B83B-498F-ACC8-7E0B5223F0BE}" name="Send/Rec"/>
    <tableColumn id="67" xr3:uid="{6D16CF68-137C-4AD3-8301-6BF5DE58AD3F}" name="Streamname"/>
    <tableColumn id="10" xr3:uid="{D0E10E01-81A4-4AD8-B7ED-25CAE66CBB91}" name="Streamcounter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6D1A41-540D-4CF4-AD03-56263EFCF6E2}" name="Tabelle_query__1" displayName="Tabelle_query__1" ref="A1:C13" tableType="queryTable" totalsRowShown="0">
  <autoFilter ref="A1:C13" xr:uid="{7D68FF9E-85DB-4B63-8C5F-BB3FA1FF5375}"/>
  <tableColumns count="3">
    <tableColumn id="1" xr3:uid="{B09DF75A-68FB-4C39-A8C7-D1358F556E8C}" uniqueName="Title" name="Device Type Gateway" queryTableFieldId="1" dataDxfId="2"/>
    <tableColumn id="2" xr3:uid="{D1B36C91-AED5-49B9-B16C-AA1B181EBC4B}" uniqueName="FSObjType" name="Elementtyp" queryTableFieldId="3" dataDxfId="1"/>
    <tableColumn id="3" xr3:uid="{4E924EE2-4BC2-4184-A3A6-99CC5F141E67}" uniqueName="FileDirRef" name="Pfad" queryTableFieldId="2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33494EA-8AA0-4D1C-A75E-AE98129CD549}" name="Tabelle_query__9" displayName="Tabelle_query__9" ref="A1:C18" tableType="queryTable" totalsRowShown="0">
  <autoFilter ref="A1:C18" xr:uid="{930AEB1D-2755-431A-B610-D6236B517904}"/>
  <tableColumns count="3">
    <tableColumn id="1" xr3:uid="{6CA895C3-BC8F-4C9C-B341-CDD3ABCDBFDC}" uniqueName="Title" name="Manufacturer" queryTableFieldId="1" dataDxfId="24"/>
    <tableColumn id="2" xr3:uid="{8C2707E9-F3F5-4F4A-9EA5-D55271B03B82}" uniqueName="FSObjType" name="Elementtyp" queryTableFieldId="3" dataDxfId="23"/>
    <tableColumn id="3" xr3:uid="{23974006-793C-4493-82AE-B87DAC316E86}" uniqueName="FileDirRef" name="Pfad" queryTableFieldId="2" dataDxfId="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96B389-31B7-4B18-A058-ECE45BF05CB7}" name="Tabelle_query__3" displayName="Tabelle_query__3" ref="A1:C13" tableType="queryTable" totalsRowShown="0">
  <autoFilter ref="A1:C13" xr:uid="{288CC0C6-F528-411F-91C4-D8BEC80E2B62}"/>
  <tableColumns count="3">
    <tableColumn id="1" xr3:uid="{EA27DE2D-B71F-47D0-A8DE-7B975E1716D4}" uniqueName="Title" name="Device Type Gateway" queryTableFieldId="1" dataDxfId="21"/>
    <tableColumn id="2" xr3:uid="{585B64C0-F315-41E5-A650-3B07084E2A21}" uniqueName="FSObjType" name="Elementtyp" queryTableFieldId="3" dataDxfId="20"/>
    <tableColumn id="3" xr3:uid="{E008FCD1-0CB9-4C97-AB59-41CACCDCABA7}" uniqueName="FileDirRef" name="Pfad" queryTableFieldId="2" dataDxfId="1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2245D9-0041-4B42-9F1C-92DC246C74D5}" name="Tabelle_query__2" displayName="Tabelle_query__2" ref="A1:C66" tableType="queryTable" totalsRowShown="0">
  <autoFilter ref="A1:C66" xr:uid="{E4B9085B-942A-45A9-9BE2-7290F394D19D}"/>
  <tableColumns count="3">
    <tableColumn id="1" xr3:uid="{4017964E-0FBF-4DEF-B7B8-9C9828147D8E}" uniqueName="Title" name="Device Location" queryTableFieldId="1" dataDxfId="18"/>
    <tableColumn id="2" xr3:uid="{6F328436-D25A-4401-A4B4-E1CFD91C7252}" uniqueName="FSObjType" name="Elementtyp" queryTableFieldId="3" dataDxfId="17"/>
    <tableColumn id="3" xr3:uid="{30160F83-7D6F-4AD6-9030-DAF7173B2160}" uniqueName="FileDirRef" name="Pfad" queryTableFieldId="2" dataDxfId="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FA5D22-C707-49F4-8480-13B4A3EABA23}" name="Tabelle_query__8" displayName="Tabelle_query__8" ref="A1:C42" tableType="queryTable" totalsRowShown="0">
  <autoFilter ref="A1:C42" xr:uid="{351F62E4-72DF-473F-A03A-0DCA82D7F46E}"/>
  <tableColumns count="3">
    <tableColumn id="1" xr3:uid="{D9CC79D8-0B05-4E8B-8593-E988CC152833}" uniqueName="Title" name="Titel" queryTableFieldId="1" dataDxfId="15"/>
    <tableColumn id="2" xr3:uid="{B46AEF63-23DD-4E9F-A459-FB7C85A1D402}" uniqueName="FSObjType" name="Elementtyp" queryTableFieldId="3" dataDxfId="14"/>
    <tableColumn id="3" xr3:uid="{0B03D657-8EF4-4E7C-ABC0-4BD2D4FDC810}" uniqueName="FileDirRef" name="Pfad" queryTableFieldId="2" dataDxfId="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B5A7614-145C-4550-B8B5-48353A887160}" name="Tabelle_query__7" displayName="Tabelle_query__7" ref="A1:C71" tableType="queryTable" totalsRowShown="0">
  <autoFilter ref="A1:C71" xr:uid="{EF66D351-8BC3-4255-8D39-06881559C04D}"/>
  <tableColumns count="3">
    <tableColumn id="1" xr3:uid="{5D7FA3B1-D089-4AD1-B429-247590FD2CDB}" uniqueName="Title" name="Titel" queryTableFieldId="1" dataDxfId="12"/>
    <tableColumn id="2" xr3:uid="{0DAFCDF8-B55E-41D9-98FA-73112D74B82A}" uniqueName="FSObjType" name="Elementtyp" queryTableFieldId="3" dataDxfId="11"/>
    <tableColumn id="3" xr3:uid="{528BB905-4A89-4309-BDE6-4A5910A9C1EE}" uniqueName="FileDirRef" name="Pfad" queryTableFieldId="2" dataDxfId="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0F69DE-766D-47DD-AF16-2304E439E472}" name="Tabelle_query__6" displayName="Tabelle_query__6" ref="A1:C3" tableType="queryTable" totalsRowShown="0">
  <autoFilter ref="A1:C3" xr:uid="{3FBBA562-4C17-4E50-A55F-E604287E2463}"/>
  <tableColumns count="3">
    <tableColumn id="1" xr3:uid="{602D5A65-7E6A-4468-B00F-325F079BB691}" uniqueName="Title" name="Titel" queryTableFieldId="1" dataDxfId="9"/>
    <tableColumn id="2" xr3:uid="{8E7938E8-623F-4E11-8FB1-C61E82497AA9}" uniqueName="FSObjType" name="Elementtyp" queryTableFieldId="3" dataDxfId="8"/>
    <tableColumn id="3" xr3:uid="{31AA14E1-99C5-42E1-8989-233221AB74E4}" uniqueName="FileDirRef" name="Pfad" queryTableFieldId="2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7F49-002E-4906-AEB8-8177CB56EB97}">
  <dimension ref="A1:C10"/>
  <sheetViews>
    <sheetView workbookViewId="0">
      <selection activeCell="C6" sqref="C6"/>
    </sheetView>
  </sheetViews>
  <sheetFormatPr baseColWidth="10" defaultColWidth="11.453125" defaultRowHeight="12.5" x14ac:dyDescent="0.25"/>
  <cols>
    <col min="1" max="1" width="17.81640625" customWidth="1"/>
    <col min="2" max="2" width="35.7265625" customWidth="1"/>
    <col min="3" max="3" width="29.26953125" customWidth="1"/>
  </cols>
  <sheetData>
    <row r="1" spans="1:3" ht="18" x14ac:dyDescent="0.4">
      <c r="A1" s="37" t="s">
        <v>116</v>
      </c>
    </row>
    <row r="2" spans="1:3" ht="18" x14ac:dyDescent="0.4">
      <c r="A2" s="37"/>
      <c r="C2" t="s">
        <v>126</v>
      </c>
    </row>
    <row r="3" spans="1:3" ht="13" x14ac:dyDescent="0.3">
      <c r="B3" s="39" t="s">
        <v>125</v>
      </c>
      <c r="C3" s="39" t="s">
        <v>124</v>
      </c>
    </row>
    <row r="4" spans="1:3" ht="23.25" customHeight="1" x14ac:dyDescent="0.25">
      <c r="A4" s="40" t="s">
        <v>117</v>
      </c>
      <c r="B4" s="53" t="s">
        <v>250</v>
      </c>
      <c r="C4" s="52">
        <v>43775</v>
      </c>
    </row>
    <row r="5" spans="1:3" ht="23.25" customHeight="1" x14ac:dyDescent="0.25">
      <c r="A5" s="40" t="s">
        <v>118</v>
      </c>
      <c r="B5" s="53" t="s">
        <v>250</v>
      </c>
      <c r="C5" s="52">
        <v>43775</v>
      </c>
    </row>
    <row r="6" spans="1:3" ht="23.25" customHeight="1" x14ac:dyDescent="0.25">
      <c r="A6" s="40" t="s">
        <v>119</v>
      </c>
      <c r="B6" s="53" t="s">
        <v>262</v>
      </c>
      <c r="C6" s="52">
        <v>43777</v>
      </c>
    </row>
    <row r="7" spans="1:3" ht="23.25" customHeight="1" x14ac:dyDescent="0.25">
      <c r="A7" s="40" t="s">
        <v>120</v>
      </c>
      <c r="B7" s="38"/>
      <c r="C7" s="38"/>
    </row>
    <row r="8" spans="1:3" ht="23.25" customHeight="1" x14ac:dyDescent="0.25">
      <c r="A8" s="40" t="s">
        <v>121</v>
      </c>
      <c r="B8" s="38"/>
      <c r="C8" s="38"/>
    </row>
    <row r="9" spans="1:3" ht="23.25" customHeight="1" x14ac:dyDescent="0.25">
      <c r="A9" s="40" t="s">
        <v>123</v>
      </c>
      <c r="B9" s="38"/>
      <c r="C9" s="38"/>
    </row>
    <row r="10" spans="1:3" ht="23.25" customHeight="1" x14ac:dyDescent="0.25">
      <c r="A10" s="40" t="s">
        <v>122</v>
      </c>
      <c r="B10" s="38"/>
      <c r="C10" s="38"/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EF97-2EFA-41C5-ACB8-E21062ADDD5B}">
  <sheetPr>
    <tabColor theme="0" tint="-4.9989318521683403E-2"/>
  </sheetPr>
  <dimension ref="A1:C71"/>
  <sheetViews>
    <sheetView workbookViewId="0">
      <selection activeCell="C39" sqref="C39"/>
    </sheetView>
  </sheetViews>
  <sheetFormatPr baseColWidth="10" defaultColWidth="11.453125" defaultRowHeight="12.5" x14ac:dyDescent="0.25"/>
  <cols>
    <col min="1" max="1" width="23.08984375" bestFit="1" customWidth="1"/>
    <col min="2" max="2" width="12.81640625" bestFit="1" customWidth="1"/>
    <col min="3" max="3" width="51" bestFit="1" customWidth="1"/>
  </cols>
  <sheetData>
    <row r="1" spans="1:3" x14ac:dyDescent="0.25">
      <c r="A1" t="s">
        <v>216</v>
      </c>
      <c r="B1" t="s">
        <v>140</v>
      </c>
      <c r="C1" t="s">
        <v>139</v>
      </c>
    </row>
    <row r="2" spans="1:3" x14ac:dyDescent="0.25">
      <c r="A2" s="35" t="s">
        <v>155</v>
      </c>
      <c r="B2" s="35" t="s">
        <v>143</v>
      </c>
      <c r="C2" s="35" t="s">
        <v>240</v>
      </c>
    </row>
    <row r="3" spans="1:3" x14ac:dyDescent="0.25">
      <c r="A3" s="35" t="s">
        <v>157</v>
      </c>
      <c r="B3" s="35" t="s">
        <v>143</v>
      </c>
      <c r="C3" s="35" t="s">
        <v>240</v>
      </c>
    </row>
    <row r="4" spans="1:3" x14ac:dyDescent="0.25">
      <c r="A4" s="35" t="s">
        <v>158</v>
      </c>
      <c r="B4" s="35" t="s">
        <v>143</v>
      </c>
      <c r="C4" s="35" t="s">
        <v>240</v>
      </c>
    </row>
    <row r="5" spans="1:3" x14ac:dyDescent="0.25">
      <c r="A5" s="35" t="s">
        <v>159</v>
      </c>
      <c r="B5" s="35" t="s">
        <v>143</v>
      </c>
      <c r="C5" s="35" t="s">
        <v>240</v>
      </c>
    </row>
    <row r="6" spans="1:3" x14ac:dyDescent="0.25">
      <c r="A6" s="35" t="s">
        <v>160</v>
      </c>
      <c r="B6" s="35" t="s">
        <v>143</v>
      </c>
      <c r="C6" s="35" t="s">
        <v>240</v>
      </c>
    </row>
    <row r="7" spans="1:3" x14ac:dyDescent="0.25">
      <c r="A7" s="35" t="s">
        <v>161</v>
      </c>
      <c r="B7" s="35" t="s">
        <v>143</v>
      </c>
      <c r="C7" s="35" t="s">
        <v>240</v>
      </c>
    </row>
    <row r="8" spans="1:3" x14ac:dyDescent="0.25">
      <c r="A8" s="35" t="s">
        <v>162</v>
      </c>
      <c r="B8" s="35" t="s">
        <v>143</v>
      </c>
      <c r="C8" s="35" t="s">
        <v>240</v>
      </c>
    </row>
    <row r="9" spans="1:3" x14ac:dyDescent="0.25">
      <c r="A9" s="35" t="s">
        <v>163</v>
      </c>
      <c r="B9" s="35" t="s">
        <v>143</v>
      </c>
      <c r="C9" s="35" t="s">
        <v>240</v>
      </c>
    </row>
    <row r="10" spans="1:3" x14ac:dyDescent="0.25">
      <c r="A10" s="35" t="s">
        <v>164</v>
      </c>
      <c r="B10" s="35" t="s">
        <v>143</v>
      </c>
      <c r="C10" s="35" t="s">
        <v>240</v>
      </c>
    </row>
    <row r="11" spans="1:3" x14ac:dyDescent="0.25">
      <c r="A11" s="35" t="s">
        <v>165</v>
      </c>
      <c r="B11" s="35" t="s">
        <v>143</v>
      </c>
      <c r="C11" s="35" t="s">
        <v>240</v>
      </c>
    </row>
    <row r="12" spans="1:3" x14ac:dyDescent="0.25">
      <c r="A12" s="35" t="s">
        <v>166</v>
      </c>
      <c r="B12" s="35" t="s">
        <v>143</v>
      </c>
      <c r="C12" s="35" t="s">
        <v>240</v>
      </c>
    </row>
    <row r="13" spans="1:3" x14ac:dyDescent="0.25">
      <c r="A13" s="35" t="s">
        <v>167</v>
      </c>
      <c r="B13" s="35" t="s">
        <v>143</v>
      </c>
      <c r="C13" s="35" t="s">
        <v>240</v>
      </c>
    </row>
    <row r="14" spans="1:3" x14ac:dyDescent="0.25">
      <c r="A14" s="35" t="s">
        <v>168</v>
      </c>
      <c r="B14" s="35" t="s">
        <v>143</v>
      </c>
      <c r="C14" s="35" t="s">
        <v>240</v>
      </c>
    </row>
    <row r="15" spans="1:3" x14ac:dyDescent="0.25">
      <c r="A15" s="35" t="s">
        <v>169</v>
      </c>
      <c r="B15" s="35" t="s">
        <v>143</v>
      </c>
      <c r="C15" s="35" t="s">
        <v>240</v>
      </c>
    </row>
    <row r="16" spans="1:3" x14ac:dyDescent="0.25">
      <c r="A16" s="35" t="s">
        <v>170</v>
      </c>
      <c r="B16" s="35" t="s">
        <v>143</v>
      </c>
      <c r="C16" s="35" t="s">
        <v>240</v>
      </c>
    </row>
    <row r="17" spans="1:3" x14ac:dyDescent="0.25">
      <c r="A17" s="35" t="s">
        <v>171</v>
      </c>
      <c r="B17" s="35" t="s">
        <v>143</v>
      </c>
      <c r="C17" s="35" t="s">
        <v>240</v>
      </c>
    </row>
    <row r="18" spans="1:3" x14ac:dyDescent="0.25">
      <c r="A18" s="35" t="s">
        <v>172</v>
      </c>
      <c r="B18" s="35" t="s">
        <v>143</v>
      </c>
      <c r="C18" s="35" t="s">
        <v>240</v>
      </c>
    </row>
    <row r="19" spans="1:3" x14ac:dyDescent="0.25">
      <c r="A19" s="35" t="s">
        <v>173</v>
      </c>
      <c r="B19" s="35" t="s">
        <v>143</v>
      </c>
      <c r="C19" s="35" t="s">
        <v>240</v>
      </c>
    </row>
    <row r="20" spans="1:3" x14ac:dyDescent="0.25">
      <c r="A20" s="35" t="s">
        <v>174</v>
      </c>
      <c r="B20" s="35" t="s">
        <v>143</v>
      </c>
      <c r="C20" s="35" t="s">
        <v>240</v>
      </c>
    </row>
    <row r="21" spans="1:3" x14ac:dyDescent="0.25">
      <c r="A21" s="35" t="s">
        <v>175</v>
      </c>
      <c r="B21" s="35" t="s">
        <v>143</v>
      </c>
      <c r="C21" s="35" t="s">
        <v>240</v>
      </c>
    </row>
    <row r="22" spans="1:3" x14ac:dyDescent="0.25">
      <c r="A22" s="35" t="s">
        <v>176</v>
      </c>
      <c r="B22" s="35" t="s">
        <v>143</v>
      </c>
      <c r="C22" s="35" t="s">
        <v>240</v>
      </c>
    </row>
    <row r="23" spans="1:3" x14ac:dyDescent="0.25">
      <c r="A23" s="35" t="s">
        <v>177</v>
      </c>
      <c r="B23" s="35" t="s">
        <v>143</v>
      </c>
      <c r="C23" s="35" t="s">
        <v>240</v>
      </c>
    </row>
    <row r="24" spans="1:3" x14ac:dyDescent="0.25">
      <c r="A24" s="35" t="s">
        <v>178</v>
      </c>
      <c r="B24" s="35" t="s">
        <v>143</v>
      </c>
      <c r="C24" s="35" t="s">
        <v>240</v>
      </c>
    </row>
    <row r="25" spans="1:3" x14ac:dyDescent="0.25">
      <c r="A25" s="35" t="s">
        <v>179</v>
      </c>
      <c r="B25" s="35" t="s">
        <v>143</v>
      </c>
      <c r="C25" s="35" t="s">
        <v>240</v>
      </c>
    </row>
    <row r="26" spans="1:3" x14ac:dyDescent="0.25">
      <c r="A26" s="35" t="s">
        <v>180</v>
      </c>
      <c r="B26" s="35" t="s">
        <v>143</v>
      </c>
      <c r="C26" s="35" t="s">
        <v>240</v>
      </c>
    </row>
    <row r="27" spans="1:3" x14ac:dyDescent="0.25">
      <c r="A27" s="35" t="s">
        <v>181</v>
      </c>
      <c r="B27" s="35" t="s">
        <v>143</v>
      </c>
      <c r="C27" s="35" t="s">
        <v>240</v>
      </c>
    </row>
    <row r="28" spans="1:3" x14ac:dyDescent="0.25">
      <c r="A28" s="35" t="s">
        <v>182</v>
      </c>
      <c r="B28" s="35" t="s">
        <v>143</v>
      </c>
      <c r="C28" s="35" t="s">
        <v>240</v>
      </c>
    </row>
    <row r="29" spans="1:3" x14ac:dyDescent="0.25">
      <c r="A29" s="35" t="s">
        <v>183</v>
      </c>
      <c r="B29" s="35" t="s">
        <v>143</v>
      </c>
      <c r="C29" s="35" t="s">
        <v>240</v>
      </c>
    </row>
    <row r="30" spans="1:3" x14ac:dyDescent="0.25">
      <c r="A30" s="35" t="s">
        <v>184</v>
      </c>
      <c r="B30" s="35" t="s">
        <v>143</v>
      </c>
      <c r="C30" s="35" t="s">
        <v>240</v>
      </c>
    </row>
    <row r="31" spans="1:3" x14ac:dyDescent="0.25">
      <c r="A31" s="35" t="s">
        <v>185</v>
      </c>
      <c r="B31" s="35" t="s">
        <v>143</v>
      </c>
      <c r="C31" s="35" t="s">
        <v>240</v>
      </c>
    </row>
    <row r="32" spans="1:3" x14ac:dyDescent="0.25">
      <c r="A32" s="35" t="s">
        <v>186</v>
      </c>
      <c r="B32" s="35" t="s">
        <v>143</v>
      </c>
      <c r="C32" s="35" t="s">
        <v>240</v>
      </c>
    </row>
    <row r="33" spans="1:3" x14ac:dyDescent="0.25">
      <c r="A33" s="35" t="s">
        <v>187</v>
      </c>
      <c r="B33" s="35" t="s">
        <v>143</v>
      </c>
      <c r="C33" s="35" t="s">
        <v>240</v>
      </c>
    </row>
    <row r="34" spans="1:3" x14ac:dyDescent="0.25">
      <c r="A34" s="35" t="s">
        <v>188</v>
      </c>
      <c r="B34" s="35" t="s">
        <v>143</v>
      </c>
      <c r="C34" s="35" t="s">
        <v>240</v>
      </c>
    </row>
    <row r="35" spans="1:3" x14ac:dyDescent="0.25">
      <c r="A35" s="35" t="s">
        <v>189</v>
      </c>
      <c r="B35" s="35" t="s">
        <v>143</v>
      </c>
      <c r="C35" s="35" t="s">
        <v>240</v>
      </c>
    </row>
    <row r="36" spans="1:3" x14ac:dyDescent="0.25">
      <c r="A36" s="35" t="s">
        <v>190</v>
      </c>
      <c r="B36" s="35" t="s">
        <v>143</v>
      </c>
      <c r="C36" s="35" t="s">
        <v>240</v>
      </c>
    </row>
    <row r="37" spans="1:3" x14ac:dyDescent="0.25">
      <c r="A37" s="35" t="s">
        <v>191</v>
      </c>
      <c r="B37" s="35" t="s">
        <v>143</v>
      </c>
      <c r="C37" s="35" t="s">
        <v>240</v>
      </c>
    </row>
    <row r="38" spans="1:3" x14ac:dyDescent="0.25">
      <c r="A38" s="35" t="s">
        <v>192</v>
      </c>
      <c r="B38" s="35" t="s">
        <v>143</v>
      </c>
      <c r="C38" s="35" t="s">
        <v>240</v>
      </c>
    </row>
    <row r="39" spans="1:3" x14ac:dyDescent="0.25">
      <c r="A39" s="35" t="s">
        <v>193</v>
      </c>
      <c r="B39" s="35" t="s">
        <v>143</v>
      </c>
      <c r="C39" s="35" t="s">
        <v>240</v>
      </c>
    </row>
    <row r="40" spans="1:3" x14ac:dyDescent="0.25">
      <c r="A40" s="35" t="s">
        <v>194</v>
      </c>
      <c r="B40" s="35" t="s">
        <v>143</v>
      </c>
      <c r="C40" s="35" t="s">
        <v>240</v>
      </c>
    </row>
    <row r="41" spans="1:3" x14ac:dyDescent="0.25">
      <c r="A41" s="35" t="s">
        <v>195</v>
      </c>
      <c r="B41" s="35" t="s">
        <v>143</v>
      </c>
      <c r="C41" s="35" t="s">
        <v>240</v>
      </c>
    </row>
    <row r="42" spans="1:3" x14ac:dyDescent="0.25">
      <c r="A42" s="35" t="s">
        <v>196</v>
      </c>
      <c r="B42" s="35" t="s">
        <v>143</v>
      </c>
      <c r="C42" s="35" t="s">
        <v>240</v>
      </c>
    </row>
    <row r="43" spans="1:3" x14ac:dyDescent="0.25">
      <c r="A43" s="35" t="s">
        <v>197</v>
      </c>
      <c r="B43" s="35" t="s">
        <v>143</v>
      </c>
      <c r="C43" s="35" t="s">
        <v>240</v>
      </c>
    </row>
    <row r="44" spans="1:3" x14ac:dyDescent="0.25">
      <c r="A44" s="35" t="s">
        <v>198</v>
      </c>
      <c r="B44" s="35" t="s">
        <v>143</v>
      </c>
      <c r="C44" s="35" t="s">
        <v>240</v>
      </c>
    </row>
    <row r="45" spans="1:3" x14ac:dyDescent="0.25">
      <c r="A45" s="35" t="s">
        <v>199</v>
      </c>
      <c r="B45" s="35" t="s">
        <v>143</v>
      </c>
      <c r="C45" s="35" t="s">
        <v>240</v>
      </c>
    </row>
    <row r="46" spans="1:3" x14ac:dyDescent="0.25">
      <c r="A46" s="35" t="s">
        <v>200</v>
      </c>
      <c r="B46" s="35" t="s">
        <v>143</v>
      </c>
      <c r="C46" s="35" t="s">
        <v>240</v>
      </c>
    </row>
    <row r="47" spans="1:3" x14ac:dyDescent="0.25">
      <c r="A47" s="35" t="s">
        <v>201</v>
      </c>
      <c r="B47" s="35" t="s">
        <v>143</v>
      </c>
      <c r="C47" s="35" t="s">
        <v>240</v>
      </c>
    </row>
    <row r="48" spans="1:3" x14ac:dyDescent="0.25">
      <c r="A48" s="35" t="s">
        <v>202</v>
      </c>
      <c r="B48" s="35" t="s">
        <v>143</v>
      </c>
      <c r="C48" s="35" t="s">
        <v>240</v>
      </c>
    </row>
    <row r="49" spans="1:3" x14ac:dyDescent="0.25">
      <c r="A49" s="35" t="s">
        <v>203</v>
      </c>
      <c r="B49" s="35" t="s">
        <v>143</v>
      </c>
      <c r="C49" s="35" t="s">
        <v>240</v>
      </c>
    </row>
    <row r="50" spans="1:3" x14ac:dyDescent="0.25">
      <c r="A50" s="35" t="s">
        <v>204</v>
      </c>
      <c r="B50" s="35" t="s">
        <v>143</v>
      </c>
      <c r="C50" s="35" t="s">
        <v>240</v>
      </c>
    </row>
    <row r="51" spans="1:3" x14ac:dyDescent="0.25">
      <c r="A51" s="35" t="s">
        <v>205</v>
      </c>
      <c r="B51" s="35" t="s">
        <v>143</v>
      </c>
      <c r="C51" s="35" t="s">
        <v>240</v>
      </c>
    </row>
    <row r="52" spans="1:3" x14ac:dyDescent="0.25">
      <c r="A52" s="35" t="s">
        <v>206</v>
      </c>
      <c r="B52" s="35" t="s">
        <v>143</v>
      </c>
      <c r="C52" s="35" t="s">
        <v>240</v>
      </c>
    </row>
    <row r="53" spans="1:3" x14ac:dyDescent="0.25">
      <c r="A53" s="35" t="s">
        <v>207</v>
      </c>
      <c r="B53" s="35" t="s">
        <v>143</v>
      </c>
      <c r="C53" s="35" t="s">
        <v>240</v>
      </c>
    </row>
    <row r="54" spans="1:3" x14ac:dyDescent="0.25">
      <c r="A54" s="35" t="s">
        <v>208</v>
      </c>
      <c r="B54" s="35" t="s">
        <v>143</v>
      </c>
      <c r="C54" s="35" t="s">
        <v>240</v>
      </c>
    </row>
    <row r="55" spans="1:3" x14ac:dyDescent="0.25">
      <c r="A55" s="35" t="s">
        <v>209</v>
      </c>
      <c r="B55" s="35" t="s">
        <v>143</v>
      </c>
      <c r="C55" s="35" t="s">
        <v>240</v>
      </c>
    </row>
    <row r="56" spans="1:3" x14ac:dyDescent="0.25">
      <c r="A56" s="35" t="s">
        <v>210</v>
      </c>
      <c r="B56" s="35" t="s">
        <v>143</v>
      </c>
      <c r="C56" s="35" t="s">
        <v>240</v>
      </c>
    </row>
    <row r="57" spans="1:3" x14ac:dyDescent="0.25">
      <c r="A57" s="35" t="s">
        <v>211</v>
      </c>
      <c r="B57" s="35" t="s">
        <v>143</v>
      </c>
      <c r="C57" s="35" t="s">
        <v>240</v>
      </c>
    </row>
    <row r="58" spans="1:3" x14ac:dyDescent="0.25">
      <c r="A58" s="35" t="s">
        <v>212</v>
      </c>
      <c r="B58" s="35" t="s">
        <v>143</v>
      </c>
      <c r="C58" s="35" t="s">
        <v>240</v>
      </c>
    </row>
    <row r="59" spans="1:3" x14ac:dyDescent="0.25">
      <c r="A59" s="35" t="s">
        <v>213</v>
      </c>
      <c r="B59" s="35" t="s">
        <v>143</v>
      </c>
      <c r="C59" s="35" t="s">
        <v>240</v>
      </c>
    </row>
    <row r="60" spans="1:3" x14ac:dyDescent="0.25">
      <c r="A60" s="35" t="s">
        <v>214</v>
      </c>
      <c r="B60" s="35" t="s">
        <v>143</v>
      </c>
      <c r="C60" s="35" t="s">
        <v>240</v>
      </c>
    </row>
    <row r="61" spans="1:3" x14ac:dyDescent="0.25">
      <c r="A61" s="35" t="s">
        <v>215</v>
      </c>
      <c r="B61" s="35" t="s">
        <v>143</v>
      </c>
      <c r="C61" s="35" t="s">
        <v>240</v>
      </c>
    </row>
    <row r="62" spans="1:3" x14ac:dyDescent="0.25">
      <c r="A62" s="35" t="s">
        <v>321</v>
      </c>
      <c r="B62" s="35" t="s">
        <v>143</v>
      </c>
      <c r="C62" s="35" t="s">
        <v>240</v>
      </c>
    </row>
    <row r="63" spans="1:3" x14ac:dyDescent="0.25">
      <c r="A63" s="35" t="s">
        <v>328</v>
      </c>
      <c r="B63" s="35" t="s">
        <v>143</v>
      </c>
      <c r="C63" s="35" t="s">
        <v>240</v>
      </c>
    </row>
    <row r="64" spans="1:3" x14ac:dyDescent="0.25">
      <c r="A64" s="35" t="s">
        <v>340</v>
      </c>
      <c r="B64" s="35" t="s">
        <v>143</v>
      </c>
      <c r="C64" s="35" t="s">
        <v>240</v>
      </c>
    </row>
    <row r="65" spans="1:3" x14ac:dyDescent="0.25">
      <c r="A65" s="35" t="s">
        <v>332</v>
      </c>
      <c r="B65" s="35" t="s">
        <v>143</v>
      </c>
      <c r="C65" s="35" t="s">
        <v>240</v>
      </c>
    </row>
    <row r="66" spans="1:3" x14ac:dyDescent="0.25">
      <c r="A66" s="35" t="s">
        <v>333</v>
      </c>
      <c r="B66" s="35" t="s">
        <v>143</v>
      </c>
      <c r="C66" s="35" t="s">
        <v>240</v>
      </c>
    </row>
    <row r="67" spans="1:3" x14ac:dyDescent="0.25">
      <c r="A67" s="35" t="s">
        <v>334</v>
      </c>
      <c r="B67" s="35" t="s">
        <v>143</v>
      </c>
      <c r="C67" s="35" t="s">
        <v>240</v>
      </c>
    </row>
    <row r="68" spans="1:3" x14ac:dyDescent="0.25">
      <c r="A68" s="35" t="s">
        <v>335</v>
      </c>
      <c r="B68" s="35" t="s">
        <v>143</v>
      </c>
      <c r="C68" s="35" t="s">
        <v>240</v>
      </c>
    </row>
    <row r="69" spans="1:3" x14ac:dyDescent="0.25">
      <c r="A69" s="35" t="s">
        <v>323</v>
      </c>
      <c r="B69" s="35" t="s">
        <v>143</v>
      </c>
      <c r="C69" s="35" t="s">
        <v>240</v>
      </c>
    </row>
    <row r="70" spans="1:3" x14ac:dyDescent="0.25">
      <c r="A70" s="35" t="s">
        <v>324</v>
      </c>
      <c r="B70" s="35" t="s">
        <v>143</v>
      </c>
      <c r="C70" s="35" t="s">
        <v>240</v>
      </c>
    </row>
    <row r="71" spans="1:3" x14ac:dyDescent="0.25">
      <c r="A71" s="35" t="s">
        <v>325</v>
      </c>
      <c r="B71" s="35" t="s">
        <v>143</v>
      </c>
      <c r="C71" s="35" t="s">
        <v>240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5AB92-CDD4-48EA-AA9B-36DEC02DC9C4}">
  <sheetPr>
    <tabColor theme="0" tint="-4.9989318521683403E-2"/>
  </sheetPr>
  <dimension ref="A1:C3"/>
  <sheetViews>
    <sheetView workbookViewId="0">
      <selection activeCell="C39" sqref="C39"/>
    </sheetView>
  </sheetViews>
  <sheetFormatPr baseColWidth="10" defaultColWidth="11.453125" defaultRowHeight="12.5" x14ac:dyDescent="0.25"/>
  <cols>
    <col min="1" max="1" width="6.90625" bestFit="1" customWidth="1"/>
    <col min="2" max="2" width="12.81640625" bestFit="1" customWidth="1"/>
    <col min="3" max="3" width="44.36328125" bestFit="1" customWidth="1"/>
  </cols>
  <sheetData>
    <row r="1" spans="1:3" x14ac:dyDescent="0.25">
      <c r="A1" t="s">
        <v>216</v>
      </c>
      <c r="B1" t="s">
        <v>140</v>
      </c>
      <c r="C1" t="s">
        <v>139</v>
      </c>
    </row>
    <row r="2" spans="1:3" x14ac:dyDescent="0.25">
      <c r="A2" s="35" t="s">
        <v>241</v>
      </c>
      <c r="B2" s="35" t="s">
        <v>143</v>
      </c>
      <c r="C2" s="35" t="s">
        <v>242</v>
      </c>
    </row>
    <row r="3" spans="1:3" x14ac:dyDescent="0.25">
      <c r="A3" s="35" t="s">
        <v>112</v>
      </c>
      <c r="B3" s="35" t="s">
        <v>143</v>
      </c>
      <c r="C3" s="35" t="s">
        <v>242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6633-4CAF-4413-AF21-F250D8C047C0}">
  <sheetPr>
    <tabColor theme="0" tint="-4.9989318521683403E-2"/>
  </sheetPr>
  <dimension ref="A1:D26"/>
  <sheetViews>
    <sheetView workbookViewId="0">
      <selection activeCell="C39" sqref="C39"/>
    </sheetView>
  </sheetViews>
  <sheetFormatPr baseColWidth="10" defaultColWidth="11.453125" defaultRowHeight="12.5" x14ac:dyDescent="0.25"/>
  <cols>
    <col min="1" max="1" width="29.81640625" bestFit="1" customWidth="1"/>
    <col min="2" max="2" width="12.81640625" bestFit="1" customWidth="1"/>
    <col min="3" max="3" width="41.81640625" bestFit="1" customWidth="1"/>
    <col min="4" max="4" width="18" bestFit="1" customWidth="1"/>
  </cols>
  <sheetData>
    <row r="1" spans="1:4" x14ac:dyDescent="0.25">
      <c r="A1" t="s">
        <v>216</v>
      </c>
      <c r="B1" t="s">
        <v>140</v>
      </c>
      <c r="C1" t="s">
        <v>139</v>
      </c>
      <c r="D1" t="s">
        <v>243</v>
      </c>
    </row>
    <row r="2" spans="1:4" x14ac:dyDescent="0.25">
      <c r="A2" s="35" t="s">
        <v>111</v>
      </c>
      <c r="B2" s="35" t="s">
        <v>143</v>
      </c>
      <c r="C2" s="35" t="s">
        <v>245</v>
      </c>
      <c r="D2" s="35" t="s">
        <v>244</v>
      </c>
    </row>
    <row r="3" spans="1:4" x14ac:dyDescent="0.25">
      <c r="A3" s="35" t="s">
        <v>151</v>
      </c>
      <c r="B3" s="35" t="s">
        <v>143</v>
      </c>
      <c r="C3" s="35" t="s">
        <v>245</v>
      </c>
      <c r="D3" s="35" t="s">
        <v>341</v>
      </c>
    </row>
    <row r="4" spans="1:4" x14ac:dyDescent="0.25">
      <c r="A4" s="35" t="s">
        <v>246</v>
      </c>
      <c r="B4" s="35" t="s">
        <v>143</v>
      </c>
      <c r="C4" s="35" t="s">
        <v>245</v>
      </c>
      <c r="D4" s="35" t="s">
        <v>247</v>
      </c>
    </row>
    <row r="5" spans="1:4" x14ac:dyDescent="0.25">
      <c r="A5" s="35" t="s">
        <v>248</v>
      </c>
      <c r="B5" s="35" t="s">
        <v>143</v>
      </c>
      <c r="C5" s="35" t="s">
        <v>245</v>
      </c>
      <c r="D5" s="35" t="s">
        <v>249</v>
      </c>
    </row>
    <row r="6" spans="1:4" x14ac:dyDescent="0.25">
      <c r="A6" s="35" t="s">
        <v>342</v>
      </c>
      <c r="B6" s="35" t="s">
        <v>143</v>
      </c>
      <c r="C6" s="35" t="s">
        <v>245</v>
      </c>
      <c r="D6" s="35" t="s">
        <v>343</v>
      </c>
    </row>
    <row r="7" spans="1:4" x14ac:dyDescent="0.25">
      <c r="A7" s="35" t="s">
        <v>344</v>
      </c>
      <c r="B7" s="35" t="s">
        <v>143</v>
      </c>
      <c r="C7" s="35" t="s">
        <v>245</v>
      </c>
      <c r="D7" s="35" t="s">
        <v>345</v>
      </c>
    </row>
    <row r="8" spans="1:4" x14ac:dyDescent="0.25">
      <c r="A8" s="35" t="s">
        <v>346</v>
      </c>
      <c r="B8" s="35" t="s">
        <v>143</v>
      </c>
      <c r="C8" s="35" t="s">
        <v>245</v>
      </c>
      <c r="D8" s="35" t="s">
        <v>347</v>
      </c>
    </row>
    <row r="9" spans="1:4" x14ac:dyDescent="0.25">
      <c r="A9" s="35" t="s">
        <v>348</v>
      </c>
      <c r="B9" s="35" t="s">
        <v>143</v>
      </c>
      <c r="C9" s="35" t="s">
        <v>245</v>
      </c>
      <c r="D9" s="35" t="s">
        <v>349</v>
      </c>
    </row>
    <row r="10" spans="1:4" x14ac:dyDescent="0.25">
      <c r="A10" s="35" t="s">
        <v>350</v>
      </c>
      <c r="B10" s="35" t="s">
        <v>143</v>
      </c>
      <c r="C10" s="35" t="s">
        <v>245</v>
      </c>
      <c r="D10" s="35" t="s">
        <v>351</v>
      </c>
    </row>
    <row r="11" spans="1:4" x14ac:dyDescent="0.25">
      <c r="A11" s="35" t="s">
        <v>352</v>
      </c>
      <c r="B11" s="35" t="s">
        <v>143</v>
      </c>
      <c r="C11" s="35" t="s">
        <v>245</v>
      </c>
      <c r="D11" s="35" t="s">
        <v>353</v>
      </c>
    </row>
    <row r="12" spans="1:4" x14ac:dyDescent="0.25">
      <c r="A12" s="35" t="s">
        <v>310</v>
      </c>
      <c r="B12" s="35" t="s">
        <v>143</v>
      </c>
      <c r="C12" s="35" t="s">
        <v>245</v>
      </c>
      <c r="D12" s="35" t="s">
        <v>354</v>
      </c>
    </row>
    <row r="13" spans="1:4" x14ac:dyDescent="0.25">
      <c r="A13" s="35" t="s">
        <v>355</v>
      </c>
      <c r="B13" s="35" t="s">
        <v>143</v>
      </c>
      <c r="C13" s="35" t="s">
        <v>245</v>
      </c>
      <c r="D13" s="35" t="s">
        <v>356</v>
      </c>
    </row>
    <row r="14" spans="1:4" x14ac:dyDescent="0.25">
      <c r="A14" s="35" t="s">
        <v>357</v>
      </c>
      <c r="B14" s="35" t="s">
        <v>143</v>
      </c>
      <c r="C14" s="35" t="s">
        <v>245</v>
      </c>
      <c r="D14" s="35" t="s">
        <v>358</v>
      </c>
    </row>
    <row r="15" spans="1:4" x14ac:dyDescent="0.25">
      <c r="A15" s="35" t="s">
        <v>359</v>
      </c>
      <c r="B15" s="35" t="s">
        <v>143</v>
      </c>
      <c r="C15" s="35" t="s">
        <v>245</v>
      </c>
      <c r="D15" s="35" t="s">
        <v>360</v>
      </c>
    </row>
    <row r="16" spans="1:4" x14ac:dyDescent="0.25">
      <c r="A16" s="35" t="s">
        <v>361</v>
      </c>
      <c r="B16" s="35" t="s">
        <v>143</v>
      </c>
      <c r="C16" s="35" t="s">
        <v>245</v>
      </c>
      <c r="D16" s="35" t="s">
        <v>360</v>
      </c>
    </row>
    <row r="17" spans="1:4" x14ac:dyDescent="0.25">
      <c r="A17" s="35" t="s">
        <v>362</v>
      </c>
      <c r="B17" s="35" t="s">
        <v>143</v>
      </c>
      <c r="C17" s="35" t="s">
        <v>245</v>
      </c>
      <c r="D17" s="35" t="s">
        <v>363</v>
      </c>
    </row>
    <row r="18" spans="1:4" x14ac:dyDescent="0.25">
      <c r="A18" s="35" t="s">
        <v>364</v>
      </c>
      <c r="B18" s="35" t="s">
        <v>143</v>
      </c>
      <c r="C18" s="35" t="s">
        <v>245</v>
      </c>
      <c r="D18" s="35" t="s">
        <v>365</v>
      </c>
    </row>
    <row r="19" spans="1:4" x14ac:dyDescent="0.25">
      <c r="A19" s="35" t="s">
        <v>366</v>
      </c>
      <c r="B19" s="35" t="s">
        <v>143</v>
      </c>
      <c r="C19" s="35" t="s">
        <v>245</v>
      </c>
      <c r="D19" s="35" t="s">
        <v>367</v>
      </c>
    </row>
    <row r="20" spans="1:4" x14ac:dyDescent="0.25">
      <c r="A20" s="35" t="s">
        <v>368</v>
      </c>
      <c r="B20" s="35" t="s">
        <v>143</v>
      </c>
      <c r="C20" s="35" t="s">
        <v>245</v>
      </c>
      <c r="D20" s="35" t="s">
        <v>369</v>
      </c>
    </row>
    <row r="21" spans="1:4" x14ac:dyDescent="0.25">
      <c r="A21" s="35" t="s">
        <v>370</v>
      </c>
      <c r="B21" s="35" t="s">
        <v>143</v>
      </c>
      <c r="C21" s="35" t="s">
        <v>245</v>
      </c>
      <c r="D21" s="35" t="s">
        <v>371</v>
      </c>
    </row>
    <row r="22" spans="1:4" x14ac:dyDescent="0.25">
      <c r="A22" s="35" t="s">
        <v>372</v>
      </c>
      <c r="B22" s="35" t="s">
        <v>143</v>
      </c>
      <c r="C22" s="35" t="s">
        <v>245</v>
      </c>
      <c r="D22" s="35" t="s">
        <v>373</v>
      </c>
    </row>
    <row r="23" spans="1:4" x14ac:dyDescent="0.25">
      <c r="A23" s="35" t="s">
        <v>374</v>
      </c>
      <c r="B23" s="35" t="s">
        <v>143</v>
      </c>
      <c r="C23" s="35" t="s">
        <v>245</v>
      </c>
      <c r="D23" s="35" t="s">
        <v>375</v>
      </c>
    </row>
    <row r="24" spans="1:4" x14ac:dyDescent="0.25">
      <c r="A24" s="35" t="s">
        <v>376</v>
      </c>
      <c r="B24" s="35" t="s">
        <v>143</v>
      </c>
      <c r="C24" s="35" t="s">
        <v>245</v>
      </c>
      <c r="D24" s="35" t="s">
        <v>377</v>
      </c>
    </row>
    <row r="25" spans="1:4" x14ac:dyDescent="0.25">
      <c r="A25" s="35" t="s">
        <v>378</v>
      </c>
      <c r="B25" s="35" t="s">
        <v>143</v>
      </c>
      <c r="C25" s="35" t="s">
        <v>245</v>
      </c>
      <c r="D25" s="35" t="s">
        <v>379</v>
      </c>
    </row>
    <row r="26" spans="1:4" x14ac:dyDescent="0.25">
      <c r="A26" s="35" t="s">
        <v>380</v>
      </c>
      <c r="B26" s="35" t="s">
        <v>143</v>
      </c>
      <c r="C26" s="35" t="s">
        <v>245</v>
      </c>
      <c r="D26" s="35" t="s">
        <v>379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80DB9-FC02-4FF2-9DA4-9F9BC9432FB3}">
  <sheetPr>
    <tabColor rgb="FF92D050"/>
  </sheetPr>
  <dimension ref="A1:BU103"/>
  <sheetViews>
    <sheetView topLeftCell="Q1" workbookViewId="0">
      <selection activeCell="Y9" sqref="Y9"/>
    </sheetView>
  </sheetViews>
  <sheetFormatPr baseColWidth="10" defaultColWidth="11.453125" defaultRowHeight="12.5" x14ac:dyDescent="0.25"/>
  <cols>
    <col min="2" max="2" width="24.453125" customWidth="1"/>
    <col min="3" max="3" width="13.453125" style="2" customWidth="1"/>
    <col min="4" max="4" width="20.1796875" style="2" customWidth="1"/>
    <col min="5" max="10" width="3.26953125" style="16" bestFit="1" customWidth="1"/>
    <col min="11" max="11" width="17.26953125" customWidth="1"/>
    <col min="12" max="12" width="20.81640625" customWidth="1"/>
    <col min="13" max="13" width="28.453125" customWidth="1"/>
    <col min="14" max="14" width="29.81640625" customWidth="1"/>
    <col min="15" max="16" width="17.54296875" customWidth="1"/>
    <col min="17" max="17" width="20.1796875" customWidth="1"/>
    <col min="18" max="18" width="3.26953125" style="16" hidden="1" customWidth="1"/>
    <col min="19" max="21" width="3.26953125" style="16" bestFit="1" customWidth="1"/>
    <col min="22" max="23" width="3.26953125" style="16" hidden="1" customWidth="1"/>
    <col min="24" max="24" width="15.81640625" bestFit="1" customWidth="1"/>
    <col min="25" max="25" width="55.453125" customWidth="1"/>
    <col min="26" max="26" width="20.81640625" customWidth="1"/>
    <col min="27" max="27" width="16.1796875" customWidth="1"/>
    <col min="28" max="28" width="16.26953125" bestFit="1" customWidth="1"/>
    <col min="29" max="29" width="55.453125" customWidth="1"/>
    <col min="30" max="30" width="20.81640625" customWidth="1"/>
    <col min="31" max="31" width="16.1796875" customWidth="1"/>
    <col min="32" max="32" width="16.453125" bestFit="1" customWidth="1"/>
    <col min="33" max="33" width="55.453125" customWidth="1"/>
    <col min="34" max="34" width="26.453125" customWidth="1"/>
    <col min="35" max="35" width="55.453125" customWidth="1"/>
    <col min="36" max="36" width="26.453125" customWidth="1"/>
    <col min="37" max="40" width="0" hidden="1" customWidth="1"/>
    <col min="41" max="41" width="32.54296875" customWidth="1"/>
    <col min="42" max="42" width="12.81640625" hidden="1" customWidth="1"/>
    <col min="43" max="43" width="8.26953125" customWidth="1"/>
    <col min="44" max="44" width="0" hidden="1" customWidth="1"/>
    <col min="45" max="45" width="45.81640625" customWidth="1"/>
    <col min="46" max="46" width="22.1796875" hidden="1" customWidth="1"/>
    <col min="47" max="60" width="3.26953125" hidden="1" customWidth="1"/>
    <col min="61" max="61" width="5.7265625" hidden="1" customWidth="1"/>
    <col min="62" max="62" width="3.26953125" hidden="1" customWidth="1"/>
    <col min="63" max="63" width="6.54296875" hidden="1" customWidth="1"/>
    <col min="64" max="64" width="6.7265625" hidden="1" customWidth="1"/>
    <col min="65" max="65" width="16" hidden="1" customWidth="1"/>
    <col min="66" max="66" width="20.54296875" hidden="1" customWidth="1"/>
    <col min="67" max="67" width="16" hidden="1" customWidth="1"/>
    <col min="68" max="73" width="0" hidden="1" customWidth="1"/>
  </cols>
  <sheetData>
    <row r="1" spans="1:73" ht="25" x14ac:dyDescent="0.5">
      <c r="A1" s="1" t="s">
        <v>0</v>
      </c>
      <c r="D1" s="33" t="s">
        <v>105</v>
      </c>
      <c r="E1" s="31"/>
      <c r="F1" s="32"/>
      <c r="G1" s="32"/>
      <c r="H1" s="32"/>
      <c r="I1" s="32"/>
      <c r="J1" s="32"/>
      <c r="K1" s="32"/>
      <c r="L1" s="32"/>
      <c r="M1" s="32"/>
      <c r="N1" s="32"/>
    </row>
    <row r="2" spans="1:73" s="9" customFormat="1" ht="126.75" customHeight="1" x14ac:dyDescent="0.25">
      <c r="A2" s="3" t="s">
        <v>1</v>
      </c>
      <c r="B2" s="3" t="s">
        <v>2</v>
      </c>
      <c r="C2" s="4" t="s">
        <v>3</v>
      </c>
      <c r="D2" s="4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11" t="s">
        <v>11</v>
      </c>
      <c r="L2" s="11" t="s">
        <v>81</v>
      </c>
      <c r="M2" s="11" t="s">
        <v>82</v>
      </c>
      <c r="N2" s="11" t="s">
        <v>83</v>
      </c>
      <c r="O2" s="11" t="s">
        <v>86</v>
      </c>
      <c r="P2" s="11" t="s">
        <v>84</v>
      </c>
      <c r="Q2" s="11" t="s">
        <v>85</v>
      </c>
      <c r="R2" s="12" t="s">
        <v>12</v>
      </c>
      <c r="S2" s="12" t="s">
        <v>60</v>
      </c>
      <c r="T2" s="12" t="s">
        <v>59</v>
      </c>
      <c r="U2" s="12" t="s">
        <v>61</v>
      </c>
      <c r="V2" s="12" t="s">
        <v>13</v>
      </c>
      <c r="W2" s="12" t="s">
        <v>14</v>
      </c>
      <c r="X2" s="13" t="s">
        <v>15</v>
      </c>
      <c r="Y2" s="6" t="s">
        <v>16</v>
      </c>
      <c r="Z2" s="6" t="s">
        <v>17</v>
      </c>
      <c r="AA2" s="6" t="s">
        <v>18</v>
      </c>
      <c r="AB2" s="6" t="s">
        <v>19</v>
      </c>
      <c r="AC2" s="7" t="s">
        <v>20</v>
      </c>
      <c r="AD2" s="7" t="s">
        <v>21</v>
      </c>
      <c r="AE2" s="7" t="s">
        <v>22</v>
      </c>
      <c r="AF2" s="7" t="s">
        <v>23</v>
      </c>
      <c r="AG2" s="6" t="s">
        <v>24</v>
      </c>
      <c r="AH2" s="6" t="s">
        <v>25</v>
      </c>
      <c r="AI2" s="7" t="s">
        <v>26</v>
      </c>
      <c r="AJ2" s="7" t="s">
        <v>27</v>
      </c>
      <c r="AK2" s="8" t="s">
        <v>28</v>
      </c>
      <c r="AL2" s="8" t="s">
        <v>29</v>
      </c>
      <c r="AM2" s="8" t="s">
        <v>30</v>
      </c>
      <c r="AN2" s="8" t="s">
        <v>31</v>
      </c>
      <c r="AO2" s="10" t="s">
        <v>32</v>
      </c>
      <c r="AP2" s="10" t="s">
        <v>33</v>
      </c>
      <c r="AQ2" s="10" t="s">
        <v>34</v>
      </c>
      <c r="AR2" s="10" t="s">
        <v>35</v>
      </c>
      <c r="AS2" s="10" t="s">
        <v>36</v>
      </c>
      <c r="AT2" s="10" t="s">
        <v>37</v>
      </c>
      <c r="AU2" s="5" t="s">
        <v>38</v>
      </c>
      <c r="AV2" s="5" t="s">
        <v>39</v>
      </c>
      <c r="AW2" s="5" t="s">
        <v>40</v>
      </c>
      <c r="AX2" s="5" t="s">
        <v>41</v>
      </c>
      <c r="AY2" s="5" t="s">
        <v>42</v>
      </c>
      <c r="AZ2" s="5" t="s">
        <v>43</v>
      </c>
      <c r="BA2" s="5" t="s">
        <v>44</v>
      </c>
      <c r="BB2" s="5" t="s">
        <v>45</v>
      </c>
      <c r="BC2" s="5" t="s">
        <v>46</v>
      </c>
      <c r="BD2" s="5" t="s">
        <v>47</v>
      </c>
      <c r="BE2" s="5" t="s">
        <v>48</v>
      </c>
      <c r="BF2" s="5" t="s">
        <v>49</v>
      </c>
      <c r="BG2" s="5" t="s">
        <v>50</v>
      </c>
      <c r="BH2" s="5" t="s">
        <v>51</v>
      </c>
      <c r="BI2" s="5" t="s">
        <v>52</v>
      </c>
      <c r="BJ2" s="5" t="s">
        <v>53</v>
      </c>
      <c r="BK2" s="10" t="s">
        <v>54</v>
      </c>
      <c r="BL2" s="15" t="s">
        <v>55</v>
      </c>
      <c r="BM2" s="10" t="s">
        <v>56</v>
      </c>
      <c r="BN2" s="10" t="s">
        <v>57</v>
      </c>
      <c r="BO2" s="10" t="s">
        <v>58</v>
      </c>
      <c r="BP2" s="6" t="s">
        <v>106</v>
      </c>
      <c r="BQ2" s="6" t="s">
        <v>107</v>
      </c>
      <c r="BR2" s="6" t="s">
        <v>108</v>
      </c>
      <c r="BS2" s="6" t="s">
        <v>109</v>
      </c>
      <c r="BT2" s="6" t="s">
        <v>104</v>
      </c>
      <c r="BU2" s="6" t="s">
        <v>110</v>
      </c>
    </row>
    <row r="3" spans="1:73" s="25" customFormat="1" ht="16.5" customHeight="1" x14ac:dyDescent="0.35">
      <c r="A3" s="48">
        <v>9999</v>
      </c>
      <c r="B3" s="48" t="s">
        <v>65</v>
      </c>
      <c r="C3" s="49">
        <v>24838</v>
      </c>
      <c r="D3" s="49">
        <v>31426</v>
      </c>
      <c r="E3" s="44">
        <v>1</v>
      </c>
      <c r="F3" s="44">
        <v>0</v>
      </c>
      <c r="G3" s="44">
        <v>4</v>
      </c>
      <c r="H3" s="44">
        <v>0</v>
      </c>
      <c r="I3" s="44">
        <v>1</v>
      </c>
      <c r="J3" s="44">
        <v>0</v>
      </c>
      <c r="K3" s="48" t="s">
        <v>66</v>
      </c>
      <c r="L3" s="50" t="s">
        <v>63</v>
      </c>
      <c r="M3" s="50" t="s">
        <v>114</v>
      </c>
      <c r="N3" s="50" t="s">
        <v>62</v>
      </c>
      <c r="O3" s="48" t="s">
        <v>67</v>
      </c>
      <c r="P3" s="50" t="s">
        <v>113</v>
      </c>
      <c r="Q3" s="50" t="s">
        <v>64</v>
      </c>
      <c r="R3" s="48"/>
      <c r="S3" s="48"/>
      <c r="T3" s="48" t="s">
        <v>68</v>
      </c>
      <c r="U3" s="48"/>
      <c r="V3" s="48"/>
      <c r="W3" s="48"/>
      <c r="X3" s="48" t="s">
        <v>69</v>
      </c>
      <c r="Y3" s="48" t="s">
        <v>73</v>
      </c>
      <c r="Z3" s="48" t="s">
        <v>70</v>
      </c>
      <c r="AA3" s="48" t="s">
        <v>71</v>
      </c>
      <c r="AB3" s="48" t="s">
        <v>72</v>
      </c>
      <c r="AC3" s="48" t="s">
        <v>74</v>
      </c>
      <c r="AD3" s="48" t="s">
        <v>75</v>
      </c>
      <c r="AE3" s="48" t="s">
        <v>76</v>
      </c>
      <c r="AF3" s="48" t="s">
        <v>72</v>
      </c>
      <c r="AG3" s="48" t="s">
        <v>79</v>
      </c>
      <c r="AH3" s="48" t="s">
        <v>77</v>
      </c>
      <c r="AI3" s="48" t="s">
        <v>80</v>
      </c>
      <c r="AJ3" s="48" t="s">
        <v>78</v>
      </c>
      <c r="AK3" s="48"/>
      <c r="AL3" s="48"/>
      <c r="AM3" s="48"/>
      <c r="AN3" s="48"/>
      <c r="AO3" s="51" t="s">
        <v>111</v>
      </c>
      <c r="AP3" s="48"/>
      <c r="AQ3" s="50" t="s">
        <v>112</v>
      </c>
      <c r="AR3" s="26"/>
      <c r="AS3" s="26" t="str">
        <f>CONCATENATE(
Tabelle3[[#This Row],[Workplace (Room)]],
" | ",
Tabelle3[[#This Row],[Attached Device if Gateway]],
" | ",
Tabelle3[[#This Row],[Workplace (Usage)]]
)</f>
        <v>TC.01.124-MCR-U5 | Mon 1.1 | Produzent</v>
      </c>
      <c r="AT3" s="45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5"/>
      <c r="BL3" s="47"/>
      <c r="BM3" s="45"/>
      <c r="BN3" s="45"/>
      <c r="BO3" s="45"/>
      <c r="BP3" s="45"/>
      <c r="BQ3" s="45"/>
      <c r="BR3" s="45"/>
      <c r="BS3" s="45"/>
      <c r="BT3" s="45"/>
      <c r="BU3" s="45"/>
    </row>
    <row r="4" spans="1:73" ht="13" x14ac:dyDescent="0.3">
      <c r="A4" s="19">
        <v>445</v>
      </c>
      <c r="B4" s="19" t="s">
        <v>251</v>
      </c>
      <c r="C4" s="36">
        <v>43775</v>
      </c>
      <c r="D4" s="36">
        <v>43775</v>
      </c>
      <c r="E4" s="16">
        <v>1</v>
      </c>
      <c r="F4" s="16">
        <v>1</v>
      </c>
      <c r="G4" s="16">
        <v>4</v>
      </c>
      <c r="H4" s="16">
        <v>4</v>
      </c>
      <c r="I4" s="16">
        <v>1</v>
      </c>
      <c r="J4" s="16">
        <v>1</v>
      </c>
      <c r="K4" s="54" t="s">
        <v>252</v>
      </c>
      <c r="L4" s="19" t="s">
        <v>190</v>
      </c>
      <c r="M4" s="19" t="s">
        <v>114</v>
      </c>
      <c r="N4" s="19" t="s">
        <v>149</v>
      </c>
      <c r="O4" s="19" t="s">
        <v>260</v>
      </c>
      <c r="P4" s="19" t="s">
        <v>223</v>
      </c>
      <c r="Q4" s="19" t="s">
        <v>190</v>
      </c>
      <c r="R4" s="55"/>
      <c r="S4" s="55"/>
      <c r="T4" s="55">
        <v>1</v>
      </c>
      <c r="U4" s="55"/>
      <c r="V4" s="55"/>
      <c r="W4" s="55">
        <v>2</v>
      </c>
      <c r="X4" s="19" t="s">
        <v>261</v>
      </c>
      <c r="Y4" s="56" t="s">
        <v>253</v>
      </c>
      <c r="Z4" s="56" t="s">
        <v>254</v>
      </c>
      <c r="AA4" s="56" t="s">
        <v>255</v>
      </c>
      <c r="AB4" s="56">
        <v>40</v>
      </c>
      <c r="AC4" s="56" t="s">
        <v>256</v>
      </c>
      <c r="AD4" s="56" t="s">
        <v>257</v>
      </c>
      <c r="AE4" s="56" t="s">
        <v>258</v>
      </c>
      <c r="AF4" s="56">
        <v>40</v>
      </c>
      <c r="AG4" s="56"/>
      <c r="AH4" s="56"/>
      <c r="AI4" s="56"/>
      <c r="AJ4" s="56"/>
      <c r="AK4" s="19"/>
      <c r="AL4" s="19"/>
      <c r="AM4" s="19"/>
      <c r="AN4" s="19"/>
      <c r="AO4" s="56" t="s">
        <v>111</v>
      </c>
      <c r="AP4" s="19" t="s">
        <v>115</v>
      </c>
      <c r="AQ4" s="19" t="s">
        <v>259</v>
      </c>
      <c r="AR4" t="s">
        <v>115</v>
      </c>
      <c r="AS4" t="str">
        <f>CONCATENATE(
Tabelle3[[#This Row],[Workplace (Room)]],
" | ",
Tabelle3[[#This Row],[Attached Device if Gateway]],
" | ",
Tabelle3[[#This Row],[Workplace (Usage)]]
)</f>
        <v>TC.00.177 | R402 | MV Disp. 1 | Ton</v>
      </c>
    </row>
    <row r="5" spans="1:73" ht="13" x14ac:dyDescent="0.3">
      <c r="A5" s="21"/>
      <c r="B5" s="19"/>
      <c r="C5" s="20"/>
      <c r="D5" s="20"/>
      <c r="E5" s="41"/>
      <c r="F5" s="41"/>
      <c r="G5" s="41"/>
      <c r="H5" s="41"/>
      <c r="I5" s="41"/>
      <c r="J5" s="41"/>
      <c r="K5" s="21"/>
      <c r="L5" s="21"/>
      <c r="M5" s="21"/>
      <c r="N5" s="21"/>
      <c r="O5" s="21"/>
      <c r="P5" s="21"/>
      <c r="Q5" s="21"/>
      <c r="R5" s="22"/>
      <c r="S5" s="22"/>
      <c r="T5" s="22"/>
      <c r="U5" s="22"/>
      <c r="V5" s="22"/>
      <c r="W5" s="22"/>
      <c r="X5" s="21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1"/>
      <c r="AL5" s="21"/>
      <c r="AM5" s="21"/>
      <c r="AN5" s="21"/>
      <c r="AO5" s="23"/>
      <c r="AP5" s="21"/>
      <c r="AQ5" s="21"/>
      <c r="AS5" t="str">
        <f>CONCATENATE(
Tabelle3[[#This Row],[Workplace (Room)]],
" | ",
Tabelle3[[#This Row],[Attached Device if Gateway]],
" | ",
Tabelle3[[#This Row],[Workplace (Usage)]]
)</f>
        <v xml:space="preserve"> |  | </v>
      </c>
    </row>
    <row r="6" spans="1:73" ht="13" x14ac:dyDescent="0.3">
      <c r="A6" s="21"/>
      <c r="B6" s="19"/>
      <c r="C6" s="20"/>
      <c r="D6" s="20"/>
      <c r="E6" s="41"/>
      <c r="F6" s="41"/>
      <c r="G6" s="41"/>
      <c r="H6" s="41"/>
      <c r="I6" s="41"/>
      <c r="J6" s="41"/>
      <c r="K6" s="21"/>
      <c r="L6" s="21"/>
      <c r="M6" s="21"/>
      <c r="N6" s="21"/>
      <c r="O6" s="21"/>
      <c r="P6" s="21"/>
      <c r="Q6" s="21"/>
      <c r="R6" s="22"/>
      <c r="S6" s="22"/>
      <c r="T6" s="22"/>
      <c r="U6" s="22"/>
      <c r="V6" s="22"/>
      <c r="W6" s="22"/>
      <c r="X6" s="21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1"/>
      <c r="AL6" s="21"/>
      <c r="AM6" s="21"/>
      <c r="AN6" s="21"/>
      <c r="AO6" s="23"/>
      <c r="AP6" s="21"/>
      <c r="AQ6" s="21"/>
      <c r="AS6" t="str">
        <f>CONCATENATE(
Tabelle3[[#This Row],[Workplace (Room)]],
" | ",
Tabelle3[[#This Row],[Attached Device if Gateway]],
" | ",
Tabelle3[[#This Row],[Workplace (Usage)]]
)</f>
        <v xml:space="preserve"> |  | </v>
      </c>
    </row>
    <row r="7" spans="1:73" ht="13" x14ac:dyDescent="0.3">
      <c r="A7" s="21"/>
      <c r="B7" s="19"/>
      <c r="C7" s="20"/>
      <c r="D7" s="20"/>
      <c r="E7" s="41"/>
      <c r="F7" s="41"/>
      <c r="G7" s="41"/>
      <c r="H7" s="41"/>
      <c r="I7" s="41"/>
      <c r="J7" s="41"/>
      <c r="K7" s="21"/>
      <c r="L7" s="21"/>
      <c r="M7" s="21"/>
      <c r="N7" s="21"/>
      <c r="O7" s="21"/>
      <c r="P7" s="21"/>
      <c r="Q7" s="21"/>
      <c r="R7" s="22"/>
      <c r="S7" s="22"/>
      <c r="T7" s="22"/>
      <c r="U7" s="22"/>
      <c r="V7" s="22"/>
      <c r="W7" s="22"/>
      <c r="X7" s="21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1"/>
      <c r="AL7" s="21"/>
      <c r="AM7" s="21"/>
      <c r="AN7" s="21"/>
      <c r="AO7" s="23"/>
      <c r="AP7" s="21"/>
      <c r="AQ7" s="21"/>
      <c r="AS7" t="str">
        <f>CONCATENATE(
Tabelle3[[#This Row],[Workplace (Room)]],
" | ",
Tabelle3[[#This Row],[Attached Device if Gateway]],
" | ",
Tabelle3[[#This Row],[Workplace (Usage)]]
)</f>
        <v xml:space="preserve"> |  | </v>
      </c>
    </row>
    <row r="8" spans="1:73" ht="13" x14ac:dyDescent="0.3">
      <c r="A8" s="21"/>
      <c r="B8" s="19"/>
      <c r="C8" s="20"/>
      <c r="D8" s="20"/>
      <c r="E8" s="41"/>
      <c r="F8" s="41"/>
      <c r="G8" s="41"/>
      <c r="H8" s="41"/>
      <c r="I8" s="41"/>
      <c r="J8" s="41"/>
      <c r="K8" s="21"/>
      <c r="L8" s="21"/>
      <c r="M8" s="21"/>
      <c r="N8" s="21"/>
      <c r="O8" s="21"/>
      <c r="P8" s="21"/>
      <c r="Q8" s="21"/>
      <c r="R8" s="22"/>
      <c r="S8" s="22"/>
      <c r="T8" s="22"/>
      <c r="U8" s="22"/>
      <c r="V8" s="22"/>
      <c r="W8" s="22"/>
      <c r="X8" s="21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1"/>
      <c r="AL8" s="21"/>
      <c r="AM8" s="21"/>
      <c r="AN8" s="21"/>
      <c r="AO8" s="23"/>
      <c r="AP8" s="21"/>
      <c r="AQ8" s="21"/>
      <c r="AS8" t="str">
        <f>CONCATENATE(
Tabelle3[[#This Row],[Workplace (Room)]],
" | ",
Tabelle3[[#This Row],[Attached Device if Gateway]],
" | ",
Tabelle3[[#This Row],[Workplace (Usage)]]
)</f>
        <v xml:space="preserve"> |  | </v>
      </c>
    </row>
    <row r="9" spans="1:73" ht="13" x14ac:dyDescent="0.3">
      <c r="A9" s="21"/>
      <c r="B9" s="19"/>
      <c r="C9" s="20"/>
      <c r="D9" s="20"/>
      <c r="E9" s="41"/>
      <c r="F9" s="41"/>
      <c r="G9" s="41"/>
      <c r="H9" s="41"/>
      <c r="I9" s="41"/>
      <c r="J9" s="41"/>
      <c r="K9" s="21"/>
      <c r="L9" s="21"/>
      <c r="M9" s="21"/>
      <c r="N9" s="21"/>
      <c r="O9" s="21"/>
      <c r="P9" s="21"/>
      <c r="Q9" s="21"/>
      <c r="R9" s="22"/>
      <c r="S9" s="22"/>
      <c r="T9" s="22"/>
      <c r="U9" s="22"/>
      <c r="V9" s="22"/>
      <c r="W9" s="22"/>
      <c r="X9" s="21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1"/>
      <c r="AL9" s="21"/>
      <c r="AM9" s="21"/>
      <c r="AN9" s="21"/>
      <c r="AO9" s="23"/>
      <c r="AP9" s="21"/>
      <c r="AQ9" s="21"/>
      <c r="AS9" t="str">
        <f>CONCATENATE(
Tabelle3[[#This Row],[Workplace (Room)]],
" | ",
Tabelle3[[#This Row],[Attached Device if Gateway]],
" | ",
Tabelle3[[#This Row],[Workplace (Usage)]]
)</f>
        <v xml:space="preserve"> |  | </v>
      </c>
    </row>
    <row r="10" spans="1:73" ht="13" x14ac:dyDescent="0.3">
      <c r="A10" s="21"/>
      <c r="B10" s="19"/>
      <c r="C10" s="20"/>
      <c r="D10" s="20"/>
      <c r="E10" s="41"/>
      <c r="F10" s="41"/>
      <c r="G10" s="41"/>
      <c r="H10" s="41"/>
      <c r="I10" s="41"/>
      <c r="J10" s="41"/>
      <c r="K10" s="21"/>
      <c r="L10" s="21"/>
      <c r="M10" s="21"/>
      <c r="N10" s="21"/>
      <c r="O10" s="21"/>
      <c r="P10" s="21"/>
      <c r="Q10" s="21"/>
      <c r="R10" s="22"/>
      <c r="S10" s="22"/>
      <c r="T10" s="22"/>
      <c r="U10" s="22"/>
      <c r="V10" s="22"/>
      <c r="W10" s="22"/>
      <c r="X10" s="21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1"/>
      <c r="AL10" s="21"/>
      <c r="AM10" s="21"/>
      <c r="AN10" s="21"/>
      <c r="AO10" s="23"/>
      <c r="AP10" s="21"/>
      <c r="AQ10" s="21"/>
      <c r="AS10" t="str">
        <f>CONCATENATE(
Tabelle3[[#This Row],[Workplace (Room)]],
" | ",
Tabelle3[[#This Row],[Attached Device if Gateway]],
" | ",
Tabelle3[[#This Row],[Workplace (Usage)]]
)</f>
        <v xml:space="preserve"> |  | </v>
      </c>
    </row>
    <row r="11" spans="1:73" ht="13" x14ac:dyDescent="0.3">
      <c r="A11" s="21"/>
      <c r="B11" s="19"/>
      <c r="C11" s="20"/>
      <c r="D11" s="20"/>
      <c r="E11" s="41"/>
      <c r="F11" s="41"/>
      <c r="G11" s="41"/>
      <c r="H11" s="41"/>
      <c r="I11" s="41"/>
      <c r="J11" s="41"/>
      <c r="K11" s="21"/>
      <c r="L11" s="21"/>
      <c r="M11" s="21"/>
      <c r="N11" s="21"/>
      <c r="O11" s="21"/>
      <c r="P11" s="21"/>
      <c r="Q11" s="21"/>
      <c r="R11" s="22"/>
      <c r="S11" s="22"/>
      <c r="T11" s="22"/>
      <c r="U11" s="22"/>
      <c r="V11" s="22"/>
      <c r="W11" s="22"/>
      <c r="X11" s="21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1"/>
      <c r="AL11" s="21"/>
      <c r="AM11" s="21"/>
      <c r="AN11" s="21"/>
      <c r="AO11" s="23"/>
      <c r="AP11" s="21"/>
      <c r="AQ11" s="21"/>
      <c r="AS11" t="str">
        <f>CONCATENATE(
Tabelle3[[#This Row],[Workplace (Room)]],
" | ",
Tabelle3[[#This Row],[Attached Device if Gateway]],
" | ",
Tabelle3[[#This Row],[Workplace (Usage)]]
)</f>
        <v xml:space="preserve"> |  | </v>
      </c>
    </row>
    <row r="12" spans="1:73" ht="13" x14ac:dyDescent="0.3">
      <c r="A12" s="21"/>
      <c r="B12" s="19"/>
      <c r="C12" s="20"/>
      <c r="D12" s="20"/>
      <c r="E12" s="41"/>
      <c r="F12" s="41"/>
      <c r="G12" s="41"/>
      <c r="H12" s="41"/>
      <c r="I12" s="41"/>
      <c r="J12" s="41"/>
      <c r="K12" s="21"/>
      <c r="L12" s="21"/>
      <c r="M12" s="21"/>
      <c r="N12" s="21"/>
      <c r="O12" s="21"/>
      <c r="P12" s="21"/>
      <c r="Q12" s="21"/>
      <c r="R12" s="22"/>
      <c r="S12" s="22"/>
      <c r="T12" s="22"/>
      <c r="U12" s="22"/>
      <c r="V12" s="22"/>
      <c r="W12" s="22"/>
      <c r="X12" s="21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1"/>
      <c r="AL12" s="21"/>
      <c r="AM12" s="21"/>
      <c r="AN12" s="21"/>
      <c r="AO12" s="23"/>
      <c r="AP12" s="21"/>
      <c r="AQ12" s="21"/>
      <c r="AS12" t="str">
        <f>CONCATENATE(
Tabelle3[[#This Row],[Workplace (Room)]],
" | ",
Tabelle3[[#This Row],[Attached Device if Gateway]],
" | ",
Tabelle3[[#This Row],[Workplace (Usage)]]
)</f>
        <v xml:space="preserve"> |  | </v>
      </c>
    </row>
    <row r="13" spans="1:73" ht="13" x14ac:dyDescent="0.3">
      <c r="A13" s="21"/>
      <c r="B13" s="19"/>
      <c r="C13" s="20"/>
      <c r="D13" s="20"/>
      <c r="E13" s="41"/>
      <c r="F13" s="41"/>
      <c r="G13" s="41"/>
      <c r="H13" s="41"/>
      <c r="I13" s="41"/>
      <c r="J13" s="41"/>
      <c r="K13" s="21"/>
      <c r="L13" s="21"/>
      <c r="M13" s="21"/>
      <c r="N13" s="21"/>
      <c r="O13" s="21"/>
      <c r="P13" s="21"/>
      <c r="Q13" s="21"/>
      <c r="R13" s="22"/>
      <c r="S13" s="22"/>
      <c r="T13" s="22"/>
      <c r="U13" s="22"/>
      <c r="V13" s="22"/>
      <c r="W13" s="22"/>
      <c r="X13" s="21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1"/>
      <c r="AL13" s="21"/>
      <c r="AM13" s="21"/>
      <c r="AN13" s="21"/>
      <c r="AO13" s="23"/>
      <c r="AP13" s="21"/>
      <c r="AQ13" s="21"/>
      <c r="AS13" t="str">
        <f>CONCATENATE(
Tabelle3[[#This Row],[Workplace (Room)]],
" | ",
Tabelle3[[#This Row],[Attached Device if Gateway]],
" | ",
Tabelle3[[#This Row],[Workplace (Usage)]]
)</f>
        <v xml:space="preserve"> |  | </v>
      </c>
    </row>
    <row r="14" spans="1:73" ht="13" x14ac:dyDescent="0.3">
      <c r="A14" s="21"/>
      <c r="B14" s="19"/>
      <c r="C14" s="20"/>
      <c r="D14" s="20"/>
      <c r="E14" s="41"/>
      <c r="F14" s="41"/>
      <c r="G14" s="41"/>
      <c r="H14" s="41"/>
      <c r="I14" s="41"/>
      <c r="J14" s="41"/>
      <c r="K14" s="21"/>
      <c r="L14" s="21"/>
      <c r="M14" s="21"/>
      <c r="N14" s="21"/>
      <c r="O14" s="21"/>
      <c r="P14" s="21"/>
      <c r="Q14" s="21"/>
      <c r="R14" s="22"/>
      <c r="S14" s="22"/>
      <c r="T14" s="22"/>
      <c r="U14" s="22"/>
      <c r="V14" s="22"/>
      <c r="W14" s="22"/>
      <c r="X14" s="21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1"/>
      <c r="AL14" s="21"/>
      <c r="AM14" s="21"/>
      <c r="AN14" s="21"/>
      <c r="AO14" s="23"/>
      <c r="AP14" s="21"/>
      <c r="AQ14" s="21"/>
      <c r="AS14" t="str">
        <f>CONCATENATE(
Tabelle3[[#This Row],[Workplace (Room)]],
" | ",
Tabelle3[[#This Row],[Attached Device if Gateway]],
" | ",
Tabelle3[[#This Row],[Workplace (Usage)]]
)</f>
        <v xml:space="preserve"> |  | </v>
      </c>
    </row>
    <row r="15" spans="1:73" ht="13" x14ac:dyDescent="0.3">
      <c r="A15" s="21"/>
      <c r="B15" s="19"/>
      <c r="C15" s="20"/>
      <c r="D15" s="20"/>
      <c r="E15" s="41"/>
      <c r="F15" s="41"/>
      <c r="G15" s="41"/>
      <c r="H15" s="41"/>
      <c r="I15" s="41"/>
      <c r="J15" s="41"/>
      <c r="K15" s="21"/>
      <c r="L15" s="21"/>
      <c r="M15" s="21"/>
      <c r="N15" s="21"/>
      <c r="O15" s="21"/>
      <c r="P15" s="21"/>
      <c r="Q15" s="21"/>
      <c r="R15" s="22"/>
      <c r="S15" s="22"/>
      <c r="T15" s="22"/>
      <c r="U15" s="22"/>
      <c r="V15" s="22"/>
      <c r="W15" s="22"/>
      <c r="X15" s="21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1"/>
      <c r="AL15" s="21"/>
      <c r="AM15" s="21"/>
      <c r="AN15" s="21"/>
      <c r="AO15" s="23"/>
      <c r="AP15" s="21"/>
      <c r="AQ15" s="21"/>
      <c r="AS15" t="str">
        <f>CONCATENATE(
Tabelle3[[#This Row],[Workplace (Room)]],
" | ",
Tabelle3[[#This Row],[Attached Device if Gateway]],
" | ",
Tabelle3[[#This Row],[Workplace (Usage)]]
)</f>
        <v xml:space="preserve"> |  | </v>
      </c>
    </row>
    <row r="16" spans="1:73" ht="13" x14ac:dyDescent="0.3">
      <c r="A16" s="21"/>
      <c r="B16" s="19"/>
      <c r="C16" s="20"/>
      <c r="D16" s="20"/>
      <c r="E16" s="41"/>
      <c r="F16" s="41"/>
      <c r="G16" s="41"/>
      <c r="H16" s="41"/>
      <c r="I16" s="41"/>
      <c r="J16" s="41"/>
      <c r="K16" s="21"/>
      <c r="L16" s="21"/>
      <c r="M16" s="21"/>
      <c r="N16" s="21"/>
      <c r="O16" s="21"/>
      <c r="P16" s="21"/>
      <c r="Q16" s="21"/>
      <c r="R16" s="22"/>
      <c r="S16" s="22"/>
      <c r="T16" s="22"/>
      <c r="U16" s="22"/>
      <c r="V16" s="22"/>
      <c r="W16" s="22"/>
      <c r="X16" s="21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1"/>
      <c r="AL16" s="21"/>
      <c r="AM16" s="21"/>
      <c r="AN16" s="21"/>
      <c r="AO16" s="23"/>
      <c r="AP16" s="21"/>
      <c r="AQ16" s="21"/>
      <c r="AS16" t="str">
        <f>CONCATENATE(
Tabelle3[[#This Row],[Workplace (Room)]],
" | ",
Tabelle3[[#This Row],[Attached Device if Gateway]],
" | ",
Tabelle3[[#This Row],[Workplace (Usage)]]
)</f>
        <v xml:space="preserve"> |  | </v>
      </c>
    </row>
    <row r="17" spans="1:45" ht="13" x14ac:dyDescent="0.3">
      <c r="A17" s="21"/>
      <c r="B17" s="19"/>
      <c r="C17" s="20"/>
      <c r="D17" s="20"/>
      <c r="E17" s="41"/>
      <c r="F17" s="41"/>
      <c r="G17" s="41"/>
      <c r="H17" s="41"/>
      <c r="I17" s="41"/>
      <c r="J17" s="41"/>
      <c r="K17" s="21"/>
      <c r="L17" s="21"/>
      <c r="M17" s="21"/>
      <c r="N17" s="21"/>
      <c r="O17" s="21"/>
      <c r="P17" s="21"/>
      <c r="Q17" s="21"/>
      <c r="R17" s="22"/>
      <c r="S17" s="22"/>
      <c r="T17" s="22"/>
      <c r="U17" s="22"/>
      <c r="V17" s="22"/>
      <c r="W17" s="22"/>
      <c r="X17" s="21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1"/>
      <c r="AL17" s="21"/>
      <c r="AM17" s="21"/>
      <c r="AN17" s="21"/>
      <c r="AO17" s="23"/>
      <c r="AP17" s="21"/>
      <c r="AQ17" s="21"/>
      <c r="AS17" t="str">
        <f>CONCATENATE(
Tabelle3[[#This Row],[Workplace (Room)]],
" | ",
Tabelle3[[#This Row],[Attached Device if Gateway]],
" | ",
Tabelle3[[#This Row],[Workplace (Usage)]]
)</f>
        <v xml:space="preserve"> |  | </v>
      </c>
    </row>
    <row r="18" spans="1:45" ht="13" x14ac:dyDescent="0.3">
      <c r="A18" s="21"/>
      <c r="B18" s="19"/>
      <c r="C18" s="20"/>
      <c r="D18" s="20"/>
      <c r="E18" s="41"/>
      <c r="F18" s="41"/>
      <c r="G18" s="41"/>
      <c r="H18" s="41"/>
      <c r="I18" s="41"/>
      <c r="J18" s="41"/>
      <c r="K18" s="21"/>
      <c r="L18" s="21"/>
      <c r="M18" s="21"/>
      <c r="N18" s="21"/>
      <c r="O18" s="21"/>
      <c r="P18" s="21"/>
      <c r="Q18" s="21"/>
      <c r="R18" s="22"/>
      <c r="S18" s="22"/>
      <c r="T18" s="22"/>
      <c r="U18" s="22"/>
      <c r="V18" s="22"/>
      <c r="W18" s="22"/>
      <c r="X18" s="21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1"/>
      <c r="AL18" s="21"/>
      <c r="AM18" s="21"/>
      <c r="AN18" s="21"/>
      <c r="AO18" s="23"/>
      <c r="AP18" s="21"/>
      <c r="AQ18" s="21"/>
      <c r="AS18" t="str">
        <f>CONCATENATE(
Tabelle3[[#This Row],[Workplace (Room)]],
" | ",
Tabelle3[[#This Row],[Attached Device if Gateway]],
" | ",
Tabelle3[[#This Row],[Workplace (Usage)]]
)</f>
        <v xml:space="preserve"> |  | </v>
      </c>
    </row>
    <row r="19" spans="1:45" ht="13" x14ac:dyDescent="0.3">
      <c r="A19" s="21"/>
      <c r="B19" s="19"/>
      <c r="C19" s="20"/>
      <c r="D19" s="20"/>
      <c r="E19" s="41"/>
      <c r="F19" s="41"/>
      <c r="G19" s="41"/>
      <c r="H19" s="41"/>
      <c r="I19" s="41"/>
      <c r="J19" s="41"/>
      <c r="K19" s="21"/>
      <c r="L19" s="21"/>
      <c r="M19" s="21"/>
      <c r="N19" s="21"/>
      <c r="O19" s="21"/>
      <c r="P19" s="21"/>
      <c r="Q19" s="21"/>
      <c r="R19" s="22"/>
      <c r="S19" s="22"/>
      <c r="T19" s="22"/>
      <c r="U19" s="22"/>
      <c r="V19" s="22"/>
      <c r="W19" s="22"/>
      <c r="X19" s="21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1"/>
      <c r="AL19" s="21"/>
      <c r="AM19" s="21"/>
      <c r="AN19" s="21"/>
      <c r="AO19" s="23"/>
      <c r="AP19" s="21"/>
      <c r="AQ19" s="21"/>
      <c r="AS19" t="str">
        <f>CONCATENATE(
Tabelle3[[#This Row],[Workplace (Room)]],
" | ",
Tabelle3[[#This Row],[Attached Device if Gateway]],
" | ",
Tabelle3[[#This Row],[Workplace (Usage)]]
)</f>
        <v xml:space="preserve"> |  | </v>
      </c>
    </row>
    <row r="20" spans="1:45" ht="13" x14ac:dyDescent="0.3">
      <c r="A20" s="21"/>
      <c r="B20" s="19"/>
      <c r="C20" s="20"/>
      <c r="D20" s="20"/>
      <c r="E20" s="41"/>
      <c r="F20" s="41"/>
      <c r="G20" s="41"/>
      <c r="H20" s="41"/>
      <c r="I20" s="41"/>
      <c r="J20" s="41"/>
      <c r="K20" s="21"/>
      <c r="L20" s="21"/>
      <c r="M20" s="21"/>
      <c r="N20" s="21"/>
      <c r="O20" s="21"/>
      <c r="P20" s="21"/>
      <c r="Q20" s="21"/>
      <c r="R20" s="22"/>
      <c r="S20" s="22"/>
      <c r="T20" s="22"/>
      <c r="U20" s="22"/>
      <c r="V20" s="22"/>
      <c r="W20" s="22"/>
      <c r="X20" s="21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1"/>
      <c r="AL20" s="21"/>
      <c r="AM20" s="21"/>
      <c r="AN20" s="21"/>
      <c r="AO20" s="23"/>
      <c r="AP20" s="21"/>
      <c r="AQ20" s="21"/>
      <c r="AS20" t="str">
        <f>CONCATENATE(
Tabelle3[[#This Row],[Workplace (Room)]],
" | ",
Tabelle3[[#This Row],[Attached Device if Gateway]],
" | ",
Tabelle3[[#This Row],[Workplace (Usage)]]
)</f>
        <v xml:space="preserve"> |  | </v>
      </c>
    </row>
    <row r="21" spans="1:45" ht="13" x14ac:dyDescent="0.3">
      <c r="A21" s="21"/>
      <c r="B21" s="19"/>
      <c r="C21" s="20"/>
      <c r="D21" s="20"/>
      <c r="E21" s="41"/>
      <c r="F21" s="41"/>
      <c r="G21" s="41"/>
      <c r="H21" s="41"/>
      <c r="I21" s="41"/>
      <c r="J21" s="41"/>
      <c r="K21" s="21"/>
      <c r="L21" s="21"/>
      <c r="M21" s="21"/>
      <c r="N21" s="21"/>
      <c r="O21" s="21"/>
      <c r="P21" s="21"/>
      <c r="Q21" s="21"/>
      <c r="R21" s="22"/>
      <c r="S21" s="22"/>
      <c r="T21" s="22"/>
      <c r="U21" s="22"/>
      <c r="V21" s="22"/>
      <c r="W21" s="22"/>
      <c r="X21" s="21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1"/>
      <c r="AL21" s="21"/>
      <c r="AM21" s="21"/>
      <c r="AN21" s="21"/>
      <c r="AO21" s="23"/>
      <c r="AP21" s="21"/>
      <c r="AQ21" s="21"/>
      <c r="AS21" t="str">
        <f>CONCATENATE(
Tabelle3[[#This Row],[Workplace (Room)]],
" | ",
Tabelle3[[#This Row],[Attached Device if Gateway]],
" | ",
Tabelle3[[#This Row],[Workplace (Usage)]]
)</f>
        <v xml:space="preserve"> |  | </v>
      </c>
    </row>
    <row r="22" spans="1:45" ht="13" x14ac:dyDescent="0.3">
      <c r="A22" s="21"/>
      <c r="B22" s="19"/>
      <c r="C22" s="20"/>
      <c r="D22" s="20"/>
      <c r="E22" s="41"/>
      <c r="F22" s="41"/>
      <c r="G22" s="41"/>
      <c r="H22" s="41"/>
      <c r="I22" s="41"/>
      <c r="J22" s="41"/>
      <c r="K22" s="21"/>
      <c r="L22" s="21"/>
      <c r="M22" s="21"/>
      <c r="N22" s="21"/>
      <c r="O22" s="21"/>
      <c r="P22" s="21"/>
      <c r="Q22" s="21"/>
      <c r="R22" s="22"/>
      <c r="S22" s="22"/>
      <c r="T22" s="22"/>
      <c r="U22" s="22"/>
      <c r="V22" s="22"/>
      <c r="W22" s="22"/>
      <c r="X22" s="21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1"/>
      <c r="AL22" s="21"/>
      <c r="AM22" s="21"/>
      <c r="AN22" s="21"/>
      <c r="AO22" s="23"/>
      <c r="AP22" s="21"/>
      <c r="AQ22" s="21"/>
      <c r="AS22" t="str">
        <f>CONCATENATE(
Tabelle3[[#This Row],[Workplace (Room)]],
" | ",
Tabelle3[[#This Row],[Attached Device if Gateway]],
" | ",
Tabelle3[[#This Row],[Workplace (Usage)]]
)</f>
        <v xml:space="preserve"> |  | </v>
      </c>
    </row>
    <row r="23" spans="1:45" ht="13" x14ac:dyDescent="0.3">
      <c r="A23" s="21"/>
      <c r="B23" s="19"/>
      <c r="C23" s="20"/>
      <c r="D23" s="20"/>
      <c r="E23" s="41"/>
      <c r="F23" s="41"/>
      <c r="G23" s="41"/>
      <c r="H23" s="41"/>
      <c r="I23" s="41"/>
      <c r="J23" s="41"/>
      <c r="K23" s="21"/>
      <c r="L23" s="21"/>
      <c r="M23" s="21"/>
      <c r="N23" s="21"/>
      <c r="O23" s="21"/>
      <c r="P23" s="21"/>
      <c r="Q23" s="21"/>
      <c r="R23" s="22"/>
      <c r="S23" s="22"/>
      <c r="T23" s="22"/>
      <c r="U23" s="22"/>
      <c r="V23" s="22"/>
      <c r="W23" s="22"/>
      <c r="X23" s="21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1"/>
      <c r="AL23" s="21"/>
      <c r="AM23" s="21"/>
      <c r="AN23" s="21"/>
      <c r="AO23" s="23"/>
      <c r="AP23" s="21"/>
      <c r="AQ23" s="21"/>
      <c r="AS23" t="str">
        <f>CONCATENATE(
Tabelle3[[#This Row],[Workplace (Room)]],
" | ",
Tabelle3[[#This Row],[Attached Device if Gateway]],
" | ",
Tabelle3[[#This Row],[Workplace (Usage)]]
)</f>
        <v xml:space="preserve"> |  | </v>
      </c>
    </row>
    <row r="24" spans="1:45" ht="13" x14ac:dyDescent="0.3">
      <c r="A24" s="21"/>
      <c r="B24" s="19"/>
      <c r="C24" s="20"/>
      <c r="D24" s="20"/>
      <c r="E24" s="41"/>
      <c r="F24" s="41"/>
      <c r="G24" s="41"/>
      <c r="H24" s="41"/>
      <c r="I24" s="41"/>
      <c r="J24" s="41"/>
      <c r="K24" s="21"/>
      <c r="L24" s="21"/>
      <c r="M24" s="21"/>
      <c r="N24" s="21"/>
      <c r="O24" s="21"/>
      <c r="P24" s="21"/>
      <c r="Q24" s="21"/>
      <c r="R24" s="22"/>
      <c r="S24" s="22"/>
      <c r="T24" s="22"/>
      <c r="U24" s="22"/>
      <c r="V24" s="22"/>
      <c r="W24" s="22"/>
      <c r="X24" s="21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1"/>
      <c r="AL24" s="21"/>
      <c r="AM24" s="21"/>
      <c r="AN24" s="21"/>
      <c r="AO24" s="23"/>
      <c r="AP24" s="21"/>
      <c r="AQ24" s="21"/>
      <c r="AS24" t="str">
        <f>CONCATENATE(
Tabelle3[[#This Row],[Workplace (Room)]],
" | ",
Tabelle3[[#This Row],[Attached Device if Gateway]],
" | ",
Tabelle3[[#This Row],[Workplace (Usage)]]
)</f>
        <v xml:space="preserve"> |  | </v>
      </c>
    </row>
    <row r="25" spans="1:45" ht="13" x14ac:dyDescent="0.3">
      <c r="A25" s="21"/>
      <c r="B25" s="19"/>
      <c r="C25" s="20"/>
      <c r="D25" s="20"/>
      <c r="E25" s="41"/>
      <c r="F25" s="41"/>
      <c r="G25" s="41"/>
      <c r="H25" s="41"/>
      <c r="I25" s="41"/>
      <c r="J25" s="41"/>
      <c r="K25" s="21"/>
      <c r="L25" s="21"/>
      <c r="M25" s="21"/>
      <c r="N25" s="21"/>
      <c r="O25" s="21"/>
      <c r="P25" s="21"/>
      <c r="Q25" s="21"/>
      <c r="R25" s="22"/>
      <c r="S25" s="22"/>
      <c r="T25" s="22"/>
      <c r="U25" s="22"/>
      <c r="V25" s="22"/>
      <c r="W25" s="22"/>
      <c r="X25" s="21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1"/>
      <c r="AL25" s="21"/>
      <c r="AM25" s="21"/>
      <c r="AN25" s="21"/>
      <c r="AO25" s="23"/>
      <c r="AP25" s="21"/>
      <c r="AQ25" s="21"/>
      <c r="AS25" t="str">
        <f>CONCATENATE(
Tabelle3[[#This Row],[Workplace (Room)]],
" | ",
Tabelle3[[#This Row],[Attached Device if Gateway]],
" | ",
Tabelle3[[#This Row],[Workplace (Usage)]]
)</f>
        <v xml:space="preserve"> |  | </v>
      </c>
    </row>
    <row r="26" spans="1:45" ht="13" x14ac:dyDescent="0.3">
      <c r="A26" s="21"/>
      <c r="B26" s="19"/>
      <c r="C26" s="20"/>
      <c r="D26" s="20"/>
      <c r="E26" s="41"/>
      <c r="F26" s="41"/>
      <c r="G26" s="41"/>
      <c r="H26" s="41"/>
      <c r="I26" s="41"/>
      <c r="J26" s="41"/>
      <c r="K26" s="21"/>
      <c r="L26" s="21"/>
      <c r="M26" s="21"/>
      <c r="N26" s="21"/>
      <c r="O26" s="21"/>
      <c r="P26" s="21"/>
      <c r="Q26" s="21"/>
      <c r="R26" s="22"/>
      <c r="S26" s="22"/>
      <c r="T26" s="22"/>
      <c r="U26" s="22"/>
      <c r="V26" s="22"/>
      <c r="W26" s="22"/>
      <c r="X26" s="21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1"/>
      <c r="AL26" s="21"/>
      <c r="AM26" s="21"/>
      <c r="AN26" s="21"/>
      <c r="AO26" s="23"/>
      <c r="AP26" s="21"/>
      <c r="AQ26" s="21"/>
      <c r="AS26" t="str">
        <f>CONCATENATE(
Tabelle3[[#This Row],[Workplace (Room)]],
" | ",
Tabelle3[[#This Row],[Attached Device if Gateway]],
" | ",
Tabelle3[[#This Row],[Workplace (Usage)]]
)</f>
        <v xml:space="preserve"> |  | </v>
      </c>
    </row>
    <row r="27" spans="1:45" ht="13" x14ac:dyDescent="0.3">
      <c r="A27" s="21"/>
      <c r="B27" s="19"/>
      <c r="C27" s="20"/>
      <c r="D27" s="20"/>
      <c r="E27" s="41"/>
      <c r="F27" s="41"/>
      <c r="G27" s="41"/>
      <c r="H27" s="41"/>
      <c r="I27" s="41"/>
      <c r="J27" s="41"/>
      <c r="K27" s="21"/>
      <c r="L27" s="21"/>
      <c r="M27" s="21"/>
      <c r="N27" s="21"/>
      <c r="O27" s="21"/>
      <c r="P27" s="21"/>
      <c r="Q27" s="21"/>
      <c r="R27" s="22"/>
      <c r="S27" s="22"/>
      <c r="T27" s="22"/>
      <c r="U27" s="22"/>
      <c r="V27" s="22"/>
      <c r="W27" s="22"/>
      <c r="X27" s="21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1"/>
      <c r="AL27" s="21"/>
      <c r="AM27" s="21"/>
      <c r="AN27" s="21"/>
      <c r="AO27" s="23"/>
      <c r="AP27" s="21"/>
      <c r="AQ27" s="21"/>
      <c r="AS27" t="str">
        <f>CONCATENATE(
Tabelle3[[#This Row],[Workplace (Room)]],
" | ",
Tabelle3[[#This Row],[Attached Device if Gateway]],
" | ",
Tabelle3[[#This Row],[Workplace (Usage)]]
)</f>
        <v xml:space="preserve"> |  | </v>
      </c>
    </row>
    <row r="28" spans="1:45" ht="13" x14ac:dyDescent="0.3">
      <c r="A28" s="21"/>
      <c r="B28" s="19"/>
      <c r="C28" s="20"/>
      <c r="D28" s="20"/>
      <c r="E28" s="41"/>
      <c r="F28" s="41"/>
      <c r="G28" s="41"/>
      <c r="H28" s="41"/>
      <c r="I28" s="41"/>
      <c r="J28" s="41"/>
      <c r="K28" s="21"/>
      <c r="L28" s="21"/>
      <c r="M28" s="21"/>
      <c r="N28" s="21"/>
      <c r="O28" s="21"/>
      <c r="P28" s="21"/>
      <c r="Q28" s="21"/>
      <c r="R28" s="22"/>
      <c r="S28" s="22"/>
      <c r="T28" s="22"/>
      <c r="U28" s="22"/>
      <c r="V28" s="22"/>
      <c r="W28" s="22"/>
      <c r="X28" s="21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1"/>
      <c r="AL28" s="21"/>
      <c r="AM28" s="21"/>
      <c r="AN28" s="21"/>
      <c r="AO28" s="23"/>
      <c r="AP28" s="21"/>
      <c r="AQ28" s="21"/>
      <c r="AS28" t="str">
        <f>CONCATENATE(
Tabelle3[[#This Row],[Workplace (Room)]],
" | ",
Tabelle3[[#This Row],[Attached Device if Gateway]],
" | ",
Tabelle3[[#This Row],[Workplace (Usage)]]
)</f>
        <v xml:space="preserve"> |  | </v>
      </c>
    </row>
    <row r="29" spans="1:45" ht="13" x14ac:dyDescent="0.3">
      <c r="A29" s="21"/>
      <c r="B29" s="19"/>
      <c r="C29" s="20"/>
      <c r="D29" s="20"/>
      <c r="E29" s="41"/>
      <c r="F29" s="41"/>
      <c r="G29" s="41"/>
      <c r="H29" s="41"/>
      <c r="I29" s="41"/>
      <c r="J29" s="41"/>
      <c r="K29" s="21"/>
      <c r="L29" s="21"/>
      <c r="M29" s="21"/>
      <c r="N29" s="21"/>
      <c r="O29" s="21"/>
      <c r="P29" s="21"/>
      <c r="Q29" s="21"/>
      <c r="R29" s="22"/>
      <c r="S29" s="22"/>
      <c r="T29" s="22"/>
      <c r="U29" s="22"/>
      <c r="V29" s="22"/>
      <c r="W29" s="22"/>
      <c r="X29" s="21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1"/>
      <c r="AL29" s="21"/>
      <c r="AM29" s="21"/>
      <c r="AN29" s="21"/>
      <c r="AO29" s="23"/>
      <c r="AP29" s="21"/>
      <c r="AQ29" s="21"/>
      <c r="AS29" t="str">
        <f>CONCATENATE(
Tabelle3[[#This Row],[Workplace (Room)]],
" | ",
Tabelle3[[#This Row],[Attached Device if Gateway]],
" | ",
Tabelle3[[#This Row],[Workplace (Usage)]]
)</f>
        <v xml:space="preserve"> |  | </v>
      </c>
    </row>
    <row r="30" spans="1:45" ht="13" x14ac:dyDescent="0.3">
      <c r="A30" s="21"/>
      <c r="B30" s="19"/>
      <c r="C30" s="20"/>
      <c r="D30" s="20"/>
      <c r="E30" s="41"/>
      <c r="F30" s="41"/>
      <c r="G30" s="41"/>
      <c r="H30" s="41"/>
      <c r="I30" s="41"/>
      <c r="J30" s="41"/>
      <c r="K30" s="21"/>
      <c r="L30" s="21"/>
      <c r="M30" s="21"/>
      <c r="N30" s="21"/>
      <c r="O30" s="21"/>
      <c r="P30" s="21"/>
      <c r="Q30" s="21"/>
      <c r="R30" s="22"/>
      <c r="S30" s="22"/>
      <c r="T30" s="22"/>
      <c r="U30" s="22"/>
      <c r="V30" s="22"/>
      <c r="W30" s="22"/>
      <c r="X30" s="21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1"/>
      <c r="AL30" s="21"/>
      <c r="AM30" s="21"/>
      <c r="AN30" s="21"/>
      <c r="AO30" s="23"/>
      <c r="AP30" s="21"/>
      <c r="AQ30" s="21"/>
      <c r="AS30" t="str">
        <f>CONCATENATE(
Tabelle3[[#This Row],[Workplace (Room)]],
" | ",
Tabelle3[[#This Row],[Attached Device if Gateway]],
" | ",
Tabelle3[[#This Row],[Workplace (Usage)]]
)</f>
        <v xml:space="preserve"> |  | </v>
      </c>
    </row>
    <row r="31" spans="1:45" ht="13" x14ac:dyDescent="0.3">
      <c r="A31" s="21"/>
      <c r="B31" s="19"/>
      <c r="C31" s="20"/>
      <c r="D31" s="20"/>
      <c r="E31" s="41"/>
      <c r="F31" s="41"/>
      <c r="G31" s="41"/>
      <c r="H31" s="41"/>
      <c r="I31" s="41"/>
      <c r="J31" s="41"/>
      <c r="K31" s="21"/>
      <c r="L31" s="21"/>
      <c r="M31" s="21"/>
      <c r="N31" s="21"/>
      <c r="O31" s="21"/>
      <c r="P31" s="21"/>
      <c r="Q31" s="21"/>
      <c r="R31" s="22"/>
      <c r="S31" s="22"/>
      <c r="T31" s="22"/>
      <c r="U31" s="22"/>
      <c r="V31" s="22"/>
      <c r="W31" s="22"/>
      <c r="X31" s="21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1"/>
      <c r="AL31" s="21"/>
      <c r="AM31" s="21"/>
      <c r="AN31" s="21"/>
      <c r="AO31" s="23"/>
      <c r="AP31" s="21"/>
      <c r="AQ31" s="21"/>
      <c r="AS31" t="str">
        <f>CONCATENATE(
Tabelle3[[#This Row],[Workplace (Room)]],
" | ",
Tabelle3[[#This Row],[Attached Device if Gateway]],
" | ",
Tabelle3[[#This Row],[Workplace (Usage)]]
)</f>
        <v xml:space="preserve"> |  | </v>
      </c>
    </row>
    <row r="32" spans="1:45" ht="13" x14ac:dyDescent="0.3">
      <c r="A32" s="21"/>
      <c r="B32" s="19"/>
      <c r="C32" s="20"/>
      <c r="D32" s="20"/>
      <c r="E32" s="41"/>
      <c r="F32" s="41"/>
      <c r="G32" s="41"/>
      <c r="H32" s="41"/>
      <c r="I32" s="41"/>
      <c r="J32" s="41"/>
      <c r="K32" s="21"/>
      <c r="L32" s="21"/>
      <c r="M32" s="21"/>
      <c r="N32" s="21"/>
      <c r="O32" s="21"/>
      <c r="P32" s="21"/>
      <c r="Q32" s="21"/>
      <c r="R32" s="22"/>
      <c r="S32" s="22"/>
      <c r="T32" s="22"/>
      <c r="U32" s="22"/>
      <c r="V32" s="22"/>
      <c r="W32" s="22"/>
      <c r="X32" s="21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1"/>
      <c r="AL32" s="21"/>
      <c r="AM32" s="21"/>
      <c r="AN32" s="21"/>
      <c r="AO32" s="23"/>
      <c r="AP32" s="21"/>
      <c r="AQ32" s="21"/>
      <c r="AS32" t="str">
        <f>CONCATENATE(
Tabelle3[[#This Row],[Workplace (Room)]],
" | ",
Tabelle3[[#This Row],[Attached Device if Gateway]],
" | ",
Tabelle3[[#This Row],[Workplace (Usage)]]
)</f>
        <v xml:space="preserve"> |  | </v>
      </c>
    </row>
    <row r="33" spans="1:45" ht="13" x14ac:dyDescent="0.3">
      <c r="A33" s="21"/>
      <c r="B33" s="19"/>
      <c r="C33" s="20"/>
      <c r="D33" s="20"/>
      <c r="E33" s="41"/>
      <c r="F33" s="41"/>
      <c r="G33" s="41"/>
      <c r="H33" s="41"/>
      <c r="I33" s="41"/>
      <c r="J33" s="41"/>
      <c r="K33" s="21"/>
      <c r="L33" s="21"/>
      <c r="M33" s="21"/>
      <c r="N33" s="21"/>
      <c r="O33" s="21"/>
      <c r="P33" s="21"/>
      <c r="Q33" s="21"/>
      <c r="R33" s="22"/>
      <c r="S33" s="22"/>
      <c r="T33" s="22"/>
      <c r="U33" s="22"/>
      <c r="V33" s="22"/>
      <c r="W33" s="22"/>
      <c r="X33" s="21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1"/>
      <c r="AL33" s="21"/>
      <c r="AM33" s="21"/>
      <c r="AN33" s="21"/>
      <c r="AO33" s="23"/>
      <c r="AP33" s="21"/>
      <c r="AQ33" s="21"/>
      <c r="AS33" t="str">
        <f>CONCATENATE(
Tabelle3[[#This Row],[Workplace (Room)]],
" | ",
Tabelle3[[#This Row],[Attached Device if Gateway]],
" | ",
Tabelle3[[#This Row],[Workplace (Usage)]]
)</f>
        <v xml:space="preserve"> |  | </v>
      </c>
    </row>
    <row r="34" spans="1:45" ht="13" x14ac:dyDescent="0.3">
      <c r="A34" s="21"/>
      <c r="B34" s="19"/>
      <c r="C34" s="20"/>
      <c r="D34" s="20"/>
      <c r="E34" s="41"/>
      <c r="F34" s="41"/>
      <c r="G34" s="41"/>
      <c r="H34" s="41"/>
      <c r="I34" s="41"/>
      <c r="J34" s="41"/>
      <c r="K34" s="21"/>
      <c r="L34" s="21"/>
      <c r="M34" s="21"/>
      <c r="N34" s="21"/>
      <c r="O34" s="21"/>
      <c r="P34" s="21"/>
      <c r="Q34" s="21"/>
      <c r="R34" s="22"/>
      <c r="S34" s="22"/>
      <c r="T34" s="22"/>
      <c r="U34" s="22"/>
      <c r="V34" s="22"/>
      <c r="W34" s="22"/>
      <c r="X34" s="21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1"/>
      <c r="AL34" s="21"/>
      <c r="AM34" s="21"/>
      <c r="AN34" s="21"/>
      <c r="AO34" s="23"/>
      <c r="AP34" s="21"/>
      <c r="AQ34" s="21"/>
      <c r="AS34" t="str">
        <f>CONCATENATE(
Tabelle3[[#This Row],[Workplace (Room)]],
" | ",
Tabelle3[[#This Row],[Attached Device if Gateway]],
" | ",
Tabelle3[[#This Row],[Workplace (Usage)]]
)</f>
        <v xml:space="preserve"> |  | </v>
      </c>
    </row>
    <row r="35" spans="1:45" ht="13" x14ac:dyDescent="0.3">
      <c r="A35" s="21"/>
      <c r="B35" s="19"/>
      <c r="C35" s="20"/>
      <c r="D35" s="20"/>
      <c r="E35" s="41"/>
      <c r="F35" s="41"/>
      <c r="G35" s="41"/>
      <c r="H35" s="41"/>
      <c r="I35" s="41"/>
      <c r="J35" s="41"/>
      <c r="K35" s="21"/>
      <c r="L35" s="21"/>
      <c r="M35" s="21"/>
      <c r="N35" s="21"/>
      <c r="O35" s="21"/>
      <c r="P35" s="21"/>
      <c r="Q35" s="21"/>
      <c r="R35" s="22"/>
      <c r="S35" s="22"/>
      <c r="T35" s="22"/>
      <c r="U35" s="22"/>
      <c r="V35" s="22"/>
      <c r="W35" s="22"/>
      <c r="X35" s="21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1"/>
      <c r="AL35" s="21"/>
      <c r="AM35" s="21"/>
      <c r="AN35" s="21"/>
      <c r="AO35" s="23"/>
      <c r="AP35" s="21"/>
      <c r="AQ35" s="21"/>
      <c r="AS35" t="str">
        <f>CONCATENATE(
Tabelle3[[#This Row],[Workplace (Room)]],
" | ",
Tabelle3[[#This Row],[Attached Device if Gateway]],
" | ",
Tabelle3[[#This Row],[Workplace (Usage)]]
)</f>
        <v xml:space="preserve"> |  | </v>
      </c>
    </row>
    <row r="36" spans="1:45" ht="13" x14ac:dyDescent="0.3">
      <c r="A36" s="21"/>
      <c r="B36" s="19"/>
      <c r="C36" s="20"/>
      <c r="D36" s="20"/>
      <c r="E36" s="41"/>
      <c r="F36" s="41"/>
      <c r="G36" s="41"/>
      <c r="H36" s="41"/>
      <c r="I36" s="41"/>
      <c r="J36" s="41"/>
      <c r="K36" s="21"/>
      <c r="L36" s="21"/>
      <c r="M36" s="21"/>
      <c r="N36" s="21"/>
      <c r="O36" s="21"/>
      <c r="P36" s="21"/>
      <c r="Q36" s="21"/>
      <c r="R36" s="22"/>
      <c r="S36" s="22"/>
      <c r="T36" s="22"/>
      <c r="U36" s="22"/>
      <c r="V36" s="22"/>
      <c r="W36" s="22"/>
      <c r="X36" s="21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1"/>
      <c r="AL36" s="21"/>
      <c r="AM36" s="21"/>
      <c r="AN36" s="21"/>
      <c r="AO36" s="23"/>
      <c r="AP36" s="21"/>
      <c r="AQ36" s="21"/>
      <c r="AS36" t="str">
        <f>CONCATENATE(
Tabelle3[[#This Row],[Workplace (Room)]],
" | ",
Tabelle3[[#This Row],[Attached Device if Gateway]],
" | ",
Tabelle3[[#This Row],[Workplace (Usage)]]
)</f>
        <v xml:space="preserve"> |  | </v>
      </c>
    </row>
    <row r="37" spans="1:45" ht="13" x14ac:dyDescent="0.3">
      <c r="A37" s="21"/>
      <c r="B37" s="19"/>
      <c r="C37" s="20"/>
      <c r="D37" s="20"/>
      <c r="E37" s="41"/>
      <c r="F37" s="41"/>
      <c r="G37" s="41"/>
      <c r="H37" s="41"/>
      <c r="I37" s="41"/>
      <c r="J37" s="41"/>
      <c r="K37" s="21"/>
      <c r="L37" s="21"/>
      <c r="M37" s="21"/>
      <c r="N37" s="21"/>
      <c r="O37" s="21"/>
      <c r="P37" s="21"/>
      <c r="Q37" s="21"/>
      <c r="R37" s="22"/>
      <c r="S37" s="22"/>
      <c r="T37" s="22"/>
      <c r="U37" s="22"/>
      <c r="V37" s="22"/>
      <c r="W37" s="22"/>
      <c r="X37" s="21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1"/>
      <c r="AL37" s="21"/>
      <c r="AM37" s="21"/>
      <c r="AN37" s="21"/>
      <c r="AO37" s="23"/>
      <c r="AP37" s="21"/>
      <c r="AQ37" s="21"/>
      <c r="AS37" t="str">
        <f>CONCATENATE(
Tabelle3[[#This Row],[Workplace (Room)]],
" | ",
Tabelle3[[#This Row],[Attached Device if Gateway]],
" | ",
Tabelle3[[#This Row],[Workplace (Usage)]]
)</f>
        <v xml:space="preserve"> |  | </v>
      </c>
    </row>
    <row r="38" spans="1:45" ht="13" x14ac:dyDescent="0.3">
      <c r="A38" s="21"/>
      <c r="B38" s="19"/>
      <c r="C38" s="20"/>
      <c r="D38" s="20"/>
      <c r="E38" s="41"/>
      <c r="F38" s="41"/>
      <c r="G38" s="41"/>
      <c r="H38" s="41"/>
      <c r="I38" s="41"/>
      <c r="J38" s="41"/>
      <c r="K38" s="21"/>
      <c r="L38" s="21"/>
      <c r="M38" s="21"/>
      <c r="N38" s="21"/>
      <c r="O38" s="21"/>
      <c r="P38" s="21"/>
      <c r="Q38" s="21"/>
      <c r="R38" s="22"/>
      <c r="S38" s="22"/>
      <c r="T38" s="22"/>
      <c r="U38" s="22"/>
      <c r="V38" s="22"/>
      <c r="W38" s="22"/>
      <c r="X38" s="21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1"/>
      <c r="AL38" s="21"/>
      <c r="AM38" s="21"/>
      <c r="AN38" s="21"/>
      <c r="AO38" s="23"/>
      <c r="AP38" s="21"/>
      <c r="AQ38" s="21"/>
      <c r="AS38" t="str">
        <f>CONCATENATE(
Tabelle3[[#This Row],[Workplace (Room)]],
" | ",
Tabelle3[[#This Row],[Attached Device if Gateway]],
" | ",
Tabelle3[[#This Row],[Workplace (Usage)]]
)</f>
        <v xml:space="preserve"> |  | </v>
      </c>
    </row>
    <row r="39" spans="1:45" ht="13" x14ac:dyDescent="0.3">
      <c r="A39" s="21"/>
      <c r="B39" s="19"/>
      <c r="C39" s="20"/>
      <c r="D39" s="20"/>
      <c r="E39" s="41"/>
      <c r="F39" s="41"/>
      <c r="G39" s="41"/>
      <c r="H39" s="41"/>
      <c r="I39" s="41"/>
      <c r="J39" s="41"/>
      <c r="K39" s="21"/>
      <c r="L39" s="21"/>
      <c r="M39" s="21"/>
      <c r="N39" s="21"/>
      <c r="O39" s="21"/>
      <c r="P39" s="21"/>
      <c r="Q39" s="21"/>
      <c r="R39" s="22"/>
      <c r="S39" s="22"/>
      <c r="T39" s="22"/>
      <c r="U39" s="22"/>
      <c r="V39" s="22"/>
      <c r="W39" s="22"/>
      <c r="X39" s="21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1"/>
      <c r="AL39" s="21"/>
      <c r="AM39" s="21"/>
      <c r="AN39" s="21"/>
      <c r="AO39" s="23"/>
      <c r="AP39" s="21"/>
      <c r="AQ39" s="21"/>
      <c r="AS39" t="str">
        <f>CONCATENATE(
Tabelle3[[#This Row],[Workplace (Room)]],
" | ",
Tabelle3[[#This Row],[Attached Device if Gateway]],
" | ",
Tabelle3[[#This Row],[Workplace (Usage)]]
)</f>
        <v xml:space="preserve"> |  | </v>
      </c>
    </row>
    <row r="40" spans="1:45" ht="13" x14ac:dyDescent="0.3">
      <c r="A40" s="21"/>
      <c r="B40" s="19"/>
      <c r="C40" s="20"/>
      <c r="D40" s="20"/>
      <c r="E40" s="41"/>
      <c r="F40" s="41"/>
      <c r="G40" s="41"/>
      <c r="H40" s="41"/>
      <c r="I40" s="41"/>
      <c r="J40" s="41"/>
      <c r="K40" s="21"/>
      <c r="L40" s="21"/>
      <c r="M40" s="21"/>
      <c r="N40" s="21"/>
      <c r="O40" s="21"/>
      <c r="P40" s="21"/>
      <c r="Q40" s="21"/>
      <c r="R40" s="22"/>
      <c r="S40" s="22"/>
      <c r="T40" s="22"/>
      <c r="U40" s="22"/>
      <c r="V40" s="22"/>
      <c r="W40" s="22"/>
      <c r="X40" s="21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1"/>
      <c r="AL40" s="21"/>
      <c r="AM40" s="21"/>
      <c r="AN40" s="21"/>
      <c r="AO40" s="23"/>
      <c r="AP40" s="21"/>
      <c r="AQ40" s="21"/>
      <c r="AS40" t="str">
        <f>CONCATENATE(
Tabelle3[[#This Row],[Workplace (Room)]],
" | ",
Tabelle3[[#This Row],[Attached Device if Gateway]],
" | ",
Tabelle3[[#This Row],[Workplace (Usage)]]
)</f>
        <v xml:space="preserve"> |  | </v>
      </c>
    </row>
    <row r="41" spans="1:45" ht="13" x14ac:dyDescent="0.3">
      <c r="A41" s="21"/>
      <c r="B41" s="19"/>
      <c r="C41" s="20"/>
      <c r="D41" s="20"/>
      <c r="E41" s="41"/>
      <c r="F41" s="41"/>
      <c r="G41" s="41"/>
      <c r="H41" s="41"/>
      <c r="I41" s="41"/>
      <c r="J41" s="41"/>
      <c r="K41" s="21"/>
      <c r="L41" s="21"/>
      <c r="M41" s="21"/>
      <c r="N41" s="21"/>
      <c r="O41" s="21"/>
      <c r="P41" s="21"/>
      <c r="Q41" s="21"/>
      <c r="R41" s="22"/>
      <c r="S41" s="22"/>
      <c r="T41" s="22"/>
      <c r="U41" s="22"/>
      <c r="V41" s="22"/>
      <c r="W41" s="22"/>
      <c r="X41" s="21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1"/>
      <c r="AL41" s="21"/>
      <c r="AM41" s="21"/>
      <c r="AN41" s="21"/>
      <c r="AO41" s="23"/>
      <c r="AP41" s="21"/>
      <c r="AQ41" s="21"/>
      <c r="AS41" t="str">
        <f>CONCATENATE(
Tabelle3[[#This Row],[Workplace (Room)]],
" | ",
Tabelle3[[#This Row],[Attached Device if Gateway]],
" | ",
Tabelle3[[#This Row],[Workplace (Usage)]]
)</f>
        <v xml:space="preserve"> |  | </v>
      </c>
    </row>
    <row r="42" spans="1:45" ht="13" x14ac:dyDescent="0.3">
      <c r="A42" s="21"/>
      <c r="B42" s="19"/>
      <c r="C42" s="20"/>
      <c r="D42" s="20"/>
      <c r="E42" s="41"/>
      <c r="F42" s="41"/>
      <c r="G42" s="41"/>
      <c r="H42" s="41"/>
      <c r="I42" s="41"/>
      <c r="J42" s="41"/>
      <c r="K42" s="21"/>
      <c r="L42" s="21"/>
      <c r="M42" s="21"/>
      <c r="N42" s="21"/>
      <c r="O42" s="21"/>
      <c r="P42" s="21"/>
      <c r="Q42" s="21"/>
      <c r="R42" s="22"/>
      <c r="S42" s="22"/>
      <c r="T42" s="22"/>
      <c r="U42" s="22"/>
      <c r="V42" s="22"/>
      <c r="W42" s="22"/>
      <c r="X42" s="21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1"/>
      <c r="AL42" s="21"/>
      <c r="AM42" s="21"/>
      <c r="AN42" s="21"/>
      <c r="AO42" s="23"/>
      <c r="AP42" s="21"/>
      <c r="AQ42" s="21"/>
      <c r="AS42" t="str">
        <f>CONCATENATE(
Tabelle3[[#This Row],[Workplace (Room)]],
" | ",
Tabelle3[[#This Row],[Attached Device if Gateway]],
" | ",
Tabelle3[[#This Row],[Workplace (Usage)]]
)</f>
        <v xml:space="preserve"> |  | </v>
      </c>
    </row>
    <row r="43" spans="1:45" ht="13" x14ac:dyDescent="0.3">
      <c r="A43" s="21"/>
      <c r="B43" s="19"/>
      <c r="C43" s="20"/>
      <c r="D43" s="20"/>
      <c r="E43" s="41"/>
      <c r="F43" s="41"/>
      <c r="G43" s="41"/>
      <c r="H43" s="41"/>
      <c r="I43" s="41"/>
      <c r="J43" s="41"/>
      <c r="K43" s="21"/>
      <c r="L43" s="21"/>
      <c r="M43" s="21"/>
      <c r="N43" s="21"/>
      <c r="O43" s="21"/>
      <c r="P43" s="21"/>
      <c r="Q43" s="21"/>
      <c r="R43" s="22"/>
      <c r="S43" s="22"/>
      <c r="T43" s="22"/>
      <c r="U43" s="22"/>
      <c r="V43" s="22"/>
      <c r="W43" s="22"/>
      <c r="X43" s="21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1"/>
      <c r="AL43" s="21"/>
      <c r="AM43" s="21"/>
      <c r="AN43" s="21"/>
      <c r="AO43" s="23"/>
      <c r="AP43" s="21"/>
      <c r="AQ43" s="21"/>
      <c r="AS43" t="str">
        <f>CONCATENATE(
Tabelle3[[#This Row],[Workplace (Room)]],
" | ",
Tabelle3[[#This Row],[Attached Device if Gateway]],
" | ",
Tabelle3[[#This Row],[Workplace (Usage)]]
)</f>
        <v xml:space="preserve"> |  | </v>
      </c>
    </row>
    <row r="44" spans="1:45" ht="13" x14ac:dyDescent="0.3">
      <c r="A44" s="21"/>
      <c r="B44" s="19"/>
      <c r="C44" s="20"/>
      <c r="D44" s="20"/>
      <c r="E44" s="41"/>
      <c r="F44" s="41"/>
      <c r="G44" s="41"/>
      <c r="H44" s="41"/>
      <c r="I44" s="41"/>
      <c r="J44" s="41"/>
      <c r="K44" s="21"/>
      <c r="L44" s="21"/>
      <c r="M44" s="21"/>
      <c r="N44" s="21"/>
      <c r="O44" s="21"/>
      <c r="P44" s="21"/>
      <c r="Q44" s="21"/>
      <c r="R44" s="22"/>
      <c r="S44" s="22"/>
      <c r="T44" s="22"/>
      <c r="U44" s="22"/>
      <c r="V44" s="22"/>
      <c r="W44" s="22"/>
      <c r="X44" s="21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1"/>
      <c r="AL44" s="21"/>
      <c r="AM44" s="21"/>
      <c r="AN44" s="21"/>
      <c r="AO44" s="23"/>
      <c r="AP44" s="21"/>
      <c r="AQ44" s="21"/>
      <c r="AS44" t="str">
        <f>CONCATENATE(
Tabelle3[[#This Row],[Workplace (Room)]],
" | ",
Tabelle3[[#This Row],[Attached Device if Gateway]],
" | ",
Tabelle3[[#This Row],[Workplace (Usage)]]
)</f>
        <v xml:space="preserve"> |  | </v>
      </c>
    </row>
    <row r="45" spans="1:45" ht="13" x14ac:dyDescent="0.3">
      <c r="A45" s="21"/>
      <c r="B45" s="19"/>
      <c r="C45" s="20"/>
      <c r="D45" s="20"/>
      <c r="E45" s="41"/>
      <c r="F45" s="41"/>
      <c r="G45" s="41"/>
      <c r="H45" s="41"/>
      <c r="I45" s="41"/>
      <c r="J45" s="41"/>
      <c r="K45" s="21"/>
      <c r="L45" s="21"/>
      <c r="M45" s="21"/>
      <c r="N45" s="21"/>
      <c r="O45" s="21"/>
      <c r="P45" s="21"/>
      <c r="Q45" s="21"/>
      <c r="R45" s="22"/>
      <c r="S45" s="22"/>
      <c r="T45" s="22"/>
      <c r="U45" s="22"/>
      <c r="V45" s="22"/>
      <c r="W45" s="22"/>
      <c r="X45" s="21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1"/>
      <c r="AL45" s="21"/>
      <c r="AM45" s="21"/>
      <c r="AN45" s="21"/>
      <c r="AO45" s="23"/>
      <c r="AP45" s="21"/>
      <c r="AQ45" s="21"/>
      <c r="AS45" t="str">
        <f>CONCATENATE(
Tabelle3[[#This Row],[Workplace (Room)]],
" | ",
Tabelle3[[#This Row],[Attached Device if Gateway]],
" | ",
Tabelle3[[#This Row],[Workplace (Usage)]]
)</f>
        <v xml:space="preserve"> |  | </v>
      </c>
    </row>
    <row r="46" spans="1:45" ht="13" x14ac:dyDescent="0.3">
      <c r="A46" s="21"/>
      <c r="B46" s="19"/>
      <c r="C46" s="20"/>
      <c r="D46" s="20"/>
      <c r="E46" s="41"/>
      <c r="F46" s="41"/>
      <c r="G46" s="41"/>
      <c r="H46" s="41"/>
      <c r="I46" s="41"/>
      <c r="J46" s="41"/>
      <c r="K46" s="21"/>
      <c r="L46" s="21"/>
      <c r="M46" s="21"/>
      <c r="N46" s="21"/>
      <c r="O46" s="21"/>
      <c r="P46" s="21"/>
      <c r="Q46" s="21"/>
      <c r="R46" s="22"/>
      <c r="S46" s="22"/>
      <c r="T46" s="22"/>
      <c r="U46" s="22"/>
      <c r="V46" s="22"/>
      <c r="W46" s="22"/>
      <c r="X46" s="21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1"/>
      <c r="AL46" s="21"/>
      <c r="AM46" s="21"/>
      <c r="AN46" s="21"/>
      <c r="AO46" s="23"/>
      <c r="AP46" s="21"/>
      <c r="AQ46" s="21"/>
      <c r="AS46" t="str">
        <f>CONCATENATE(
Tabelle3[[#This Row],[Workplace (Room)]],
" | ",
Tabelle3[[#This Row],[Attached Device if Gateway]],
" | ",
Tabelle3[[#This Row],[Workplace (Usage)]]
)</f>
        <v xml:space="preserve"> |  | </v>
      </c>
    </row>
    <row r="47" spans="1:45" ht="13" x14ac:dyDescent="0.3">
      <c r="A47" s="21"/>
      <c r="B47" s="19"/>
      <c r="C47" s="20"/>
      <c r="D47" s="20"/>
      <c r="E47" s="41"/>
      <c r="F47" s="41"/>
      <c r="G47" s="41"/>
      <c r="H47" s="41"/>
      <c r="I47" s="41"/>
      <c r="J47" s="41"/>
      <c r="K47" s="21"/>
      <c r="L47" s="21"/>
      <c r="M47" s="21"/>
      <c r="N47" s="21"/>
      <c r="O47" s="21"/>
      <c r="P47" s="21"/>
      <c r="Q47" s="21"/>
      <c r="R47" s="22"/>
      <c r="S47" s="22"/>
      <c r="T47" s="22"/>
      <c r="U47" s="22"/>
      <c r="V47" s="22"/>
      <c r="W47" s="22"/>
      <c r="X47" s="21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1"/>
      <c r="AL47" s="21"/>
      <c r="AM47" s="21"/>
      <c r="AN47" s="21"/>
      <c r="AO47" s="23"/>
      <c r="AP47" s="21"/>
      <c r="AQ47" s="21"/>
      <c r="AS47" t="str">
        <f>CONCATENATE(
Tabelle3[[#This Row],[Workplace (Room)]],
" | ",
Tabelle3[[#This Row],[Attached Device if Gateway]],
" | ",
Tabelle3[[#This Row],[Workplace (Usage)]]
)</f>
        <v xml:space="preserve"> |  | </v>
      </c>
    </row>
    <row r="48" spans="1:45" ht="13" x14ac:dyDescent="0.3">
      <c r="A48" s="21"/>
      <c r="B48" s="19"/>
      <c r="C48" s="20"/>
      <c r="D48" s="20"/>
      <c r="E48" s="41"/>
      <c r="F48" s="41"/>
      <c r="G48" s="41"/>
      <c r="H48" s="41"/>
      <c r="I48" s="41"/>
      <c r="J48" s="41"/>
      <c r="K48" s="21"/>
      <c r="L48" s="21"/>
      <c r="M48" s="21"/>
      <c r="N48" s="21"/>
      <c r="O48" s="21"/>
      <c r="P48" s="21"/>
      <c r="Q48" s="21"/>
      <c r="R48" s="22"/>
      <c r="S48" s="22"/>
      <c r="T48" s="22"/>
      <c r="U48" s="22"/>
      <c r="V48" s="22"/>
      <c r="W48" s="22"/>
      <c r="X48" s="21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1"/>
      <c r="AL48" s="21"/>
      <c r="AM48" s="21"/>
      <c r="AN48" s="21"/>
      <c r="AO48" s="23"/>
      <c r="AP48" s="21"/>
      <c r="AQ48" s="21"/>
      <c r="AS48" t="str">
        <f>CONCATENATE(
Tabelle3[[#This Row],[Workplace (Room)]],
" | ",
Tabelle3[[#This Row],[Attached Device if Gateway]],
" | ",
Tabelle3[[#This Row],[Workplace (Usage)]]
)</f>
        <v xml:space="preserve"> |  | </v>
      </c>
    </row>
    <row r="49" spans="1:45" ht="13" x14ac:dyDescent="0.3">
      <c r="A49" s="21"/>
      <c r="B49" s="19"/>
      <c r="C49" s="20"/>
      <c r="D49" s="20"/>
      <c r="E49" s="41"/>
      <c r="F49" s="41"/>
      <c r="G49" s="41"/>
      <c r="H49" s="41"/>
      <c r="I49" s="41"/>
      <c r="J49" s="41"/>
      <c r="K49" s="21"/>
      <c r="L49" s="21"/>
      <c r="M49" s="21"/>
      <c r="N49" s="21"/>
      <c r="O49" s="21"/>
      <c r="P49" s="21"/>
      <c r="Q49" s="21"/>
      <c r="R49" s="22"/>
      <c r="S49" s="22"/>
      <c r="T49" s="22"/>
      <c r="U49" s="22"/>
      <c r="V49" s="22"/>
      <c r="W49" s="22"/>
      <c r="X49" s="21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1"/>
      <c r="AL49" s="21"/>
      <c r="AM49" s="21"/>
      <c r="AN49" s="21"/>
      <c r="AO49" s="23"/>
      <c r="AP49" s="21"/>
      <c r="AQ49" s="21"/>
      <c r="AS49" t="str">
        <f>CONCATENATE(
Tabelle3[[#This Row],[Workplace (Room)]],
" | ",
Tabelle3[[#This Row],[Attached Device if Gateway]],
" | ",
Tabelle3[[#This Row],[Workplace (Usage)]]
)</f>
        <v xml:space="preserve"> |  | </v>
      </c>
    </row>
    <row r="50" spans="1:45" ht="13" x14ac:dyDescent="0.3">
      <c r="A50" s="21"/>
      <c r="B50" s="19"/>
      <c r="C50" s="20"/>
      <c r="D50" s="20"/>
      <c r="E50" s="41"/>
      <c r="F50" s="41"/>
      <c r="G50" s="41"/>
      <c r="H50" s="41"/>
      <c r="I50" s="41"/>
      <c r="J50" s="41"/>
      <c r="K50" s="21"/>
      <c r="L50" s="21"/>
      <c r="M50" s="21"/>
      <c r="N50" s="21"/>
      <c r="O50" s="21"/>
      <c r="P50" s="21"/>
      <c r="Q50" s="21"/>
      <c r="R50" s="22"/>
      <c r="S50" s="22"/>
      <c r="T50" s="22"/>
      <c r="U50" s="22"/>
      <c r="V50" s="22"/>
      <c r="W50" s="22"/>
      <c r="X50" s="21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1"/>
      <c r="AL50" s="21"/>
      <c r="AM50" s="21"/>
      <c r="AN50" s="21"/>
      <c r="AO50" s="23"/>
      <c r="AP50" s="21"/>
      <c r="AQ50" s="21"/>
      <c r="AS50" t="str">
        <f>CONCATENATE(
Tabelle3[[#This Row],[Workplace (Room)]],
" | ",
Tabelle3[[#This Row],[Attached Device if Gateway]],
" | ",
Tabelle3[[#This Row],[Workplace (Usage)]]
)</f>
        <v xml:space="preserve"> |  | </v>
      </c>
    </row>
    <row r="51" spans="1:45" ht="13" x14ac:dyDescent="0.3">
      <c r="A51" s="21"/>
      <c r="B51" s="19"/>
      <c r="C51" s="20"/>
      <c r="D51" s="20"/>
      <c r="E51" s="41"/>
      <c r="F51" s="41"/>
      <c r="G51" s="41"/>
      <c r="H51" s="41"/>
      <c r="I51" s="41"/>
      <c r="J51" s="41"/>
      <c r="K51" s="21"/>
      <c r="L51" s="21"/>
      <c r="M51" s="21"/>
      <c r="N51" s="21"/>
      <c r="O51" s="21"/>
      <c r="P51" s="21"/>
      <c r="Q51" s="21"/>
      <c r="R51" s="22"/>
      <c r="S51" s="22"/>
      <c r="T51" s="22"/>
      <c r="U51" s="22"/>
      <c r="V51" s="22"/>
      <c r="W51" s="22"/>
      <c r="X51" s="21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1"/>
      <c r="AL51" s="21"/>
      <c r="AM51" s="21"/>
      <c r="AN51" s="21"/>
      <c r="AO51" s="23"/>
      <c r="AP51" s="21"/>
      <c r="AQ51" s="21"/>
      <c r="AS51" t="str">
        <f>CONCATENATE(
Tabelle3[[#This Row],[Workplace (Room)]],
" | ",
Tabelle3[[#This Row],[Attached Device if Gateway]],
" | ",
Tabelle3[[#This Row],[Workplace (Usage)]]
)</f>
        <v xml:space="preserve"> |  | </v>
      </c>
    </row>
    <row r="52" spans="1:45" ht="13" x14ac:dyDescent="0.3">
      <c r="A52" s="21"/>
      <c r="B52" s="19"/>
      <c r="C52" s="20"/>
      <c r="D52" s="20"/>
      <c r="E52" s="41"/>
      <c r="F52" s="41"/>
      <c r="G52" s="41"/>
      <c r="H52" s="41"/>
      <c r="I52" s="41"/>
      <c r="J52" s="41"/>
      <c r="K52" s="21"/>
      <c r="L52" s="21"/>
      <c r="M52" s="21"/>
      <c r="N52" s="21"/>
      <c r="O52" s="21"/>
      <c r="P52" s="21"/>
      <c r="Q52" s="21"/>
      <c r="R52" s="22"/>
      <c r="S52" s="22"/>
      <c r="T52" s="22"/>
      <c r="U52" s="22"/>
      <c r="V52" s="22"/>
      <c r="W52" s="22"/>
      <c r="X52" s="21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1"/>
      <c r="AL52" s="21"/>
      <c r="AM52" s="21"/>
      <c r="AN52" s="21"/>
      <c r="AO52" s="23"/>
      <c r="AP52" s="21"/>
      <c r="AQ52" s="21"/>
      <c r="AS52" t="str">
        <f>CONCATENATE(
Tabelle3[[#This Row],[Workplace (Room)]],
" | ",
Tabelle3[[#This Row],[Attached Device if Gateway]],
" | ",
Tabelle3[[#This Row],[Workplace (Usage)]]
)</f>
        <v xml:space="preserve"> |  | </v>
      </c>
    </row>
    <row r="53" spans="1:45" ht="13" x14ac:dyDescent="0.3">
      <c r="A53" s="21"/>
      <c r="B53" s="19"/>
      <c r="C53" s="20"/>
      <c r="D53" s="20"/>
      <c r="E53" s="41"/>
      <c r="F53" s="41"/>
      <c r="G53" s="41"/>
      <c r="H53" s="41"/>
      <c r="I53" s="41"/>
      <c r="J53" s="41"/>
      <c r="K53" s="21"/>
      <c r="L53" s="21"/>
      <c r="M53" s="21"/>
      <c r="N53" s="21"/>
      <c r="O53" s="21"/>
      <c r="P53" s="21"/>
      <c r="Q53" s="21"/>
      <c r="R53" s="22"/>
      <c r="S53" s="22"/>
      <c r="T53" s="22"/>
      <c r="U53" s="22"/>
      <c r="V53" s="22"/>
      <c r="W53" s="22"/>
      <c r="X53" s="21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1"/>
      <c r="AL53" s="21"/>
      <c r="AM53" s="21"/>
      <c r="AN53" s="21"/>
      <c r="AO53" s="23"/>
      <c r="AP53" s="21"/>
      <c r="AQ53" s="21"/>
      <c r="AS53" t="str">
        <f>CONCATENATE(
Tabelle3[[#This Row],[Workplace (Room)]],
" | ",
Tabelle3[[#This Row],[Attached Device if Gateway]],
" | ",
Tabelle3[[#This Row],[Workplace (Usage)]]
)</f>
        <v xml:space="preserve"> |  | </v>
      </c>
    </row>
    <row r="54" spans="1:45" ht="13" x14ac:dyDescent="0.3">
      <c r="A54" s="21"/>
      <c r="B54" s="19"/>
      <c r="C54" s="20"/>
      <c r="D54" s="20"/>
      <c r="E54" s="41"/>
      <c r="F54" s="41"/>
      <c r="G54" s="41"/>
      <c r="H54" s="41"/>
      <c r="I54" s="41"/>
      <c r="J54" s="41"/>
      <c r="K54" s="21"/>
      <c r="L54" s="21"/>
      <c r="M54" s="21"/>
      <c r="N54" s="21"/>
      <c r="O54" s="21"/>
      <c r="P54" s="21"/>
      <c r="Q54" s="21"/>
      <c r="R54" s="22"/>
      <c r="S54" s="22"/>
      <c r="T54" s="22"/>
      <c r="U54" s="22"/>
      <c r="V54" s="22"/>
      <c r="W54" s="22"/>
      <c r="X54" s="21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1"/>
      <c r="AL54" s="21"/>
      <c r="AM54" s="21"/>
      <c r="AN54" s="21"/>
      <c r="AO54" s="23"/>
      <c r="AP54" s="21"/>
      <c r="AQ54" s="21"/>
      <c r="AS54" t="str">
        <f>CONCATENATE(
Tabelle3[[#This Row],[Workplace (Room)]],
" | ",
Tabelle3[[#This Row],[Attached Device if Gateway]],
" | ",
Tabelle3[[#This Row],[Workplace (Usage)]]
)</f>
        <v xml:space="preserve"> |  | </v>
      </c>
    </row>
    <row r="55" spans="1:45" ht="13" x14ac:dyDescent="0.3">
      <c r="A55" s="21"/>
      <c r="B55" s="19"/>
      <c r="C55" s="20"/>
      <c r="D55" s="20"/>
      <c r="E55" s="41"/>
      <c r="F55" s="41"/>
      <c r="G55" s="41"/>
      <c r="H55" s="41"/>
      <c r="I55" s="41"/>
      <c r="J55" s="41"/>
      <c r="K55" s="21"/>
      <c r="L55" s="21"/>
      <c r="M55" s="21"/>
      <c r="N55" s="21"/>
      <c r="O55" s="21"/>
      <c r="P55" s="21"/>
      <c r="Q55" s="21"/>
      <c r="R55" s="22"/>
      <c r="S55" s="22"/>
      <c r="T55" s="22"/>
      <c r="U55" s="22"/>
      <c r="V55" s="22"/>
      <c r="W55" s="22"/>
      <c r="X55" s="21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1"/>
      <c r="AL55" s="21"/>
      <c r="AM55" s="21"/>
      <c r="AN55" s="21"/>
      <c r="AO55" s="23"/>
      <c r="AP55" s="21"/>
      <c r="AQ55" s="21"/>
      <c r="AS55" t="str">
        <f>CONCATENATE(
Tabelle3[[#This Row],[Workplace (Room)]],
" | ",
Tabelle3[[#This Row],[Attached Device if Gateway]],
" | ",
Tabelle3[[#This Row],[Workplace (Usage)]]
)</f>
        <v xml:space="preserve"> |  | </v>
      </c>
    </row>
    <row r="56" spans="1:45" ht="13" x14ac:dyDescent="0.3">
      <c r="A56" s="21"/>
      <c r="B56" s="19"/>
      <c r="C56" s="20"/>
      <c r="D56" s="20"/>
      <c r="E56" s="41"/>
      <c r="F56" s="41"/>
      <c r="G56" s="41"/>
      <c r="H56" s="41"/>
      <c r="I56" s="41"/>
      <c r="J56" s="41"/>
      <c r="K56" s="21"/>
      <c r="L56" s="21"/>
      <c r="M56" s="21"/>
      <c r="N56" s="21"/>
      <c r="O56" s="21"/>
      <c r="P56" s="21"/>
      <c r="Q56" s="21"/>
      <c r="R56" s="22"/>
      <c r="S56" s="22"/>
      <c r="T56" s="22"/>
      <c r="U56" s="22"/>
      <c r="V56" s="22"/>
      <c r="W56" s="22"/>
      <c r="X56" s="21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1"/>
      <c r="AL56" s="21"/>
      <c r="AM56" s="21"/>
      <c r="AN56" s="21"/>
      <c r="AO56" s="23"/>
      <c r="AP56" s="21"/>
      <c r="AQ56" s="21"/>
      <c r="AS56" t="str">
        <f>CONCATENATE(
Tabelle3[[#This Row],[Workplace (Room)]],
" | ",
Tabelle3[[#This Row],[Attached Device if Gateway]],
" | ",
Tabelle3[[#This Row],[Workplace (Usage)]]
)</f>
        <v xml:space="preserve"> |  | </v>
      </c>
    </row>
    <row r="57" spans="1:45" ht="13" x14ac:dyDescent="0.3">
      <c r="A57" s="21"/>
      <c r="B57" s="19"/>
      <c r="C57" s="20"/>
      <c r="D57" s="20"/>
      <c r="E57" s="41"/>
      <c r="F57" s="41"/>
      <c r="G57" s="41"/>
      <c r="H57" s="41"/>
      <c r="I57" s="41"/>
      <c r="J57" s="41"/>
      <c r="K57" s="21"/>
      <c r="L57" s="21"/>
      <c r="M57" s="21"/>
      <c r="N57" s="21"/>
      <c r="O57" s="21"/>
      <c r="P57" s="21"/>
      <c r="Q57" s="21"/>
      <c r="R57" s="22"/>
      <c r="S57" s="22"/>
      <c r="T57" s="22"/>
      <c r="U57" s="22"/>
      <c r="V57" s="22"/>
      <c r="W57" s="22"/>
      <c r="X57" s="21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1"/>
      <c r="AL57" s="21"/>
      <c r="AM57" s="21"/>
      <c r="AN57" s="21"/>
      <c r="AO57" s="23"/>
      <c r="AP57" s="21"/>
      <c r="AQ57" s="21"/>
      <c r="AS57" t="str">
        <f>CONCATENATE(
Tabelle3[[#This Row],[Workplace (Room)]],
" | ",
Tabelle3[[#This Row],[Attached Device if Gateway]],
" | ",
Tabelle3[[#This Row],[Workplace (Usage)]]
)</f>
        <v xml:space="preserve"> |  | </v>
      </c>
    </row>
    <row r="58" spans="1:45" ht="13" x14ac:dyDescent="0.3">
      <c r="A58" s="21"/>
      <c r="B58" s="19"/>
      <c r="C58" s="20"/>
      <c r="D58" s="20"/>
      <c r="E58" s="41"/>
      <c r="F58" s="41"/>
      <c r="G58" s="41"/>
      <c r="H58" s="41"/>
      <c r="I58" s="41"/>
      <c r="J58" s="41"/>
      <c r="K58" s="21"/>
      <c r="L58" s="21"/>
      <c r="M58" s="21"/>
      <c r="N58" s="21"/>
      <c r="O58" s="21"/>
      <c r="P58" s="21"/>
      <c r="Q58" s="21"/>
      <c r="R58" s="22"/>
      <c r="S58" s="22"/>
      <c r="T58" s="22"/>
      <c r="U58" s="22"/>
      <c r="V58" s="22"/>
      <c r="W58" s="22"/>
      <c r="X58" s="21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1"/>
      <c r="AL58" s="21"/>
      <c r="AM58" s="21"/>
      <c r="AN58" s="21"/>
      <c r="AO58" s="23"/>
      <c r="AP58" s="21"/>
      <c r="AQ58" s="21"/>
      <c r="AS58" t="str">
        <f>CONCATENATE(
Tabelle3[[#This Row],[Workplace (Room)]],
" | ",
Tabelle3[[#This Row],[Attached Device if Gateway]],
" | ",
Tabelle3[[#This Row],[Workplace (Usage)]]
)</f>
        <v xml:space="preserve"> |  | </v>
      </c>
    </row>
    <row r="59" spans="1:45" ht="13" x14ac:dyDescent="0.3">
      <c r="A59" s="21"/>
      <c r="B59" s="19"/>
      <c r="C59" s="20"/>
      <c r="D59" s="20"/>
      <c r="E59" s="41"/>
      <c r="F59" s="41"/>
      <c r="G59" s="41"/>
      <c r="H59" s="41"/>
      <c r="I59" s="41"/>
      <c r="J59" s="41"/>
      <c r="K59" s="21"/>
      <c r="L59" s="21"/>
      <c r="M59" s="21"/>
      <c r="N59" s="21"/>
      <c r="O59" s="21"/>
      <c r="P59" s="21"/>
      <c r="Q59" s="21"/>
      <c r="R59" s="22"/>
      <c r="S59" s="22"/>
      <c r="T59" s="22"/>
      <c r="U59" s="22"/>
      <c r="V59" s="22"/>
      <c r="W59" s="22"/>
      <c r="X59" s="21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1"/>
      <c r="AL59" s="21"/>
      <c r="AM59" s="21"/>
      <c r="AN59" s="21"/>
      <c r="AO59" s="23"/>
      <c r="AP59" s="21"/>
      <c r="AQ59" s="21"/>
      <c r="AS59" t="str">
        <f>CONCATENATE(
Tabelle3[[#This Row],[Workplace (Room)]],
" | ",
Tabelle3[[#This Row],[Attached Device if Gateway]],
" | ",
Tabelle3[[#This Row],[Workplace (Usage)]]
)</f>
        <v xml:space="preserve"> |  | </v>
      </c>
    </row>
    <row r="60" spans="1:45" ht="13" x14ac:dyDescent="0.3">
      <c r="A60" s="21"/>
      <c r="B60" s="19"/>
      <c r="C60" s="20"/>
      <c r="D60" s="20"/>
      <c r="E60" s="41"/>
      <c r="F60" s="41"/>
      <c r="G60" s="41"/>
      <c r="H60" s="41"/>
      <c r="I60" s="41"/>
      <c r="J60" s="41"/>
      <c r="K60" s="21"/>
      <c r="L60" s="21"/>
      <c r="M60" s="21"/>
      <c r="N60" s="21"/>
      <c r="O60" s="21"/>
      <c r="P60" s="21"/>
      <c r="Q60" s="21"/>
      <c r="R60" s="22"/>
      <c r="S60" s="22"/>
      <c r="T60" s="22"/>
      <c r="U60" s="22"/>
      <c r="V60" s="22"/>
      <c r="W60" s="22"/>
      <c r="X60" s="21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1"/>
      <c r="AL60" s="21"/>
      <c r="AM60" s="21"/>
      <c r="AN60" s="21"/>
      <c r="AO60" s="23"/>
      <c r="AP60" s="21"/>
      <c r="AQ60" s="21"/>
      <c r="AS60" t="str">
        <f>CONCATENATE(
Tabelle3[[#This Row],[Workplace (Room)]],
" | ",
Tabelle3[[#This Row],[Attached Device if Gateway]],
" | ",
Tabelle3[[#This Row],[Workplace (Usage)]]
)</f>
        <v xml:space="preserve"> |  | </v>
      </c>
    </row>
    <row r="61" spans="1:45" ht="13" x14ac:dyDescent="0.3">
      <c r="A61" s="21"/>
      <c r="B61" s="19"/>
      <c r="C61" s="20"/>
      <c r="D61" s="20"/>
      <c r="E61" s="41"/>
      <c r="F61" s="41"/>
      <c r="G61" s="41"/>
      <c r="H61" s="41"/>
      <c r="I61" s="41"/>
      <c r="J61" s="41"/>
      <c r="K61" s="21"/>
      <c r="L61" s="21"/>
      <c r="M61" s="21"/>
      <c r="N61" s="21"/>
      <c r="O61" s="21"/>
      <c r="P61" s="21"/>
      <c r="Q61" s="21"/>
      <c r="R61" s="22"/>
      <c r="S61" s="22"/>
      <c r="T61" s="22"/>
      <c r="U61" s="22"/>
      <c r="V61" s="22"/>
      <c r="W61" s="22"/>
      <c r="X61" s="21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1"/>
      <c r="AL61" s="21"/>
      <c r="AM61" s="21"/>
      <c r="AN61" s="21"/>
      <c r="AO61" s="23"/>
      <c r="AP61" s="21"/>
      <c r="AQ61" s="21"/>
      <c r="AS61" t="str">
        <f>CONCATENATE(
Tabelle3[[#This Row],[Workplace (Room)]],
" | ",
Tabelle3[[#This Row],[Attached Device if Gateway]],
" | ",
Tabelle3[[#This Row],[Workplace (Usage)]]
)</f>
        <v xml:space="preserve"> |  | </v>
      </c>
    </row>
    <row r="62" spans="1:45" ht="13" x14ac:dyDescent="0.3">
      <c r="A62" s="21"/>
      <c r="B62" s="19"/>
      <c r="C62" s="20"/>
      <c r="D62" s="20"/>
      <c r="E62" s="41"/>
      <c r="F62" s="41"/>
      <c r="G62" s="41"/>
      <c r="H62" s="41"/>
      <c r="I62" s="41"/>
      <c r="J62" s="41"/>
      <c r="K62" s="21"/>
      <c r="L62" s="21"/>
      <c r="M62" s="21"/>
      <c r="N62" s="21"/>
      <c r="O62" s="21"/>
      <c r="P62" s="21"/>
      <c r="Q62" s="21"/>
      <c r="R62" s="22"/>
      <c r="S62" s="22"/>
      <c r="T62" s="22"/>
      <c r="U62" s="22"/>
      <c r="V62" s="22"/>
      <c r="W62" s="22"/>
      <c r="X62" s="21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1"/>
      <c r="AL62" s="21"/>
      <c r="AM62" s="21"/>
      <c r="AN62" s="21"/>
      <c r="AO62" s="23"/>
      <c r="AP62" s="21"/>
      <c r="AQ62" s="21"/>
      <c r="AS62" t="str">
        <f>CONCATENATE(
Tabelle3[[#This Row],[Workplace (Room)]],
" | ",
Tabelle3[[#This Row],[Attached Device if Gateway]],
" | ",
Tabelle3[[#This Row],[Workplace (Usage)]]
)</f>
        <v xml:space="preserve"> |  | </v>
      </c>
    </row>
    <row r="63" spans="1:45" ht="13" x14ac:dyDescent="0.3">
      <c r="A63" s="21"/>
      <c r="B63" s="19"/>
      <c r="C63" s="20"/>
      <c r="D63" s="20"/>
      <c r="E63" s="41"/>
      <c r="F63" s="41"/>
      <c r="G63" s="41"/>
      <c r="H63" s="41"/>
      <c r="I63" s="41"/>
      <c r="J63" s="41"/>
      <c r="K63" s="21"/>
      <c r="L63" s="21"/>
      <c r="M63" s="21"/>
      <c r="N63" s="21"/>
      <c r="O63" s="21"/>
      <c r="P63" s="21"/>
      <c r="Q63" s="21"/>
      <c r="R63" s="22"/>
      <c r="S63" s="22"/>
      <c r="T63" s="22"/>
      <c r="U63" s="22"/>
      <c r="V63" s="22"/>
      <c r="W63" s="22"/>
      <c r="X63" s="21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1"/>
      <c r="AL63" s="21"/>
      <c r="AM63" s="21"/>
      <c r="AN63" s="21"/>
      <c r="AO63" s="23"/>
      <c r="AP63" s="21"/>
      <c r="AQ63" s="21"/>
      <c r="AS63" t="str">
        <f>CONCATENATE(
Tabelle3[[#This Row],[Workplace (Room)]],
" | ",
Tabelle3[[#This Row],[Attached Device if Gateway]],
" | ",
Tabelle3[[#This Row],[Workplace (Usage)]]
)</f>
        <v xml:space="preserve"> |  | </v>
      </c>
    </row>
    <row r="64" spans="1:45" ht="13" x14ac:dyDescent="0.3">
      <c r="A64" s="21"/>
      <c r="B64" s="19"/>
      <c r="C64" s="20"/>
      <c r="D64" s="20"/>
      <c r="E64" s="41"/>
      <c r="F64" s="41"/>
      <c r="G64" s="41"/>
      <c r="H64" s="41"/>
      <c r="I64" s="41"/>
      <c r="J64" s="41"/>
      <c r="K64" s="21"/>
      <c r="L64" s="21"/>
      <c r="M64" s="21"/>
      <c r="N64" s="21"/>
      <c r="O64" s="21"/>
      <c r="P64" s="21"/>
      <c r="Q64" s="21"/>
      <c r="R64" s="22"/>
      <c r="S64" s="22"/>
      <c r="T64" s="22"/>
      <c r="U64" s="22"/>
      <c r="V64" s="22"/>
      <c r="W64" s="22"/>
      <c r="X64" s="21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1"/>
      <c r="AL64" s="21"/>
      <c r="AM64" s="21"/>
      <c r="AN64" s="21"/>
      <c r="AO64" s="23"/>
      <c r="AP64" s="21"/>
      <c r="AQ64" s="21"/>
      <c r="AS64" t="str">
        <f>CONCATENATE(
Tabelle3[[#This Row],[Workplace (Room)]],
" | ",
Tabelle3[[#This Row],[Attached Device if Gateway]],
" | ",
Tabelle3[[#This Row],[Workplace (Usage)]]
)</f>
        <v xml:space="preserve"> |  | </v>
      </c>
    </row>
    <row r="65" spans="1:45" ht="13" x14ac:dyDescent="0.3">
      <c r="A65" s="21"/>
      <c r="B65" s="19"/>
      <c r="C65" s="20"/>
      <c r="D65" s="20"/>
      <c r="E65" s="41"/>
      <c r="F65" s="41"/>
      <c r="G65" s="41"/>
      <c r="H65" s="41"/>
      <c r="I65" s="41"/>
      <c r="J65" s="41"/>
      <c r="K65" s="21"/>
      <c r="L65" s="21"/>
      <c r="M65" s="21"/>
      <c r="N65" s="21"/>
      <c r="O65" s="21"/>
      <c r="P65" s="21"/>
      <c r="Q65" s="21"/>
      <c r="R65" s="22"/>
      <c r="S65" s="22"/>
      <c r="T65" s="22"/>
      <c r="U65" s="22"/>
      <c r="V65" s="22"/>
      <c r="W65" s="22"/>
      <c r="X65" s="21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1"/>
      <c r="AL65" s="21"/>
      <c r="AM65" s="21"/>
      <c r="AN65" s="21"/>
      <c r="AO65" s="23"/>
      <c r="AP65" s="21"/>
      <c r="AQ65" s="21"/>
      <c r="AS65" t="str">
        <f>CONCATENATE(
Tabelle3[[#This Row],[Workplace (Room)]],
" | ",
Tabelle3[[#This Row],[Attached Device if Gateway]],
" | ",
Tabelle3[[#This Row],[Workplace (Usage)]]
)</f>
        <v xml:space="preserve"> |  | </v>
      </c>
    </row>
    <row r="66" spans="1:45" ht="13" x14ac:dyDescent="0.3">
      <c r="A66" s="21"/>
      <c r="B66" s="19"/>
      <c r="C66" s="20"/>
      <c r="D66" s="20"/>
      <c r="E66" s="41"/>
      <c r="F66" s="41"/>
      <c r="G66" s="41"/>
      <c r="H66" s="41"/>
      <c r="I66" s="41"/>
      <c r="J66" s="41"/>
      <c r="K66" s="21"/>
      <c r="L66" s="21"/>
      <c r="M66" s="21"/>
      <c r="N66" s="21"/>
      <c r="O66" s="21"/>
      <c r="P66" s="21"/>
      <c r="Q66" s="21"/>
      <c r="R66" s="22"/>
      <c r="S66" s="22"/>
      <c r="T66" s="22"/>
      <c r="U66" s="22"/>
      <c r="V66" s="22"/>
      <c r="W66" s="22"/>
      <c r="X66" s="21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1"/>
      <c r="AL66" s="21"/>
      <c r="AM66" s="21"/>
      <c r="AN66" s="21"/>
      <c r="AO66" s="23"/>
      <c r="AP66" s="21"/>
      <c r="AQ66" s="21"/>
      <c r="AS66" t="str">
        <f>CONCATENATE(
Tabelle3[[#This Row],[Workplace (Room)]],
" | ",
Tabelle3[[#This Row],[Attached Device if Gateway]],
" | ",
Tabelle3[[#This Row],[Workplace (Usage)]]
)</f>
        <v xml:space="preserve"> |  | </v>
      </c>
    </row>
    <row r="67" spans="1:45" ht="13" x14ac:dyDescent="0.3">
      <c r="A67" s="21"/>
      <c r="B67" s="19"/>
      <c r="C67" s="20"/>
      <c r="D67" s="20"/>
      <c r="E67" s="41"/>
      <c r="F67" s="41"/>
      <c r="G67" s="41"/>
      <c r="H67" s="41"/>
      <c r="I67" s="41"/>
      <c r="J67" s="41"/>
      <c r="K67" s="21"/>
      <c r="L67" s="21"/>
      <c r="M67" s="21"/>
      <c r="N67" s="21"/>
      <c r="O67" s="21"/>
      <c r="P67" s="21"/>
      <c r="Q67" s="21"/>
      <c r="R67" s="22"/>
      <c r="S67" s="22"/>
      <c r="T67" s="22"/>
      <c r="U67" s="22"/>
      <c r="V67" s="22"/>
      <c r="W67" s="22"/>
      <c r="X67" s="21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1"/>
      <c r="AL67" s="21"/>
      <c r="AM67" s="21"/>
      <c r="AN67" s="21"/>
      <c r="AO67" s="23"/>
      <c r="AP67" s="21"/>
      <c r="AQ67" s="21"/>
      <c r="AS67" t="str">
        <f>CONCATENATE(
Tabelle3[[#This Row],[Workplace (Room)]],
" | ",
Tabelle3[[#This Row],[Attached Device if Gateway]],
" | ",
Tabelle3[[#This Row],[Workplace (Usage)]]
)</f>
        <v xml:space="preserve"> |  | </v>
      </c>
    </row>
    <row r="68" spans="1:45" ht="13" x14ac:dyDescent="0.3">
      <c r="A68" s="21"/>
      <c r="B68" s="19"/>
      <c r="C68" s="20"/>
      <c r="D68" s="20"/>
      <c r="E68" s="41"/>
      <c r="F68" s="41"/>
      <c r="G68" s="41"/>
      <c r="H68" s="41"/>
      <c r="I68" s="41"/>
      <c r="J68" s="41"/>
      <c r="K68" s="21"/>
      <c r="L68" s="21"/>
      <c r="M68" s="21"/>
      <c r="N68" s="21"/>
      <c r="O68" s="21"/>
      <c r="P68" s="21"/>
      <c r="Q68" s="21"/>
      <c r="R68" s="22"/>
      <c r="S68" s="22"/>
      <c r="T68" s="22"/>
      <c r="U68" s="22"/>
      <c r="V68" s="22"/>
      <c r="W68" s="22"/>
      <c r="X68" s="21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1"/>
      <c r="AL68" s="21"/>
      <c r="AM68" s="21"/>
      <c r="AN68" s="21"/>
      <c r="AO68" s="23"/>
      <c r="AP68" s="21"/>
      <c r="AQ68" s="21"/>
      <c r="AS68" t="str">
        <f>CONCATENATE(
Tabelle3[[#This Row],[Workplace (Room)]],
" | ",
Tabelle3[[#This Row],[Attached Device if Gateway]],
" | ",
Tabelle3[[#This Row],[Workplace (Usage)]]
)</f>
        <v xml:space="preserve"> |  | </v>
      </c>
    </row>
    <row r="69" spans="1:45" ht="13" x14ac:dyDescent="0.3">
      <c r="A69" s="21"/>
      <c r="B69" s="19"/>
      <c r="C69" s="20"/>
      <c r="D69" s="20"/>
      <c r="E69" s="41"/>
      <c r="F69" s="41"/>
      <c r="G69" s="41"/>
      <c r="H69" s="41"/>
      <c r="I69" s="41"/>
      <c r="J69" s="41"/>
      <c r="K69" s="21"/>
      <c r="L69" s="21"/>
      <c r="M69" s="21"/>
      <c r="N69" s="21"/>
      <c r="O69" s="21"/>
      <c r="P69" s="21"/>
      <c r="Q69" s="21"/>
      <c r="R69" s="22"/>
      <c r="S69" s="22"/>
      <c r="T69" s="22"/>
      <c r="U69" s="22"/>
      <c r="V69" s="22"/>
      <c r="W69" s="22"/>
      <c r="X69" s="21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1"/>
      <c r="AL69" s="21"/>
      <c r="AM69" s="21"/>
      <c r="AN69" s="21"/>
      <c r="AO69" s="23"/>
      <c r="AP69" s="21"/>
      <c r="AQ69" s="21"/>
      <c r="AS69" t="str">
        <f>CONCATENATE(
Tabelle3[[#This Row],[Workplace (Room)]],
" | ",
Tabelle3[[#This Row],[Attached Device if Gateway]],
" | ",
Tabelle3[[#This Row],[Workplace (Usage)]]
)</f>
        <v xml:space="preserve"> |  | </v>
      </c>
    </row>
    <row r="70" spans="1:45" ht="13" x14ac:dyDescent="0.3">
      <c r="A70" s="21"/>
      <c r="B70" s="19"/>
      <c r="C70" s="20"/>
      <c r="D70" s="20"/>
      <c r="E70" s="41"/>
      <c r="F70" s="41"/>
      <c r="G70" s="41"/>
      <c r="H70" s="41"/>
      <c r="I70" s="41"/>
      <c r="J70" s="41"/>
      <c r="K70" s="21"/>
      <c r="L70" s="21"/>
      <c r="M70" s="21"/>
      <c r="N70" s="21"/>
      <c r="O70" s="21"/>
      <c r="P70" s="21"/>
      <c r="Q70" s="21"/>
      <c r="R70" s="22"/>
      <c r="S70" s="22"/>
      <c r="T70" s="22"/>
      <c r="U70" s="22"/>
      <c r="V70" s="22"/>
      <c r="W70" s="22"/>
      <c r="X70" s="21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1"/>
      <c r="AL70" s="21"/>
      <c r="AM70" s="21"/>
      <c r="AN70" s="21"/>
      <c r="AO70" s="23"/>
      <c r="AP70" s="21"/>
      <c r="AQ70" s="21"/>
      <c r="AS70" t="str">
        <f>CONCATENATE(
Tabelle3[[#This Row],[Workplace (Room)]],
" | ",
Tabelle3[[#This Row],[Attached Device if Gateway]],
" | ",
Tabelle3[[#This Row],[Workplace (Usage)]]
)</f>
        <v xml:space="preserve"> |  | </v>
      </c>
    </row>
    <row r="71" spans="1:45" ht="13" x14ac:dyDescent="0.3">
      <c r="A71" s="21"/>
      <c r="B71" s="19"/>
      <c r="C71" s="20"/>
      <c r="D71" s="20"/>
      <c r="E71" s="41"/>
      <c r="F71" s="41"/>
      <c r="G71" s="41"/>
      <c r="H71" s="41"/>
      <c r="I71" s="41"/>
      <c r="J71" s="41"/>
      <c r="K71" s="21"/>
      <c r="L71" s="21"/>
      <c r="M71" s="21"/>
      <c r="N71" s="21"/>
      <c r="O71" s="21"/>
      <c r="P71" s="21"/>
      <c r="Q71" s="21"/>
      <c r="R71" s="22"/>
      <c r="S71" s="22"/>
      <c r="T71" s="22"/>
      <c r="U71" s="22"/>
      <c r="V71" s="22"/>
      <c r="W71" s="22"/>
      <c r="X71" s="21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1"/>
      <c r="AL71" s="21"/>
      <c r="AM71" s="21"/>
      <c r="AN71" s="21"/>
      <c r="AO71" s="23"/>
      <c r="AP71" s="21"/>
      <c r="AQ71" s="21"/>
      <c r="AS71" t="str">
        <f>CONCATENATE(
Tabelle3[[#This Row],[Workplace (Room)]],
" | ",
Tabelle3[[#This Row],[Attached Device if Gateway]],
" | ",
Tabelle3[[#This Row],[Workplace (Usage)]]
)</f>
        <v xml:space="preserve"> |  | </v>
      </c>
    </row>
    <row r="72" spans="1:45" ht="13" x14ac:dyDescent="0.3">
      <c r="A72" s="21"/>
      <c r="B72" s="19"/>
      <c r="C72" s="20"/>
      <c r="D72" s="20"/>
      <c r="E72" s="41"/>
      <c r="F72" s="41"/>
      <c r="G72" s="41"/>
      <c r="H72" s="41"/>
      <c r="I72" s="41"/>
      <c r="J72" s="41"/>
      <c r="K72" s="21"/>
      <c r="L72" s="21"/>
      <c r="M72" s="21"/>
      <c r="N72" s="21"/>
      <c r="O72" s="21"/>
      <c r="P72" s="21"/>
      <c r="Q72" s="21"/>
      <c r="R72" s="22"/>
      <c r="S72" s="22"/>
      <c r="T72" s="22"/>
      <c r="U72" s="22"/>
      <c r="V72" s="22"/>
      <c r="W72" s="22"/>
      <c r="X72" s="21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1"/>
      <c r="AL72" s="21"/>
      <c r="AM72" s="21"/>
      <c r="AN72" s="21"/>
      <c r="AO72" s="23"/>
      <c r="AP72" s="21"/>
      <c r="AQ72" s="21"/>
      <c r="AS72" t="str">
        <f>CONCATENATE(
Tabelle3[[#This Row],[Workplace (Room)]],
" | ",
Tabelle3[[#This Row],[Attached Device if Gateway]],
" | ",
Tabelle3[[#This Row],[Workplace (Usage)]]
)</f>
        <v xml:space="preserve"> |  | </v>
      </c>
    </row>
    <row r="73" spans="1:45" ht="13" x14ac:dyDescent="0.3">
      <c r="A73" s="21"/>
      <c r="B73" s="19"/>
      <c r="C73" s="20"/>
      <c r="D73" s="20"/>
      <c r="E73" s="41"/>
      <c r="F73" s="41"/>
      <c r="G73" s="41"/>
      <c r="H73" s="41"/>
      <c r="I73" s="41"/>
      <c r="J73" s="41"/>
      <c r="K73" s="21"/>
      <c r="L73" s="21"/>
      <c r="M73" s="21"/>
      <c r="N73" s="21"/>
      <c r="O73" s="21"/>
      <c r="P73" s="21"/>
      <c r="Q73" s="21"/>
      <c r="R73" s="22"/>
      <c r="S73" s="22"/>
      <c r="T73" s="22"/>
      <c r="U73" s="22"/>
      <c r="V73" s="22"/>
      <c r="W73" s="22"/>
      <c r="X73" s="21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1"/>
      <c r="AL73" s="21"/>
      <c r="AM73" s="21"/>
      <c r="AN73" s="21"/>
      <c r="AO73" s="23"/>
      <c r="AP73" s="21"/>
      <c r="AQ73" s="21"/>
      <c r="AS73" t="str">
        <f>CONCATENATE(
Tabelle3[[#This Row],[Workplace (Room)]],
" | ",
Tabelle3[[#This Row],[Attached Device if Gateway]],
" | ",
Tabelle3[[#This Row],[Workplace (Usage)]]
)</f>
        <v xml:space="preserve"> |  | </v>
      </c>
    </row>
    <row r="74" spans="1:45" ht="13" x14ac:dyDescent="0.3">
      <c r="A74" s="21"/>
      <c r="B74" s="19"/>
      <c r="C74" s="20"/>
      <c r="D74" s="20"/>
      <c r="E74" s="41"/>
      <c r="F74" s="41"/>
      <c r="G74" s="41"/>
      <c r="H74" s="41"/>
      <c r="I74" s="41"/>
      <c r="J74" s="41"/>
      <c r="K74" s="21"/>
      <c r="L74" s="21"/>
      <c r="M74" s="21"/>
      <c r="N74" s="21"/>
      <c r="O74" s="21"/>
      <c r="P74" s="21"/>
      <c r="Q74" s="21"/>
      <c r="R74" s="22"/>
      <c r="S74" s="22"/>
      <c r="T74" s="22"/>
      <c r="U74" s="22"/>
      <c r="V74" s="22"/>
      <c r="W74" s="22"/>
      <c r="X74" s="21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1"/>
      <c r="AL74" s="21"/>
      <c r="AM74" s="21"/>
      <c r="AN74" s="21"/>
      <c r="AO74" s="23"/>
      <c r="AP74" s="21"/>
      <c r="AQ74" s="21"/>
      <c r="AS74" t="str">
        <f>CONCATENATE(
Tabelle3[[#This Row],[Workplace (Room)]],
" | ",
Tabelle3[[#This Row],[Attached Device if Gateway]],
" | ",
Tabelle3[[#This Row],[Workplace (Usage)]]
)</f>
        <v xml:space="preserve"> |  | </v>
      </c>
    </row>
    <row r="75" spans="1:45" ht="13" x14ac:dyDescent="0.3">
      <c r="A75" s="21"/>
      <c r="B75" s="19"/>
      <c r="C75" s="20"/>
      <c r="D75" s="20"/>
      <c r="E75" s="41"/>
      <c r="F75" s="41"/>
      <c r="G75" s="41"/>
      <c r="H75" s="41"/>
      <c r="I75" s="41"/>
      <c r="J75" s="41"/>
      <c r="K75" s="21"/>
      <c r="L75" s="21"/>
      <c r="M75" s="21"/>
      <c r="N75" s="21"/>
      <c r="O75" s="21"/>
      <c r="P75" s="21"/>
      <c r="Q75" s="21"/>
      <c r="R75" s="22"/>
      <c r="S75" s="22"/>
      <c r="T75" s="22"/>
      <c r="U75" s="22"/>
      <c r="V75" s="22"/>
      <c r="W75" s="22"/>
      <c r="X75" s="21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1"/>
      <c r="AL75" s="21"/>
      <c r="AM75" s="21"/>
      <c r="AN75" s="21"/>
      <c r="AO75" s="23"/>
      <c r="AP75" s="21"/>
      <c r="AQ75" s="21"/>
      <c r="AS75" t="str">
        <f>CONCATENATE(
Tabelle3[[#This Row],[Workplace (Room)]],
" | ",
Tabelle3[[#This Row],[Attached Device if Gateway]],
" | ",
Tabelle3[[#This Row],[Workplace (Usage)]]
)</f>
        <v xml:space="preserve"> |  | </v>
      </c>
    </row>
    <row r="76" spans="1:45" ht="13" x14ac:dyDescent="0.3">
      <c r="A76" s="21"/>
      <c r="B76" s="19"/>
      <c r="C76" s="20"/>
      <c r="D76" s="20"/>
      <c r="E76" s="41"/>
      <c r="F76" s="41"/>
      <c r="G76" s="41"/>
      <c r="H76" s="41"/>
      <c r="I76" s="41"/>
      <c r="J76" s="41"/>
      <c r="K76" s="21"/>
      <c r="L76" s="21"/>
      <c r="M76" s="21"/>
      <c r="N76" s="21"/>
      <c r="O76" s="21"/>
      <c r="P76" s="21"/>
      <c r="Q76" s="21"/>
      <c r="R76" s="22"/>
      <c r="S76" s="22"/>
      <c r="T76" s="22"/>
      <c r="U76" s="22"/>
      <c r="V76" s="22"/>
      <c r="W76" s="22"/>
      <c r="X76" s="21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1"/>
      <c r="AL76" s="21"/>
      <c r="AM76" s="21"/>
      <c r="AN76" s="21"/>
      <c r="AO76" s="23"/>
      <c r="AP76" s="21"/>
      <c r="AQ76" s="21"/>
      <c r="AS76" t="str">
        <f>CONCATENATE(
Tabelle3[[#This Row],[Workplace (Room)]],
" | ",
Tabelle3[[#This Row],[Attached Device if Gateway]],
" | ",
Tabelle3[[#This Row],[Workplace (Usage)]]
)</f>
        <v xml:space="preserve"> |  | </v>
      </c>
    </row>
    <row r="77" spans="1:45" ht="13" x14ac:dyDescent="0.3">
      <c r="A77" s="21"/>
      <c r="B77" s="19"/>
      <c r="C77" s="20"/>
      <c r="D77" s="20"/>
      <c r="E77" s="41"/>
      <c r="F77" s="41"/>
      <c r="G77" s="41"/>
      <c r="H77" s="41"/>
      <c r="I77" s="41"/>
      <c r="J77" s="41"/>
      <c r="K77" s="21"/>
      <c r="L77" s="21"/>
      <c r="M77" s="21"/>
      <c r="N77" s="21"/>
      <c r="O77" s="21"/>
      <c r="P77" s="21"/>
      <c r="Q77" s="21"/>
      <c r="R77" s="22"/>
      <c r="S77" s="22"/>
      <c r="T77" s="22"/>
      <c r="U77" s="22"/>
      <c r="V77" s="22"/>
      <c r="W77" s="22"/>
      <c r="X77" s="21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1"/>
      <c r="AL77" s="21"/>
      <c r="AM77" s="21"/>
      <c r="AN77" s="21"/>
      <c r="AO77" s="23"/>
      <c r="AP77" s="21"/>
      <c r="AQ77" s="21"/>
      <c r="AS77" t="str">
        <f>CONCATENATE(
Tabelle3[[#This Row],[Workplace (Room)]],
" | ",
Tabelle3[[#This Row],[Attached Device if Gateway]],
" | ",
Tabelle3[[#This Row],[Workplace (Usage)]]
)</f>
        <v xml:space="preserve"> |  | </v>
      </c>
    </row>
    <row r="78" spans="1:45" ht="13" x14ac:dyDescent="0.3">
      <c r="A78" s="21"/>
      <c r="B78" s="19"/>
      <c r="C78" s="20"/>
      <c r="D78" s="20"/>
      <c r="E78" s="41"/>
      <c r="F78" s="41"/>
      <c r="G78" s="41"/>
      <c r="H78" s="41"/>
      <c r="I78" s="41"/>
      <c r="J78" s="41"/>
      <c r="K78" s="21"/>
      <c r="L78" s="21"/>
      <c r="M78" s="21"/>
      <c r="N78" s="21"/>
      <c r="O78" s="21"/>
      <c r="P78" s="21"/>
      <c r="Q78" s="21"/>
      <c r="R78" s="22"/>
      <c r="S78" s="22"/>
      <c r="T78" s="22"/>
      <c r="U78" s="22"/>
      <c r="V78" s="22"/>
      <c r="W78" s="22"/>
      <c r="X78" s="21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1"/>
      <c r="AL78" s="21"/>
      <c r="AM78" s="21"/>
      <c r="AN78" s="21"/>
      <c r="AO78" s="23"/>
      <c r="AP78" s="21"/>
      <c r="AQ78" s="21"/>
      <c r="AS78" t="str">
        <f>CONCATENATE(
Tabelle3[[#This Row],[Workplace (Room)]],
" | ",
Tabelle3[[#This Row],[Attached Device if Gateway]],
" | ",
Tabelle3[[#This Row],[Workplace (Usage)]]
)</f>
        <v xml:space="preserve"> |  | </v>
      </c>
    </row>
    <row r="79" spans="1:45" ht="13" x14ac:dyDescent="0.3">
      <c r="A79" s="21"/>
      <c r="B79" s="19"/>
      <c r="C79" s="20"/>
      <c r="D79" s="20"/>
      <c r="E79" s="41"/>
      <c r="F79" s="41"/>
      <c r="G79" s="41"/>
      <c r="H79" s="41"/>
      <c r="I79" s="41"/>
      <c r="J79" s="41"/>
      <c r="K79" s="21"/>
      <c r="L79" s="21"/>
      <c r="M79" s="21"/>
      <c r="N79" s="21"/>
      <c r="O79" s="21"/>
      <c r="P79" s="21"/>
      <c r="Q79" s="21"/>
      <c r="R79" s="22"/>
      <c r="S79" s="22"/>
      <c r="T79" s="22"/>
      <c r="U79" s="22"/>
      <c r="V79" s="22"/>
      <c r="W79" s="22"/>
      <c r="X79" s="21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1"/>
      <c r="AL79" s="21"/>
      <c r="AM79" s="21"/>
      <c r="AN79" s="21"/>
      <c r="AO79" s="23"/>
      <c r="AP79" s="21"/>
      <c r="AQ79" s="21"/>
      <c r="AS79" t="str">
        <f>CONCATENATE(
Tabelle3[[#This Row],[Workplace (Room)]],
" | ",
Tabelle3[[#This Row],[Attached Device if Gateway]],
" | ",
Tabelle3[[#This Row],[Workplace (Usage)]]
)</f>
        <v xml:space="preserve"> |  | </v>
      </c>
    </row>
    <row r="80" spans="1:45" ht="13" x14ac:dyDescent="0.3">
      <c r="A80" s="21"/>
      <c r="B80" s="19"/>
      <c r="C80" s="20"/>
      <c r="D80" s="20"/>
      <c r="E80" s="41"/>
      <c r="F80" s="41"/>
      <c r="G80" s="41"/>
      <c r="H80" s="41"/>
      <c r="I80" s="41"/>
      <c r="J80" s="41"/>
      <c r="K80" s="21"/>
      <c r="L80" s="21"/>
      <c r="M80" s="21"/>
      <c r="N80" s="21"/>
      <c r="O80" s="21"/>
      <c r="P80" s="21"/>
      <c r="Q80" s="21"/>
      <c r="R80" s="22"/>
      <c r="S80" s="22"/>
      <c r="T80" s="22"/>
      <c r="U80" s="22"/>
      <c r="V80" s="22"/>
      <c r="W80" s="22"/>
      <c r="X80" s="21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1"/>
      <c r="AL80" s="21"/>
      <c r="AM80" s="21"/>
      <c r="AN80" s="21"/>
      <c r="AO80" s="23"/>
      <c r="AP80" s="21"/>
      <c r="AQ80" s="21"/>
      <c r="AS80" t="str">
        <f>CONCATENATE(
Tabelle3[[#This Row],[Workplace (Room)]],
" | ",
Tabelle3[[#This Row],[Attached Device if Gateway]],
" | ",
Tabelle3[[#This Row],[Workplace (Usage)]]
)</f>
        <v xml:space="preserve"> |  | </v>
      </c>
    </row>
    <row r="81" spans="1:45" ht="13" x14ac:dyDescent="0.3">
      <c r="A81" s="21"/>
      <c r="B81" s="19"/>
      <c r="C81" s="20"/>
      <c r="D81" s="20"/>
      <c r="E81" s="41"/>
      <c r="F81" s="41"/>
      <c r="G81" s="41"/>
      <c r="H81" s="41"/>
      <c r="I81" s="41"/>
      <c r="J81" s="41"/>
      <c r="K81" s="21"/>
      <c r="L81" s="21"/>
      <c r="M81" s="21"/>
      <c r="N81" s="21"/>
      <c r="O81" s="21"/>
      <c r="P81" s="21"/>
      <c r="Q81" s="21"/>
      <c r="R81" s="22"/>
      <c r="S81" s="22"/>
      <c r="T81" s="22"/>
      <c r="U81" s="22"/>
      <c r="V81" s="22"/>
      <c r="W81" s="22"/>
      <c r="X81" s="21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1"/>
      <c r="AL81" s="21"/>
      <c r="AM81" s="21"/>
      <c r="AN81" s="21"/>
      <c r="AO81" s="23"/>
      <c r="AP81" s="21"/>
      <c r="AQ81" s="21"/>
      <c r="AS81" t="str">
        <f>CONCATENATE(
Tabelle3[[#This Row],[Workplace (Room)]],
" | ",
Tabelle3[[#This Row],[Attached Device if Gateway]],
" | ",
Tabelle3[[#This Row],[Workplace (Usage)]]
)</f>
        <v xml:space="preserve"> |  | </v>
      </c>
    </row>
    <row r="82" spans="1:45" ht="13" x14ac:dyDescent="0.3">
      <c r="A82" s="21"/>
      <c r="B82" s="19"/>
      <c r="C82" s="20"/>
      <c r="D82" s="20"/>
      <c r="E82" s="41"/>
      <c r="F82" s="41"/>
      <c r="G82" s="41"/>
      <c r="H82" s="41"/>
      <c r="I82" s="41"/>
      <c r="J82" s="41"/>
      <c r="K82" s="21"/>
      <c r="L82" s="21"/>
      <c r="M82" s="21"/>
      <c r="N82" s="21"/>
      <c r="O82" s="21"/>
      <c r="P82" s="21"/>
      <c r="Q82" s="21"/>
      <c r="R82" s="22"/>
      <c r="S82" s="22"/>
      <c r="T82" s="22"/>
      <c r="U82" s="22"/>
      <c r="V82" s="22"/>
      <c r="W82" s="22"/>
      <c r="X82" s="21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1"/>
      <c r="AL82" s="21"/>
      <c r="AM82" s="21"/>
      <c r="AN82" s="21"/>
      <c r="AO82" s="23"/>
      <c r="AP82" s="21"/>
      <c r="AQ82" s="21"/>
      <c r="AS82" t="str">
        <f>CONCATENATE(
Tabelle3[[#This Row],[Workplace (Room)]],
" | ",
Tabelle3[[#This Row],[Attached Device if Gateway]],
" | ",
Tabelle3[[#This Row],[Workplace (Usage)]]
)</f>
        <v xml:space="preserve"> |  | </v>
      </c>
    </row>
    <row r="83" spans="1:45" ht="13" x14ac:dyDescent="0.3">
      <c r="A83" s="21"/>
      <c r="B83" s="19"/>
      <c r="C83" s="20"/>
      <c r="D83" s="20"/>
      <c r="E83" s="41"/>
      <c r="F83" s="41"/>
      <c r="G83" s="41"/>
      <c r="H83" s="41"/>
      <c r="I83" s="41"/>
      <c r="J83" s="41"/>
      <c r="K83" s="21"/>
      <c r="L83" s="21"/>
      <c r="M83" s="21"/>
      <c r="N83" s="21"/>
      <c r="O83" s="21"/>
      <c r="P83" s="21"/>
      <c r="Q83" s="21"/>
      <c r="R83" s="22"/>
      <c r="S83" s="22"/>
      <c r="T83" s="22"/>
      <c r="U83" s="22"/>
      <c r="V83" s="22"/>
      <c r="W83" s="22"/>
      <c r="X83" s="21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1"/>
      <c r="AL83" s="21"/>
      <c r="AM83" s="21"/>
      <c r="AN83" s="21"/>
      <c r="AO83" s="23"/>
      <c r="AP83" s="21"/>
      <c r="AQ83" s="21"/>
      <c r="AS83" t="str">
        <f>CONCATENATE(
Tabelle3[[#This Row],[Workplace (Room)]],
" | ",
Tabelle3[[#This Row],[Attached Device if Gateway]],
" | ",
Tabelle3[[#This Row],[Workplace (Usage)]]
)</f>
        <v xml:space="preserve"> |  | </v>
      </c>
    </row>
    <row r="84" spans="1:45" ht="13" x14ac:dyDescent="0.3">
      <c r="A84" s="21"/>
      <c r="B84" s="19"/>
      <c r="C84" s="20"/>
      <c r="D84" s="20"/>
      <c r="E84" s="41"/>
      <c r="F84" s="41"/>
      <c r="G84" s="41"/>
      <c r="H84" s="41"/>
      <c r="I84" s="41"/>
      <c r="J84" s="41"/>
      <c r="K84" s="21"/>
      <c r="L84" s="21"/>
      <c r="M84" s="21"/>
      <c r="N84" s="21"/>
      <c r="O84" s="21"/>
      <c r="P84" s="21"/>
      <c r="Q84" s="21"/>
      <c r="R84" s="22"/>
      <c r="S84" s="22"/>
      <c r="T84" s="22"/>
      <c r="U84" s="22"/>
      <c r="V84" s="22"/>
      <c r="W84" s="22"/>
      <c r="X84" s="21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1"/>
      <c r="AL84" s="21"/>
      <c r="AM84" s="21"/>
      <c r="AN84" s="21"/>
      <c r="AO84" s="23"/>
      <c r="AP84" s="21"/>
      <c r="AQ84" s="21"/>
      <c r="AS84" t="str">
        <f>CONCATENATE(
Tabelle3[[#This Row],[Workplace (Room)]],
" | ",
Tabelle3[[#This Row],[Attached Device if Gateway]],
" | ",
Tabelle3[[#This Row],[Workplace (Usage)]]
)</f>
        <v xml:space="preserve"> |  | </v>
      </c>
    </row>
    <row r="85" spans="1:45" ht="13" x14ac:dyDescent="0.3">
      <c r="A85" s="21"/>
      <c r="B85" s="19"/>
      <c r="C85" s="20"/>
      <c r="D85" s="20"/>
      <c r="E85" s="41"/>
      <c r="F85" s="41"/>
      <c r="G85" s="41"/>
      <c r="H85" s="41"/>
      <c r="I85" s="41"/>
      <c r="J85" s="41"/>
      <c r="K85" s="21"/>
      <c r="L85" s="21"/>
      <c r="M85" s="21"/>
      <c r="N85" s="21"/>
      <c r="O85" s="21"/>
      <c r="P85" s="21"/>
      <c r="Q85" s="21"/>
      <c r="R85" s="22"/>
      <c r="S85" s="22"/>
      <c r="T85" s="22"/>
      <c r="U85" s="22"/>
      <c r="V85" s="22"/>
      <c r="W85" s="22"/>
      <c r="X85" s="21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1"/>
      <c r="AL85" s="21"/>
      <c r="AM85" s="21"/>
      <c r="AN85" s="21"/>
      <c r="AO85" s="23"/>
      <c r="AP85" s="21"/>
      <c r="AQ85" s="21"/>
      <c r="AS85" t="str">
        <f>CONCATENATE(
Tabelle3[[#This Row],[Workplace (Room)]],
" | ",
Tabelle3[[#This Row],[Attached Device if Gateway]],
" | ",
Tabelle3[[#This Row],[Workplace (Usage)]]
)</f>
        <v xml:space="preserve"> |  | </v>
      </c>
    </row>
    <row r="86" spans="1:45" ht="13" x14ac:dyDescent="0.3">
      <c r="A86" s="21"/>
      <c r="B86" s="19"/>
      <c r="C86" s="20"/>
      <c r="D86" s="20"/>
      <c r="E86" s="41"/>
      <c r="F86" s="41"/>
      <c r="G86" s="41"/>
      <c r="H86" s="41"/>
      <c r="I86" s="41"/>
      <c r="J86" s="41"/>
      <c r="K86" s="21"/>
      <c r="L86" s="21"/>
      <c r="M86" s="21"/>
      <c r="N86" s="21"/>
      <c r="O86" s="21"/>
      <c r="P86" s="21"/>
      <c r="Q86" s="21"/>
      <c r="R86" s="22"/>
      <c r="S86" s="22"/>
      <c r="T86" s="22"/>
      <c r="U86" s="22"/>
      <c r="V86" s="22"/>
      <c r="W86" s="22"/>
      <c r="X86" s="21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1"/>
      <c r="AL86" s="21"/>
      <c r="AM86" s="21"/>
      <c r="AN86" s="21"/>
      <c r="AO86" s="23"/>
      <c r="AP86" s="21"/>
      <c r="AQ86" s="21"/>
      <c r="AS86" t="str">
        <f>CONCATENATE(
Tabelle3[[#This Row],[Workplace (Room)]],
" | ",
Tabelle3[[#This Row],[Attached Device if Gateway]],
" | ",
Tabelle3[[#This Row],[Workplace (Usage)]]
)</f>
        <v xml:space="preserve"> |  | </v>
      </c>
    </row>
    <row r="87" spans="1:45" ht="13" x14ac:dyDescent="0.3">
      <c r="A87" s="21"/>
      <c r="B87" s="19"/>
      <c r="C87" s="20"/>
      <c r="D87" s="20"/>
      <c r="E87" s="41"/>
      <c r="F87" s="41"/>
      <c r="G87" s="41"/>
      <c r="H87" s="41"/>
      <c r="I87" s="41"/>
      <c r="J87" s="41"/>
      <c r="K87" s="21"/>
      <c r="L87" s="21"/>
      <c r="M87" s="21"/>
      <c r="N87" s="21"/>
      <c r="O87" s="21"/>
      <c r="P87" s="21"/>
      <c r="Q87" s="21"/>
      <c r="R87" s="22"/>
      <c r="S87" s="22"/>
      <c r="T87" s="22"/>
      <c r="U87" s="22"/>
      <c r="V87" s="22"/>
      <c r="W87" s="22"/>
      <c r="X87" s="21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1"/>
      <c r="AL87" s="21"/>
      <c r="AM87" s="21"/>
      <c r="AN87" s="21"/>
      <c r="AO87" s="23"/>
      <c r="AP87" s="21"/>
      <c r="AQ87" s="21"/>
      <c r="AS87" t="str">
        <f>CONCATENATE(
Tabelle3[[#This Row],[Workplace (Room)]],
" | ",
Tabelle3[[#This Row],[Attached Device if Gateway]],
" | ",
Tabelle3[[#This Row],[Workplace (Usage)]]
)</f>
        <v xml:space="preserve"> |  | </v>
      </c>
    </row>
    <row r="88" spans="1:45" ht="13" x14ac:dyDescent="0.3">
      <c r="A88" s="21"/>
      <c r="B88" s="19"/>
      <c r="C88" s="20"/>
      <c r="D88" s="20"/>
      <c r="E88" s="41"/>
      <c r="F88" s="41"/>
      <c r="G88" s="41"/>
      <c r="H88" s="41"/>
      <c r="I88" s="41"/>
      <c r="J88" s="41"/>
      <c r="K88" s="21"/>
      <c r="L88" s="21"/>
      <c r="M88" s="21"/>
      <c r="N88" s="21"/>
      <c r="O88" s="21"/>
      <c r="P88" s="21"/>
      <c r="Q88" s="21"/>
      <c r="R88" s="22"/>
      <c r="S88" s="22"/>
      <c r="T88" s="22"/>
      <c r="U88" s="22"/>
      <c r="V88" s="22"/>
      <c r="W88" s="22"/>
      <c r="X88" s="21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1"/>
      <c r="AL88" s="21"/>
      <c r="AM88" s="21"/>
      <c r="AN88" s="21"/>
      <c r="AO88" s="23"/>
      <c r="AP88" s="21"/>
      <c r="AQ88" s="21"/>
      <c r="AS88" t="str">
        <f>CONCATENATE(
Tabelle3[[#This Row],[Workplace (Room)]],
" | ",
Tabelle3[[#This Row],[Attached Device if Gateway]],
" | ",
Tabelle3[[#This Row],[Workplace (Usage)]]
)</f>
        <v xml:space="preserve"> |  | </v>
      </c>
    </row>
    <row r="89" spans="1:45" ht="13" x14ac:dyDescent="0.3">
      <c r="A89" s="21"/>
      <c r="B89" s="19"/>
      <c r="C89" s="20"/>
      <c r="D89" s="20"/>
      <c r="E89" s="41"/>
      <c r="F89" s="41"/>
      <c r="G89" s="41"/>
      <c r="H89" s="41"/>
      <c r="I89" s="41"/>
      <c r="J89" s="41"/>
      <c r="K89" s="21"/>
      <c r="L89" s="21"/>
      <c r="M89" s="21"/>
      <c r="N89" s="21"/>
      <c r="O89" s="21"/>
      <c r="P89" s="21"/>
      <c r="Q89" s="21"/>
      <c r="R89" s="22"/>
      <c r="S89" s="22"/>
      <c r="T89" s="22"/>
      <c r="U89" s="22"/>
      <c r="V89" s="22"/>
      <c r="W89" s="22"/>
      <c r="X89" s="21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1"/>
      <c r="AL89" s="21"/>
      <c r="AM89" s="21"/>
      <c r="AN89" s="21"/>
      <c r="AO89" s="23"/>
      <c r="AP89" s="21"/>
      <c r="AQ89" s="21"/>
      <c r="AS89" t="str">
        <f>CONCATENATE(
Tabelle3[[#This Row],[Workplace (Room)]],
" | ",
Tabelle3[[#This Row],[Attached Device if Gateway]],
" | ",
Tabelle3[[#This Row],[Workplace (Usage)]]
)</f>
        <v xml:space="preserve"> |  | </v>
      </c>
    </row>
    <row r="90" spans="1:45" ht="13" x14ac:dyDescent="0.3">
      <c r="A90" s="21"/>
      <c r="B90" s="19"/>
      <c r="C90" s="20"/>
      <c r="D90" s="20"/>
      <c r="E90" s="41"/>
      <c r="F90" s="41"/>
      <c r="G90" s="41"/>
      <c r="H90" s="41"/>
      <c r="I90" s="41"/>
      <c r="J90" s="41"/>
      <c r="K90" s="21"/>
      <c r="L90" s="21"/>
      <c r="M90" s="21"/>
      <c r="N90" s="21"/>
      <c r="O90" s="21"/>
      <c r="P90" s="21"/>
      <c r="Q90" s="21"/>
      <c r="R90" s="22"/>
      <c r="S90" s="22"/>
      <c r="T90" s="22"/>
      <c r="U90" s="22"/>
      <c r="V90" s="22"/>
      <c r="W90" s="22"/>
      <c r="X90" s="21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1"/>
      <c r="AL90" s="21"/>
      <c r="AM90" s="21"/>
      <c r="AN90" s="21"/>
      <c r="AO90" s="23"/>
      <c r="AP90" s="21"/>
      <c r="AQ90" s="21"/>
      <c r="AS90" t="str">
        <f>CONCATENATE(
Tabelle3[[#This Row],[Workplace (Room)]],
" | ",
Tabelle3[[#This Row],[Attached Device if Gateway]],
" | ",
Tabelle3[[#This Row],[Workplace (Usage)]]
)</f>
        <v xml:space="preserve"> |  | </v>
      </c>
    </row>
    <row r="91" spans="1:45" ht="13" x14ac:dyDescent="0.3">
      <c r="A91" s="21"/>
      <c r="B91" s="19"/>
      <c r="C91" s="20"/>
      <c r="D91" s="20"/>
      <c r="E91" s="41"/>
      <c r="F91" s="41"/>
      <c r="G91" s="41"/>
      <c r="H91" s="41"/>
      <c r="I91" s="41"/>
      <c r="J91" s="41"/>
      <c r="K91" s="21"/>
      <c r="L91" s="21"/>
      <c r="M91" s="21"/>
      <c r="N91" s="21"/>
      <c r="O91" s="21"/>
      <c r="P91" s="21"/>
      <c r="Q91" s="21"/>
      <c r="R91" s="22"/>
      <c r="S91" s="22"/>
      <c r="T91" s="22"/>
      <c r="U91" s="22"/>
      <c r="V91" s="22"/>
      <c r="W91" s="22"/>
      <c r="X91" s="21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1"/>
      <c r="AL91" s="21"/>
      <c r="AM91" s="21"/>
      <c r="AN91" s="21"/>
      <c r="AO91" s="23"/>
      <c r="AP91" s="21"/>
      <c r="AQ91" s="21"/>
      <c r="AS91" t="str">
        <f>CONCATENATE(
Tabelle3[[#This Row],[Workplace (Room)]],
" | ",
Tabelle3[[#This Row],[Attached Device if Gateway]],
" | ",
Tabelle3[[#This Row],[Workplace (Usage)]]
)</f>
        <v xml:space="preserve"> |  | </v>
      </c>
    </row>
    <row r="92" spans="1:45" ht="13" x14ac:dyDescent="0.3">
      <c r="A92" s="21"/>
      <c r="B92" s="19"/>
      <c r="C92" s="20"/>
      <c r="D92" s="20"/>
      <c r="E92" s="41"/>
      <c r="F92" s="41"/>
      <c r="G92" s="41"/>
      <c r="H92" s="41"/>
      <c r="I92" s="41"/>
      <c r="J92" s="41"/>
      <c r="K92" s="21"/>
      <c r="L92" s="21"/>
      <c r="M92" s="21"/>
      <c r="N92" s="21"/>
      <c r="O92" s="21"/>
      <c r="P92" s="21"/>
      <c r="Q92" s="21"/>
      <c r="R92" s="22"/>
      <c r="S92" s="22"/>
      <c r="T92" s="22"/>
      <c r="U92" s="22"/>
      <c r="V92" s="22"/>
      <c r="W92" s="22"/>
      <c r="X92" s="21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1"/>
      <c r="AL92" s="21"/>
      <c r="AM92" s="21"/>
      <c r="AN92" s="21"/>
      <c r="AO92" s="23"/>
      <c r="AP92" s="21"/>
      <c r="AQ92" s="21"/>
      <c r="AS92" t="str">
        <f>CONCATENATE(
Tabelle3[[#This Row],[Workplace (Room)]],
" | ",
Tabelle3[[#This Row],[Attached Device if Gateway]],
" | ",
Tabelle3[[#This Row],[Workplace (Usage)]]
)</f>
        <v xml:space="preserve"> |  | </v>
      </c>
    </row>
    <row r="93" spans="1:45" ht="13" x14ac:dyDescent="0.3">
      <c r="A93" s="21"/>
      <c r="B93" s="19"/>
      <c r="C93" s="20"/>
      <c r="D93" s="20"/>
      <c r="E93" s="41"/>
      <c r="F93" s="41"/>
      <c r="G93" s="41"/>
      <c r="H93" s="41"/>
      <c r="I93" s="41"/>
      <c r="J93" s="41"/>
      <c r="K93" s="21"/>
      <c r="L93" s="21"/>
      <c r="M93" s="21"/>
      <c r="N93" s="21"/>
      <c r="O93" s="21"/>
      <c r="P93" s="21"/>
      <c r="Q93" s="21"/>
      <c r="R93" s="22"/>
      <c r="S93" s="22"/>
      <c r="T93" s="22"/>
      <c r="U93" s="22"/>
      <c r="V93" s="22"/>
      <c r="W93" s="22"/>
      <c r="X93" s="21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1"/>
      <c r="AL93" s="21"/>
      <c r="AM93" s="21"/>
      <c r="AN93" s="21"/>
      <c r="AO93" s="23"/>
      <c r="AP93" s="21"/>
      <c r="AQ93" s="21"/>
      <c r="AS93" t="str">
        <f>CONCATENATE(
Tabelle3[[#This Row],[Workplace (Room)]],
" | ",
Tabelle3[[#This Row],[Attached Device if Gateway]],
" | ",
Tabelle3[[#This Row],[Workplace (Usage)]]
)</f>
        <v xml:space="preserve"> |  | </v>
      </c>
    </row>
    <row r="94" spans="1:45" ht="13" x14ac:dyDescent="0.3">
      <c r="A94" s="21"/>
      <c r="B94" s="19"/>
      <c r="C94" s="20"/>
      <c r="D94" s="20"/>
      <c r="E94" s="41"/>
      <c r="F94" s="41"/>
      <c r="G94" s="41"/>
      <c r="H94" s="41"/>
      <c r="I94" s="41"/>
      <c r="J94" s="41"/>
      <c r="K94" s="21"/>
      <c r="L94" s="21"/>
      <c r="M94" s="21"/>
      <c r="N94" s="21"/>
      <c r="O94" s="21"/>
      <c r="P94" s="21"/>
      <c r="Q94" s="21"/>
      <c r="R94" s="22"/>
      <c r="S94" s="22"/>
      <c r="T94" s="22"/>
      <c r="U94" s="22"/>
      <c r="V94" s="22"/>
      <c r="W94" s="22"/>
      <c r="X94" s="21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1"/>
      <c r="AL94" s="21"/>
      <c r="AM94" s="21"/>
      <c r="AN94" s="21"/>
      <c r="AO94" s="23"/>
      <c r="AP94" s="21"/>
      <c r="AQ94" s="21"/>
      <c r="AS94" t="str">
        <f>CONCATENATE(
Tabelle3[[#This Row],[Workplace (Room)]],
" | ",
Tabelle3[[#This Row],[Attached Device if Gateway]],
" | ",
Tabelle3[[#This Row],[Workplace (Usage)]]
)</f>
        <v xml:space="preserve"> |  | </v>
      </c>
    </row>
    <row r="95" spans="1:45" ht="13" x14ac:dyDescent="0.3">
      <c r="A95" s="21"/>
      <c r="B95" s="19"/>
      <c r="C95" s="20"/>
      <c r="D95" s="20"/>
      <c r="E95" s="41"/>
      <c r="F95" s="41"/>
      <c r="G95" s="41"/>
      <c r="H95" s="41"/>
      <c r="I95" s="41"/>
      <c r="J95" s="41"/>
      <c r="K95" s="21"/>
      <c r="L95" s="21"/>
      <c r="M95" s="21"/>
      <c r="N95" s="21"/>
      <c r="O95" s="21"/>
      <c r="P95" s="21"/>
      <c r="Q95" s="21"/>
      <c r="R95" s="22"/>
      <c r="S95" s="22"/>
      <c r="T95" s="22"/>
      <c r="U95" s="22"/>
      <c r="V95" s="22"/>
      <c r="W95" s="22"/>
      <c r="X95" s="21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1"/>
      <c r="AL95" s="21"/>
      <c r="AM95" s="21"/>
      <c r="AN95" s="21"/>
      <c r="AO95" s="23"/>
      <c r="AP95" s="21"/>
      <c r="AQ95" s="21"/>
      <c r="AS95" t="str">
        <f>CONCATENATE(
Tabelle3[[#This Row],[Workplace (Room)]],
" | ",
Tabelle3[[#This Row],[Attached Device if Gateway]],
" | ",
Tabelle3[[#This Row],[Workplace (Usage)]]
)</f>
        <v xml:space="preserve"> |  | </v>
      </c>
    </row>
    <row r="96" spans="1:45" ht="13" x14ac:dyDescent="0.3">
      <c r="A96" s="21"/>
      <c r="B96" s="19"/>
      <c r="C96" s="20"/>
      <c r="D96" s="20"/>
      <c r="E96" s="41"/>
      <c r="F96" s="41"/>
      <c r="G96" s="41"/>
      <c r="H96" s="41"/>
      <c r="I96" s="41"/>
      <c r="J96" s="41"/>
      <c r="K96" s="21"/>
      <c r="L96" s="21"/>
      <c r="M96" s="21"/>
      <c r="N96" s="21"/>
      <c r="O96" s="21"/>
      <c r="P96" s="21"/>
      <c r="Q96" s="21"/>
      <c r="R96" s="22"/>
      <c r="S96" s="22"/>
      <c r="T96" s="22"/>
      <c r="U96" s="22"/>
      <c r="V96" s="22"/>
      <c r="W96" s="22"/>
      <c r="X96" s="21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1"/>
      <c r="AL96" s="21"/>
      <c r="AM96" s="21"/>
      <c r="AN96" s="21"/>
      <c r="AO96" s="23"/>
      <c r="AP96" s="21"/>
      <c r="AQ96" s="21"/>
      <c r="AS96" t="str">
        <f>CONCATENATE(
Tabelle3[[#This Row],[Workplace (Room)]],
" | ",
Tabelle3[[#This Row],[Attached Device if Gateway]],
" | ",
Tabelle3[[#This Row],[Workplace (Usage)]]
)</f>
        <v xml:space="preserve"> |  | </v>
      </c>
    </row>
    <row r="97" spans="1:45" ht="13" x14ac:dyDescent="0.3">
      <c r="A97" s="21"/>
      <c r="B97" s="19"/>
      <c r="C97" s="20"/>
      <c r="D97" s="20"/>
      <c r="E97" s="41"/>
      <c r="F97" s="41"/>
      <c r="G97" s="41"/>
      <c r="H97" s="41"/>
      <c r="I97" s="41"/>
      <c r="J97" s="41"/>
      <c r="K97" s="21"/>
      <c r="L97" s="21"/>
      <c r="M97" s="21"/>
      <c r="N97" s="21"/>
      <c r="O97" s="21"/>
      <c r="P97" s="21"/>
      <c r="Q97" s="21"/>
      <c r="R97" s="22"/>
      <c r="S97" s="22"/>
      <c r="T97" s="22"/>
      <c r="U97" s="22"/>
      <c r="V97" s="22"/>
      <c r="W97" s="22"/>
      <c r="X97" s="21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1"/>
      <c r="AL97" s="21"/>
      <c r="AM97" s="21"/>
      <c r="AN97" s="21"/>
      <c r="AO97" s="23"/>
      <c r="AP97" s="21"/>
      <c r="AQ97" s="21"/>
      <c r="AS97" t="str">
        <f>CONCATENATE(
Tabelle3[[#This Row],[Workplace (Room)]],
" | ",
Tabelle3[[#This Row],[Attached Device if Gateway]],
" | ",
Tabelle3[[#This Row],[Workplace (Usage)]]
)</f>
        <v xml:space="preserve"> |  | </v>
      </c>
    </row>
    <row r="98" spans="1:45" ht="13" x14ac:dyDescent="0.3">
      <c r="A98" s="21"/>
      <c r="B98" s="19"/>
      <c r="C98" s="20"/>
      <c r="D98" s="20"/>
      <c r="E98" s="41"/>
      <c r="F98" s="41"/>
      <c r="G98" s="41"/>
      <c r="H98" s="41"/>
      <c r="I98" s="41"/>
      <c r="J98" s="41"/>
      <c r="K98" s="21"/>
      <c r="L98" s="21"/>
      <c r="M98" s="21"/>
      <c r="N98" s="21"/>
      <c r="O98" s="21"/>
      <c r="P98" s="21"/>
      <c r="Q98" s="21"/>
      <c r="R98" s="22"/>
      <c r="S98" s="22"/>
      <c r="T98" s="22"/>
      <c r="U98" s="22"/>
      <c r="V98" s="22"/>
      <c r="W98" s="22"/>
      <c r="X98" s="21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1"/>
      <c r="AL98" s="21"/>
      <c r="AM98" s="21"/>
      <c r="AN98" s="21"/>
      <c r="AO98" s="23"/>
      <c r="AP98" s="21"/>
      <c r="AQ98" s="21"/>
      <c r="AS98" t="str">
        <f>CONCATENATE(
Tabelle3[[#This Row],[Workplace (Room)]],
" | ",
Tabelle3[[#This Row],[Attached Device if Gateway]],
" | ",
Tabelle3[[#This Row],[Workplace (Usage)]]
)</f>
        <v xml:space="preserve"> |  | </v>
      </c>
    </row>
    <row r="99" spans="1:45" ht="13" x14ac:dyDescent="0.3">
      <c r="A99" s="21"/>
      <c r="B99" s="19"/>
      <c r="C99" s="20"/>
      <c r="D99" s="20"/>
      <c r="E99" s="41"/>
      <c r="F99" s="41"/>
      <c r="G99" s="41"/>
      <c r="H99" s="41"/>
      <c r="I99" s="41"/>
      <c r="J99" s="41"/>
      <c r="K99" s="21"/>
      <c r="L99" s="21"/>
      <c r="M99" s="21"/>
      <c r="N99" s="21"/>
      <c r="O99" s="21"/>
      <c r="P99" s="21"/>
      <c r="Q99" s="21"/>
      <c r="R99" s="22"/>
      <c r="S99" s="22"/>
      <c r="T99" s="22"/>
      <c r="U99" s="22"/>
      <c r="V99" s="22"/>
      <c r="W99" s="22"/>
      <c r="X99" s="21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1"/>
      <c r="AL99" s="21"/>
      <c r="AM99" s="21"/>
      <c r="AN99" s="21"/>
      <c r="AO99" s="23"/>
      <c r="AP99" s="21"/>
      <c r="AQ99" s="21"/>
      <c r="AS99" t="str">
        <f>CONCATENATE(
Tabelle3[[#This Row],[Workplace (Room)]],
" | ",
Tabelle3[[#This Row],[Attached Device if Gateway]],
" | ",
Tabelle3[[#This Row],[Workplace (Usage)]]
)</f>
        <v xml:space="preserve"> |  | </v>
      </c>
    </row>
    <row r="100" spans="1:45" ht="13" x14ac:dyDescent="0.3">
      <c r="A100" s="21"/>
      <c r="B100" s="19"/>
      <c r="C100" s="20"/>
      <c r="D100" s="20"/>
      <c r="E100" s="41"/>
      <c r="F100" s="41"/>
      <c r="G100" s="41"/>
      <c r="H100" s="41"/>
      <c r="I100" s="41"/>
      <c r="J100" s="41"/>
      <c r="K100" s="21"/>
      <c r="L100" s="21"/>
      <c r="M100" s="21"/>
      <c r="N100" s="21"/>
      <c r="O100" s="21"/>
      <c r="P100" s="21"/>
      <c r="Q100" s="21"/>
      <c r="R100" s="22"/>
      <c r="S100" s="22"/>
      <c r="T100" s="22"/>
      <c r="U100" s="22"/>
      <c r="V100" s="22"/>
      <c r="W100" s="22"/>
      <c r="X100" s="21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1"/>
      <c r="AL100" s="21"/>
      <c r="AM100" s="21"/>
      <c r="AN100" s="21"/>
      <c r="AO100" s="23"/>
      <c r="AP100" s="21"/>
      <c r="AQ100" s="21"/>
      <c r="AS100" t="str">
        <f>CONCATENATE(
Tabelle3[[#This Row],[Workplace (Room)]],
" | ",
Tabelle3[[#This Row],[Attached Device if Gateway]],
" | ",
Tabelle3[[#This Row],[Workplace (Usage)]]
)</f>
        <v xml:space="preserve"> |  | </v>
      </c>
    </row>
    <row r="101" spans="1:45" ht="13" x14ac:dyDescent="0.3">
      <c r="A101" s="21"/>
      <c r="B101" s="19"/>
      <c r="C101" s="20"/>
      <c r="D101" s="20"/>
      <c r="E101" s="41"/>
      <c r="F101" s="41"/>
      <c r="G101" s="41"/>
      <c r="H101" s="41"/>
      <c r="I101" s="41"/>
      <c r="J101" s="41"/>
      <c r="K101" s="21"/>
      <c r="L101" s="21"/>
      <c r="M101" s="21"/>
      <c r="N101" s="21"/>
      <c r="O101" s="21"/>
      <c r="P101" s="21"/>
      <c r="Q101" s="21"/>
      <c r="R101" s="22"/>
      <c r="S101" s="22"/>
      <c r="T101" s="22"/>
      <c r="U101" s="22"/>
      <c r="V101" s="22"/>
      <c r="W101" s="22"/>
      <c r="X101" s="21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1"/>
      <c r="AL101" s="21"/>
      <c r="AM101" s="21"/>
      <c r="AN101" s="21"/>
      <c r="AO101" s="23"/>
      <c r="AP101" s="21"/>
      <c r="AQ101" s="21"/>
      <c r="AS101" t="str">
        <f>CONCATENATE(
Tabelle3[[#This Row],[Workplace (Room)]],
" | ",
Tabelle3[[#This Row],[Attached Device if Gateway]],
" | ",
Tabelle3[[#This Row],[Workplace (Usage)]]
)</f>
        <v xml:space="preserve"> |  | </v>
      </c>
    </row>
    <row r="102" spans="1:45" ht="13" x14ac:dyDescent="0.3">
      <c r="A102" s="21"/>
      <c r="B102" s="19"/>
      <c r="C102" s="20"/>
      <c r="D102" s="20"/>
      <c r="E102" s="41"/>
      <c r="F102" s="41"/>
      <c r="G102" s="41"/>
      <c r="H102" s="41"/>
      <c r="I102" s="41"/>
      <c r="J102" s="41"/>
      <c r="K102" s="21"/>
      <c r="L102" s="21"/>
      <c r="M102" s="21"/>
      <c r="N102" s="21"/>
      <c r="O102" s="21"/>
      <c r="P102" s="21"/>
      <c r="Q102" s="21"/>
      <c r="R102" s="22"/>
      <c r="S102" s="22"/>
      <c r="T102" s="22"/>
      <c r="U102" s="22"/>
      <c r="V102" s="22"/>
      <c r="W102" s="22"/>
      <c r="X102" s="21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1"/>
      <c r="AL102" s="21"/>
      <c r="AM102" s="21"/>
      <c r="AN102" s="21"/>
      <c r="AO102" s="23"/>
      <c r="AP102" s="21"/>
      <c r="AQ102" s="21"/>
      <c r="AS102" t="str">
        <f>CONCATENATE(
Tabelle3[[#This Row],[Workplace (Room)]],
" | ",
Tabelle3[[#This Row],[Attached Device if Gateway]],
" | ",
Tabelle3[[#This Row],[Workplace (Usage)]]
)</f>
        <v xml:space="preserve"> |  | </v>
      </c>
    </row>
    <row r="103" spans="1:45" ht="13" x14ac:dyDescent="0.3">
      <c r="A103" s="21"/>
      <c r="B103" s="19"/>
      <c r="C103" s="20"/>
      <c r="D103" s="20"/>
      <c r="E103" s="41"/>
      <c r="F103" s="41"/>
      <c r="G103" s="41"/>
      <c r="H103" s="41"/>
      <c r="I103" s="41"/>
      <c r="J103" s="41"/>
      <c r="K103" s="21"/>
      <c r="L103" s="21"/>
      <c r="M103" s="21"/>
      <c r="N103" s="21"/>
      <c r="O103" s="21"/>
      <c r="P103" s="21"/>
      <c r="Q103" s="21"/>
      <c r="R103" s="22"/>
      <c r="S103" s="22"/>
      <c r="T103" s="22"/>
      <c r="U103" s="22"/>
      <c r="V103" s="22"/>
      <c r="W103" s="22"/>
      <c r="X103" s="21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1"/>
      <c r="AL103" s="21"/>
      <c r="AM103" s="21"/>
      <c r="AN103" s="21"/>
      <c r="AO103" s="23"/>
      <c r="AP103" s="21"/>
      <c r="AQ103" s="21"/>
      <c r="AS103" t="str">
        <f>CONCATENATE(
Tabelle3[[#This Row],[Workplace (Room)]],
" | ",
Tabelle3[[#This Row],[Attached Device if Gateway]],
" | ",
Tabelle3[[#This Row],[Workplace (Usage)]]
)</f>
        <v xml:space="preserve"> |  | </v>
      </c>
    </row>
  </sheetData>
  <sheetProtection sheet="1" objects="1" scenarios="1" formatCells="0" formatColumns="0" sort="0"/>
  <dataValidations count="7">
    <dataValidation type="list" allowBlank="1" showInputMessage="1" showErrorMessage="1" errorTitle="Kein gültiger Wert" error="bitte gültigen Wert in Sharepoint Liste eintragen &gt;_x000a_https://srgssr.sharepoint.com/sites/MetechnoIPOrchestrator/Lists/IOListe%20%20Device%20Location/AllItems.aspx" sqref="L3:L103" xr:uid="{EB04B627-E752-4E5E-A019-7ACF6A941439}">
      <formula1>dev_location</formula1>
    </dataValidation>
    <dataValidation type="list" allowBlank="1" showInputMessage="1" showErrorMessage="1" sqref="M3:M103" xr:uid="{22E6BD73-C227-4E03-867E-214800EA49E4}">
      <formula1>manufacturer</formula1>
    </dataValidation>
    <dataValidation type="list" allowBlank="1" showInputMessage="1" showErrorMessage="1" errorTitle="Error" sqref="P3:P103" xr:uid="{F40706C2-B4AA-4214-AF86-7AA319FE0088}">
      <formula1>workplace_usage</formula1>
    </dataValidation>
    <dataValidation type="list" allowBlank="1" showInputMessage="1" showErrorMessage="1" errorTitle="Error" sqref="Q3:Q4" xr:uid="{D18005DB-BC2D-44A8-BF29-BFB328E657AF}">
      <formula1>workplace_room</formula1>
    </dataValidation>
    <dataValidation type="list" allowBlank="1" showInputMessage="1" showErrorMessage="1" errorTitle="Error" sqref="AO3:AO103" xr:uid="{19DCC1FF-9780-4F96-938E-BAB59AB377B5}">
      <formula1>driver</formula1>
    </dataValidation>
    <dataValidation type="list" allowBlank="1" showInputMessage="1" showErrorMessage="1" errorTitle="Error" sqref="AQ3:AQ103" xr:uid="{2AD70A5D-F6FE-4915-8A59-BF0BBC6F2ECC}">
      <formula1>ST2022_7</formula1>
    </dataValidation>
    <dataValidation type="list" allowBlank="1" showInputMessage="1" sqref="Q5:Q103" xr:uid="{55D643C3-007B-4081-96E4-34CDBEF4B3B6}">
      <formula1>#REF!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xr:uid="{2B38D9BB-7DCE-4094-A661-F39593F544AD}">
          <x14:formula1>
            <xm:f>'SP - Dev. Type GW'!$A:$A</xm:f>
          </x14:formula1>
          <xm:sqref>N3:N103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7612-4D98-48F3-8AA9-C7975A5FC61C}">
  <sheetPr>
    <tabColor rgb="FF00B050"/>
  </sheetPr>
  <dimension ref="A1:BW103"/>
  <sheetViews>
    <sheetView workbookViewId="0">
      <pane xSplit="6" ySplit="3" topLeftCell="AX4" activePane="bottomRight" state="frozenSplit"/>
      <selection pane="topRight" activeCell="H1" sqref="H1"/>
      <selection pane="bottomLeft" activeCell="A7" sqref="A7"/>
      <selection pane="bottomRight" activeCell="BO5" sqref="BO5:BP9"/>
    </sheetView>
  </sheetViews>
  <sheetFormatPr baseColWidth="10" defaultColWidth="11.453125" defaultRowHeight="12.5" x14ac:dyDescent="0.25"/>
  <cols>
    <col min="2" max="2" width="34.54296875" style="17" customWidth="1"/>
    <col min="3" max="4" width="13.453125" style="2" customWidth="1"/>
    <col min="5" max="5" width="20.1796875" style="2" customWidth="1"/>
    <col min="6" max="8" width="17.26953125" customWidth="1"/>
    <col min="9" max="9" width="20.81640625" customWidth="1"/>
    <col min="10" max="11" width="28.453125" customWidth="1"/>
    <col min="12" max="12" width="29.81640625" customWidth="1"/>
    <col min="13" max="13" width="17.54296875" customWidth="1"/>
    <col min="14" max="14" width="20.1796875" customWidth="1"/>
    <col min="15" max="20" width="3.26953125" style="16" customWidth="1"/>
    <col min="21" max="21" width="20.1796875" customWidth="1"/>
    <col min="22" max="22" width="55.453125" customWidth="1"/>
    <col min="23" max="23" width="20.81640625" customWidth="1"/>
    <col min="24" max="24" width="16.1796875" customWidth="1"/>
    <col min="25" max="25" width="16.26953125" customWidth="1"/>
    <col min="26" max="26" width="55.453125" customWidth="1"/>
    <col min="27" max="27" width="20.81640625" customWidth="1"/>
    <col min="28" max="28" width="16.1796875" customWidth="1"/>
    <col min="29" max="29" width="16.453125" customWidth="1"/>
    <col min="30" max="30" width="55.453125" customWidth="1"/>
    <col min="31" max="31" width="26.453125" customWidth="1"/>
    <col min="32" max="32" width="55.453125" customWidth="1"/>
    <col min="33" max="33" width="26.453125" customWidth="1"/>
    <col min="34" max="37" width="10.81640625" hidden="1" customWidth="1"/>
    <col min="38" max="38" width="32.54296875" customWidth="1"/>
    <col min="39" max="39" width="12.81640625" customWidth="1"/>
    <col min="40" max="40" width="8.26953125" customWidth="1"/>
    <col min="41" max="41" width="10.81640625" customWidth="1"/>
    <col min="42" max="42" width="45.81640625" customWidth="1"/>
    <col min="43" max="43" width="22.1796875" hidden="1" customWidth="1"/>
    <col min="44" max="57" width="3.26953125" bestFit="1" customWidth="1"/>
    <col min="58" max="58" width="3.1796875" bestFit="1" customWidth="1"/>
    <col min="59" max="59" width="3.26953125" bestFit="1" customWidth="1"/>
    <col min="60" max="60" width="6.54296875" hidden="1" customWidth="1"/>
    <col min="61" max="61" width="6.7265625" customWidth="1"/>
    <col min="62" max="62" width="16.81640625" customWidth="1"/>
    <col min="63" max="64" width="7.1796875" hidden="1" customWidth="1"/>
    <col min="65" max="66" width="19.54296875" hidden="1" customWidth="1"/>
    <col min="67" max="69" width="19.54296875" customWidth="1"/>
    <col min="70" max="71" width="19.54296875" hidden="1" customWidth="1"/>
    <col min="72" max="73" width="10.1796875" hidden="1" customWidth="1"/>
    <col min="74" max="74" width="25.81640625" customWidth="1"/>
    <col min="75" max="75" width="16" customWidth="1"/>
  </cols>
  <sheetData>
    <row r="1" spans="1:75" ht="15.5" x14ac:dyDescent="0.35">
      <c r="A1" s="1" t="s">
        <v>0</v>
      </c>
      <c r="C1" s="60" t="s">
        <v>105</v>
      </c>
      <c r="D1" s="60"/>
      <c r="E1" s="60"/>
      <c r="F1" s="60"/>
      <c r="G1" s="32"/>
      <c r="H1" s="32"/>
      <c r="I1" s="32"/>
      <c r="J1" s="32"/>
    </row>
    <row r="2" spans="1:75" s="9" customFormat="1" ht="134.15" customHeight="1" x14ac:dyDescent="0.25">
      <c r="A2" s="3" t="s">
        <v>87</v>
      </c>
      <c r="B2" s="18" t="s">
        <v>88</v>
      </c>
      <c r="C2" s="4" t="s">
        <v>3</v>
      </c>
      <c r="D2" s="4" t="s">
        <v>89</v>
      </c>
      <c r="E2" s="4" t="s">
        <v>90</v>
      </c>
      <c r="F2" s="11" t="s">
        <v>86</v>
      </c>
      <c r="G2" s="11" t="s">
        <v>1</v>
      </c>
      <c r="H2" s="11" t="s">
        <v>91</v>
      </c>
      <c r="I2" s="11" t="s">
        <v>11</v>
      </c>
      <c r="J2" s="11" t="s">
        <v>81</v>
      </c>
      <c r="K2" s="11" t="s">
        <v>82</v>
      </c>
      <c r="L2" s="11" t="s">
        <v>83</v>
      </c>
      <c r="M2" s="11" t="s">
        <v>84</v>
      </c>
      <c r="N2" s="11" t="s">
        <v>85</v>
      </c>
      <c r="O2" s="12" t="s">
        <v>12</v>
      </c>
      <c r="P2" s="12" t="s">
        <v>60</v>
      </c>
      <c r="Q2" s="12" t="s">
        <v>59</v>
      </c>
      <c r="R2" s="12" t="s">
        <v>61</v>
      </c>
      <c r="S2" s="12" t="s">
        <v>13</v>
      </c>
      <c r="T2" s="12" t="s">
        <v>14</v>
      </c>
      <c r="U2" s="13" t="s">
        <v>15</v>
      </c>
      <c r="V2" s="6" t="s">
        <v>16</v>
      </c>
      <c r="W2" s="6" t="s">
        <v>17</v>
      </c>
      <c r="X2" s="6" t="s">
        <v>18</v>
      </c>
      <c r="Y2" s="6" t="s">
        <v>19</v>
      </c>
      <c r="Z2" s="7" t="s">
        <v>20</v>
      </c>
      <c r="AA2" s="7" t="s">
        <v>21</v>
      </c>
      <c r="AB2" s="7" t="s">
        <v>22</v>
      </c>
      <c r="AC2" s="7" t="s">
        <v>23</v>
      </c>
      <c r="AD2" s="6" t="s">
        <v>24</v>
      </c>
      <c r="AE2" s="6" t="s">
        <v>25</v>
      </c>
      <c r="AF2" s="7" t="s">
        <v>26</v>
      </c>
      <c r="AG2" s="7" t="s">
        <v>27</v>
      </c>
      <c r="AH2" s="8" t="s">
        <v>28</v>
      </c>
      <c r="AI2" s="8" t="s">
        <v>29</v>
      </c>
      <c r="AJ2" s="8" t="s">
        <v>30</v>
      </c>
      <c r="AK2" s="8" t="s">
        <v>31</v>
      </c>
      <c r="AL2" s="10" t="s">
        <v>32</v>
      </c>
      <c r="AM2" s="10" t="s">
        <v>33</v>
      </c>
      <c r="AN2" s="10" t="s">
        <v>34</v>
      </c>
      <c r="AO2" s="10" t="s">
        <v>35</v>
      </c>
      <c r="AP2" s="10" t="s">
        <v>36</v>
      </c>
      <c r="AQ2" s="10" t="s">
        <v>37</v>
      </c>
      <c r="AR2" s="5" t="s">
        <v>38</v>
      </c>
      <c r="AS2" s="5" t="s">
        <v>39</v>
      </c>
      <c r="AT2" s="5" t="s">
        <v>40</v>
      </c>
      <c r="AU2" s="5" t="s">
        <v>41</v>
      </c>
      <c r="AV2" s="5" t="s">
        <v>42</v>
      </c>
      <c r="AW2" s="5" t="s">
        <v>43</v>
      </c>
      <c r="AX2" s="5" t="s">
        <v>44</v>
      </c>
      <c r="AY2" s="5" t="s">
        <v>45</v>
      </c>
      <c r="AZ2" s="5" t="s">
        <v>46</v>
      </c>
      <c r="BA2" s="5" t="s">
        <v>47</v>
      </c>
      <c r="BB2" s="5" t="s">
        <v>48</v>
      </c>
      <c r="BC2" s="5" t="s">
        <v>49</v>
      </c>
      <c r="BD2" s="5" t="s">
        <v>50</v>
      </c>
      <c r="BE2" s="5" t="s">
        <v>51</v>
      </c>
      <c r="BF2" s="5" t="s">
        <v>52</v>
      </c>
      <c r="BG2" s="5" t="s">
        <v>53</v>
      </c>
      <c r="BH2" s="10" t="s">
        <v>54</v>
      </c>
      <c r="BI2" s="15" t="s">
        <v>55</v>
      </c>
      <c r="BJ2" s="10" t="s">
        <v>56</v>
      </c>
      <c r="BK2" s="10" t="s">
        <v>57</v>
      </c>
      <c r="BL2" s="10" t="s">
        <v>97</v>
      </c>
      <c r="BM2" s="24" t="s">
        <v>98</v>
      </c>
      <c r="BN2" s="24" t="s">
        <v>99</v>
      </c>
      <c r="BO2" s="24" t="s">
        <v>100</v>
      </c>
      <c r="BP2" s="24" t="s">
        <v>101</v>
      </c>
      <c r="BQ2" s="24" t="s">
        <v>102</v>
      </c>
      <c r="BR2" s="24" t="s">
        <v>103</v>
      </c>
      <c r="BS2" s="24" t="s">
        <v>104</v>
      </c>
      <c r="BT2" s="10" t="s">
        <v>92</v>
      </c>
      <c r="BU2" s="10" t="s">
        <v>93</v>
      </c>
      <c r="BV2" s="10" t="s">
        <v>94</v>
      </c>
      <c r="BW2" s="10" t="s">
        <v>95</v>
      </c>
    </row>
    <row r="3" spans="1:75" s="25" customFormat="1" ht="16.5" customHeight="1" x14ac:dyDescent="0.3">
      <c r="A3" s="26" t="str">
        <f>IF(Tabelle32[[#This Row],[Device ID]]&gt;0,CONCATENATE(Tabelle32[[#This Row],[Device ID]],".",TEXT(Tabelle32[[#This Row],[Streamcounter]],"####0000")),"")</f>
        <v>9999.0001</v>
      </c>
      <c r="B3" s="27" t="str">
        <f>IFERROR(IF(VLOOKUP(Tabelle32[[#This Row],[Device ID]],BOM!$A$3:$B$103,2,FALSE)=0,"",CONCATENATE(VLOOKUP(Tabelle32[[#This Row],[Device ID]],BOM!$A$3:$B$103,2,FALSE),"_",BV3)),"")</f>
        <v>VGW1099-01_VIDsend_0001</v>
      </c>
      <c r="C3" s="27"/>
      <c r="D3" s="27"/>
      <c r="E3" s="27"/>
      <c r="F3" s="27" t="str">
        <f>IFERROR(VLOOKUP(Tabelle32[[#This Row],[Device ID]],BOM!$A$3:$BO$103,15,FALSE),"")</f>
        <v>Mon 1.1</v>
      </c>
      <c r="G3" s="27">
        <v>9999</v>
      </c>
      <c r="H3" s="28" t="str">
        <f>IFERROR(VLOOKUP(Tabelle32[[#This Row],[Device ID]],BOM!$A$3:$BO$103,2,FALSE),"")</f>
        <v>VGW1099-01</v>
      </c>
      <c r="I3" s="29" t="str">
        <f>IFERROR(VLOOKUP(Tabelle32[[#This Row],[Device ID]],BOM!$A$3:$BO$103,11,FALSE),"")</f>
        <v>Testing</v>
      </c>
      <c r="J3" s="28" t="str">
        <f>IFERROR(VLOOKUP(Tabelle32[[#This Row],[Device ID]],BOM!$A$3:$BO$103,12,FALSE),"")</f>
        <v>TC.01.124-MCR-U2</v>
      </c>
      <c r="K3" s="28" t="str">
        <f>IFERROR(VLOOKUP(Tabelle32[[#This Row],[Device ID]],BOM!$A$3:$BO$103,13,FALSE),"")</f>
        <v>Embrionix</v>
      </c>
      <c r="L3" s="29" t="str">
        <f>IFERROR(VLOOKUP(Tabelle32[[#This Row],[Device ID]],BOM!$A$3:$BO$103,14,FALSE),"")</f>
        <v>Embrionix 2xSDI&gt;IP (HD)</v>
      </c>
      <c r="M3" s="28" t="str">
        <f>IFERROR(VLOOKUP(Tabelle32[[#This Row],[Device ID]],BOM!$A$3:$BO$103,16,FALSE),"")</f>
        <v>Produzent</v>
      </c>
      <c r="N3" s="29" t="str">
        <f>IFERROR(VLOOKUP(Tabelle32[[#This Row],[Device ID]],BOM!$A$3:$BO$103,17,FALSE),"")</f>
        <v>TC.01.124-MCR-U5</v>
      </c>
      <c r="O3" s="28"/>
      <c r="P3" s="28">
        <f>IFERROR(VLOOKUP(Tabelle32[[#This Row],[Device ID]],BOM!$A$3:$BO$50,19,FALSE),"")</f>
        <v>0</v>
      </c>
      <c r="Q3" s="28" t="str">
        <f>IFERROR(VLOOKUP(Tabelle32[[#This Row],[Device ID]],BOM!$A$3:$BO$50,20,FALSE),"")</f>
        <v>x</v>
      </c>
      <c r="R3" s="28">
        <f>IFERROR(VLOOKUP(Tabelle32[[#This Row],[Device ID]],BOM!$A$3:$BO$50,21,FALSE),"")</f>
        <v>0</v>
      </c>
      <c r="S3" s="28"/>
      <c r="T3" s="28"/>
      <c r="U3" s="28" t="str">
        <f>IFERROR(VLOOKUP(Tabelle32[[#This Row],[Device ID]],BOM!$A$3:$BO$103,24,FALSE),"")</f>
        <v>Peter Hochueli</v>
      </c>
      <c r="V3" s="30" t="str">
        <f>IFERROR(VLOOKUP(Tabelle32[[#This Row],[Device ID]],BOM!$A$3:$BO$103,25,FALSE),"")</f>
        <v>tpco-megw-vgw109901.rta.st-net.media.int</v>
      </c>
      <c r="W3" s="30" t="str">
        <f>IFERROR(VLOOKUP(Tabelle32[[#This Row],[Device ID]],BOM!$A$3:$BO$103,26,FALSE),"")</f>
        <v>10.120.42.42</v>
      </c>
      <c r="X3" s="30" t="str">
        <f>IFERROR(VLOOKUP(Tabelle32[[#This Row],[Device ID]],BOM!$A$3:$BO$103,27,FALSE),"")</f>
        <v>V-LeafA01</v>
      </c>
      <c r="Y3" s="30" t="str">
        <f>IFERROR(VLOOKUP(Tabelle32[[#This Row],[Device ID]],BOM!$A$3:$BO$103,28,FALSE),"")</f>
        <v>eth1</v>
      </c>
      <c r="Z3" s="30" t="str">
        <f>IFERROR(VLOOKUP(Tabelle32[[#This Row],[Device ID]],BOM!$A$3:$BO$103,29,FALSE),"")</f>
        <v>tpco-megw-vgw109901.rtb.st-net.media.int</v>
      </c>
      <c r="AA3" s="30" t="str">
        <f>IFERROR(VLOOKUP(Tabelle32[[#This Row],[Device ID]],BOM!$A$3:$BO$103,30,FALSE),"")</f>
        <v>10.120.43.42</v>
      </c>
      <c r="AB3" s="30" t="str">
        <f>IFERROR(VLOOKUP(Tabelle32[[#This Row],[Device ID]],BOM!$A$3:$BO$103,31,FALSE),"")</f>
        <v>V-LeafB01</v>
      </c>
      <c r="AC3" s="30" t="str">
        <f>IFERROR(VLOOKUP(Tabelle32[[#This Row],[Device ID]],BOM!$A$3:$BO$103,32,FALSE),"")</f>
        <v>eth1</v>
      </c>
      <c r="AD3" s="30" t="str">
        <f>IFERROR(VLOOKUP(Tabelle32[[#This Row],[Device ID]],BOM!$A$3:$BO$103,33,FALSE),"")</f>
        <v>tpco-megw-vgw109901.cta.st-net.media.int</v>
      </c>
      <c r="AE3" s="30" t="str">
        <f>IFERROR(VLOOKUP(Tabelle32[[#This Row],[Device ID]],BOM!$A$3:$BO$103,34,FALSE),"")</f>
        <v>10.120.24.42</v>
      </c>
      <c r="AF3" s="30" t="str">
        <f>IFERROR(VLOOKUP(Tabelle32[[#This Row],[Device ID]],BOM!$A$3:$BO$103,35,FALSE),"")</f>
        <v>tpco-megw-vgw109901.ctb.st-net.media.int</v>
      </c>
      <c r="AG3" s="30" t="str">
        <f>IFERROR(VLOOKUP(Tabelle32[[#This Row],[Device ID]],BOM!$A$3:$BO$103,36,FALSE),"")</f>
        <v>10.120.25.42</v>
      </c>
      <c r="AH3" s="28"/>
      <c r="AI3" s="28"/>
      <c r="AJ3" s="28"/>
      <c r="AK3" s="28"/>
      <c r="AL3" s="29" t="str">
        <f>IFERROR(VLOOKUP(Tabelle32[[#This Row],[Device ID]],BOM!$A$3:$BO$103,41,FALSE),"")</f>
        <v>Embrionix emBox</v>
      </c>
      <c r="AM3" s="28"/>
      <c r="AN3" s="29" t="str">
        <f>IFERROR(VLOOKUP(Tabelle32[[#This Row],[Device ID]],BOM!$A$3:$BO$103,43,FALSE),"")</f>
        <v>No</v>
      </c>
      <c r="AO3" s="28"/>
      <c r="AP3" s="28" t="str">
        <f>IFERROR(CONCATENATE(Tabelle32[[#This Row],[Family
GFX-Unit]]," | ",Tabelle32[[#This Row],[Label 1
GFX-Unit]]," | ",Tabelle32[[#This Row],[Attached Device if Gateway]]),"")</f>
        <v xml:space="preserve"> |  | Mon 1.1</v>
      </c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3" s="28"/>
      <c r="BL3" s="28"/>
      <c r="BM3" s="42"/>
      <c r="BN3" s="42"/>
      <c r="BO3" s="28"/>
      <c r="BP3" s="28"/>
      <c r="BQ3" s="27">
        <f>LEN(Tabelle32[[#This Row],[Label 1
GFX-Unit]])</f>
        <v>0</v>
      </c>
      <c r="BR3" s="27"/>
      <c r="BS3" s="27"/>
      <c r="BT3" s="28"/>
      <c r="BU3" s="28"/>
      <c r="BV3" s="28" t="s">
        <v>96</v>
      </c>
      <c r="BW3" s="28">
        <v>1</v>
      </c>
    </row>
    <row r="4" spans="1:75" ht="14.5" x14ac:dyDescent="0.35">
      <c r="A4" t="str">
        <f>IF(Tabelle32[[#This Row],[Device ID]]&gt;0,CONCATENATE(Tabelle32[[#This Row],[Device ID]],".",TEXT(Tabelle32[[#This Row],[Streamcounter]],"####0000")),"")</f>
        <v>445.2001</v>
      </c>
      <c r="B4" s="17" t="str">
        <f>IFERROR(IF(VLOOKUP(Tabelle32[[#This Row],[Device ID]],BOM!$A$3:$B$103,2,FALSE)=0,"",CONCATENATE(VLOOKUP(Tabelle32[[#This Row],[Device ID]],BOM!$A$3:$B$103,2,FALSE),"_",BV4)),"")</f>
        <v>VGW0177-01_HDMI_VIDrec_0001</v>
      </c>
      <c r="C4" s="36">
        <v>43775</v>
      </c>
      <c r="D4" s="36">
        <v>43775</v>
      </c>
      <c r="E4" s="36">
        <v>43775</v>
      </c>
      <c r="F4" t="str">
        <f>IFERROR(VLOOKUP(Tabelle32[[#This Row],[Device ID]],BOM!$A$3:$BO$103,15,FALSE),"")</f>
        <v>MV Disp. 1</v>
      </c>
      <c r="G4" s="19">
        <v>445</v>
      </c>
      <c r="H4" t="str">
        <f>IFERROR(VLOOKUP(Tabelle32[[#This Row],[Device ID]],BOM!$A$3:$BO$103,2,FALSE),"")</f>
        <v>VGW0177-01</v>
      </c>
      <c r="I4" t="str">
        <f>IFERROR(VLOOKUP(Tabelle32[[#This Row],[Device ID]],BOM!$A$3:$BO$103,11,FALSE),"")</f>
        <v>Multiviewer Display</v>
      </c>
      <c r="J4" t="str">
        <f>IFERROR(VLOOKUP(Tabelle32[[#This Row],[Device ID]],BOM!$A$3:$BO$103,12,FALSE),"")</f>
        <v>TC.00.177 | R402</v>
      </c>
      <c r="K4" t="str">
        <f>IFERROR(VLOOKUP(Tabelle32[[#This Row],[Device ID]],BOM!$A$3:$BO$103,13,FALSE),"")</f>
        <v>Embrionix</v>
      </c>
      <c r="L4" t="str">
        <f>IFERROR(VLOOKUP(Tabelle32[[#This Row],[Device ID]],BOM!$A$3:$BO$103,14,FALSE),"")</f>
        <v>Embrionix IP&gt;1xHDMI (UHD)</v>
      </c>
      <c r="M4" t="str">
        <f>IFERROR(VLOOKUP(Tabelle32[[#This Row],[Device ID]],BOM!$A$3:$BO$103,16,FALSE),"")</f>
        <v>Ton</v>
      </c>
      <c r="N4" t="str">
        <f>IFERROR(VLOOKUP(Tabelle32[[#This Row],[Device ID]],BOM!$A$3:$BO$103,17,FALSE),"")</f>
        <v>TC.00.177 | R402</v>
      </c>
      <c r="P4" s="16">
        <f>IFERROR(VLOOKUP(Tabelle32[[#This Row],[Device ID]],BOM!$A$3:$BO$50,19,FALSE),"")</f>
        <v>0</v>
      </c>
      <c r="Q4" s="16">
        <f>IFERROR(VLOOKUP(Tabelle32[[#This Row],[Device ID]],BOM!$A$3:$BO$50,20,FALSE),"")</f>
        <v>1</v>
      </c>
      <c r="R4" s="16">
        <f>IFERROR(VLOOKUP(Tabelle32[[#This Row],[Device ID]],BOM!$A$3:$BO$50,21,FALSE),"")</f>
        <v>0</v>
      </c>
      <c r="U4" t="str">
        <f>IFERROR(VLOOKUP(Tabelle32[[#This Row],[Device ID]],BOM!$A$3:$BO$103,24,FALSE),"")</f>
        <v>Bernhard Sager</v>
      </c>
      <c r="V4" t="str">
        <f>IFERROR(VLOOKUP(Tabelle32[[#This Row],[Device ID]],BOM!$A$3:$BO$103,25,FALSE),"")</f>
        <v>tpco-megw-vgw017701.st-net.media.int</v>
      </c>
      <c r="W4" t="str">
        <f>IFERROR(VLOOKUP(Tabelle32[[#This Row],[Device ID]],BOM!$A$3:$BO$103,26,FALSE),"")</f>
        <v>10.120.104.139</v>
      </c>
      <c r="X4" t="str">
        <f>IFERROR(VLOOKUP(Tabelle32[[#This Row],[Device ID]],BOM!$A$3:$BO$103,27,FALSE),"")</f>
        <v>V-LeafA06</v>
      </c>
      <c r="Y4">
        <f>IFERROR(VLOOKUP(Tabelle32[[#This Row],[Device ID]],BOM!$A$3:$BO$103,28,FALSE),"")</f>
        <v>40</v>
      </c>
      <c r="Z4" t="str">
        <f>IFERROR(VLOOKUP(Tabelle32[[#This Row],[Device ID]],BOM!$A$3:$BO$103,29,FALSE),"")</f>
        <v>tpco-megw-vgw017701.rtb.st-net.media.int</v>
      </c>
      <c r="AA4" t="str">
        <f>IFERROR(VLOOKUP(Tabelle32[[#This Row],[Device ID]],BOM!$A$3:$BO$103,30,FALSE),"")</f>
        <v>10.120.104.203</v>
      </c>
      <c r="AB4" t="str">
        <f>IFERROR(VLOOKUP(Tabelle32[[#This Row],[Device ID]],BOM!$A$3:$BO$103,31,FALSE),"")</f>
        <v>V-LeafB06</v>
      </c>
      <c r="AC4">
        <f>IFERROR(VLOOKUP(Tabelle32[[#This Row],[Device ID]],BOM!$A$3:$BO$103,32,FALSE),"")</f>
        <v>40</v>
      </c>
      <c r="AD4">
        <f>IFERROR(VLOOKUP(Tabelle32[[#This Row],[Device ID]],BOM!$A$3:$BO$103,33,FALSE),"")</f>
        <v>0</v>
      </c>
      <c r="AE4">
        <f>IFERROR(VLOOKUP(Tabelle32[[#This Row],[Device ID]],BOM!$A$3:$BO$103,34,FALSE),"")</f>
        <v>0</v>
      </c>
      <c r="AF4">
        <f>IFERROR(VLOOKUP(Tabelle32[[#This Row],[Device ID]],BOM!$A$3:$BO$103,35,FALSE),"")</f>
        <v>0</v>
      </c>
      <c r="AG4">
        <f>IFERROR(VLOOKUP(Tabelle32[[#This Row],[Device ID]],BOM!$A$3:$BO$103,36,FALSE),"")</f>
        <v>0</v>
      </c>
      <c r="AL4" t="str">
        <f>IFERROR(VLOOKUP(Tabelle32[[#This Row],[Device ID]],BOM!$A$3:$BO$103,41,FALSE),"")</f>
        <v>Embrionix emBox</v>
      </c>
      <c r="AN4" t="str">
        <f>IFERROR(VLOOKUP(Tabelle32[[#This Row],[Device ID]],BOM!$A$3:$BO$103,43,FALSE),"")</f>
        <v>yes</v>
      </c>
      <c r="AP4" s="59" t="str">
        <f>IFERROR(CONCATENATE(Tabelle32[[#This Row],[Family
GFX-Unit]]," | ",Tabelle32[[#This Row],[Label 1
GFX-Unit]]," | ",Tabelle32[[#This Row],[Attached Device if Gateway]]),"")</f>
        <v>Display TR402 | DISPLAY TON 1 | MV Disp. 1</v>
      </c>
      <c r="AR4" s="19" t="s">
        <v>68</v>
      </c>
      <c r="AS4" s="19" t="s">
        <v>68</v>
      </c>
      <c r="AT4" s="19" t="s">
        <v>68</v>
      </c>
      <c r="AU4" s="19" t="s">
        <v>68</v>
      </c>
      <c r="AV4" s="19" t="s">
        <v>68</v>
      </c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 t="str">
        <f>IF(COUNTA(Tabelle32[[#This Row],[Type:Vid_1080i50]:[Type:Anc_Prot]])&gt;0,"x","")</f>
        <v>x</v>
      </c>
      <c r="BJ4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Type:Vid_1080i50,Type:Vid_1080p25,Type:Vid_1080p50,Type:Vid_2160p50,Type:Vid_1080p60,#Embrionix emBox</v>
      </c>
      <c r="BM4" s="34"/>
      <c r="BN4" s="34"/>
      <c r="BO4" s="57" t="s">
        <v>263</v>
      </c>
      <c r="BP4" s="58" t="s">
        <v>264</v>
      </c>
      <c r="BQ4" s="19">
        <f>LEN(Tabelle32[[#This Row],[Label 1
GFX-Unit]])</f>
        <v>13</v>
      </c>
      <c r="BR4" s="34"/>
      <c r="BS4" s="34"/>
      <c r="BV4" t="s">
        <v>127</v>
      </c>
      <c r="BW4">
        <v>2001</v>
      </c>
    </row>
    <row r="5" spans="1:75" ht="13" x14ac:dyDescent="0.3">
      <c r="A5" t="str">
        <f>IF(Tabelle32[[#This Row],[Device ID]]&gt;0,CONCATENATE(Tabelle32[[#This Row],[Device ID]],".",TEXT(Tabelle32[[#This Row],[Streamcounter]],"####0000")),"")</f>
        <v>445.2002</v>
      </c>
      <c r="B5" s="17" t="str">
        <f>IFERROR(IF(VLOOKUP(Tabelle32[[#This Row],[Device ID]],BOM!$A$3:$B$103,2,FALSE)=0,"",CONCATENATE(VLOOKUP(Tabelle32[[#This Row],[Device ID]],BOM!$A$3:$B$103,2,FALSE),"_",BV5)),"")</f>
        <v>VGW0177-01_HDMI_AUDrec_0001</v>
      </c>
      <c r="C5" s="36">
        <v>43775</v>
      </c>
      <c r="D5" s="36">
        <v>43775</v>
      </c>
      <c r="E5" s="36">
        <v>43775</v>
      </c>
      <c r="F5" t="str">
        <f>IFERROR(VLOOKUP(Tabelle32[[#This Row],[Device ID]],BOM!$A$3:$BO$103,15,FALSE),"")</f>
        <v>MV Disp. 1</v>
      </c>
      <c r="G5" s="19">
        <f>$G$4</f>
        <v>445</v>
      </c>
      <c r="H5" t="str">
        <f>IFERROR(VLOOKUP(Tabelle32[[#This Row],[Device ID]],BOM!$A$3:$BO$103,2,FALSE),"")</f>
        <v>VGW0177-01</v>
      </c>
      <c r="I5" t="str">
        <f>IFERROR(VLOOKUP(Tabelle32[[#This Row],[Device ID]],BOM!$A$3:$BO$103,11,FALSE),"")</f>
        <v>Multiviewer Display</v>
      </c>
      <c r="J5" t="str">
        <f>IFERROR(VLOOKUP(Tabelle32[[#This Row],[Device ID]],BOM!$A$3:$BO$103,12,FALSE),"")</f>
        <v>TC.00.177 | R402</v>
      </c>
      <c r="K5" t="str">
        <f>IFERROR(VLOOKUP(Tabelle32[[#This Row],[Device ID]],BOM!$A$3:$BO$103,13,FALSE),"")</f>
        <v>Embrionix</v>
      </c>
      <c r="L5" t="str">
        <f>IFERROR(VLOOKUP(Tabelle32[[#This Row],[Device ID]],BOM!$A$3:$BO$103,14,FALSE),"")</f>
        <v>Embrionix IP&gt;1xHDMI (UHD)</v>
      </c>
      <c r="M5" t="str">
        <f>IFERROR(VLOOKUP(Tabelle32[[#This Row],[Device ID]],BOM!$A$3:$BO$103,16,FALSE),"")</f>
        <v>Ton</v>
      </c>
      <c r="N5" t="str">
        <f>IFERROR(VLOOKUP(Tabelle32[[#This Row],[Device ID]],BOM!$A$3:$BO$103,17,FALSE),"")</f>
        <v>TC.00.177 | R402</v>
      </c>
      <c r="P5" s="16">
        <f>IFERROR(VLOOKUP(Tabelle32[[#This Row],[Device ID]],BOM!$A$3:$BO$50,19,FALSE),"")</f>
        <v>0</v>
      </c>
      <c r="Q5" s="16">
        <f>IFERROR(VLOOKUP(Tabelle32[[#This Row],[Device ID]],BOM!$A$3:$BO$50,20,FALSE),"")</f>
        <v>1</v>
      </c>
      <c r="R5" s="16">
        <f>IFERROR(VLOOKUP(Tabelle32[[#This Row],[Device ID]],BOM!$A$3:$BO$50,21,FALSE),"")</f>
        <v>0</v>
      </c>
      <c r="U5" t="str">
        <f>IFERROR(VLOOKUP(Tabelle32[[#This Row],[Device ID]],BOM!$A$3:$BO$103,24,FALSE),"")</f>
        <v>Bernhard Sager</v>
      </c>
      <c r="V5" s="14" t="str">
        <f>IFERROR(VLOOKUP(Tabelle32[[#This Row],[Device ID]],BOM!$A$3:$BO$103,25,FALSE),"")</f>
        <v>tpco-megw-vgw017701.st-net.media.int</v>
      </c>
      <c r="W5" s="14" t="str">
        <f>IFERROR(VLOOKUP(Tabelle32[[#This Row],[Device ID]],BOM!$A$3:$BO$103,26,FALSE),"")</f>
        <v>10.120.104.139</v>
      </c>
      <c r="X5" s="14" t="str">
        <f>IFERROR(VLOOKUP(Tabelle32[[#This Row],[Device ID]],BOM!$A$3:$BO$103,27,FALSE),"")</f>
        <v>V-LeafA06</v>
      </c>
      <c r="Y5" s="14">
        <f>IFERROR(VLOOKUP(Tabelle32[[#This Row],[Device ID]],BOM!$A$3:$BO$103,28,FALSE),"")</f>
        <v>40</v>
      </c>
      <c r="Z5" s="14" t="str">
        <f>IFERROR(VLOOKUP(Tabelle32[[#This Row],[Device ID]],BOM!$A$3:$BO$103,29,FALSE),"")</f>
        <v>tpco-megw-vgw017701.rtb.st-net.media.int</v>
      </c>
      <c r="AA5" s="14" t="str">
        <f>IFERROR(VLOOKUP(Tabelle32[[#This Row],[Device ID]],BOM!$A$3:$BO$103,30,FALSE),"")</f>
        <v>10.120.104.203</v>
      </c>
      <c r="AB5" s="14" t="str">
        <f>IFERROR(VLOOKUP(Tabelle32[[#This Row],[Device ID]],BOM!$A$3:$BO$103,31,FALSE),"")</f>
        <v>V-LeafB06</v>
      </c>
      <c r="AC5" s="14">
        <f>IFERROR(VLOOKUP(Tabelle32[[#This Row],[Device ID]],BOM!$A$3:$BO$103,32,FALSE),"")</f>
        <v>40</v>
      </c>
      <c r="AD5" s="14">
        <f>IFERROR(VLOOKUP(Tabelle32[[#This Row],[Device ID]],BOM!$A$3:$BO$103,33,FALSE),"")</f>
        <v>0</v>
      </c>
      <c r="AE5" s="14">
        <f>IFERROR(VLOOKUP(Tabelle32[[#This Row],[Device ID]],BOM!$A$3:$BO$103,34,FALSE),"")</f>
        <v>0</v>
      </c>
      <c r="AF5" s="14">
        <f>IFERROR(VLOOKUP(Tabelle32[[#This Row],[Device ID]],BOM!$A$3:$BO$103,35,FALSE),"")</f>
        <v>0</v>
      </c>
      <c r="AG5" s="14">
        <f>IFERROR(VLOOKUP(Tabelle32[[#This Row],[Device ID]],BOM!$A$3:$BO$103,36,FALSE),"")</f>
        <v>0</v>
      </c>
      <c r="AL5" t="str">
        <f>IFERROR(VLOOKUP(Tabelle32[[#This Row],[Device ID]],BOM!$A$3:$BO$103,41,FALSE),"")</f>
        <v>Embrionix emBox</v>
      </c>
      <c r="AN5" t="str">
        <f>IFERROR(VLOOKUP(Tabelle32[[#This Row],[Device ID]],BOM!$A$3:$BO$103,43,FALSE),"")</f>
        <v>yes</v>
      </c>
      <c r="AP5" s="59" t="str">
        <f>AP4</f>
        <v>Display TR402 | DISPLAY TON 1 | MV Disp. 1</v>
      </c>
      <c r="AR5" s="19"/>
      <c r="AS5" s="19"/>
      <c r="AT5" s="19"/>
      <c r="AU5" s="19"/>
      <c r="AV5" s="19"/>
      <c r="AW5" s="19" t="s">
        <v>68</v>
      </c>
      <c r="AX5" s="19"/>
      <c r="AY5" s="19"/>
      <c r="AZ5" s="19" t="s">
        <v>68</v>
      </c>
      <c r="BA5" s="19"/>
      <c r="BB5" s="19"/>
      <c r="BC5" s="19"/>
      <c r="BD5" s="19"/>
      <c r="BE5" s="19"/>
      <c r="BF5" s="19"/>
      <c r="BG5" s="19"/>
      <c r="BH5" s="19"/>
      <c r="BI5" s="19" t="str">
        <f>IF(COUNTA(Tabelle32[[#This Row],[Type:Vid_1080i50]:[Type:Anc_Prot]])&gt;0,"x","")</f>
        <v>x</v>
      </c>
      <c r="BJ5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Type:Aud_1CH_M,Type:Aud_2CH_LR,#Embrionix emBox</v>
      </c>
      <c r="BM5" s="34"/>
      <c r="BN5" s="34"/>
      <c r="BO5" s="19"/>
      <c r="BP5" s="19"/>
      <c r="BQ5" s="19">
        <f>LEN(Tabelle32[[#This Row],[Label 1
GFX-Unit]])</f>
        <v>0</v>
      </c>
      <c r="BR5" s="34"/>
      <c r="BS5" s="34"/>
      <c r="BV5" t="s">
        <v>128</v>
      </c>
      <c r="BW5">
        <v>2002</v>
      </c>
    </row>
    <row r="6" spans="1:75" ht="13" x14ac:dyDescent="0.3">
      <c r="A6" t="str">
        <f>IF(Tabelle32[[#This Row],[Device ID]]&gt;0,CONCATENATE(Tabelle32[[#This Row],[Device ID]],".",TEXT(Tabelle32[[#This Row],[Streamcounter]],"####0000")),"")</f>
        <v>445.2003</v>
      </c>
      <c r="B6" s="17" t="str">
        <f>IFERROR(IF(VLOOKUP(Tabelle32[[#This Row],[Device ID]],BOM!$A$3:$B$103,2,FALSE)=0,"",CONCATENATE(VLOOKUP(Tabelle32[[#This Row],[Device ID]],BOM!$A$3:$B$103,2,FALSE),"_",BV6)),"")</f>
        <v>VGW0177-01_HDMI_AUDrec_0002</v>
      </c>
      <c r="C6" s="36">
        <v>43775</v>
      </c>
      <c r="D6" s="36">
        <v>43775</v>
      </c>
      <c r="E6" s="36">
        <v>43775</v>
      </c>
      <c r="F6" t="str">
        <f>IFERROR(VLOOKUP(Tabelle32[[#This Row],[Device ID]],BOM!$A$3:$BO$103,15,FALSE),"")</f>
        <v>MV Disp. 1</v>
      </c>
      <c r="G6" s="19">
        <f t="shared" ref="G6:G15" si="0">$G$4</f>
        <v>445</v>
      </c>
      <c r="H6" t="str">
        <f>IFERROR(VLOOKUP(Tabelle32[[#This Row],[Device ID]],BOM!$A$3:$BO$103,2,FALSE),"")</f>
        <v>VGW0177-01</v>
      </c>
      <c r="I6" t="str">
        <f>IFERROR(VLOOKUP(Tabelle32[[#This Row],[Device ID]],BOM!$A$3:$BO$103,11,FALSE),"")</f>
        <v>Multiviewer Display</v>
      </c>
      <c r="J6" t="str">
        <f>IFERROR(VLOOKUP(Tabelle32[[#This Row],[Device ID]],BOM!$A$3:$BO$103,12,FALSE),"")</f>
        <v>TC.00.177 | R402</v>
      </c>
      <c r="K6" t="str">
        <f>IFERROR(VLOOKUP(Tabelle32[[#This Row],[Device ID]],BOM!$A$3:$BO$103,13,FALSE),"")</f>
        <v>Embrionix</v>
      </c>
      <c r="L6" t="str">
        <f>IFERROR(VLOOKUP(Tabelle32[[#This Row],[Device ID]],BOM!$A$3:$BO$103,14,FALSE),"")</f>
        <v>Embrionix IP&gt;1xHDMI (UHD)</v>
      </c>
      <c r="M6" t="str">
        <f>IFERROR(VLOOKUP(Tabelle32[[#This Row],[Device ID]],BOM!$A$3:$BO$103,16,FALSE),"")</f>
        <v>Ton</v>
      </c>
      <c r="N6" t="str">
        <f>IFERROR(VLOOKUP(Tabelle32[[#This Row],[Device ID]],BOM!$A$3:$BO$103,17,FALSE),"")</f>
        <v>TC.00.177 | R402</v>
      </c>
      <c r="P6" s="16">
        <f>IFERROR(VLOOKUP(Tabelle32[[#This Row],[Device ID]],BOM!$A$3:$BO$50,19,FALSE),"")</f>
        <v>0</v>
      </c>
      <c r="Q6" s="16">
        <f>IFERROR(VLOOKUP(Tabelle32[[#This Row],[Device ID]],BOM!$A$3:$BO$50,20,FALSE),"")</f>
        <v>1</v>
      </c>
      <c r="R6" s="16">
        <f>IFERROR(VLOOKUP(Tabelle32[[#This Row],[Device ID]],BOM!$A$3:$BO$50,21,FALSE),"")</f>
        <v>0</v>
      </c>
      <c r="U6" t="str">
        <f>IFERROR(VLOOKUP(Tabelle32[[#This Row],[Device ID]],BOM!$A$3:$BO$103,24,FALSE),"")</f>
        <v>Bernhard Sager</v>
      </c>
      <c r="V6" s="14" t="str">
        <f>IFERROR(VLOOKUP(Tabelle32[[#This Row],[Device ID]],BOM!$A$3:$BO$103,25,FALSE),"")</f>
        <v>tpco-megw-vgw017701.st-net.media.int</v>
      </c>
      <c r="W6" s="14" t="str">
        <f>IFERROR(VLOOKUP(Tabelle32[[#This Row],[Device ID]],BOM!$A$3:$BO$103,26,FALSE),"")</f>
        <v>10.120.104.139</v>
      </c>
      <c r="X6" s="14" t="str">
        <f>IFERROR(VLOOKUP(Tabelle32[[#This Row],[Device ID]],BOM!$A$3:$BO$103,27,FALSE),"")</f>
        <v>V-LeafA06</v>
      </c>
      <c r="Y6" s="14">
        <f>IFERROR(VLOOKUP(Tabelle32[[#This Row],[Device ID]],BOM!$A$3:$BO$103,28,FALSE),"")</f>
        <v>40</v>
      </c>
      <c r="Z6" s="14" t="str">
        <f>IFERROR(VLOOKUP(Tabelle32[[#This Row],[Device ID]],BOM!$A$3:$BO$103,29,FALSE),"")</f>
        <v>tpco-megw-vgw017701.rtb.st-net.media.int</v>
      </c>
      <c r="AA6" s="14" t="str">
        <f>IFERROR(VLOOKUP(Tabelle32[[#This Row],[Device ID]],BOM!$A$3:$BO$103,30,FALSE),"")</f>
        <v>10.120.104.203</v>
      </c>
      <c r="AB6" s="14" t="str">
        <f>IFERROR(VLOOKUP(Tabelle32[[#This Row],[Device ID]],BOM!$A$3:$BO$103,31,FALSE),"")</f>
        <v>V-LeafB06</v>
      </c>
      <c r="AC6" s="14">
        <f>IFERROR(VLOOKUP(Tabelle32[[#This Row],[Device ID]],BOM!$A$3:$BO$103,32,FALSE),"")</f>
        <v>40</v>
      </c>
      <c r="AD6" s="14">
        <f>IFERROR(VLOOKUP(Tabelle32[[#This Row],[Device ID]],BOM!$A$3:$BO$103,33,FALSE),"")</f>
        <v>0</v>
      </c>
      <c r="AE6" s="14">
        <f>IFERROR(VLOOKUP(Tabelle32[[#This Row],[Device ID]],BOM!$A$3:$BO$103,34,FALSE),"")</f>
        <v>0</v>
      </c>
      <c r="AF6" s="14">
        <f>IFERROR(VLOOKUP(Tabelle32[[#This Row],[Device ID]],BOM!$A$3:$BO$103,35,FALSE),"")</f>
        <v>0</v>
      </c>
      <c r="AG6" s="14">
        <f>IFERROR(VLOOKUP(Tabelle32[[#This Row],[Device ID]],BOM!$A$3:$BO$103,36,FALSE),"")</f>
        <v>0</v>
      </c>
      <c r="AL6" t="str">
        <f>IFERROR(VLOOKUP(Tabelle32[[#This Row],[Device ID]],BOM!$A$3:$BO$103,41,FALSE),"")</f>
        <v>Embrionix emBox</v>
      </c>
      <c r="AN6" t="str">
        <f>IFERROR(VLOOKUP(Tabelle32[[#This Row],[Device ID]],BOM!$A$3:$BO$103,43,FALSE),"")</f>
        <v>yes</v>
      </c>
      <c r="AP6" s="59" t="str">
        <f>IFERROR(CONCATENATE(Tabelle32[[#This Row],[Family
GFX-Unit]]," | ",Tabelle32[[#This Row],[Label 1
GFX-Unit]]," | ",Tabelle32[[#This Row],[Attached Device if Gateway]]),"")</f>
        <v xml:space="preserve"> |  | MV Disp. 1</v>
      </c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 t="str">
        <f>IF(COUNTA(Tabelle32[[#This Row],[Type:Vid_1080i50]:[Type:Anc_Prot]])&gt;0,"x","")</f>
        <v/>
      </c>
      <c r="BJ6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M6" s="34"/>
      <c r="BN6" s="34"/>
      <c r="BO6" s="19"/>
      <c r="BP6" s="19"/>
      <c r="BQ6" s="19">
        <f>LEN(Tabelle32[[#This Row],[Label 1
GFX-Unit]])</f>
        <v>0</v>
      </c>
      <c r="BR6" s="34"/>
      <c r="BS6" s="34"/>
      <c r="BV6" t="s">
        <v>129</v>
      </c>
      <c r="BW6">
        <v>2003</v>
      </c>
    </row>
    <row r="7" spans="1:75" ht="13" x14ac:dyDescent="0.3">
      <c r="A7" t="str">
        <f>IF(Tabelle32[[#This Row],[Device ID]]&gt;0,CONCATENATE(Tabelle32[[#This Row],[Device ID]],".",TEXT(Tabelle32[[#This Row],[Streamcounter]],"####0000")),"")</f>
        <v>445.2004</v>
      </c>
      <c r="B7" s="17" t="str">
        <f>IFERROR(IF(VLOOKUP(Tabelle32[[#This Row],[Device ID]],BOM!$A$3:$B$103,2,FALSE)=0,"",CONCATENATE(VLOOKUP(Tabelle32[[#This Row],[Device ID]],BOM!$A$3:$B$103,2,FALSE),"_",BV7)),"")</f>
        <v>VGW0177-01_HDMI_AUDrec_0003</v>
      </c>
      <c r="C7" s="36">
        <v>43775</v>
      </c>
      <c r="D7" s="36">
        <v>43775</v>
      </c>
      <c r="E7" s="36">
        <v>43775</v>
      </c>
      <c r="F7" t="str">
        <f>IFERROR(VLOOKUP(Tabelle32[[#This Row],[Device ID]],BOM!$A$3:$BO$103,15,FALSE),"")</f>
        <v>MV Disp. 1</v>
      </c>
      <c r="G7" s="19">
        <f t="shared" si="0"/>
        <v>445</v>
      </c>
      <c r="H7" t="str">
        <f>IFERROR(VLOOKUP(Tabelle32[[#This Row],[Device ID]],BOM!$A$3:$BO$103,2,FALSE),"")</f>
        <v>VGW0177-01</v>
      </c>
      <c r="I7" t="str">
        <f>IFERROR(VLOOKUP(Tabelle32[[#This Row],[Device ID]],BOM!$A$3:$BO$103,11,FALSE),"")</f>
        <v>Multiviewer Display</v>
      </c>
      <c r="J7" t="str">
        <f>IFERROR(VLOOKUP(Tabelle32[[#This Row],[Device ID]],BOM!$A$3:$BO$103,12,FALSE),"")</f>
        <v>TC.00.177 | R402</v>
      </c>
      <c r="K7" t="str">
        <f>IFERROR(VLOOKUP(Tabelle32[[#This Row],[Device ID]],BOM!$A$3:$BO$103,13,FALSE),"")</f>
        <v>Embrionix</v>
      </c>
      <c r="L7" t="str">
        <f>IFERROR(VLOOKUP(Tabelle32[[#This Row],[Device ID]],BOM!$A$3:$BO$103,14,FALSE),"")</f>
        <v>Embrionix IP&gt;1xHDMI (UHD)</v>
      </c>
      <c r="M7" t="str">
        <f>IFERROR(VLOOKUP(Tabelle32[[#This Row],[Device ID]],BOM!$A$3:$BO$103,16,FALSE),"")</f>
        <v>Ton</v>
      </c>
      <c r="N7" t="str">
        <f>IFERROR(VLOOKUP(Tabelle32[[#This Row],[Device ID]],BOM!$A$3:$BO$103,17,FALSE),"")</f>
        <v>TC.00.177 | R402</v>
      </c>
      <c r="P7" s="16">
        <f>IFERROR(VLOOKUP(Tabelle32[[#This Row],[Device ID]],BOM!$A$3:$BO$50,19,FALSE),"")</f>
        <v>0</v>
      </c>
      <c r="Q7" s="16">
        <f>IFERROR(VLOOKUP(Tabelle32[[#This Row],[Device ID]],BOM!$A$3:$BO$50,20,FALSE),"")</f>
        <v>1</v>
      </c>
      <c r="R7" s="16">
        <f>IFERROR(VLOOKUP(Tabelle32[[#This Row],[Device ID]],BOM!$A$3:$BO$50,21,FALSE),"")</f>
        <v>0</v>
      </c>
      <c r="U7" t="str">
        <f>IFERROR(VLOOKUP(Tabelle32[[#This Row],[Device ID]],BOM!$A$3:$BO$103,24,FALSE),"")</f>
        <v>Bernhard Sager</v>
      </c>
      <c r="V7" s="14" t="str">
        <f>IFERROR(VLOOKUP(Tabelle32[[#This Row],[Device ID]],BOM!$A$3:$BO$103,25,FALSE),"")</f>
        <v>tpco-megw-vgw017701.st-net.media.int</v>
      </c>
      <c r="W7" s="14" t="str">
        <f>IFERROR(VLOOKUP(Tabelle32[[#This Row],[Device ID]],BOM!$A$3:$BO$103,26,FALSE),"")</f>
        <v>10.120.104.139</v>
      </c>
      <c r="X7" s="14" t="str">
        <f>IFERROR(VLOOKUP(Tabelle32[[#This Row],[Device ID]],BOM!$A$3:$BO$103,27,FALSE),"")</f>
        <v>V-LeafA06</v>
      </c>
      <c r="Y7" s="14">
        <f>IFERROR(VLOOKUP(Tabelle32[[#This Row],[Device ID]],BOM!$A$3:$BO$103,28,FALSE),"")</f>
        <v>40</v>
      </c>
      <c r="Z7" s="14" t="str">
        <f>IFERROR(VLOOKUP(Tabelle32[[#This Row],[Device ID]],BOM!$A$3:$BO$103,29,FALSE),"")</f>
        <v>tpco-megw-vgw017701.rtb.st-net.media.int</v>
      </c>
      <c r="AA7" s="14" t="str">
        <f>IFERROR(VLOOKUP(Tabelle32[[#This Row],[Device ID]],BOM!$A$3:$BO$103,30,FALSE),"")</f>
        <v>10.120.104.203</v>
      </c>
      <c r="AB7" s="14" t="str">
        <f>IFERROR(VLOOKUP(Tabelle32[[#This Row],[Device ID]],BOM!$A$3:$BO$103,31,FALSE),"")</f>
        <v>V-LeafB06</v>
      </c>
      <c r="AC7" s="14">
        <f>IFERROR(VLOOKUP(Tabelle32[[#This Row],[Device ID]],BOM!$A$3:$BO$103,32,FALSE),"")</f>
        <v>40</v>
      </c>
      <c r="AD7" s="14">
        <f>IFERROR(VLOOKUP(Tabelle32[[#This Row],[Device ID]],BOM!$A$3:$BO$103,33,FALSE),"")</f>
        <v>0</v>
      </c>
      <c r="AE7" s="14">
        <f>IFERROR(VLOOKUP(Tabelle32[[#This Row],[Device ID]],BOM!$A$3:$BO$103,34,FALSE),"")</f>
        <v>0</v>
      </c>
      <c r="AF7" s="14">
        <f>IFERROR(VLOOKUP(Tabelle32[[#This Row],[Device ID]],BOM!$A$3:$BO$103,35,FALSE),"")</f>
        <v>0</v>
      </c>
      <c r="AG7" s="14">
        <f>IFERROR(VLOOKUP(Tabelle32[[#This Row],[Device ID]],BOM!$A$3:$BO$103,36,FALSE),"")</f>
        <v>0</v>
      </c>
      <c r="AL7" t="str">
        <f>IFERROR(VLOOKUP(Tabelle32[[#This Row],[Device ID]],BOM!$A$3:$BO$103,41,FALSE),"")</f>
        <v>Embrionix emBox</v>
      </c>
      <c r="AN7" t="str">
        <f>IFERROR(VLOOKUP(Tabelle32[[#This Row],[Device ID]],BOM!$A$3:$BO$103,43,FALSE),"")</f>
        <v>yes</v>
      </c>
      <c r="AP7" s="59" t="str">
        <f>IFERROR(CONCATENATE(Tabelle32[[#This Row],[Family
GFX-Unit]]," | ",Tabelle32[[#This Row],[Label 1
GFX-Unit]]," | ",Tabelle32[[#This Row],[Attached Device if Gateway]]),"")</f>
        <v xml:space="preserve"> |  | MV Disp. 1</v>
      </c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 t="str">
        <f>IF(COUNTA(Tabelle32[[#This Row],[Type:Vid_1080i50]:[Type:Anc_Prot]])&gt;0,"x","")</f>
        <v/>
      </c>
      <c r="BJ7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M7" s="34"/>
      <c r="BN7" s="34"/>
      <c r="BO7" s="19"/>
      <c r="BP7" s="19"/>
      <c r="BQ7" s="19">
        <f>LEN(Tabelle32[[#This Row],[Label 1
GFX-Unit]])</f>
        <v>0</v>
      </c>
      <c r="BR7" s="34"/>
      <c r="BS7" s="34"/>
      <c r="BV7" t="s">
        <v>130</v>
      </c>
      <c r="BW7">
        <v>2004</v>
      </c>
    </row>
    <row r="8" spans="1:75" ht="13" x14ac:dyDescent="0.3">
      <c r="A8" t="str">
        <f>IF(Tabelle32[[#This Row],[Device ID]]&gt;0,CONCATENATE(Tabelle32[[#This Row],[Device ID]],".",TEXT(Tabelle32[[#This Row],[Streamcounter]],"####0000")),"")</f>
        <v>445.2005</v>
      </c>
      <c r="B8" s="17" t="str">
        <f>IFERROR(IF(VLOOKUP(Tabelle32[[#This Row],[Device ID]],BOM!$A$3:$B$103,2,FALSE)=0,"",CONCATENATE(VLOOKUP(Tabelle32[[#This Row],[Device ID]],BOM!$A$3:$B$103,2,FALSE),"_",BV8)),"")</f>
        <v>VGW0177-01_HDMI_AUDrec_0004</v>
      </c>
      <c r="C8" s="36">
        <v>43775</v>
      </c>
      <c r="D8" s="36">
        <v>43775</v>
      </c>
      <c r="E8" s="36">
        <v>43775</v>
      </c>
      <c r="F8" t="str">
        <f>IFERROR(VLOOKUP(Tabelle32[[#This Row],[Device ID]],BOM!$A$3:$BO$103,15,FALSE),"")</f>
        <v>MV Disp. 1</v>
      </c>
      <c r="G8" s="19">
        <f t="shared" si="0"/>
        <v>445</v>
      </c>
      <c r="H8" t="str">
        <f>IFERROR(VLOOKUP(Tabelle32[[#This Row],[Device ID]],BOM!$A$3:$BO$103,2,FALSE),"")</f>
        <v>VGW0177-01</v>
      </c>
      <c r="I8" t="str">
        <f>IFERROR(VLOOKUP(Tabelle32[[#This Row],[Device ID]],BOM!$A$3:$BO$103,11,FALSE),"")</f>
        <v>Multiviewer Display</v>
      </c>
      <c r="J8" t="str">
        <f>IFERROR(VLOOKUP(Tabelle32[[#This Row],[Device ID]],BOM!$A$3:$BO$103,12,FALSE),"")</f>
        <v>TC.00.177 | R402</v>
      </c>
      <c r="K8" t="str">
        <f>IFERROR(VLOOKUP(Tabelle32[[#This Row],[Device ID]],BOM!$A$3:$BO$103,13,FALSE),"")</f>
        <v>Embrionix</v>
      </c>
      <c r="L8" t="str">
        <f>IFERROR(VLOOKUP(Tabelle32[[#This Row],[Device ID]],BOM!$A$3:$BO$103,14,FALSE),"")</f>
        <v>Embrionix IP&gt;1xHDMI (UHD)</v>
      </c>
      <c r="M8" t="str">
        <f>IFERROR(VLOOKUP(Tabelle32[[#This Row],[Device ID]],BOM!$A$3:$BO$103,16,FALSE),"")</f>
        <v>Ton</v>
      </c>
      <c r="N8" t="str">
        <f>IFERROR(VLOOKUP(Tabelle32[[#This Row],[Device ID]],BOM!$A$3:$BO$103,17,FALSE),"")</f>
        <v>TC.00.177 | R402</v>
      </c>
      <c r="P8" s="16">
        <f>IFERROR(VLOOKUP(Tabelle32[[#This Row],[Device ID]],BOM!$A$3:$BO$50,19,FALSE),"")</f>
        <v>0</v>
      </c>
      <c r="Q8" s="16">
        <f>IFERROR(VLOOKUP(Tabelle32[[#This Row],[Device ID]],BOM!$A$3:$BO$50,20,FALSE),"")</f>
        <v>1</v>
      </c>
      <c r="R8" s="16">
        <f>IFERROR(VLOOKUP(Tabelle32[[#This Row],[Device ID]],BOM!$A$3:$BO$50,21,FALSE),"")</f>
        <v>0</v>
      </c>
      <c r="U8" t="str">
        <f>IFERROR(VLOOKUP(Tabelle32[[#This Row],[Device ID]],BOM!$A$3:$BO$103,24,FALSE),"")</f>
        <v>Bernhard Sager</v>
      </c>
      <c r="V8" s="14" t="str">
        <f>IFERROR(VLOOKUP(Tabelle32[[#This Row],[Device ID]],BOM!$A$3:$BO$103,25,FALSE),"")</f>
        <v>tpco-megw-vgw017701.st-net.media.int</v>
      </c>
      <c r="W8" s="14" t="str">
        <f>IFERROR(VLOOKUP(Tabelle32[[#This Row],[Device ID]],BOM!$A$3:$BO$103,26,FALSE),"")</f>
        <v>10.120.104.139</v>
      </c>
      <c r="X8" s="14" t="str">
        <f>IFERROR(VLOOKUP(Tabelle32[[#This Row],[Device ID]],BOM!$A$3:$BO$103,27,FALSE),"")</f>
        <v>V-LeafA06</v>
      </c>
      <c r="Y8" s="14">
        <f>IFERROR(VLOOKUP(Tabelle32[[#This Row],[Device ID]],BOM!$A$3:$BO$103,28,FALSE),"")</f>
        <v>40</v>
      </c>
      <c r="Z8" s="14" t="str">
        <f>IFERROR(VLOOKUP(Tabelle32[[#This Row],[Device ID]],BOM!$A$3:$BO$103,29,FALSE),"")</f>
        <v>tpco-megw-vgw017701.rtb.st-net.media.int</v>
      </c>
      <c r="AA8" s="14" t="str">
        <f>IFERROR(VLOOKUP(Tabelle32[[#This Row],[Device ID]],BOM!$A$3:$BO$103,30,FALSE),"")</f>
        <v>10.120.104.203</v>
      </c>
      <c r="AB8" s="14" t="str">
        <f>IFERROR(VLOOKUP(Tabelle32[[#This Row],[Device ID]],BOM!$A$3:$BO$103,31,FALSE),"")</f>
        <v>V-LeafB06</v>
      </c>
      <c r="AC8" s="14">
        <f>IFERROR(VLOOKUP(Tabelle32[[#This Row],[Device ID]],BOM!$A$3:$BO$103,32,FALSE),"")</f>
        <v>40</v>
      </c>
      <c r="AD8" s="14">
        <f>IFERROR(VLOOKUP(Tabelle32[[#This Row],[Device ID]],BOM!$A$3:$BO$103,33,FALSE),"")</f>
        <v>0</v>
      </c>
      <c r="AE8" s="14">
        <f>IFERROR(VLOOKUP(Tabelle32[[#This Row],[Device ID]],BOM!$A$3:$BO$103,34,FALSE),"")</f>
        <v>0</v>
      </c>
      <c r="AF8" s="14">
        <f>IFERROR(VLOOKUP(Tabelle32[[#This Row],[Device ID]],BOM!$A$3:$BO$103,35,FALSE),"")</f>
        <v>0</v>
      </c>
      <c r="AG8" s="14">
        <f>IFERROR(VLOOKUP(Tabelle32[[#This Row],[Device ID]],BOM!$A$3:$BO$103,36,FALSE),"")</f>
        <v>0</v>
      </c>
      <c r="AL8" t="str">
        <f>IFERROR(VLOOKUP(Tabelle32[[#This Row],[Device ID]],BOM!$A$3:$BO$103,41,FALSE),"")</f>
        <v>Embrionix emBox</v>
      </c>
      <c r="AN8" t="str">
        <f>IFERROR(VLOOKUP(Tabelle32[[#This Row],[Device ID]],BOM!$A$3:$BO$103,43,FALSE),"")</f>
        <v>yes</v>
      </c>
      <c r="AP8" s="59" t="str">
        <f>IFERROR(CONCATENATE(Tabelle32[[#This Row],[Family
GFX-Unit]]," | ",Tabelle32[[#This Row],[Label 1
GFX-Unit]]," | ",Tabelle32[[#This Row],[Attached Device if Gateway]]),"")</f>
        <v xml:space="preserve"> |  | MV Disp. 1</v>
      </c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 t="str">
        <f>IF(COUNTA(Tabelle32[[#This Row],[Type:Vid_1080i50]:[Type:Anc_Prot]])&gt;0,"x","")</f>
        <v/>
      </c>
      <c r="BJ8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M8" s="34"/>
      <c r="BN8" s="34"/>
      <c r="BO8" s="19"/>
      <c r="BP8" s="19"/>
      <c r="BQ8" s="19">
        <f>LEN(Tabelle32[[#This Row],[Label 1
GFX-Unit]])</f>
        <v>0</v>
      </c>
      <c r="BR8" s="34"/>
      <c r="BS8" s="34"/>
      <c r="BV8" t="s">
        <v>131</v>
      </c>
      <c r="BW8">
        <v>2005</v>
      </c>
    </row>
    <row r="9" spans="1:75" ht="13" x14ac:dyDescent="0.3">
      <c r="A9" t="str">
        <f>IF(Tabelle32[[#This Row],[Device ID]]&gt;0,CONCATENATE(Tabelle32[[#This Row],[Device ID]],".",TEXT(Tabelle32[[#This Row],[Streamcounter]],"####0000")),"")</f>
        <v>445.2006</v>
      </c>
      <c r="B9" s="17" t="str">
        <f>IFERROR(IF(VLOOKUP(Tabelle32[[#This Row],[Device ID]],BOM!$A$3:$B$103,2,FALSE)=0,"",CONCATENATE(VLOOKUP(Tabelle32[[#This Row],[Device ID]],BOM!$A$3:$B$103,2,FALSE),"_",BV9)),"")</f>
        <v>VGW0177-01_HDMI_ANCrec_0001</v>
      </c>
      <c r="C9" s="36">
        <v>43775</v>
      </c>
      <c r="D9" s="36">
        <v>43775</v>
      </c>
      <c r="E9" s="36">
        <v>43775</v>
      </c>
      <c r="F9" t="str">
        <f>IFERROR(VLOOKUP(Tabelle32[[#This Row],[Device ID]],BOM!$A$3:$BO$103,15,FALSE),"")</f>
        <v>MV Disp. 1</v>
      </c>
      <c r="G9" s="19">
        <f t="shared" si="0"/>
        <v>445</v>
      </c>
      <c r="H9" t="str">
        <f>IFERROR(VLOOKUP(Tabelle32[[#This Row],[Device ID]],BOM!$A$3:$BO$103,2,FALSE),"")</f>
        <v>VGW0177-01</v>
      </c>
      <c r="I9" t="str">
        <f>IFERROR(VLOOKUP(Tabelle32[[#This Row],[Device ID]],BOM!$A$3:$BO$103,11,FALSE),"")</f>
        <v>Multiviewer Display</v>
      </c>
      <c r="J9" t="str">
        <f>IFERROR(VLOOKUP(Tabelle32[[#This Row],[Device ID]],BOM!$A$3:$BO$103,12,FALSE),"")</f>
        <v>TC.00.177 | R402</v>
      </c>
      <c r="K9" t="str">
        <f>IFERROR(VLOOKUP(Tabelle32[[#This Row],[Device ID]],BOM!$A$3:$BO$103,13,FALSE),"")</f>
        <v>Embrionix</v>
      </c>
      <c r="L9" t="str">
        <f>IFERROR(VLOOKUP(Tabelle32[[#This Row],[Device ID]],BOM!$A$3:$BO$103,14,FALSE),"")</f>
        <v>Embrionix IP&gt;1xHDMI (UHD)</v>
      </c>
      <c r="M9" t="str">
        <f>IFERROR(VLOOKUP(Tabelle32[[#This Row],[Device ID]],BOM!$A$3:$BO$103,16,FALSE),"")</f>
        <v>Ton</v>
      </c>
      <c r="N9" t="str">
        <f>IFERROR(VLOOKUP(Tabelle32[[#This Row],[Device ID]],BOM!$A$3:$BO$103,17,FALSE),"")</f>
        <v>TC.00.177 | R402</v>
      </c>
      <c r="P9" s="16">
        <f>IFERROR(VLOOKUP(Tabelle32[[#This Row],[Device ID]],BOM!$A$3:$BO$50,19,FALSE),"")</f>
        <v>0</v>
      </c>
      <c r="Q9" s="16">
        <f>IFERROR(VLOOKUP(Tabelle32[[#This Row],[Device ID]],BOM!$A$3:$BO$50,20,FALSE),"")</f>
        <v>1</v>
      </c>
      <c r="R9" s="16">
        <f>IFERROR(VLOOKUP(Tabelle32[[#This Row],[Device ID]],BOM!$A$3:$BO$50,21,FALSE),"")</f>
        <v>0</v>
      </c>
      <c r="U9" t="str">
        <f>IFERROR(VLOOKUP(Tabelle32[[#This Row],[Device ID]],BOM!$A$3:$BO$103,24,FALSE),"")</f>
        <v>Bernhard Sager</v>
      </c>
      <c r="V9" s="14" t="str">
        <f>IFERROR(VLOOKUP(Tabelle32[[#This Row],[Device ID]],BOM!$A$3:$BO$103,25,FALSE),"")</f>
        <v>tpco-megw-vgw017701.st-net.media.int</v>
      </c>
      <c r="W9" s="14" t="str">
        <f>IFERROR(VLOOKUP(Tabelle32[[#This Row],[Device ID]],BOM!$A$3:$BO$103,26,FALSE),"")</f>
        <v>10.120.104.139</v>
      </c>
      <c r="X9" s="14" t="str">
        <f>IFERROR(VLOOKUP(Tabelle32[[#This Row],[Device ID]],BOM!$A$3:$BO$103,27,FALSE),"")</f>
        <v>V-LeafA06</v>
      </c>
      <c r="Y9" s="14">
        <f>IFERROR(VLOOKUP(Tabelle32[[#This Row],[Device ID]],BOM!$A$3:$BO$103,28,FALSE),"")</f>
        <v>40</v>
      </c>
      <c r="Z9" s="14" t="str">
        <f>IFERROR(VLOOKUP(Tabelle32[[#This Row],[Device ID]],BOM!$A$3:$BO$103,29,FALSE),"")</f>
        <v>tpco-megw-vgw017701.rtb.st-net.media.int</v>
      </c>
      <c r="AA9" s="14" t="str">
        <f>IFERROR(VLOOKUP(Tabelle32[[#This Row],[Device ID]],BOM!$A$3:$BO$103,30,FALSE),"")</f>
        <v>10.120.104.203</v>
      </c>
      <c r="AB9" s="14" t="str">
        <f>IFERROR(VLOOKUP(Tabelle32[[#This Row],[Device ID]],BOM!$A$3:$BO$103,31,FALSE),"")</f>
        <v>V-LeafB06</v>
      </c>
      <c r="AC9" s="14">
        <f>IFERROR(VLOOKUP(Tabelle32[[#This Row],[Device ID]],BOM!$A$3:$BO$103,32,FALSE),"")</f>
        <v>40</v>
      </c>
      <c r="AD9" s="14">
        <f>IFERROR(VLOOKUP(Tabelle32[[#This Row],[Device ID]],BOM!$A$3:$BO$103,33,FALSE),"")</f>
        <v>0</v>
      </c>
      <c r="AE9" s="14">
        <f>IFERROR(VLOOKUP(Tabelle32[[#This Row],[Device ID]],BOM!$A$3:$BO$103,34,FALSE),"")</f>
        <v>0</v>
      </c>
      <c r="AF9" s="14">
        <f>IFERROR(VLOOKUP(Tabelle32[[#This Row],[Device ID]],BOM!$A$3:$BO$103,35,FALSE),"")</f>
        <v>0</v>
      </c>
      <c r="AG9" s="14">
        <f>IFERROR(VLOOKUP(Tabelle32[[#This Row],[Device ID]],BOM!$A$3:$BO$103,36,FALSE),"")</f>
        <v>0</v>
      </c>
      <c r="AL9" t="str">
        <f>IFERROR(VLOOKUP(Tabelle32[[#This Row],[Device ID]],BOM!$A$3:$BO$103,41,FALSE),"")</f>
        <v>Embrionix emBox</v>
      </c>
      <c r="AN9" t="str">
        <f>IFERROR(VLOOKUP(Tabelle32[[#This Row],[Device ID]],BOM!$A$3:$BO$103,43,FALSE),"")</f>
        <v>yes</v>
      </c>
      <c r="AP9" s="59" t="str">
        <f>AP4</f>
        <v>Display TR402 | DISPLAY TON 1 | MV Disp. 1</v>
      </c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 t="s">
        <v>68</v>
      </c>
      <c r="BH9" s="19"/>
      <c r="BI9" s="19" t="str">
        <f>IF(COUNTA(Tabelle32[[#This Row],[Type:Vid_1080i50]:[Type:Anc_Prot]])&gt;0,"x","")</f>
        <v>x</v>
      </c>
      <c r="BJ9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Type:Anc_Prot,#Embrionix emBox</v>
      </c>
      <c r="BM9" s="34"/>
      <c r="BN9" s="34"/>
      <c r="BO9" s="19"/>
      <c r="BP9" s="19"/>
      <c r="BQ9" s="19">
        <f>LEN(Tabelle32[[#This Row],[Label 1
GFX-Unit]])</f>
        <v>0</v>
      </c>
      <c r="BR9" s="34"/>
      <c r="BS9" s="34"/>
      <c r="BV9" t="s">
        <v>132</v>
      </c>
      <c r="BW9">
        <v>2006</v>
      </c>
    </row>
    <row r="10" spans="1:75" ht="13" x14ac:dyDescent="0.3">
      <c r="A10" t="str">
        <f>IF(Tabelle32[[#This Row],[Device ID]]&gt;0,CONCATENATE(Tabelle32[[#This Row],[Device ID]],".",TEXT(Tabelle32[[#This Row],[Streamcounter]],"####0000")),"")</f>
        <v>445.1001</v>
      </c>
      <c r="B10" s="17" t="str">
        <f>IFERROR(IF(VLOOKUP(Tabelle32[[#This Row],[Device ID]],BOM!$A$3:$B$103,2,FALSE)=0,"",CONCATENATE(VLOOKUP(Tabelle32[[#This Row],[Device ID]],BOM!$A$3:$B$103,2,FALSE),"_",BV10)),"")</f>
        <v>VGW0177-01_HDMI_VIDsend_0001</v>
      </c>
      <c r="C10" s="36"/>
      <c r="D10" s="36"/>
      <c r="E10" s="36"/>
      <c r="F10" t="str">
        <f>IFERROR(VLOOKUP(Tabelle32[[#This Row],[Device ID]],BOM!$A$3:$BO$103,15,FALSE),"")</f>
        <v>MV Disp. 1</v>
      </c>
      <c r="G10" s="19">
        <f t="shared" si="0"/>
        <v>445</v>
      </c>
      <c r="H10" t="str">
        <f>IFERROR(VLOOKUP(Tabelle32[[#This Row],[Device ID]],BOM!$A$3:$BO$103,2,FALSE),"")</f>
        <v>VGW0177-01</v>
      </c>
      <c r="I10" t="str">
        <f>IFERROR(VLOOKUP(Tabelle32[[#This Row],[Device ID]],BOM!$A$3:$BO$103,11,FALSE),"")</f>
        <v>Multiviewer Display</v>
      </c>
      <c r="J10" t="str">
        <f>IFERROR(VLOOKUP(Tabelle32[[#This Row],[Device ID]],BOM!$A$3:$BO$103,12,FALSE),"")</f>
        <v>TC.00.177 | R402</v>
      </c>
      <c r="K10" t="str">
        <f>IFERROR(VLOOKUP(Tabelle32[[#This Row],[Device ID]],BOM!$A$3:$BO$103,13,FALSE),"")</f>
        <v>Embrionix</v>
      </c>
      <c r="L10" t="str">
        <f>IFERROR(VLOOKUP(Tabelle32[[#This Row],[Device ID]],BOM!$A$3:$BO$103,14,FALSE),"")</f>
        <v>Embrionix IP&gt;1xHDMI (UHD)</v>
      </c>
      <c r="M10" t="str">
        <f>IFERROR(VLOOKUP(Tabelle32[[#This Row],[Device ID]],BOM!$A$3:$BO$103,16,FALSE),"")</f>
        <v>Ton</v>
      </c>
      <c r="N10" t="str">
        <f>IFERROR(VLOOKUP(Tabelle32[[#This Row],[Device ID]],BOM!$A$3:$BO$103,17,FALSE),"")</f>
        <v>TC.00.177 | R402</v>
      </c>
      <c r="P10" s="16">
        <f>IFERROR(VLOOKUP(Tabelle32[[#This Row],[Device ID]],BOM!$A$3:$BO$50,19,FALSE),"")</f>
        <v>0</v>
      </c>
      <c r="Q10" s="16">
        <f>IFERROR(VLOOKUP(Tabelle32[[#This Row],[Device ID]],BOM!$A$3:$BO$50,20,FALSE),"")</f>
        <v>1</v>
      </c>
      <c r="R10" s="16">
        <f>IFERROR(VLOOKUP(Tabelle32[[#This Row],[Device ID]],BOM!$A$3:$BO$50,21,FALSE),"")</f>
        <v>0</v>
      </c>
      <c r="U10" t="str">
        <f>IFERROR(VLOOKUP(Tabelle32[[#This Row],[Device ID]],BOM!$A$3:$BO$103,24,FALSE),"")</f>
        <v>Bernhard Sager</v>
      </c>
      <c r="V10" s="14" t="str">
        <f>IFERROR(VLOOKUP(Tabelle32[[#This Row],[Device ID]],BOM!$A$3:$BO$103,25,FALSE),"")</f>
        <v>tpco-megw-vgw017701.st-net.media.int</v>
      </c>
      <c r="W10" s="14" t="str">
        <f>IFERROR(VLOOKUP(Tabelle32[[#This Row],[Device ID]],BOM!$A$3:$BO$103,26,FALSE),"")</f>
        <v>10.120.104.139</v>
      </c>
      <c r="X10" s="14" t="str">
        <f>IFERROR(VLOOKUP(Tabelle32[[#This Row],[Device ID]],BOM!$A$3:$BO$103,27,FALSE),"")</f>
        <v>V-LeafA06</v>
      </c>
      <c r="Y10" s="14">
        <f>IFERROR(VLOOKUP(Tabelle32[[#This Row],[Device ID]],BOM!$A$3:$BO$103,28,FALSE),"")</f>
        <v>40</v>
      </c>
      <c r="Z10" s="14" t="str">
        <f>IFERROR(VLOOKUP(Tabelle32[[#This Row],[Device ID]],BOM!$A$3:$BO$103,29,FALSE),"")</f>
        <v>tpco-megw-vgw017701.rtb.st-net.media.int</v>
      </c>
      <c r="AA10" s="14" t="str">
        <f>IFERROR(VLOOKUP(Tabelle32[[#This Row],[Device ID]],BOM!$A$3:$BO$103,30,FALSE),"")</f>
        <v>10.120.104.203</v>
      </c>
      <c r="AB10" s="14" t="str">
        <f>IFERROR(VLOOKUP(Tabelle32[[#This Row],[Device ID]],BOM!$A$3:$BO$103,31,FALSE),"")</f>
        <v>V-LeafB06</v>
      </c>
      <c r="AC10" s="14">
        <f>IFERROR(VLOOKUP(Tabelle32[[#This Row],[Device ID]],BOM!$A$3:$BO$103,32,FALSE),"")</f>
        <v>40</v>
      </c>
      <c r="AD10" s="14">
        <f>IFERROR(VLOOKUP(Tabelle32[[#This Row],[Device ID]],BOM!$A$3:$BO$103,33,FALSE),"")</f>
        <v>0</v>
      </c>
      <c r="AE10" s="14">
        <f>IFERROR(VLOOKUP(Tabelle32[[#This Row],[Device ID]],BOM!$A$3:$BO$103,34,FALSE),"")</f>
        <v>0</v>
      </c>
      <c r="AF10" s="14">
        <f>IFERROR(VLOOKUP(Tabelle32[[#This Row],[Device ID]],BOM!$A$3:$BO$103,35,FALSE),"")</f>
        <v>0</v>
      </c>
      <c r="AG10" s="14">
        <f>IFERROR(VLOOKUP(Tabelle32[[#This Row],[Device ID]],BOM!$A$3:$BO$103,36,FALSE),"")</f>
        <v>0</v>
      </c>
      <c r="AL10" t="str">
        <f>IFERROR(VLOOKUP(Tabelle32[[#This Row],[Device ID]],BOM!$A$3:$BO$103,41,FALSE),"")</f>
        <v>Embrionix emBox</v>
      </c>
      <c r="AN10" t="str">
        <f>IFERROR(VLOOKUP(Tabelle32[[#This Row],[Device ID]],BOM!$A$3:$BO$103,43,FALSE),"")</f>
        <v>yes</v>
      </c>
      <c r="AP10" t="str">
        <f>IFERROR(CONCATENATE(Tabelle32[[#This Row],[Family
GFX-Unit]]," | ",Tabelle32[[#This Row],[Label 1
GFX-Unit]]," | ",Tabelle32[[#This Row],[Attached Device if Gateway]]),"")</f>
        <v xml:space="preserve"> |  | MV Disp. 1</v>
      </c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 t="str">
        <f>IF(COUNTA(Tabelle32[[#This Row],[Type:Vid_1080i50]:[Type:Anc_Prot]])&gt;0,"x","")</f>
        <v/>
      </c>
      <c r="BJ10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M10" s="19"/>
      <c r="BN10" s="19"/>
      <c r="BO10" s="19"/>
      <c r="BP10" s="19"/>
      <c r="BQ10" s="19">
        <f>LEN(Tabelle32[[#This Row],[Label 1
GFX-Unit]])</f>
        <v>0</v>
      </c>
      <c r="BR10" s="19"/>
      <c r="BS10" s="19"/>
      <c r="BV10" t="s">
        <v>133</v>
      </c>
      <c r="BW10">
        <v>1001</v>
      </c>
    </row>
    <row r="11" spans="1:75" ht="13" x14ac:dyDescent="0.3">
      <c r="A11" t="str">
        <f>IF(Tabelle32[[#This Row],[Device ID]]&gt;0,CONCATENATE(Tabelle32[[#This Row],[Device ID]],".",TEXT(Tabelle32[[#This Row],[Streamcounter]],"####0000")),"")</f>
        <v>445.1002</v>
      </c>
      <c r="B11" s="17" t="str">
        <f>IFERROR(IF(VLOOKUP(Tabelle32[[#This Row],[Device ID]],BOM!$A$3:$B$103,2,FALSE)=0,"",CONCATENATE(VLOOKUP(Tabelle32[[#This Row],[Device ID]],BOM!$A$3:$B$103,2,FALSE),"_",BV11)),"")</f>
        <v>VGW0177-01_HDMI_AUDsend_0001</v>
      </c>
      <c r="C11" s="36"/>
      <c r="D11" s="36"/>
      <c r="E11" s="36"/>
      <c r="F11" t="str">
        <f>IFERROR(VLOOKUP(Tabelle32[[#This Row],[Device ID]],BOM!$A$3:$BO$103,15,FALSE),"")</f>
        <v>MV Disp. 1</v>
      </c>
      <c r="G11" s="19">
        <f t="shared" si="0"/>
        <v>445</v>
      </c>
      <c r="H11" t="str">
        <f>IFERROR(VLOOKUP(Tabelle32[[#This Row],[Device ID]],BOM!$A$3:$BO$103,2,FALSE),"")</f>
        <v>VGW0177-01</v>
      </c>
      <c r="I11" t="str">
        <f>IFERROR(VLOOKUP(Tabelle32[[#This Row],[Device ID]],BOM!$A$3:$BO$103,11,FALSE),"")</f>
        <v>Multiviewer Display</v>
      </c>
      <c r="J11" t="str">
        <f>IFERROR(VLOOKUP(Tabelle32[[#This Row],[Device ID]],BOM!$A$3:$BO$103,12,FALSE),"")</f>
        <v>TC.00.177 | R402</v>
      </c>
      <c r="K11" t="str">
        <f>IFERROR(VLOOKUP(Tabelle32[[#This Row],[Device ID]],BOM!$A$3:$BO$103,13,FALSE),"")</f>
        <v>Embrionix</v>
      </c>
      <c r="L11" t="str">
        <f>IFERROR(VLOOKUP(Tabelle32[[#This Row],[Device ID]],BOM!$A$3:$BO$103,14,FALSE),"")</f>
        <v>Embrionix IP&gt;1xHDMI (UHD)</v>
      </c>
      <c r="M11" t="str">
        <f>IFERROR(VLOOKUP(Tabelle32[[#This Row],[Device ID]],BOM!$A$3:$BO$103,16,FALSE),"")</f>
        <v>Ton</v>
      </c>
      <c r="N11" t="str">
        <f>IFERROR(VLOOKUP(Tabelle32[[#This Row],[Device ID]],BOM!$A$3:$BO$103,17,FALSE),"")</f>
        <v>TC.00.177 | R402</v>
      </c>
      <c r="P11" s="16">
        <f>IFERROR(VLOOKUP(Tabelle32[[#This Row],[Device ID]],BOM!$A$3:$BO$50,19,FALSE),"")</f>
        <v>0</v>
      </c>
      <c r="Q11" s="16">
        <f>IFERROR(VLOOKUP(Tabelle32[[#This Row],[Device ID]],BOM!$A$3:$BO$50,20,FALSE),"")</f>
        <v>1</v>
      </c>
      <c r="R11" s="16">
        <f>IFERROR(VLOOKUP(Tabelle32[[#This Row],[Device ID]],BOM!$A$3:$BO$50,21,FALSE),"")</f>
        <v>0</v>
      </c>
      <c r="U11" t="str">
        <f>IFERROR(VLOOKUP(Tabelle32[[#This Row],[Device ID]],BOM!$A$3:$BO$103,24,FALSE),"")</f>
        <v>Bernhard Sager</v>
      </c>
      <c r="V11" s="14" t="str">
        <f>IFERROR(VLOOKUP(Tabelle32[[#This Row],[Device ID]],BOM!$A$3:$BO$103,25,FALSE),"")</f>
        <v>tpco-megw-vgw017701.st-net.media.int</v>
      </c>
      <c r="W11" s="14" t="str">
        <f>IFERROR(VLOOKUP(Tabelle32[[#This Row],[Device ID]],BOM!$A$3:$BO$103,26,FALSE),"")</f>
        <v>10.120.104.139</v>
      </c>
      <c r="X11" s="14" t="str">
        <f>IFERROR(VLOOKUP(Tabelle32[[#This Row],[Device ID]],BOM!$A$3:$BO$103,27,FALSE),"")</f>
        <v>V-LeafA06</v>
      </c>
      <c r="Y11" s="14">
        <f>IFERROR(VLOOKUP(Tabelle32[[#This Row],[Device ID]],BOM!$A$3:$BO$103,28,FALSE),"")</f>
        <v>40</v>
      </c>
      <c r="Z11" s="14" t="str">
        <f>IFERROR(VLOOKUP(Tabelle32[[#This Row],[Device ID]],BOM!$A$3:$BO$103,29,FALSE),"")</f>
        <v>tpco-megw-vgw017701.rtb.st-net.media.int</v>
      </c>
      <c r="AA11" s="14" t="str">
        <f>IFERROR(VLOOKUP(Tabelle32[[#This Row],[Device ID]],BOM!$A$3:$BO$103,30,FALSE),"")</f>
        <v>10.120.104.203</v>
      </c>
      <c r="AB11" s="14" t="str">
        <f>IFERROR(VLOOKUP(Tabelle32[[#This Row],[Device ID]],BOM!$A$3:$BO$103,31,FALSE),"")</f>
        <v>V-LeafB06</v>
      </c>
      <c r="AC11" s="14">
        <f>IFERROR(VLOOKUP(Tabelle32[[#This Row],[Device ID]],BOM!$A$3:$BO$103,32,FALSE),"")</f>
        <v>40</v>
      </c>
      <c r="AD11" s="14">
        <f>IFERROR(VLOOKUP(Tabelle32[[#This Row],[Device ID]],BOM!$A$3:$BO$103,33,FALSE),"")</f>
        <v>0</v>
      </c>
      <c r="AE11" s="14">
        <f>IFERROR(VLOOKUP(Tabelle32[[#This Row],[Device ID]],BOM!$A$3:$BO$103,34,FALSE),"")</f>
        <v>0</v>
      </c>
      <c r="AF11" s="14">
        <f>IFERROR(VLOOKUP(Tabelle32[[#This Row],[Device ID]],BOM!$A$3:$BO$103,35,FALSE),"")</f>
        <v>0</v>
      </c>
      <c r="AG11" s="14">
        <f>IFERROR(VLOOKUP(Tabelle32[[#This Row],[Device ID]],BOM!$A$3:$BO$103,36,FALSE),"")</f>
        <v>0</v>
      </c>
      <c r="AL11" t="str">
        <f>IFERROR(VLOOKUP(Tabelle32[[#This Row],[Device ID]],BOM!$A$3:$BO$103,41,FALSE),"")</f>
        <v>Embrionix emBox</v>
      </c>
      <c r="AN11" t="str">
        <f>IFERROR(VLOOKUP(Tabelle32[[#This Row],[Device ID]],BOM!$A$3:$BO$103,43,FALSE),"")</f>
        <v>yes</v>
      </c>
      <c r="AP11" t="str">
        <f>IFERROR(CONCATENATE(Tabelle32[[#This Row],[Family
GFX-Unit]]," | ",Tabelle32[[#This Row],[Label 1
GFX-Unit]]," | ",Tabelle32[[#This Row],[Attached Device if Gateway]]),"")</f>
        <v xml:space="preserve"> |  | MV Disp. 1</v>
      </c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 t="str">
        <f>IF(COUNTA(Tabelle32[[#This Row],[Type:Vid_1080i50]:[Type:Anc_Prot]])&gt;0,"x","")</f>
        <v/>
      </c>
      <c r="BJ11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M11" s="19"/>
      <c r="BN11" s="19"/>
      <c r="BO11" s="19"/>
      <c r="BP11" s="19"/>
      <c r="BQ11" s="19">
        <f>LEN(Tabelle32[[#This Row],[Label 1
GFX-Unit]])</f>
        <v>0</v>
      </c>
      <c r="BR11" s="19"/>
      <c r="BS11" s="19"/>
      <c r="BV11" t="s">
        <v>134</v>
      </c>
      <c r="BW11">
        <v>1002</v>
      </c>
    </row>
    <row r="12" spans="1:75" ht="13" x14ac:dyDescent="0.3">
      <c r="A12" t="str">
        <f>IF(Tabelle32[[#This Row],[Device ID]]&gt;0,CONCATENATE(Tabelle32[[#This Row],[Device ID]],".",TEXT(Tabelle32[[#This Row],[Streamcounter]],"####0000")),"")</f>
        <v>445.1003</v>
      </c>
      <c r="B12" s="17" t="str">
        <f>IFERROR(IF(VLOOKUP(Tabelle32[[#This Row],[Device ID]],BOM!$A$3:$B$103,2,FALSE)=0,"",CONCATENATE(VLOOKUP(Tabelle32[[#This Row],[Device ID]],BOM!$A$3:$B$103,2,FALSE),"_",BV12)),"")</f>
        <v>VGW0177-01_HDMI_AUDsend_0002</v>
      </c>
      <c r="C12" s="36"/>
      <c r="D12" s="36"/>
      <c r="E12" s="36"/>
      <c r="F12" t="str">
        <f>IFERROR(VLOOKUP(Tabelle32[[#This Row],[Device ID]],BOM!$A$3:$BO$103,15,FALSE),"")</f>
        <v>MV Disp. 1</v>
      </c>
      <c r="G12" s="19">
        <f t="shared" si="0"/>
        <v>445</v>
      </c>
      <c r="H12" t="str">
        <f>IFERROR(VLOOKUP(Tabelle32[[#This Row],[Device ID]],BOM!$A$3:$BO$103,2,FALSE),"")</f>
        <v>VGW0177-01</v>
      </c>
      <c r="I12" t="str">
        <f>IFERROR(VLOOKUP(Tabelle32[[#This Row],[Device ID]],BOM!$A$3:$BO$103,11,FALSE),"")</f>
        <v>Multiviewer Display</v>
      </c>
      <c r="J12" t="str">
        <f>IFERROR(VLOOKUP(Tabelle32[[#This Row],[Device ID]],BOM!$A$3:$BO$103,12,FALSE),"")</f>
        <v>TC.00.177 | R402</v>
      </c>
      <c r="K12" t="str">
        <f>IFERROR(VLOOKUP(Tabelle32[[#This Row],[Device ID]],BOM!$A$3:$BO$103,13,FALSE),"")</f>
        <v>Embrionix</v>
      </c>
      <c r="L12" t="str">
        <f>IFERROR(VLOOKUP(Tabelle32[[#This Row],[Device ID]],BOM!$A$3:$BO$103,14,FALSE),"")</f>
        <v>Embrionix IP&gt;1xHDMI (UHD)</v>
      </c>
      <c r="M12" t="str">
        <f>IFERROR(VLOOKUP(Tabelle32[[#This Row],[Device ID]],BOM!$A$3:$BO$103,16,FALSE),"")</f>
        <v>Ton</v>
      </c>
      <c r="N12" t="str">
        <f>IFERROR(VLOOKUP(Tabelle32[[#This Row],[Device ID]],BOM!$A$3:$BO$103,17,FALSE),"")</f>
        <v>TC.00.177 | R402</v>
      </c>
      <c r="P12" s="16">
        <f>IFERROR(VLOOKUP(Tabelle32[[#This Row],[Device ID]],BOM!$A$3:$BO$50,19,FALSE),"")</f>
        <v>0</v>
      </c>
      <c r="Q12" s="16">
        <f>IFERROR(VLOOKUP(Tabelle32[[#This Row],[Device ID]],BOM!$A$3:$BO$50,20,FALSE),"")</f>
        <v>1</v>
      </c>
      <c r="R12" s="16">
        <f>IFERROR(VLOOKUP(Tabelle32[[#This Row],[Device ID]],BOM!$A$3:$BO$50,21,FALSE),"")</f>
        <v>0</v>
      </c>
      <c r="U12" t="str">
        <f>IFERROR(VLOOKUP(Tabelle32[[#This Row],[Device ID]],BOM!$A$3:$BO$103,24,FALSE),"")</f>
        <v>Bernhard Sager</v>
      </c>
      <c r="V12" s="14" t="str">
        <f>IFERROR(VLOOKUP(Tabelle32[[#This Row],[Device ID]],BOM!$A$3:$BO$103,25,FALSE),"")</f>
        <v>tpco-megw-vgw017701.st-net.media.int</v>
      </c>
      <c r="W12" s="14" t="str">
        <f>IFERROR(VLOOKUP(Tabelle32[[#This Row],[Device ID]],BOM!$A$3:$BO$103,26,FALSE),"")</f>
        <v>10.120.104.139</v>
      </c>
      <c r="X12" s="14" t="str">
        <f>IFERROR(VLOOKUP(Tabelle32[[#This Row],[Device ID]],BOM!$A$3:$BO$103,27,FALSE),"")</f>
        <v>V-LeafA06</v>
      </c>
      <c r="Y12" s="14">
        <f>IFERROR(VLOOKUP(Tabelle32[[#This Row],[Device ID]],BOM!$A$3:$BO$103,28,FALSE),"")</f>
        <v>40</v>
      </c>
      <c r="Z12" s="14" t="str">
        <f>IFERROR(VLOOKUP(Tabelle32[[#This Row],[Device ID]],BOM!$A$3:$BO$103,29,FALSE),"")</f>
        <v>tpco-megw-vgw017701.rtb.st-net.media.int</v>
      </c>
      <c r="AA12" s="14" t="str">
        <f>IFERROR(VLOOKUP(Tabelle32[[#This Row],[Device ID]],BOM!$A$3:$BO$103,30,FALSE),"")</f>
        <v>10.120.104.203</v>
      </c>
      <c r="AB12" s="14" t="str">
        <f>IFERROR(VLOOKUP(Tabelle32[[#This Row],[Device ID]],BOM!$A$3:$BO$103,31,FALSE),"")</f>
        <v>V-LeafB06</v>
      </c>
      <c r="AC12" s="14">
        <f>IFERROR(VLOOKUP(Tabelle32[[#This Row],[Device ID]],BOM!$A$3:$BO$103,32,FALSE),"")</f>
        <v>40</v>
      </c>
      <c r="AD12" s="14">
        <f>IFERROR(VLOOKUP(Tabelle32[[#This Row],[Device ID]],BOM!$A$3:$BO$103,33,FALSE),"")</f>
        <v>0</v>
      </c>
      <c r="AE12" s="14">
        <f>IFERROR(VLOOKUP(Tabelle32[[#This Row],[Device ID]],BOM!$A$3:$BO$103,34,FALSE),"")</f>
        <v>0</v>
      </c>
      <c r="AF12" s="14">
        <f>IFERROR(VLOOKUP(Tabelle32[[#This Row],[Device ID]],BOM!$A$3:$BO$103,35,FALSE),"")</f>
        <v>0</v>
      </c>
      <c r="AG12" s="14">
        <f>IFERROR(VLOOKUP(Tabelle32[[#This Row],[Device ID]],BOM!$A$3:$BO$103,36,FALSE),"")</f>
        <v>0</v>
      </c>
      <c r="AL12" t="str">
        <f>IFERROR(VLOOKUP(Tabelle32[[#This Row],[Device ID]],BOM!$A$3:$BO$103,41,FALSE),"")</f>
        <v>Embrionix emBox</v>
      </c>
      <c r="AN12" t="str">
        <f>IFERROR(VLOOKUP(Tabelle32[[#This Row],[Device ID]],BOM!$A$3:$BO$103,43,FALSE),"")</f>
        <v>yes</v>
      </c>
      <c r="AP12" t="str">
        <f>IFERROR(CONCATENATE(Tabelle32[[#This Row],[Family
GFX-Unit]]," | ",Tabelle32[[#This Row],[Label 1
GFX-Unit]]," | ",Tabelle32[[#This Row],[Attached Device if Gateway]]),"")</f>
        <v xml:space="preserve"> |  | MV Disp. 1</v>
      </c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 t="str">
        <f>IF(COUNTA(Tabelle32[[#This Row],[Type:Vid_1080i50]:[Type:Anc_Prot]])&gt;0,"x","")</f>
        <v/>
      </c>
      <c r="BJ12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M12" s="19"/>
      <c r="BN12" s="19"/>
      <c r="BO12" s="19"/>
      <c r="BP12" s="19"/>
      <c r="BQ12" s="19">
        <f>LEN(Tabelle32[[#This Row],[Label 1
GFX-Unit]])</f>
        <v>0</v>
      </c>
      <c r="BR12" s="19"/>
      <c r="BS12" s="19"/>
      <c r="BV12" t="s">
        <v>135</v>
      </c>
      <c r="BW12">
        <v>1003</v>
      </c>
    </row>
    <row r="13" spans="1:75" ht="13" x14ac:dyDescent="0.3">
      <c r="A13" t="str">
        <f>IF(Tabelle32[[#This Row],[Device ID]]&gt;0,CONCATENATE(Tabelle32[[#This Row],[Device ID]],".",TEXT(Tabelle32[[#This Row],[Streamcounter]],"####0000")),"")</f>
        <v>445.1004</v>
      </c>
      <c r="B13" s="17" t="str">
        <f>IFERROR(IF(VLOOKUP(Tabelle32[[#This Row],[Device ID]],BOM!$A$3:$B$103,2,FALSE)=0,"",CONCATENATE(VLOOKUP(Tabelle32[[#This Row],[Device ID]],BOM!$A$3:$B$103,2,FALSE),"_",BV13)),"")</f>
        <v>VGW0177-01_HDMI_AUDsend_0003</v>
      </c>
      <c r="C13" s="36"/>
      <c r="D13" s="36"/>
      <c r="E13" s="36"/>
      <c r="F13" t="str">
        <f>IFERROR(VLOOKUP(Tabelle32[[#This Row],[Device ID]],BOM!$A$3:$BO$103,15,FALSE),"")</f>
        <v>MV Disp. 1</v>
      </c>
      <c r="G13" s="19">
        <f t="shared" si="0"/>
        <v>445</v>
      </c>
      <c r="H13" t="str">
        <f>IFERROR(VLOOKUP(Tabelle32[[#This Row],[Device ID]],BOM!$A$3:$BO$103,2,FALSE),"")</f>
        <v>VGW0177-01</v>
      </c>
      <c r="I13" t="str">
        <f>IFERROR(VLOOKUP(Tabelle32[[#This Row],[Device ID]],BOM!$A$3:$BO$103,11,FALSE),"")</f>
        <v>Multiviewer Display</v>
      </c>
      <c r="J13" t="str">
        <f>IFERROR(VLOOKUP(Tabelle32[[#This Row],[Device ID]],BOM!$A$3:$BO$103,12,FALSE),"")</f>
        <v>TC.00.177 | R402</v>
      </c>
      <c r="K13" t="str">
        <f>IFERROR(VLOOKUP(Tabelle32[[#This Row],[Device ID]],BOM!$A$3:$BO$103,13,FALSE),"")</f>
        <v>Embrionix</v>
      </c>
      <c r="L13" t="str">
        <f>IFERROR(VLOOKUP(Tabelle32[[#This Row],[Device ID]],BOM!$A$3:$BO$103,14,FALSE),"")</f>
        <v>Embrionix IP&gt;1xHDMI (UHD)</v>
      </c>
      <c r="M13" t="str">
        <f>IFERROR(VLOOKUP(Tabelle32[[#This Row],[Device ID]],BOM!$A$3:$BO$103,16,FALSE),"")</f>
        <v>Ton</v>
      </c>
      <c r="N13" t="str">
        <f>IFERROR(VLOOKUP(Tabelle32[[#This Row],[Device ID]],BOM!$A$3:$BO$103,17,FALSE),"")</f>
        <v>TC.00.177 | R402</v>
      </c>
      <c r="P13" s="16">
        <f>IFERROR(VLOOKUP(Tabelle32[[#This Row],[Device ID]],BOM!$A$3:$BO$50,19,FALSE),"")</f>
        <v>0</v>
      </c>
      <c r="Q13" s="16">
        <f>IFERROR(VLOOKUP(Tabelle32[[#This Row],[Device ID]],BOM!$A$3:$BO$50,20,FALSE),"")</f>
        <v>1</v>
      </c>
      <c r="R13" s="16">
        <f>IFERROR(VLOOKUP(Tabelle32[[#This Row],[Device ID]],BOM!$A$3:$BO$50,21,FALSE),"")</f>
        <v>0</v>
      </c>
      <c r="U13" t="str">
        <f>IFERROR(VLOOKUP(Tabelle32[[#This Row],[Device ID]],BOM!$A$3:$BO$103,24,FALSE),"")</f>
        <v>Bernhard Sager</v>
      </c>
      <c r="V13" s="14" t="str">
        <f>IFERROR(VLOOKUP(Tabelle32[[#This Row],[Device ID]],BOM!$A$3:$BO$103,25,FALSE),"")</f>
        <v>tpco-megw-vgw017701.st-net.media.int</v>
      </c>
      <c r="W13" s="14" t="str">
        <f>IFERROR(VLOOKUP(Tabelle32[[#This Row],[Device ID]],BOM!$A$3:$BO$103,26,FALSE),"")</f>
        <v>10.120.104.139</v>
      </c>
      <c r="X13" s="14" t="str">
        <f>IFERROR(VLOOKUP(Tabelle32[[#This Row],[Device ID]],BOM!$A$3:$BO$103,27,FALSE),"")</f>
        <v>V-LeafA06</v>
      </c>
      <c r="Y13" s="14">
        <f>IFERROR(VLOOKUP(Tabelle32[[#This Row],[Device ID]],BOM!$A$3:$BO$103,28,FALSE),"")</f>
        <v>40</v>
      </c>
      <c r="Z13" s="14" t="str">
        <f>IFERROR(VLOOKUP(Tabelle32[[#This Row],[Device ID]],BOM!$A$3:$BO$103,29,FALSE),"")</f>
        <v>tpco-megw-vgw017701.rtb.st-net.media.int</v>
      </c>
      <c r="AA13" s="14" t="str">
        <f>IFERROR(VLOOKUP(Tabelle32[[#This Row],[Device ID]],BOM!$A$3:$BO$103,30,FALSE),"")</f>
        <v>10.120.104.203</v>
      </c>
      <c r="AB13" s="14" t="str">
        <f>IFERROR(VLOOKUP(Tabelle32[[#This Row],[Device ID]],BOM!$A$3:$BO$103,31,FALSE),"")</f>
        <v>V-LeafB06</v>
      </c>
      <c r="AC13" s="14">
        <f>IFERROR(VLOOKUP(Tabelle32[[#This Row],[Device ID]],BOM!$A$3:$BO$103,32,FALSE),"")</f>
        <v>40</v>
      </c>
      <c r="AD13" s="14">
        <f>IFERROR(VLOOKUP(Tabelle32[[#This Row],[Device ID]],BOM!$A$3:$BO$103,33,FALSE),"")</f>
        <v>0</v>
      </c>
      <c r="AE13" s="14">
        <f>IFERROR(VLOOKUP(Tabelle32[[#This Row],[Device ID]],BOM!$A$3:$BO$103,34,FALSE),"")</f>
        <v>0</v>
      </c>
      <c r="AF13" s="14">
        <f>IFERROR(VLOOKUP(Tabelle32[[#This Row],[Device ID]],BOM!$A$3:$BO$103,35,FALSE),"")</f>
        <v>0</v>
      </c>
      <c r="AG13" s="14">
        <f>IFERROR(VLOOKUP(Tabelle32[[#This Row],[Device ID]],BOM!$A$3:$BO$103,36,FALSE),"")</f>
        <v>0</v>
      </c>
      <c r="AL13" t="str">
        <f>IFERROR(VLOOKUP(Tabelle32[[#This Row],[Device ID]],BOM!$A$3:$BO$103,41,FALSE),"")</f>
        <v>Embrionix emBox</v>
      </c>
      <c r="AN13" t="str">
        <f>IFERROR(VLOOKUP(Tabelle32[[#This Row],[Device ID]],BOM!$A$3:$BO$103,43,FALSE),"")</f>
        <v>yes</v>
      </c>
      <c r="AP13" t="str">
        <f>IFERROR(CONCATENATE(Tabelle32[[#This Row],[Family
GFX-Unit]]," | ",Tabelle32[[#This Row],[Label 1
GFX-Unit]]," | ",Tabelle32[[#This Row],[Attached Device if Gateway]]),"")</f>
        <v xml:space="preserve"> |  | MV Disp. 1</v>
      </c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 t="str">
        <f>IF(COUNTA(Tabelle32[[#This Row],[Type:Vid_1080i50]:[Type:Anc_Prot]])&gt;0,"x","")</f>
        <v/>
      </c>
      <c r="BJ13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M13" s="19"/>
      <c r="BN13" s="19"/>
      <c r="BO13" s="19"/>
      <c r="BP13" s="19"/>
      <c r="BQ13" s="19">
        <f>LEN(Tabelle32[[#This Row],[Label 1
GFX-Unit]])</f>
        <v>0</v>
      </c>
      <c r="BR13" s="19"/>
      <c r="BS13" s="19"/>
      <c r="BV13" t="s">
        <v>136</v>
      </c>
      <c r="BW13">
        <v>1004</v>
      </c>
    </row>
    <row r="14" spans="1:75" ht="13" x14ac:dyDescent="0.3">
      <c r="A14" t="str">
        <f>IF(Tabelle32[[#This Row],[Device ID]]&gt;0,CONCATENATE(Tabelle32[[#This Row],[Device ID]],".",TEXT(Tabelle32[[#This Row],[Streamcounter]],"####0000")),"")</f>
        <v>445.1005</v>
      </c>
      <c r="B14" s="17" t="str">
        <f>IFERROR(IF(VLOOKUP(Tabelle32[[#This Row],[Device ID]],BOM!$A$3:$B$103,2,FALSE)=0,"",CONCATENATE(VLOOKUP(Tabelle32[[#This Row],[Device ID]],BOM!$A$3:$B$103,2,FALSE),"_",BV14)),"")</f>
        <v>VGW0177-01_HDMI_AUDsend_0004</v>
      </c>
      <c r="C14" s="36"/>
      <c r="D14" s="36"/>
      <c r="E14" s="36"/>
      <c r="F14" t="str">
        <f>IFERROR(VLOOKUP(Tabelle32[[#This Row],[Device ID]],BOM!$A$3:$BO$103,15,FALSE),"")</f>
        <v>MV Disp. 1</v>
      </c>
      <c r="G14" s="19">
        <f t="shared" si="0"/>
        <v>445</v>
      </c>
      <c r="H14" t="str">
        <f>IFERROR(VLOOKUP(Tabelle32[[#This Row],[Device ID]],BOM!$A$3:$BO$103,2,FALSE),"")</f>
        <v>VGW0177-01</v>
      </c>
      <c r="I14" t="str">
        <f>IFERROR(VLOOKUP(Tabelle32[[#This Row],[Device ID]],BOM!$A$3:$BO$103,11,FALSE),"")</f>
        <v>Multiviewer Display</v>
      </c>
      <c r="J14" t="str">
        <f>IFERROR(VLOOKUP(Tabelle32[[#This Row],[Device ID]],BOM!$A$3:$BO$103,12,FALSE),"")</f>
        <v>TC.00.177 | R402</v>
      </c>
      <c r="K14" t="str">
        <f>IFERROR(VLOOKUP(Tabelle32[[#This Row],[Device ID]],BOM!$A$3:$BO$103,13,FALSE),"")</f>
        <v>Embrionix</v>
      </c>
      <c r="L14" t="str">
        <f>IFERROR(VLOOKUP(Tabelle32[[#This Row],[Device ID]],BOM!$A$3:$BO$103,14,FALSE),"")</f>
        <v>Embrionix IP&gt;1xHDMI (UHD)</v>
      </c>
      <c r="M14" t="str">
        <f>IFERROR(VLOOKUP(Tabelle32[[#This Row],[Device ID]],BOM!$A$3:$BO$103,16,FALSE),"")</f>
        <v>Ton</v>
      </c>
      <c r="N14" t="str">
        <f>IFERROR(VLOOKUP(Tabelle32[[#This Row],[Device ID]],BOM!$A$3:$BO$103,17,FALSE),"")</f>
        <v>TC.00.177 | R402</v>
      </c>
      <c r="P14" s="16">
        <f>IFERROR(VLOOKUP(Tabelle32[[#This Row],[Device ID]],BOM!$A$3:$BO$50,19,FALSE),"")</f>
        <v>0</v>
      </c>
      <c r="Q14" s="16">
        <f>IFERROR(VLOOKUP(Tabelle32[[#This Row],[Device ID]],BOM!$A$3:$BO$50,20,FALSE),"")</f>
        <v>1</v>
      </c>
      <c r="R14" s="16">
        <f>IFERROR(VLOOKUP(Tabelle32[[#This Row],[Device ID]],BOM!$A$3:$BO$50,21,FALSE),"")</f>
        <v>0</v>
      </c>
      <c r="U14" t="str">
        <f>IFERROR(VLOOKUP(Tabelle32[[#This Row],[Device ID]],BOM!$A$3:$BO$103,24,FALSE),"")</f>
        <v>Bernhard Sager</v>
      </c>
      <c r="V14" s="14" t="str">
        <f>IFERROR(VLOOKUP(Tabelle32[[#This Row],[Device ID]],BOM!$A$3:$BO$103,25,FALSE),"")</f>
        <v>tpco-megw-vgw017701.st-net.media.int</v>
      </c>
      <c r="W14" s="14" t="str">
        <f>IFERROR(VLOOKUP(Tabelle32[[#This Row],[Device ID]],BOM!$A$3:$BO$103,26,FALSE),"")</f>
        <v>10.120.104.139</v>
      </c>
      <c r="X14" s="14" t="str">
        <f>IFERROR(VLOOKUP(Tabelle32[[#This Row],[Device ID]],BOM!$A$3:$BO$103,27,FALSE),"")</f>
        <v>V-LeafA06</v>
      </c>
      <c r="Y14" s="14">
        <f>IFERROR(VLOOKUP(Tabelle32[[#This Row],[Device ID]],BOM!$A$3:$BO$103,28,FALSE),"")</f>
        <v>40</v>
      </c>
      <c r="Z14" s="14" t="str">
        <f>IFERROR(VLOOKUP(Tabelle32[[#This Row],[Device ID]],BOM!$A$3:$BO$103,29,FALSE),"")</f>
        <v>tpco-megw-vgw017701.rtb.st-net.media.int</v>
      </c>
      <c r="AA14" s="14" t="str">
        <f>IFERROR(VLOOKUP(Tabelle32[[#This Row],[Device ID]],BOM!$A$3:$BO$103,30,FALSE),"")</f>
        <v>10.120.104.203</v>
      </c>
      <c r="AB14" s="14" t="str">
        <f>IFERROR(VLOOKUP(Tabelle32[[#This Row],[Device ID]],BOM!$A$3:$BO$103,31,FALSE),"")</f>
        <v>V-LeafB06</v>
      </c>
      <c r="AC14" s="14">
        <f>IFERROR(VLOOKUP(Tabelle32[[#This Row],[Device ID]],BOM!$A$3:$BO$103,32,FALSE),"")</f>
        <v>40</v>
      </c>
      <c r="AD14" s="14">
        <f>IFERROR(VLOOKUP(Tabelle32[[#This Row],[Device ID]],BOM!$A$3:$BO$103,33,FALSE),"")</f>
        <v>0</v>
      </c>
      <c r="AE14" s="14">
        <f>IFERROR(VLOOKUP(Tabelle32[[#This Row],[Device ID]],BOM!$A$3:$BO$103,34,FALSE),"")</f>
        <v>0</v>
      </c>
      <c r="AF14" s="14">
        <f>IFERROR(VLOOKUP(Tabelle32[[#This Row],[Device ID]],BOM!$A$3:$BO$103,35,FALSE),"")</f>
        <v>0</v>
      </c>
      <c r="AG14" s="14">
        <f>IFERROR(VLOOKUP(Tabelle32[[#This Row],[Device ID]],BOM!$A$3:$BO$103,36,FALSE),"")</f>
        <v>0</v>
      </c>
      <c r="AL14" t="str">
        <f>IFERROR(VLOOKUP(Tabelle32[[#This Row],[Device ID]],BOM!$A$3:$BO$103,41,FALSE),"")</f>
        <v>Embrionix emBox</v>
      </c>
      <c r="AN14" t="str">
        <f>IFERROR(VLOOKUP(Tabelle32[[#This Row],[Device ID]],BOM!$A$3:$BO$103,43,FALSE),"")</f>
        <v>yes</v>
      </c>
      <c r="AP14" t="str">
        <f>IFERROR(CONCATENATE(Tabelle32[[#This Row],[Family
GFX-Unit]]," | ",Tabelle32[[#This Row],[Label 1
GFX-Unit]]," | ",Tabelle32[[#This Row],[Attached Device if Gateway]]),"")</f>
        <v xml:space="preserve"> |  | MV Disp. 1</v>
      </c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 t="str">
        <f>IF(COUNTA(Tabelle32[[#This Row],[Type:Vid_1080i50]:[Type:Anc_Prot]])&gt;0,"x","")</f>
        <v/>
      </c>
      <c r="BJ14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M14" s="19"/>
      <c r="BN14" s="19"/>
      <c r="BO14" s="19"/>
      <c r="BP14" s="19"/>
      <c r="BQ14" s="19">
        <f>LEN(Tabelle32[[#This Row],[Label 1
GFX-Unit]])</f>
        <v>0</v>
      </c>
      <c r="BR14" s="19"/>
      <c r="BS14" s="19"/>
      <c r="BV14" t="s">
        <v>137</v>
      </c>
      <c r="BW14">
        <v>1005</v>
      </c>
    </row>
    <row r="15" spans="1:75" ht="13" x14ac:dyDescent="0.3">
      <c r="A15" t="str">
        <f>IF(Tabelle32[[#This Row],[Device ID]]&gt;0,CONCATENATE(Tabelle32[[#This Row],[Device ID]],".",TEXT(Tabelle32[[#This Row],[Streamcounter]],"####0000")),"")</f>
        <v>445.1006</v>
      </c>
      <c r="B15" s="17" t="str">
        <f>IFERROR(IF(VLOOKUP(Tabelle32[[#This Row],[Device ID]],BOM!$A$3:$B$103,2,FALSE)=0,"",CONCATENATE(VLOOKUP(Tabelle32[[#This Row],[Device ID]],BOM!$A$3:$B$103,2,FALSE),"_",BV15)),"")</f>
        <v>VGW0177-01_HDMI_ANCsend_0001</v>
      </c>
      <c r="C15" s="36"/>
      <c r="D15" s="36"/>
      <c r="E15" s="36"/>
      <c r="F15" t="str">
        <f>IFERROR(VLOOKUP(Tabelle32[[#This Row],[Device ID]],BOM!$A$3:$BO$103,15,FALSE),"")</f>
        <v>MV Disp. 1</v>
      </c>
      <c r="G15" s="19">
        <f t="shared" si="0"/>
        <v>445</v>
      </c>
      <c r="H15" t="str">
        <f>IFERROR(VLOOKUP(Tabelle32[[#This Row],[Device ID]],BOM!$A$3:$BO$103,2,FALSE),"")</f>
        <v>VGW0177-01</v>
      </c>
      <c r="I15" t="str">
        <f>IFERROR(VLOOKUP(Tabelle32[[#This Row],[Device ID]],BOM!$A$3:$BO$103,11,FALSE),"")</f>
        <v>Multiviewer Display</v>
      </c>
      <c r="J15" t="str">
        <f>IFERROR(VLOOKUP(Tabelle32[[#This Row],[Device ID]],BOM!$A$3:$BO$103,12,FALSE),"")</f>
        <v>TC.00.177 | R402</v>
      </c>
      <c r="K15" t="str">
        <f>IFERROR(VLOOKUP(Tabelle32[[#This Row],[Device ID]],BOM!$A$3:$BO$103,13,FALSE),"")</f>
        <v>Embrionix</v>
      </c>
      <c r="L15" t="str">
        <f>IFERROR(VLOOKUP(Tabelle32[[#This Row],[Device ID]],BOM!$A$3:$BO$103,14,FALSE),"")</f>
        <v>Embrionix IP&gt;1xHDMI (UHD)</v>
      </c>
      <c r="M15" t="str">
        <f>IFERROR(VLOOKUP(Tabelle32[[#This Row],[Device ID]],BOM!$A$3:$BO$103,16,FALSE),"")</f>
        <v>Ton</v>
      </c>
      <c r="N15" t="str">
        <f>IFERROR(VLOOKUP(Tabelle32[[#This Row],[Device ID]],BOM!$A$3:$BO$103,17,FALSE),"")</f>
        <v>TC.00.177 | R402</v>
      </c>
      <c r="P15" s="16">
        <f>IFERROR(VLOOKUP(Tabelle32[[#This Row],[Device ID]],BOM!$A$3:$BO$50,19,FALSE),"")</f>
        <v>0</v>
      </c>
      <c r="Q15" s="16">
        <f>IFERROR(VLOOKUP(Tabelle32[[#This Row],[Device ID]],BOM!$A$3:$BO$50,20,FALSE),"")</f>
        <v>1</v>
      </c>
      <c r="R15" s="16">
        <f>IFERROR(VLOOKUP(Tabelle32[[#This Row],[Device ID]],BOM!$A$3:$BO$50,21,FALSE),"")</f>
        <v>0</v>
      </c>
      <c r="U15" t="str">
        <f>IFERROR(VLOOKUP(Tabelle32[[#This Row],[Device ID]],BOM!$A$3:$BO$103,24,FALSE),"")</f>
        <v>Bernhard Sager</v>
      </c>
      <c r="V15" s="14" t="str">
        <f>IFERROR(VLOOKUP(Tabelle32[[#This Row],[Device ID]],BOM!$A$3:$BO$103,25,FALSE),"")</f>
        <v>tpco-megw-vgw017701.st-net.media.int</v>
      </c>
      <c r="W15" s="14" t="str">
        <f>IFERROR(VLOOKUP(Tabelle32[[#This Row],[Device ID]],BOM!$A$3:$BO$103,26,FALSE),"")</f>
        <v>10.120.104.139</v>
      </c>
      <c r="X15" s="14" t="str">
        <f>IFERROR(VLOOKUP(Tabelle32[[#This Row],[Device ID]],BOM!$A$3:$BO$103,27,FALSE),"")</f>
        <v>V-LeafA06</v>
      </c>
      <c r="Y15" s="14">
        <f>IFERROR(VLOOKUP(Tabelle32[[#This Row],[Device ID]],BOM!$A$3:$BO$103,28,FALSE),"")</f>
        <v>40</v>
      </c>
      <c r="Z15" s="14" t="str">
        <f>IFERROR(VLOOKUP(Tabelle32[[#This Row],[Device ID]],BOM!$A$3:$BO$103,29,FALSE),"")</f>
        <v>tpco-megw-vgw017701.rtb.st-net.media.int</v>
      </c>
      <c r="AA15" s="14" t="str">
        <f>IFERROR(VLOOKUP(Tabelle32[[#This Row],[Device ID]],BOM!$A$3:$BO$103,30,FALSE),"")</f>
        <v>10.120.104.203</v>
      </c>
      <c r="AB15" s="14" t="str">
        <f>IFERROR(VLOOKUP(Tabelle32[[#This Row],[Device ID]],BOM!$A$3:$BO$103,31,FALSE),"")</f>
        <v>V-LeafB06</v>
      </c>
      <c r="AC15" s="14">
        <f>IFERROR(VLOOKUP(Tabelle32[[#This Row],[Device ID]],BOM!$A$3:$BO$103,32,FALSE),"")</f>
        <v>40</v>
      </c>
      <c r="AD15" s="14">
        <f>IFERROR(VLOOKUP(Tabelle32[[#This Row],[Device ID]],BOM!$A$3:$BO$103,33,FALSE),"")</f>
        <v>0</v>
      </c>
      <c r="AE15" s="14">
        <f>IFERROR(VLOOKUP(Tabelle32[[#This Row],[Device ID]],BOM!$A$3:$BO$103,34,FALSE),"")</f>
        <v>0</v>
      </c>
      <c r="AF15" s="14">
        <f>IFERROR(VLOOKUP(Tabelle32[[#This Row],[Device ID]],BOM!$A$3:$BO$103,35,FALSE),"")</f>
        <v>0</v>
      </c>
      <c r="AG15" s="14">
        <f>IFERROR(VLOOKUP(Tabelle32[[#This Row],[Device ID]],BOM!$A$3:$BO$103,36,FALSE),"")</f>
        <v>0</v>
      </c>
      <c r="AL15" t="str">
        <f>IFERROR(VLOOKUP(Tabelle32[[#This Row],[Device ID]],BOM!$A$3:$BO$103,41,FALSE),"")</f>
        <v>Embrionix emBox</v>
      </c>
      <c r="AN15" t="str">
        <f>IFERROR(VLOOKUP(Tabelle32[[#This Row],[Device ID]],BOM!$A$3:$BO$103,43,FALSE),"")</f>
        <v>yes</v>
      </c>
      <c r="AP15" t="str">
        <f>IFERROR(CONCATENATE(Tabelle32[[#This Row],[Family
GFX-Unit]]," | ",Tabelle32[[#This Row],[Label 1
GFX-Unit]]," | ",Tabelle32[[#This Row],[Attached Device if Gateway]]),"")</f>
        <v xml:space="preserve"> |  | MV Disp. 1</v>
      </c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 t="str">
        <f>IF(COUNTA(Tabelle32[[#This Row],[Type:Vid_1080i50]:[Type:Anc_Prot]])&gt;0,"x","")</f>
        <v/>
      </c>
      <c r="BJ15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M15" s="19"/>
      <c r="BN15" s="19"/>
      <c r="BO15" s="19"/>
      <c r="BP15" s="19"/>
      <c r="BQ15" s="19">
        <f>LEN(Tabelle32[[#This Row],[Label 1
GFX-Unit]])</f>
        <v>0</v>
      </c>
      <c r="BR15" s="19"/>
      <c r="BS15" s="19"/>
      <c r="BV15" t="s">
        <v>138</v>
      </c>
      <c r="BW15">
        <v>1006</v>
      </c>
    </row>
    <row r="16" spans="1:75" ht="13" x14ac:dyDescent="0.3">
      <c r="A16" t="str">
        <f>IF(Tabelle32[[#This Row],[Device ID]]&gt;0,CONCATENATE(Tabelle32[[#This Row],[Device ID]],".",TEXT(Tabelle32[[#This Row],[Streamcounter]],"####0000")),"")</f>
        <v/>
      </c>
      <c r="B16" s="17" t="str">
        <f>IFERROR(IF(VLOOKUP(Tabelle32[[#This Row],[Device ID]],BOM!$A$3:$B$103,2,FALSE)=0,"",CONCATENATE(VLOOKUP(Tabelle32[[#This Row],[Device ID]],BOM!$A$3:$B$103,2,FALSE),"_",BV16)),"")</f>
        <v/>
      </c>
      <c r="C16" s="36"/>
      <c r="D16" s="36"/>
      <c r="E16" s="36"/>
      <c r="F16" t="str">
        <f>IFERROR(VLOOKUP(Tabelle32[[#This Row],[Device ID]],BOM!$A$3:$BO$103,15,FALSE),"")</f>
        <v/>
      </c>
      <c r="G16" s="19"/>
      <c r="H16" t="str">
        <f>IFERROR(VLOOKUP(Tabelle32[[#This Row],[Device ID]],BOM!$A$3:$BO$103,2,FALSE),"")</f>
        <v/>
      </c>
      <c r="I16" t="str">
        <f>IFERROR(VLOOKUP(Tabelle32[[#This Row],[Device ID]],BOM!$A$3:$BO$103,11,FALSE),"")</f>
        <v/>
      </c>
      <c r="J16" t="str">
        <f>IFERROR(VLOOKUP(Tabelle32[[#This Row],[Device ID]],BOM!$A$3:$BO$103,12,FALSE),"")</f>
        <v/>
      </c>
      <c r="K16" t="str">
        <f>IFERROR(VLOOKUP(Tabelle32[[#This Row],[Device ID]],BOM!$A$3:$BO$103,13,FALSE),"")</f>
        <v/>
      </c>
      <c r="L16" t="str">
        <f>IFERROR(VLOOKUP(Tabelle32[[#This Row],[Device ID]],BOM!$A$3:$BO$103,14,FALSE),"")</f>
        <v/>
      </c>
      <c r="M16" t="str">
        <f>IFERROR(VLOOKUP(Tabelle32[[#This Row],[Device ID]],BOM!$A$3:$BO$103,16,FALSE),"")</f>
        <v/>
      </c>
      <c r="N16" t="str">
        <f>IFERROR(VLOOKUP(Tabelle32[[#This Row],[Device ID]],BOM!$A$3:$BO$103,17,FALSE),"")</f>
        <v/>
      </c>
      <c r="P16" s="16" t="str">
        <f>IFERROR(VLOOKUP(Tabelle32[[#This Row],[Device ID]],BOM!$A$3:$BO$50,19,FALSE),"")</f>
        <v/>
      </c>
      <c r="Q16" s="16" t="str">
        <f>IFERROR(VLOOKUP(Tabelle32[[#This Row],[Device ID]],BOM!$A$3:$BO$50,20,FALSE),"")</f>
        <v/>
      </c>
      <c r="R16" s="16" t="str">
        <f>IFERROR(VLOOKUP(Tabelle32[[#This Row],[Device ID]],BOM!$A$3:$BO$50,21,FALSE),"")</f>
        <v/>
      </c>
      <c r="U16" t="str">
        <f>IFERROR(VLOOKUP(Tabelle32[[#This Row],[Device ID]],BOM!$A$3:$BO$103,24,FALSE),"")</f>
        <v/>
      </c>
      <c r="V16" s="14" t="str">
        <f>IFERROR(VLOOKUP(Tabelle32[[#This Row],[Device ID]],BOM!$A$3:$BO$103,25,FALSE),"")</f>
        <v/>
      </c>
      <c r="W16" s="14" t="str">
        <f>IFERROR(VLOOKUP(Tabelle32[[#This Row],[Device ID]],BOM!$A$3:$BO$103,26,FALSE),"")</f>
        <v/>
      </c>
      <c r="X16" s="14" t="str">
        <f>IFERROR(VLOOKUP(Tabelle32[[#This Row],[Device ID]],BOM!$A$3:$BO$103,27,FALSE),"")</f>
        <v/>
      </c>
      <c r="Y16" s="14" t="str">
        <f>IFERROR(VLOOKUP(Tabelle32[[#This Row],[Device ID]],BOM!$A$3:$BO$103,28,FALSE),"")</f>
        <v/>
      </c>
      <c r="Z16" s="14" t="str">
        <f>IFERROR(VLOOKUP(Tabelle32[[#This Row],[Device ID]],BOM!$A$3:$BO$103,29,FALSE),"")</f>
        <v/>
      </c>
      <c r="AA16" s="14" t="str">
        <f>IFERROR(VLOOKUP(Tabelle32[[#This Row],[Device ID]],BOM!$A$3:$BO$103,30,FALSE),"")</f>
        <v/>
      </c>
      <c r="AB16" s="14" t="str">
        <f>IFERROR(VLOOKUP(Tabelle32[[#This Row],[Device ID]],BOM!$A$3:$BO$103,31,FALSE),"")</f>
        <v/>
      </c>
      <c r="AC16" s="14" t="str">
        <f>IFERROR(VLOOKUP(Tabelle32[[#This Row],[Device ID]],BOM!$A$3:$BO$103,32,FALSE),"")</f>
        <v/>
      </c>
      <c r="AD16" s="14" t="str">
        <f>IFERROR(VLOOKUP(Tabelle32[[#This Row],[Device ID]],BOM!$A$3:$BO$103,33,FALSE),"")</f>
        <v/>
      </c>
      <c r="AE16" s="14" t="str">
        <f>IFERROR(VLOOKUP(Tabelle32[[#This Row],[Device ID]],BOM!$A$3:$BO$103,34,FALSE),"")</f>
        <v/>
      </c>
      <c r="AF16" s="14" t="str">
        <f>IFERROR(VLOOKUP(Tabelle32[[#This Row],[Device ID]],BOM!$A$3:$BO$103,35,FALSE),"")</f>
        <v/>
      </c>
      <c r="AG16" s="14" t="str">
        <f>IFERROR(VLOOKUP(Tabelle32[[#This Row],[Device ID]],BOM!$A$3:$BO$103,36,FALSE),"")</f>
        <v/>
      </c>
      <c r="AL16" t="str">
        <f>IFERROR(VLOOKUP(Tabelle32[[#This Row],[Device ID]],BOM!$A$3:$BO$103,41,FALSE),"")</f>
        <v/>
      </c>
      <c r="AN16" t="str">
        <f>IFERROR(VLOOKUP(Tabelle32[[#This Row],[Device ID]],BOM!$A$3:$BO$103,43,FALSE),"")</f>
        <v/>
      </c>
      <c r="AP16" t="str">
        <f>IFERROR(CONCATENATE(Tabelle32[[#This Row],[Family
GFX-Unit]]," | ",Tabelle32[[#This Row],[Label 1
GFX-Unit]]," | ",Tabelle32[[#This Row],[Attached Device if Gateway]]),"")</f>
        <v xml:space="preserve"> |  | </v>
      </c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 t="str">
        <f>IF(COUNTA(Tabelle32[[#This Row],[Type:Vid_1080i50]:[Type:Anc_Prot]])&gt;0,"x","")</f>
        <v/>
      </c>
      <c r="BJ16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16" s="19"/>
      <c r="BN16" s="19"/>
      <c r="BO16" s="19"/>
      <c r="BP16" s="19"/>
      <c r="BQ16" s="19">
        <f>LEN(Tabelle32[[#This Row],[Label 1
GFX-Unit]])</f>
        <v>0</v>
      </c>
      <c r="BR16" s="19"/>
      <c r="BS16" s="19"/>
    </row>
    <row r="17" spans="1:71" ht="13" x14ac:dyDescent="0.3">
      <c r="A17" t="str">
        <f>IF(Tabelle32[[#This Row],[Device ID]]&gt;0,CONCATENATE(Tabelle32[[#This Row],[Device ID]],".",TEXT(Tabelle32[[#This Row],[Streamcounter]],"####0000")),"")</f>
        <v/>
      </c>
      <c r="B17" s="17" t="str">
        <f>IFERROR(IF(VLOOKUP(Tabelle32[[#This Row],[Device ID]],BOM!$A$3:$B$103,2,FALSE)=0,"",CONCATENATE(VLOOKUP(Tabelle32[[#This Row],[Device ID]],BOM!$A$3:$B$103,2,FALSE),"_",BV17)),"")</f>
        <v/>
      </c>
      <c r="C17" s="36"/>
      <c r="D17" s="36"/>
      <c r="E17" s="36"/>
      <c r="F17" t="str">
        <f>IFERROR(VLOOKUP(Tabelle32[[#This Row],[Device ID]],BOM!$A$3:$BO$103,15,FALSE),"")</f>
        <v/>
      </c>
      <c r="G17" s="19"/>
      <c r="H17" t="str">
        <f>IFERROR(VLOOKUP(Tabelle32[[#This Row],[Device ID]],BOM!$A$3:$BO$103,2,FALSE),"")</f>
        <v/>
      </c>
      <c r="I17" t="str">
        <f>IFERROR(VLOOKUP(Tabelle32[[#This Row],[Device ID]],BOM!$A$3:$BO$103,11,FALSE),"")</f>
        <v/>
      </c>
      <c r="J17" t="str">
        <f>IFERROR(VLOOKUP(Tabelle32[[#This Row],[Device ID]],BOM!$A$3:$BO$103,12,FALSE),"")</f>
        <v/>
      </c>
      <c r="K17" t="str">
        <f>IFERROR(VLOOKUP(Tabelle32[[#This Row],[Device ID]],BOM!$A$3:$BO$103,13,FALSE),"")</f>
        <v/>
      </c>
      <c r="L17" t="str">
        <f>IFERROR(VLOOKUP(Tabelle32[[#This Row],[Device ID]],BOM!$A$3:$BO$103,14,FALSE),"")</f>
        <v/>
      </c>
      <c r="M17" t="str">
        <f>IFERROR(VLOOKUP(Tabelle32[[#This Row],[Device ID]],BOM!$A$3:$BO$103,16,FALSE),"")</f>
        <v/>
      </c>
      <c r="N17" t="str">
        <f>IFERROR(VLOOKUP(Tabelle32[[#This Row],[Device ID]],BOM!$A$3:$BO$103,17,FALSE),"")</f>
        <v/>
      </c>
      <c r="P17" s="16" t="str">
        <f>IFERROR(VLOOKUP(Tabelle32[[#This Row],[Device ID]],BOM!$A$3:$BO$50,19,FALSE),"")</f>
        <v/>
      </c>
      <c r="Q17" s="16" t="str">
        <f>IFERROR(VLOOKUP(Tabelle32[[#This Row],[Device ID]],BOM!$A$3:$BO$50,20,FALSE),"")</f>
        <v/>
      </c>
      <c r="R17" s="16" t="str">
        <f>IFERROR(VLOOKUP(Tabelle32[[#This Row],[Device ID]],BOM!$A$3:$BO$50,21,FALSE),"")</f>
        <v/>
      </c>
      <c r="U17" t="str">
        <f>IFERROR(VLOOKUP(Tabelle32[[#This Row],[Device ID]],BOM!$A$3:$BO$103,24,FALSE),"")</f>
        <v/>
      </c>
      <c r="V17" s="14" t="str">
        <f>IFERROR(VLOOKUP(Tabelle32[[#This Row],[Device ID]],BOM!$A$3:$BO$103,25,FALSE),"")</f>
        <v/>
      </c>
      <c r="W17" s="14" t="str">
        <f>IFERROR(VLOOKUP(Tabelle32[[#This Row],[Device ID]],BOM!$A$3:$BO$103,26,FALSE),"")</f>
        <v/>
      </c>
      <c r="X17" s="14" t="str">
        <f>IFERROR(VLOOKUP(Tabelle32[[#This Row],[Device ID]],BOM!$A$3:$BO$103,27,FALSE),"")</f>
        <v/>
      </c>
      <c r="Y17" s="14" t="str">
        <f>IFERROR(VLOOKUP(Tabelle32[[#This Row],[Device ID]],BOM!$A$3:$BO$103,28,FALSE),"")</f>
        <v/>
      </c>
      <c r="Z17" s="14" t="str">
        <f>IFERROR(VLOOKUP(Tabelle32[[#This Row],[Device ID]],BOM!$A$3:$BO$103,29,FALSE),"")</f>
        <v/>
      </c>
      <c r="AA17" s="14" t="str">
        <f>IFERROR(VLOOKUP(Tabelle32[[#This Row],[Device ID]],BOM!$A$3:$BO$103,30,FALSE),"")</f>
        <v/>
      </c>
      <c r="AB17" s="14" t="str">
        <f>IFERROR(VLOOKUP(Tabelle32[[#This Row],[Device ID]],BOM!$A$3:$BO$103,31,FALSE),"")</f>
        <v/>
      </c>
      <c r="AC17" s="14" t="str">
        <f>IFERROR(VLOOKUP(Tabelle32[[#This Row],[Device ID]],BOM!$A$3:$BO$103,32,FALSE),"")</f>
        <v/>
      </c>
      <c r="AD17" s="14" t="str">
        <f>IFERROR(VLOOKUP(Tabelle32[[#This Row],[Device ID]],BOM!$A$3:$BO$103,33,FALSE),"")</f>
        <v/>
      </c>
      <c r="AE17" s="14" t="str">
        <f>IFERROR(VLOOKUP(Tabelle32[[#This Row],[Device ID]],BOM!$A$3:$BO$103,34,FALSE),"")</f>
        <v/>
      </c>
      <c r="AF17" s="14" t="str">
        <f>IFERROR(VLOOKUP(Tabelle32[[#This Row],[Device ID]],BOM!$A$3:$BO$103,35,FALSE),"")</f>
        <v/>
      </c>
      <c r="AG17" s="14" t="str">
        <f>IFERROR(VLOOKUP(Tabelle32[[#This Row],[Device ID]],BOM!$A$3:$BO$103,36,FALSE),"")</f>
        <v/>
      </c>
      <c r="AL17" t="str">
        <f>IFERROR(VLOOKUP(Tabelle32[[#This Row],[Device ID]],BOM!$A$3:$BO$103,41,FALSE),"")</f>
        <v/>
      </c>
      <c r="AN17" t="str">
        <f>IFERROR(VLOOKUP(Tabelle32[[#This Row],[Device ID]],BOM!$A$3:$BO$103,43,FALSE),"")</f>
        <v/>
      </c>
      <c r="AP17" t="str">
        <f>IFERROR(CONCATENATE(Tabelle32[[#This Row],[Family
GFX-Unit]]," | ",Tabelle32[[#This Row],[Label 1
GFX-Unit]]," | ",Tabelle32[[#This Row],[Attached Device if Gateway]]),"")</f>
        <v xml:space="preserve"> |  | </v>
      </c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 t="str">
        <f>IF(COUNTA(Tabelle32[[#This Row],[Type:Vid_1080i50]:[Type:Anc_Prot]])&gt;0,"x","")</f>
        <v/>
      </c>
      <c r="BJ17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17" s="19"/>
      <c r="BN17" s="19"/>
      <c r="BO17" s="19"/>
      <c r="BP17" s="19"/>
      <c r="BQ17" s="19">
        <f>LEN(Tabelle32[[#This Row],[Label 1
GFX-Unit]])</f>
        <v>0</v>
      </c>
      <c r="BR17" s="19"/>
      <c r="BS17" s="19"/>
    </row>
    <row r="18" spans="1:71" ht="13" x14ac:dyDescent="0.3">
      <c r="A18" t="str">
        <f>IF(Tabelle32[[#This Row],[Device ID]]&gt;0,CONCATENATE(Tabelle32[[#This Row],[Device ID]],".",TEXT(Tabelle32[[#This Row],[Streamcounter]],"####0000")),"")</f>
        <v/>
      </c>
      <c r="B18" s="17" t="str">
        <f>IFERROR(IF(VLOOKUP(Tabelle32[[#This Row],[Device ID]],BOM!$A$3:$B$103,2,FALSE)=0,"",CONCATENATE(VLOOKUP(Tabelle32[[#This Row],[Device ID]],BOM!$A$3:$B$103,2,FALSE),"_",BV18)),"")</f>
        <v/>
      </c>
      <c r="C18" s="36"/>
      <c r="D18" s="36"/>
      <c r="E18" s="36"/>
      <c r="F18" t="str">
        <f>IFERROR(VLOOKUP(Tabelle32[[#This Row],[Device ID]],BOM!$A$3:$BO$103,15,FALSE),"")</f>
        <v/>
      </c>
      <c r="G18" s="19"/>
      <c r="H18" t="str">
        <f>IFERROR(VLOOKUP(Tabelle32[[#This Row],[Device ID]],BOM!$A$3:$BO$103,2,FALSE),"")</f>
        <v/>
      </c>
      <c r="I18" t="str">
        <f>IFERROR(VLOOKUP(Tabelle32[[#This Row],[Device ID]],BOM!$A$3:$BO$103,11,FALSE),"")</f>
        <v/>
      </c>
      <c r="J18" t="str">
        <f>IFERROR(VLOOKUP(Tabelle32[[#This Row],[Device ID]],BOM!$A$3:$BO$103,12,FALSE),"")</f>
        <v/>
      </c>
      <c r="K18" t="str">
        <f>IFERROR(VLOOKUP(Tabelle32[[#This Row],[Device ID]],BOM!$A$3:$BO$103,13,FALSE),"")</f>
        <v/>
      </c>
      <c r="L18" t="str">
        <f>IFERROR(VLOOKUP(Tabelle32[[#This Row],[Device ID]],BOM!$A$3:$BO$103,14,FALSE),"")</f>
        <v/>
      </c>
      <c r="M18" t="str">
        <f>IFERROR(VLOOKUP(Tabelle32[[#This Row],[Device ID]],BOM!$A$3:$BO$103,16,FALSE),"")</f>
        <v/>
      </c>
      <c r="N18" t="str">
        <f>IFERROR(VLOOKUP(Tabelle32[[#This Row],[Device ID]],BOM!$A$3:$BO$103,17,FALSE),"")</f>
        <v/>
      </c>
      <c r="P18" s="16" t="str">
        <f>IFERROR(VLOOKUP(Tabelle32[[#This Row],[Device ID]],BOM!$A$3:$BO$50,19,FALSE),"")</f>
        <v/>
      </c>
      <c r="Q18" s="16" t="str">
        <f>IFERROR(VLOOKUP(Tabelle32[[#This Row],[Device ID]],BOM!$A$3:$BO$50,20,FALSE),"")</f>
        <v/>
      </c>
      <c r="R18" s="16" t="str">
        <f>IFERROR(VLOOKUP(Tabelle32[[#This Row],[Device ID]],BOM!$A$3:$BO$50,21,FALSE),"")</f>
        <v/>
      </c>
      <c r="U18" t="str">
        <f>IFERROR(VLOOKUP(Tabelle32[[#This Row],[Device ID]],BOM!$A$3:$BO$103,24,FALSE),"")</f>
        <v/>
      </c>
      <c r="V18" s="14" t="str">
        <f>IFERROR(VLOOKUP(Tabelle32[[#This Row],[Device ID]],BOM!$A$3:$BO$103,25,FALSE),"")</f>
        <v/>
      </c>
      <c r="W18" s="14" t="str">
        <f>IFERROR(VLOOKUP(Tabelle32[[#This Row],[Device ID]],BOM!$A$3:$BO$103,26,FALSE),"")</f>
        <v/>
      </c>
      <c r="X18" s="14" t="str">
        <f>IFERROR(VLOOKUP(Tabelle32[[#This Row],[Device ID]],BOM!$A$3:$BO$103,27,FALSE),"")</f>
        <v/>
      </c>
      <c r="Y18" s="14" t="str">
        <f>IFERROR(VLOOKUP(Tabelle32[[#This Row],[Device ID]],BOM!$A$3:$BO$103,28,FALSE),"")</f>
        <v/>
      </c>
      <c r="Z18" s="14" t="str">
        <f>IFERROR(VLOOKUP(Tabelle32[[#This Row],[Device ID]],BOM!$A$3:$BO$103,29,FALSE),"")</f>
        <v/>
      </c>
      <c r="AA18" s="14" t="str">
        <f>IFERROR(VLOOKUP(Tabelle32[[#This Row],[Device ID]],BOM!$A$3:$BO$103,30,FALSE),"")</f>
        <v/>
      </c>
      <c r="AB18" s="14" t="str">
        <f>IFERROR(VLOOKUP(Tabelle32[[#This Row],[Device ID]],BOM!$A$3:$BO$103,31,FALSE),"")</f>
        <v/>
      </c>
      <c r="AC18" s="14" t="str">
        <f>IFERROR(VLOOKUP(Tabelle32[[#This Row],[Device ID]],BOM!$A$3:$BO$103,32,FALSE),"")</f>
        <v/>
      </c>
      <c r="AD18" s="14" t="str">
        <f>IFERROR(VLOOKUP(Tabelle32[[#This Row],[Device ID]],BOM!$A$3:$BO$103,33,FALSE),"")</f>
        <v/>
      </c>
      <c r="AE18" s="14" t="str">
        <f>IFERROR(VLOOKUP(Tabelle32[[#This Row],[Device ID]],BOM!$A$3:$BO$103,34,FALSE),"")</f>
        <v/>
      </c>
      <c r="AF18" s="14" t="str">
        <f>IFERROR(VLOOKUP(Tabelle32[[#This Row],[Device ID]],BOM!$A$3:$BO$103,35,FALSE),"")</f>
        <v/>
      </c>
      <c r="AG18" s="14" t="str">
        <f>IFERROR(VLOOKUP(Tabelle32[[#This Row],[Device ID]],BOM!$A$3:$BO$103,36,FALSE),"")</f>
        <v/>
      </c>
      <c r="AL18" t="str">
        <f>IFERROR(VLOOKUP(Tabelle32[[#This Row],[Device ID]],BOM!$A$3:$BO$103,41,FALSE),"")</f>
        <v/>
      </c>
      <c r="AN18" t="str">
        <f>IFERROR(VLOOKUP(Tabelle32[[#This Row],[Device ID]],BOM!$A$3:$BO$103,43,FALSE),"")</f>
        <v/>
      </c>
      <c r="AP18" t="str">
        <f>IFERROR(CONCATENATE(Tabelle32[[#This Row],[Family
GFX-Unit]]," | ",Tabelle32[[#This Row],[Label 1
GFX-Unit]]," | ",Tabelle32[[#This Row],[Attached Device if Gateway]]),"")</f>
        <v xml:space="preserve"> |  | </v>
      </c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 t="str">
        <f>IF(COUNTA(Tabelle32[[#This Row],[Type:Vid_1080i50]:[Type:Anc_Prot]])&gt;0,"x","")</f>
        <v/>
      </c>
      <c r="BJ18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18" s="19"/>
      <c r="BN18" s="19"/>
      <c r="BO18" s="19"/>
      <c r="BP18" s="19"/>
      <c r="BQ18" s="19">
        <f>LEN(Tabelle32[[#This Row],[Label 1
GFX-Unit]])</f>
        <v>0</v>
      </c>
      <c r="BR18" s="19"/>
      <c r="BS18" s="19"/>
    </row>
    <row r="19" spans="1:71" ht="13" x14ac:dyDescent="0.3">
      <c r="A19" t="str">
        <f>IF(Tabelle32[[#This Row],[Device ID]]&gt;0,CONCATENATE(Tabelle32[[#This Row],[Device ID]],".",TEXT(Tabelle32[[#This Row],[Streamcounter]],"####0000")),"")</f>
        <v/>
      </c>
      <c r="B19" s="17" t="str">
        <f>IFERROR(IF(VLOOKUP(Tabelle32[[#This Row],[Device ID]],BOM!$A$3:$B$103,2,FALSE)=0,"",CONCATENATE(VLOOKUP(Tabelle32[[#This Row],[Device ID]],BOM!$A$3:$B$103,2,FALSE),"_",BV19)),"")</f>
        <v/>
      </c>
      <c r="C19" s="36"/>
      <c r="D19" s="36"/>
      <c r="E19" s="36"/>
      <c r="F19" t="str">
        <f>IFERROR(VLOOKUP(Tabelle32[[#This Row],[Device ID]],BOM!$A$3:$BO$103,15,FALSE),"")</f>
        <v/>
      </c>
      <c r="G19" s="19"/>
      <c r="H19" t="str">
        <f>IFERROR(VLOOKUP(Tabelle32[[#This Row],[Device ID]],BOM!$A$3:$BO$103,2,FALSE),"")</f>
        <v/>
      </c>
      <c r="I19" t="str">
        <f>IFERROR(VLOOKUP(Tabelle32[[#This Row],[Device ID]],BOM!$A$3:$BO$103,11,FALSE),"")</f>
        <v/>
      </c>
      <c r="J19" t="str">
        <f>IFERROR(VLOOKUP(Tabelle32[[#This Row],[Device ID]],BOM!$A$3:$BO$103,12,FALSE),"")</f>
        <v/>
      </c>
      <c r="K19" t="str">
        <f>IFERROR(VLOOKUP(Tabelle32[[#This Row],[Device ID]],BOM!$A$3:$BO$103,13,FALSE),"")</f>
        <v/>
      </c>
      <c r="L19" t="str">
        <f>IFERROR(VLOOKUP(Tabelle32[[#This Row],[Device ID]],BOM!$A$3:$BO$103,14,FALSE),"")</f>
        <v/>
      </c>
      <c r="M19" t="str">
        <f>IFERROR(VLOOKUP(Tabelle32[[#This Row],[Device ID]],BOM!$A$3:$BO$103,16,FALSE),"")</f>
        <v/>
      </c>
      <c r="N19" t="str">
        <f>IFERROR(VLOOKUP(Tabelle32[[#This Row],[Device ID]],BOM!$A$3:$BO$103,17,FALSE),"")</f>
        <v/>
      </c>
      <c r="P19" s="16" t="str">
        <f>IFERROR(VLOOKUP(Tabelle32[[#This Row],[Device ID]],BOM!$A$3:$BO$50,19,FALSE),"")</f>
        <v/>
      </c>
      <c r="Q19" s="16" t="str">
        <f>IFERROR(VLOOKUP(Tabelle32[[#This Row],[Device ID]],BOM!$A$3:$BO$50,20,FALSE),"")</f>
        <v/>
      </c>
      <c r="R19" s="16" t="str">
        <f>IFERROR(VLOOKUP(Tabelle32[[#This Row],[Device ID]],BOM!$A$3:$BO$50,21,FALSE),"")</f>
        <v/>
      </c>
      <c r="U19" t="str">
        <f>IFERROR(VLOOKUP(Tabelle32[[#This Row],[Device ID]],BOM!$A$3:$BO$103,24,FALSE),"")</f>
        <v/>
      </c>
      <c r="V19" s="14" t="str">
        <f>IFERROR(VLOOKUP(Tabelle32[[#This Row],[Device ID]],BOM!$A$3:$BO$103,25,FALSE),"")</f>
        <v/>
      </c>
      <c r="W19" s="14" t="str">
        <f>IFERROR(VLOOKUP(Tabelle32[[#This Row],[Device ID]],BOM!$A$3:$BO$103,26,FALSE),"")</f>
        <v/>
      </c>
      <c r="X19" s="14" t="str">
        <f>IFERROR(VLOOKUP(Tabelle32[[#This Row],[Device ID]],BOM!$A$3:$BO$103,27,FALSE),"")</f>
        <v/>
      </c>
      <c r="Y19" s="14" t="str">
        <f>IFERROR(VLOOKUP(Tabelle32[[#This Row],[Device ID]],BOM!$A$3:$BO$103,28,FALSE),"")</f>
        <v/>
      </c>
      <c r="Z19" s="14" t="str">
        <f>IFERROR(VLOOKUP(Tabelle32[[#This Row],[Device ID]],BOM!$A$3:$BO$103,29,FALSE),"")</f>
        <v/>
      </c>
      <c r="AA19" s="14" t="str">
        <f>IFERROR(VLOOKUP(Tabelle32[[#This Row],[Device ID]],BOM!$A$3:$BO$103,30,FALSE),"")</f>
        <v/>
      </c>
      <c r="AB19" s="14" t="str">
        <f>IFERROR(VLOOKUP(Tabelle32[[#This Row],[Device ID]],BOM!$A$3:$BO$103,31,FALSE),"")</f>
        <v/>
      </c>
      <c r="AC19" s="14" t="str">
        <f>IFERROR(VLOOKUP(Tabelle32[[#This Row],[Device ID]],BOM!$A$3:$BO$103,32,FALSE),"")</f>
        <v/>
      </c>
      <c r="AD19" s="14" t="str">
        <f>IFERROR(VLOOKUP(Tabelle32[[#This Row],[Device ID]],BOM!$A$3:$BO$103,33,FALSE),"")</f>
        <v/>
      </c>
      <c r="AE19" s="14" t="str">
        <f>IFERROR(VLOOKUP(Tabelle32[[#This Row],[Device ID]],BOM!$A$3:$BO$103,34,FALSE),"")</f>
        <v/>
      </c>
      <c r="AF19" s="14" t="str">
        <f>IFERROR(VLOOKUP(Tabelle32[[#This Row],[Device ID]],BOM!$A$3:$BO$103,35,FALSE),"")</f>
        <v/>
      </c>
      <c r="AG19" s="14" t="str">
        <f>IFERROR(VLOOKUP(Tabelle32[[#This Row],[Device ID]],BOM!$A$3:$BO$103,36,FALSE),"")</f>
        <v/>
      </c>
      <c r="AL19" t="str">
        <f>IFERROR(VLOOKUP(Tabelle32[[#This Row],[Device ID]],BOM!$A$3:$BO$103,41,FALSE),"")</f>
        <v/>
      </c>
      <c r="AN19" t="str">
        <f>IFERROR(VLOOKUP(Tabelle32[[#This Row],[Device ID]],BOM!$A$3:$BO$103,43,FALSE),"")</f>
        <v/>
      </c>
      <c r="AP19" t="str">
        <f>IFERROR(CONCATENATE(Tabelle32[[#This Row],[Family
GFX-Unit]]," | ",Tabelle32[[#This Row],[Label 1
GFX-Unit]]," | ",Tabelle32[[#This Row],[Attached Device if Gateway]]),"")</f>
        <v xml:space="preserve"> |  | </v>
      </c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 t="str">
        <f>IF(COUNTA(Tabelle32[[#This Row],[Type:Vid_1080i50]:[Type:Anc_Prot]])&gt;0,"x","")</f>
        <v/>
      </c>
      <c r="BJ19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19" s="19"/>
      <c r="BN19" s="19"/>
      <c r="BO19" s="19"/>
      <c r="BP19" s="19"/>
      <c r="BQ19" s="19">
        <f>LEN(Tabelle32[[#This Row],[Label 1
GFX-Unit]])</f>
        <v>0</v>
      </c>
      <c r="BR19" s="19"/>
      <c r="BS19" s="19"/>
    </row>
    <row r="20" spans="1:71" ht="13" x14ac:dyDescent="0.3">
      <c r="A20" t="str">
        <f>IF(Tabelle32[[#This Row],[Device ID]]&gt;0,CONCATENATE(Tabelle32[[#This Row],[Device ID]],".",TEXT(Tabelle32[[#This Row],[Streamcounter]],"####0000")),"")</f>
        <v/>
      </c>
      <c r="B20" s="17" t="str">
        <f>IFERROR(IF(VLOOKUP(Tabelle32[[#This Row],[Device ID]],BOM!$A$3:$B$103,2,FALSE)=0,"",CONCATENATE(VLOOKUP(Tabelle32[[#This Row],[Device ID]],BOM!$A$3:$B$103,2,FALSE),"_",BV20)),"")</f>
        <v/>
      </c>
      <c r="C20" s="36"/>
      <c r="D20" s="36"/>
      <c r="E20" s="36"/>
      <c r="F20" t="str">
        <f>IFERROR(VLOOKUP(Tabelle32[[#This Row],[Device ID]],BOM!$A$3:$BO$103,15,FALSE),"")</f>
        <v/>
      </c>
      <c r="G20" s="19"/>
      <c r="H20" t="str">
        <f>IFERROR(VLOOKUP(Tabelle32[[#This Row],[Device ID]],BOM!$A$3:$BO$103,2,FALSE),"")</f>
        <v/>
      </c>
      <c r="I20" t="str">
        <f>IFERROR(VLOOKUP(Tabelle32[[#This Row],[Device ID]],BOM!$A$3:$BO$103,11,FALSE),"")</f>
        <v/>
      </c>
      <c r="J20" t="str">
        <f>IFERROR(VLOOKUP(Tabelle32[[#This Row],[Device ID]],BOM!$A$3:$BO$103,12,FALSE),"")</f>
        <v/>
      </c>
      <c r="K20" t="str">
        <f>IFERROR(VLOOKUP(Tabelle32[[#This Row],[Device ID]],BOM!$A$3:$BO$103,13,FALSE),"")</f>
        <v/>
      </c>
      <c r="L20" t="str">
        <f>IFERROR(VLOOKUP(Tabelle32[[#This Row],[Device ID]],BOM!$A$3:$BO$103,14,FALSE),"")</f>
        <v/>
      </c>
      <c r="M20" t="str">
        <f>IFERROR(VLOOKUP(Tabelle32[[#This Row],[Device ID]],BOM!$A$3:$BO$103,16,FALSE),"")</f>
        <v/>
      </c>
      <c r="N20" t="str">
        <f>IFERROR(VLOOKUP(Tabelle32[[#This Row],[Device ID]],BOM!$A$3:$BO$103,17,FALSE),"")</f>
        <v/>
      </c>
      <c r="P20" s="16" t="str">
        <f>IFERROR(VLOOKUP(Tabelle32[[#This Row],[Device ID]],BOM!$A$3:$BO$50,19,FALSE),"")</f>
        <v/>
      </c>
      <c r="Q20" s="16" t="str">
        <f>IFERROR(VLOOKUP(Tabelle32[[#This Row],[Device ID]],BOM!$A$3:$BO$50,20,FALSE),"")</f>
        <v/>
      </c>
      <c r="R20" s="16" t="str">
        <f>IFERROR(VLOOKUP(Tabelle32[[#This Row],[Device ID]],BOM!$A$3:$BO$50,21,FALSE),"")</f>
        <v/>
      </c>
      <c r="U20" t="str">
        <f>IFERROR(VLOOKUP(Tabelle32[[#This Row],[Device ID]],BOM!$A$3:$BO$103,24,FALSE),"")</f>
        <v/>
      </c>
      <c r="V20" s="14" t="str">
        <f>IFERROR(VLOOKUP(Tabelle32[[#This Row],[Device ID]],BOM!$A$3:$BO$103,25,FALSE),"")</f>
        <v/>
      </c>
      <c r="W20" s="14" t="str">
        <f>IFERROR(VLOOKUP(Tabelle32[[#This Row],[Device ID]],BOM!$A$3:$BO$103,26,FALSE),"")</f>
        <v/>
      </c>
      <c r="X20" s="14" t="str">
        <f>IFERROR(VLOOKUP(Tabelle32[[#This Row],[Device ID]],BOM!$A$3:$BO$103,27,FALSE),"")</f>
        <v/>
      </c>
      <c r="Y20" s="14" t="str">
        <f>IFERROR(VLOOKUP(Tabelle32[[#This Row],[Device ID]],BOM!$A$3:$BO$103,28,FALSE),"")</f>
        <v/>
      </c>
      <c r="Z20" s="14" t="str">
        <f>IFERROR(VLOOKUP(Tabelle32[[#This Row],[Device ID]],BOM!$A$3:$BO$103,29,FALSE),"")</f>
        <v/>
      </c>
      <c r="AA20" s="14" t="str">
        <f>IFERROR(VLOOKUP(Tabelle32[[#This Row],[Device ID]],BOM!$A$3:$BO$103,30,FALSE),"")</f>
        <v/>
      </c>
      <c r="AB20" s="14" t="str">
        <f>IFERROR(VLOOKUP(Tabelle32[[#This Row],[Device ID]],BOM!$A$3:$BO$103,31,FALSE),"")</f>
        <v/>
      </c>
      <c r="AC20" s="14" t="str">
        <f>IFERROR(VLOOKUP(Tabelle32[[#This Row],[Device ID]],BOM!$A$3:$BO$103,32,FALSE),"")</f>
        <v/>
      </c>
      <c r="AD20" s="14" t="str">
        <f>IFERROR(VLOOKUP(Tabelle32[[#This Row],[Device ID]],BOM!$A$3:$BO$103,33,FALSE),"")</f>
        <v/>
      </c>
      <c r="AE20" s="14" t="str">
        <f>IFERROR(VLOOKUP(Tabelle32[[#This Row],[Device ID]],BOM!$A$3:$BO$103,34,FALSE),"")</f>
        <v/>
      </c>
      <c r="AF20" s="14" t="str">
        <f>IFERROR(VLOOKUP(Tabelle32[[#This Row],[Device ID]],BOM!$A$3:$BO$103,35,FALSE),"")</f>
        <v/>
      </c>
      <c r="AG20" s="14" t="str">
        <f>IFERROR(VLOOKUP(Tabelle32[[#This Row],[Device ID]],BOM!$A$3:$BO$103,36,FALSE),"")</f>
        <v/>
      </c>
      <c r="AL20" t="str">
        <f>IFERROR(VLOOKUP(Tabelle32[[#This Row],[Device ID]],BOM!$A$3:$BO$103,41,FALSE),"")</f>
        <v/>
      </c>
      <c r="AN20" t="str">
        <f>IFERROR(VLOOKUP(Tabelle32[[#This Row],[Device ID]],BOM!$A$3:$BO$103,43,FALSE),"")</f>
        <v/>
      </c>
      <c r="AP20" t="str">
        <f>IFERROR(CONCATENATE(Tabelle32[[#This Row],[Family
GFX-Unit]]," | ",Tabelle32[[#This Row],[Label 1
GFX-Unit]]," | ",Tabelle32[[#This Row],[Attached Device if Gateway]]),"")</f>
        <v xml:space="preserve"> |  | </v>
      </c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 t="str">
        <f>IF(COUNTA(Tabelle32[[#This Row],[Type:Vid_1080i50]:[Type:Anc_Prot]])&gt;0,"x","")</f>
        <v/>
      </c>
      <c r="BJ20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20" s="19"/>
      <c r="BN20" s="19"/>
      <c r="BO20" s="19"/>
      <c r="BP20" s="19"/>
      <c r="BQ20" s="19">
        <f>LEN(Tabelle32[[#This Row],[Label 1
GFX-Unit]])</f>
        <v>0</v>
      </c>
      <c r="BR20" s="19"/>
      <c r="BS20" s="19"/>
    </row>
    <row r="21" spans="1:71" ht="13" x14ac:dyDescent="0.3">
      <c r="A21" t="str">
        <f>IF(Tabelle32[[#This Row],[Device ID]]&gt;0,CONCATENATE(Tabelle32[[#This Row],[Device ID]],".",TEXT(Tabelle32[[#This Row],[Streamcounter]],"####0000")),"")</f>
        <v/>
      </c>
      <c r="B21" s="17" t="str">
        <f>IFERROR(IF(VLOOKUP(Tabelle32[[#This Row],[Device ID]],BOM!$A$3:$B$103,2,FALSE)=0,"",CONCATENATE(VLOOKUP(Tabelle32[[#This Row],[Device ID]],BOM!$A$3:$B$103,2,FALSE),"_",BV21)),"")</f>
        <v/>
      </c>
      <c r="C21" s="36"/>
      <c r="D21" s="36"/>
      <c r="E21" s="36"/>
      <c r="F21" t="str">
        <f>IFERROR(VLOOKUP(Tabelle32[[#This Row],[Device ID]],BOM!$A$3:$BO$103,15,FALSE),"")</f>
        <v/>
      </c>
      <c r="G21" s="19"/>
      <c r="H21" t="str">
        <f>IFERROR(VLOOKUP(Tabelle32[[#This Row],[Device ID]],BOM!$A$3:$BO$103,2,FALSE),"")</f>
        <v/>
      </c>
      <c r="I21" t="str">
        <f>IFERROR(VLOOKUP(Tabelle32[[#This Row],[Device ID]],BOM!$A$3:$BO$103,11,FALSE),"")</f>
        <v/>
      </c>
      <c r="J21" t="str">
        <f>IFERROR(VLOOKUP(Tabelle32[[#This Row],[Device ID]],BOM!$A$3:$BO$103,12,FALSE),"")</f>
        <v/>
      </c>
      <c r="K21" t="str">
        <f>IFERROR(VLOOKUP(Tabelle32[[#This Row],[Device ID]],BOM!$A$3:$BO$103,13,FALSE),"")</f>
        <v/>
      </c>
      <c r="L21" t="str">
        <f>IFERROR(VLOOKUP(Tabelle32[[#This Row],[Device ID]],BOM!$A$3:$BO$103,14,FALSE),"")</f>
        <v/>
      </c>
      <c r="M21" t="str">
        <f>IFERROR(VLOOKUP(Tabelle32[[#This Row],[Device ID]],BOM!$A$3:$BO$103,16,FALSE),"")</f>
        <v/>
      </c>
      <c r="N21" t="str">
        <f>IFERROR(VLOOKUP(Tabelle32[[#This Row],[Device ID]],BOM!$A$3:$BO$103,17,FALSE),"")</f>
        <v/>
      </c>
      <c r="P21" s="16" t="str">
        <f>IFERROR(VLOOKUP(Tabelle32[[#This Row],[Device ID]],BOM!$A$3:$BO$50,19,FALSE),"")</f>
        <v/>
      </c>
      <c r="Q21" s="16" t="str">
        <f>IFERROR(VLOOKUP(Tabelle32[[#This Row],[Device ID]],BOM!$A$3:$BO$50,20,FALSE),"")</f>
        <v/>
      </c>
      <c r="R21" s="16" t="str">
        <f>IFERROR(VLOOKUP(Tabelle32[[#This Row],[Device ID]],BOM!$A$3:$BO$50,21,FALSE),"")</f>
        <v/>
      </c>
      <c r="U21" t="str">
        <f>IFERROR(VLOOKUP(Tabelle32[[#This Row],[Device ID]],BOM!$A$3:$BO$103,24,FALSE),"")</f>
        <v/>
      </c>
      <c r="V21" s="14" t="str">
        <f>IFERROR(VLOOKUP(Tabelle32[[#This Row],[Device ID]],BOM!$A$3:$BO$103,25,FALSE),"")</f>
        <v/>
      </c>
      <c r="W21" s="14" t="str">
        <f>IFERROR(VLOOKUP(Tabelle32[[#This Row],[Device ID]],BOM!$A$3:$BO$103,26,FALSE),"")</f>
        <v/>
      </c>
      <c r="X21" s="14" t="str">
        <f>IFERROR(VLOOKUP(Tabelle32[[#This Row],[Device ID]],BOM!$A$3:$BO$103,27,FALSE),"")</f>
        <v/>
      </c>
      <c r="Y21" s="14" t="str">
        <f>IFERROR(VLOOKUP(Tabelle32[[#This Row],[Device ID]],BOM!$A$3:$BO$103,28,FALSE),"")</f>
        <v/>
      </c>
      <c r="Z21" s="14" t="str">
        <f>IFERROR(VLOOKUP(Tabelle32[[#This Row],[Device ID]],BOM!$A$3:$BO$103,29,FALSE),"")</f>
        <v/>
      </c>
      <c r="AA21" s="14" t="str">
        <f>IFERROR(VLOOKUP(Tabelle32[[#This Row],[Device ID]],BOM!$A$3:$BO$103,30,FALSE),"")</f>
        <v/>
      </c>
      <c r="AB21" s="14" t="str">
        <f>IFERROR(VLOOKUP(Tabelle32[[#This Row],[Device ID]],BOM!$A$3:$BO$103,31,FALSE),"")</f>
        <v/>
      </c>
      <c r="AC21" s="14" t="str">
        <f>IFERROR(VLOOKUP(Tabelle32[[#This Row],[Device ID]],BOM!$A$3:$BO$103,32,FALSE),"")</f>
        <v/>
      </c>
      <c r="AD21" s="14" t="str">
        <f>IFERROR(VLOOKUP(Tabelle32[[#This Row],[Device ID]],BOM!$A$3:$BO$103,33,FALSE),"")</f>
        <v/>
      </c>
      <c r="AE21" s="14" t="str">
        <f>IFERROR(VLOOKUP(Tabelle32[[#This Row],[Device ID]],BOM!$A$3:$BO$103,34,FALSE),"")</f>
        <v/>
      </c>
      <c r="AF21" s="14" t="str">
        <f>IFERROR(VLOOKUP(Tabelle32[[#This Row],[Device ID]],BOM!$A$3:$BO$103,35,FALSE),"")</f>
        <v/>
      </c>
      <c r="AG21" s="14" t="str">
        <f>IFERROR(VLOOKUP(Tabelle32[[#This Row],[Device ID]],BOM!$A$3:$BO$103,36,FALSE),"")</f>
        <v/>
      </c>
      <c r="AL21" t="str">
        <f>IFERROR(VLOOKUP(Tabelle32[[#This Row],[Device ID]],BOM!$A$3:$BO$103,41,FALSE),"")</f>
        <v/>
      </c>
      <c r="AN21" t="str">
        <f>IFERROR(VLOOKUP(Tabelle32[[#This Row],[Device ID]],BOM!$A$3:$BO$103,43,FALSE),"")</f>
        <v/>
      </c>
      <c r="AP21" t="str">
        <f>IFERROR(CONCATENATE(Tabelle32[[#This Row],[Family
GFX-Unit]]," | ",Tabelle32[[#This Row],[Label 1
GFX-Unit]]," | ",Tabelle32[[#This Row],[Attached Device if Gateway]]),"")</f>
        <v xml:space="preserve"> |  | </v>
      </c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 t="str">
        <f>IF(COUNTA(Tabelle32[[#This Row],[Type:Vid_1080i50]:[Type:Anc_Prot]])&gt;0,"x","")</f>
        <v/>
      </c>
      <c r="BJ21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21" s="19"/>
      <c r="BN21" s="19"/>
      <c r="BO21" s="19"/>
      <c r="BP21" s="19"/>
      <c r="BQ21" s="19">
        <f>LEN(Tabelle32[[#This Row],[Label 1
GFX-Unit]])</f>
        <v>0</v>
      </c>
      <c r="BR21" s="19"/>
      <c r="BS21" s="19"/>
    </row>
    <row r="22" spans="1:71" ht="13" x14ac:dyDescent="0.3">
      <c r="A22" t="str">
        <f>IF(Tabelle32[[#This Row],[Device ID]]&gt;0,CONCATENATE(Tabelle32[[#This Row],[Device ID]],".",TEXT(Tabelle32[[#This Row],[Streamcounter]],"####0000")),"")</f>
        <v/>
      </c>
      <c r="B22" s="17" t="str">
        <f>IFERROR(IF(VLOOKUP(Tabelle32[[#This Row],[Device ID]],BOM!$A$3:$B$103,2,FALSE)=0,"",CONCATENATE(VLOOKUP(Tabelle32[[#This Row],[Device ID]],BOM!$A$3:$B$103,2,FALSE),"_",BV22)),"")</f>
        <v/>
      </c>
      <c r="C22" s="36"/>
      <c r="D22" s="36"/>
      <c r="E22" s="36"/>
      <c r="F22" t="str">
        <f>IFERROR(VLOOKUP(Tabelle32[[#This Row],[Device ID]],BOM!$A$3:$BO$103,15,FALSE),"")</f>
        <v/>
      </c>
      <c r="G22" s="19"/>
      <c r="H22" t="str">
        <f>IFERROR(VLOOKUP(Tabelle32[[#This Row],[Device ID]],BOM!$A$3:$BO$103,2,FALSE),"")</f>
        <v/>
      </c>
      <c r="I22" t="str">
        <f>IFERROR(VLOOKUP(Tabelle32[[#This Row],[Device ID]],BOM!$A$3:$BO$103,11,FALSE),"")</f>
        <v/>
      </c>
      <c r="J22" t="str">
        <f>IFERROR(VLOOKUP(Tabelle32[[#This Row],[Device ID]],BOM!$A$3:$BO$103,12,FALSE),"")</f>
        <v/>
      </c>
      <c r="K22" t="str">
        <f>IFERROR(VLOOKUP(Tabelle32[[#This Row],[Device ID]],BOM!$A$3:$BO$103,13,FALSE),"")</f>
        <v/>
      </c>
      <c r="L22" t="str">
        <f>IFERROR(VLOOKUP(Tabelle32[[#This Row],[Device ID]],BOM!$A$3:$BO$103,14,FALSE),"")</f>
        <v/>
      </c>
      <c r="M22" t="str">
        <f>IFERROR(VLOOKUP(Tabelle32[[#This Row],[Device ID]],BOM!$A$3:$BO$103,16,FALSE),"")</f>
        <v/>
      </c>
      <c r="N22" t="str">
        <f>IFERROR(VLOOKUP(Tabelle32[[#This Row],[Device ID]],BOM!$A$3:$BO$103,17,FALSE),"")</f>
        <v/>
      </c>
      <c r="P22" s="16" t="str">
        <f>IFERROR(VLOOKUP(Tabelle32[[#This Row],[Device ID]],BOM!$A$3:$BO$50,19,FALSE),"")</f>
        <v/>
      </c>
      <c r="Q22" s="16" t="str">
        <f>IFERROR(VLOOKUP(Tabelle32[[#This Row],[Device ID]],BOM!$A$3:$BO$50,20,FALSE),"")</f>
        <v/>
      </c>
      <c r="R22" s="16" t="str">
        <f>IFERROR(VLOOKUP(Tabelle32[[#This Row],[Device ID]],BOM!$A$3:$BO$50,21,FALSE),"")</f>
        <v/>
      </c>
      <c r="U22" t="str">
        <f>IFERROR(VLOOKUP(Tabelle32[[#This Row],[Device ID]],BOM!$A$3:$BO$103,24,FALSE),"")</f>
        <v/>
      </c>
      <c r="V22" s="14" t="str">
        <f>IFERROR(VLOOKUP(Tabelle32[[#This Row],[Device ID]],BOM!$A$3:$BO$103,25,FALSE),"")</f>
        <v/>
      </c>
      <c r="W22" s="14" t="str">
        <f>IFERROR(VLOOKUP(Tabelle32[[#This Row],[Device ID]],BOM!$A$3:$BO$103,26,FALSE),"")</f>
        <v/>
      </c>
      <c r="X22" s="14" t="str">
        <f>IFERROR(VLOOKUP(Tabelle32[[#This Row],[Device ID]],BOM!$A$3:$BO$103,27,FALSE),"")</f>
        <v/>
      </c>
      <c r="Y22" s="14" t="str">
        <f>IFERROR(VLOOKUP(Tabelle32[[#This Row],[Device ID]],BOM!$A$3:$BO$103,28,FALSE),"")</f>
        <v/>
      </c>
      <c r="Z22" s="14" t="str">
        <f>IFERROR(VLOOKUP(Tabelle32[[#This Row],[Device ID]],BOM!$A$3:$BO$103,29,FALSE),"")</f>
        <v/>
      </c>
      <c r="AA22" s="14" t="str">
        <f>IFERROR(VLOOKUP(Tabelle32[[#This Row],[Device ID]],BOM!$A$3:$BO$103,30,FALSE),"")</f>
        <v/>
      </c>
      <c r="AB22" s="14" t="str">
        <f>IFERROR(VLOOKUP(Tabelle32[[#This Row],[Device ID]],BOM!$A$3:$BO$103,31,FALSE),"")</f>
        <v/>
      </c>
      <c r="AC22" s="14" t="str">
        <f>IFERROR(VLOOKUP(Tabelle32[[#This Row],[Device ID]],BOM!$A$3:$BO$103,32,FALSE),"")</f>
        <v/>
      </c>
      <c r="AD22" s="14" t="str">
        <f>IFERROR(VLOOKUP(Tabelle32[[#This Row],[Device ID]],BOM!$A$3:$BO$103,33,FALSE),"")</f>
        <v/>
      </c>
      <c r="AE22" s="14" t="str">
        <f>IFERROR(VLOOKUP(Tabelle32[[#This Row],[Device ID]],BOM!$A$3:$BO$103,34,FALSE),"")</f>
        <v/>
      </c>
      <c r="AF22" s="14" t="str">
        <f>IFERROR(VLOOKUP(Tabelle32[[#This Row],[Device ID]],BOM!$A$3:$BO$103,35,FALSE),"")</f>
        <v/>
      </c>
      <c r="AG22" s="14" t="str">
        <f>IFERROR(VLOOKUP(Tabelle32[[#This Row],[Device ID]],BOM!$A$3:$BO$103,36,FALSE),"")</f>
        <v/>
      </c>
      <c r="AL22" t="str">
        <f>IFERROR(VLOOKUP(Tabelle32[[#This Row],[Device ID]],BOM!$A$3:$BO$103,41,FALSE),"")</f>
        <v/>
      </c>
      <c r="AN22" t="str">
        <f>IFERROR(VLOOKUP(Tabelle32[[#This Row],[Device ID]],BOM!$A$3:$BO$103,43,FALSE),"")</f>
        <v/>
      </c>
      <c r="AP22" t="str">
        <f>IFERROR(CONCATENATE(Tabelle32[[#This Row],[Family
GFX-Unit]]," | ",Tabelle32[[#This Row],[Label 1
GFX-Unit]]," | ",Tabelle32[[#This Row],[Attached Device if Gateway]]),"")</f>
        <v xml:space="preserve"> |  | </v>
      </c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 t="str">
        <f>IF(COUNTA(Tabelle32[[#This Row],[Type:Vid_1080i50]:[Type:Anc_Prot]])&gt;0,"x","")</f>
        <v/>
      </c>
      <c r="BJ22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22" s="19"/>
      <c r="BN22" s="19"/>
      <c r="BO22" s="19"/>
      <c r="BP22" s="19"/>
      <c r="BQ22" s="19">
        <f>LEN(Tabelle32[[#This Row],[Label 1
GFX-Unit]])</f>
        <v>0</v>
      </c>
      <c r="BR22" s="19"/>
      <c r="BS22" s="19"/>
    </row>
    <row r="23" spans="1:71" ht="13" x14ac:dyDescent="0.3">
      <c r="A23" t="str">
        <f>IF(Tabelle32[[#This Row],[Device ID]]&gt;0,CONCATENATE(Tabelle32[[#This Row],[Device ID]],".",TEXT(Tabelle32[[#This Row],[Streamcounter]],"####0000")),"")</f>
        <v/>
      </c>
      <c r="B23" s="17" t="str">
        <f>IFERROR(IF(VLOOKUP(Tabelle32[[#This Row],[Device ID]],BOM!$A$3:$B$103,2,FALSE)=0,"",CONCATENATE(VLOOKUP(Tabelle32[[#This Row],[Device ID]],BOM!$A$3:$B$103,2,FALSE),"_",BV23)),"")</f>
        <v/>
      </c>
      <c r="C23" s="36"/>
      <c r="D23" s="36"/>
      <c r="E23" s="36"/>
      <c r="F23" t="str">
        <f>IFERROR(VLOOKUP(Tabelle32[[#This Row],[Device ID]],BOM!$A$3:$BO$103,15,FALSE),"")</f>
        <v/>
      </c>
      <c r="G23" s="19"/>
      <c r="H23" t="str">
        <f>IFERROR(VLOOKUP(Tabelle32[[#This Row],[Device ID]],BOM!$A$3:$BO$103,2,FALSE),"")</f>
        <v/>
      </c>
      <c r="I23" t="str">
        <f>IFERROR(VLOOKUP(Tabelle32[[#This Row],[Device ID]],BOM!$A$3:$BO$103,11,FALSE),"")</f>
        <v/>
      </c>
      <c r="J23" t="str">
        <f>IFERROR(VLOOKUP(Tabelle32[[#This Row],[Device ID]],BOM!$A$3:$BO$103,12,FALSE),"")</f>
        <v/>
      </c>
      <c r="K23" t="str">
        <f>IFERROR(VLOOKUP(Tabelle32[[#This Row],[Device ID]],BOM!$A$3:$BO$103,13,FALSE),"")</f>
        <v/>
      </c>
      <c r="L23" t="str">
        <f>IFERROR(VLOOKUP(Tabelle32[[#This Row],[Device ID]],BOM!$A$3:$BO$103,14,FALSE),"")</f>
        <v/>
      </c>
      <c r="M23" t="str">
        <f>IFERROR(VLOOKUP(Tabelle32[[#This Row],[Device ID]],BOM!$A$3:$BO$103,16,FALSE),"")</f>
        <v/>
      </c>
      <c r="N23" t="str">
        <f>IFERROR(VLOOKUP(Tabelle32[[#This Row],[Device ID]],BOM!$A$3:$BO$103,17,FALSE),"")</f>
        <v/>
      </c>
      <c r="P23" s="16" t="str">
        <f>IFERROR(VLOOKUP(Tabelle32[[#This Row],[Device ID]],BOM!$A$3:$BO$50,19,FALSE),"")</f>
        <v/>
      </c>
      <c r="Q23" s="16" t="str">
        <f>IFERROR(VLOOKUP(Tabelle32[[#This Row],[Device ID]],BOM!$A$3:$BO$50,20,FALSE),"")</f>
        <v/>
      </c>
      <c r="R23" s="16" t="str">
        <f>IFERROR(VLOOKUP(Tabelle32[[#This Row],[Device ID]],BOM!$A$3:$BO$50,21,FALSE),"")</f>
        <v/>
      </c>
      <c r="U23" t="str">
        <f>IFERROR(VLOOKUP(Tabelle32[[#This Row],[Device ID]],BOM!$A$3:$BO$103,24,FALSE),"")</f>
        <v/>
      </c>
      <c r="V23" s="14" t="str">
        <f>IFERROR(VLOOKUP(Tabelle32[[#This Row],[Device ID]],BOM!$A$3:$BO$103,25,FALSE),"")</f>
        <v/>
      </c>
      <c r="W23" s="14" t="str">
        <f>IFERROR(VLOOKUP(Tabelle32[[#This Row],[Device ID]],BOM!$A$3:$BO$103,26,FALSE),"")</f>
        <v/>
      </c>
      <c r="X23" s="14" t="str">
        <f>IFERROR(VLOOKUP(Tabelle32[[#This Row],[Device ID]],BOM!$A$3:$BO$103,27,FALSE),"")</f>
        <v/>
      </c>
      <c r="Y23" s="14" t="str">
        <f>IFERROR(VLOOKUP(Tabelle32[[#This Row],[Device ID]],BOM!$A$3:$BO$103,28,FALSE),"")</f>
        <v/>
      </c>
      <c r="Z23" s="14" t="str">
        <f>IFERROR(VLOOKUP(Tabelle32[[#This Row],[Device ID]],BOM!$A$3:$BO$103,29,FALSE),"")</f>
        <v/>
      </c>
      <c r="AA23" s="14" t="str">
        <f>IFERROR(VLOOKUP(Tabelle32[[#This Row],[Device ID]],BOM!$A$3:$BO$103,30,FALSE),"")</f>
        <v/>
      </c>
      <c r="AB23" s="14" t="str">
        <f>IFERROR(VLOOKUP(Tabelle32[[#This Row],[Device ID]],BOM!$A$3:$BO$103,31,FALSE),"")</f>
        <v/>
      </c>
      <c r="AC23" s="14" t="str">
        <f>IFERROR(VLOOKUP(Tabelle32[[#This Row],[Device ID]],BOM!$A$3:$BO$103,32,FALSE),"")</f>
        <v/>
      </c>
      <c r="AD23" s="14" t="str">
        <f>IFERROR(VLOOKUP(Tabelle32[[#This Row],[Device ID]],BOM!$A$3:$BO$103,33,FALSE),"")</f>
        <v/>
      </c>
      <c r="AE23" s="14" t="str">
        <f>IFERROR(VLOOKUP(Tabelle32[[#This Row],[Device ID]],BOM!$A$3:$BO$103,34,FALSE),"")</f>
        <v/>
      </c>
      <c r="AF23" s="14" t="str">
        <f>IFERROR(VLOOKUP(Tabelle32[[#This Row],[Device ID]],BOM!$A$3:$BO$103,35,FALSE),"")</f>
        <v/>
      </c>
      <c r="AG23" s="14" t="str">
        <f>IFERROR(VLOOKUP(Tabelle32[[#This Row],[Device ID]],BOM!$A$3:$BO$103,36,FALSE),"")</f>
        <v/>
      </c>
      <c r="AL23" t="str">
        <f>IFERROR(VLOOKUP(Tabelle32[[#This Row],[Device ID]],BOM!$A$3:$BO$103,41,FALSE),"")</f>
        <v/>
      </c>
      <c r="AN23" t="str">
        <f>IFERROR(VLOOKUP(Tabelle32[[#This Row],[Device ID]],BOM!$A$3:$BO$103,43,FALSE),"")</f>
        <v/>
      </c>
      <c r="AP23" t="str">
        <f>IFERROR(CONCATENATE(Tabelle32[[#This Row],[Family
GFX-Unit]]," | ",Tabelle32[[#This Row],[Label 1
GFX-Unit]]," | ",Tabelle32[[#This Row],[Attached Device if Gateway]]),"")</f>
        <v xml:space="preserve"> |  | </v>
      </c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 t="str">
        <f>IF(COUNTA(Tabelle32[[#This Row],[Type:Vid_1080i50]:[Type:Anc_Prot]])&gt;0,"x","")</f>
        <v/>
      </c>
      <c r="BJ23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23" s="19"/>
      <c r="BN23" s="19"/>
      <c r="BO23" s="19"/>
      <c r="BP23" s="19"/>
      <c r="BQ23" s="19">
        <f>LEN(Tabelle32[[#This Row],[Label 1
GFX-Unit]])</f>
        <v>0</v>
      </c>
      <c r="BR23" s="19"/>
      <c r="BS23" s="19"/>
    </row>
    <row r="24" spans="1:71" ht="13" x14ac:dyDescent="0.3">
      <c r="A24" t="str">
        <f>IF(Tabelle32[[#This Row],[Device ID]]&gt;0,CONCATENATE(Tabelle32[[#This Row],[Device ID]],".",TEXT(Tabelle32[[#This Row],[Streamcounter]],"####0000")),"")</f>
        <v/>
      </c>
      <c r="B24" s="17" t="str">
        <f>IFERROR(IF(VLOOKUP(Tabelle32[[#This Row],[Device ID]],BOM!$A$3:$B$103,2,FALSE)=0,"",CONCATENATE(VLOOKUP(Tabelle32[[#This Row],[Device ID]],BOM!$A$3:$B$103,2,FALSE),"_",BV24)),"")</f>
        <v/>
      </c>
      <c r="C24" s="36"/>
      <c r="D24" s="36"/>
      <c r="E24" s="36"/>
      <c r="F24" t="str">
        <f>IFERROR(VLOOKUP(Tabelle32[[#This Row],[Device ID]],BOM!$A$3:$BO$103,15,FALSE),"")</f>
        <v/>
      </c>
      <c r="G24" s="19"/>
      <c r="H24" t="str">
        <f>IFERROR(VLOOKUP(Tabelle32[[#This Row],[Device ID]],BOM!$A$3:$BO$103,2,FALSE),"")</f>
        <v/>
      </c>
      <c r="I24" t="str">
        <f>IFERROR(VLOOKUP(Tabelle32[[#This Row],[Device ID]],BOM!$A$3:$BO$103,11,FALSE),"")</f>
        <v/>
      </c>
      <c r="J24" t="str">
        <f>IFERROR(VLOOKUP(Tabelle32[[#This Row],[Device ID]],BOM!$A$3:$BO$103,12,FALSE),"")</f>
        <v/>
      </c>
      <c r="K24" t="str">
        <f>IFERROR(VLOOKUP(Tabelle32[[#This Row],[Device ID]],BOM!$A$3:$BO$103,13,FALSE),"")</f>
        <v/>
      </c>
      <c r="L24" t="str">
        <f>IFERROR(VLOOKUP(Tabelle32[[#This Row],[Device ID]],BOM!$A$3:$BO$103,14,FALSE),"")</f>
        <v/>
      </c>
      <c r="M24" t="str">
        <f>IFERROR(VLOOKUP(Tabelle32[[#This Row],[Device ID]],BOM!$A$3:$BO$103,16,FALSE),"")</f>
        <v/>
      </c>
      <c r="N24" t="str">
        <f>IFERROR(VLOOKUP(Tabelle32[[#This Row],[Device ID]],BOM!$A$3:$BO$103,17,FALSE),"")</f>
        <v/>
      </c>
      <c r="P24" s="16" t="str">
        <f>IFERROR(VLOOKUP(Tabelle32[[#This Row],[Device ID]],BOM!$A$3:$BO$50,19,FALSE),"")</f>
        <v/>
      </c>
      <c r="Q24" s="16" t="str">
        <f>IFERROR(VLOOKUP(Tabelle32[[#This Row],[Device ID]],BOM!$A$3:$BO$50,20,FALSE),"")</f>
        <v/>
      </c>
      <c r="R24" s="16" t="str">
        <f>IFERROR(VLOOKUP(Tabelle32[[#This Row],[Device ID]],BOM!$A$3:$BO$50,21,FALSE),"")</f>
        <v/>
      </c>
      <c r="U24" t="str">
        <f>IFERROR(VLOOKUP(Tabelle32[[#This Row],[Device ID]],BOM!$A$3:$BO$103,24,FALSE),"")</f>
        <v/>
      </c>
      <c r="V24" s="14" t="str">
        <f>IFERROR(VLOOKUP(Tabelle32[[#This Row],[Device ID]],BOM!$A$3:$BO$103,25,FALSE),"")</f>
        <v/>
      </c>
      <c r="W24" s="14" t="str">
        <f>IFERROR(VLOOKUP(Tabelle32[[#This Row],[Device ID]],BOM!$A$3:$BO$103,26,FALSE),"")</f>
        <v/>
      </c>
      <c r="X24" s="14" t="str">
        <f>IFERROR(VLOOKUP(Tabelle32[[#This Row],[Device ID]],BOM!$A$3:$BO$103,27,FALSE),"")</f>
        <v/>
      </c>
      <c r="Y24" s="14" t="str">
        <f>IFERROR(VLOOKUP(Tabelle32[[#This Row],[Device ID]],BOM!$A$3:$BO$103,28,FALSE),"")</f>
        <v/>
      </c>
      <c r="Z24" s="14" t="str">
        <f>IFERROR(VLOOKUP(Tabelle32[[#This Row],[Device ID]],BOM!$A$3:$BO$103,29,FALSE),"")</f>
        <v/>
      </c>
      <c r="AA24" s="14" t="str">
        <f>IFERROR(VLOOKUP(Tabelle32[[#This Row],[Device ID]],BOM!$A$3:$BO$103,30,FALSE),"")</f>
        <v/>
      </c>
      <c r="AB24" s="14" t="str">
        <f>IFERROR(VLOOKUP(Tabelle32[[#This Row],[Device ID]],BOM!$A$3:$BO$103,31,FALSE),"")</f>
        <v/>
      </c>
      <c r="AC24" s="14" t="str">
        <f>IFERROR(VLOOKUP(Tabelle32[[#This Row],[Device ID]],BOM!$A$3:$BO$103,32,FALSE),"")</f>
        <v/>
      </c>
      <c r="AD24" s="14" t="str">
        <f>IFERROR(VLOOKUP(Tabelle32[[#This Row],[Device ID]],BOM!$A$3:$BO$103,33,FALSE),"")</f>
        <v/>
      </c>
      <c r="AE24" s="14" t="str">
        <f>IFERROR(VLOOKUP(Tabelle32[[#This Row],[Device ID]],BOM!$A$3:$BO$103,34,FALSE),"")</f>
        <v/>
      </c>
      <c r="AF24" s="14" t="str">
        <f>IFERROR(VLOOKUP(Tabelle32[[#This Row],[Device ID]],BOM!$A$3:$BO$103,35,FALSE),"")</f>
        <v/>
      </c>
      <c r="AG24" s="14" t="str">
        <f>IFERROR(VLOOKUP(Tabelle32[[#This Row],[Device ID]],BOM!$A$3:$BO$103,36,FALSE),"")</f>
        <v/>
      </c>
      <c r="AL24" t="str">
        <f>IFERROR(VLOOKUP(Tabelle32[[#This Row],[Device ID]],BOM!$A$3:$BO$103,41,FALSE),"")</f>
        <v/>
      </c>
      <c r="AN24" t="str">
        <f>IFERROR(VLOOKUP(Tabelle32[[#This Row],[Device ID]],BOM!$A$3:$BO$103,43,FALSE),"")</f>
        <v/>
      </c>
      <c r="AP24" t="str">
        <f>IFERROR(CONCATENATE(Tabelle32[[#This Row],[Family
GFX-Unit]]," | ",Tabelle32[[#This Row],[Label 1
GFX-Unit]]," | ",Tabelle32[[#This Row],[Attached Device if Gateway]]),"")</f>
        <v xml:space="preserve"> |  | </v>
      </c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 t="str">
        <f>IF(COUNTA(Tabelle32[[#This Row],[Type:Vid_1080i50]:[Type:Anc_Prot]])&gt;0,"x","")</f>
        <v/>
      </c>
      <c r="BJ24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24" s="19"/>
      <c r="BN24" s="19"/>
      <c r="BO24" s="19"/>
      <c r="BP24" s="19"/>
      <c r="BQ24" s="19">
        <f>LEN(Tabelle32[[#This Row],[Label 1
GFX-Unit]])</f>
        <v>0</v>
      </c>
      <c r="BR24" s="19"/>
      <c r="BS24" s="19"/>
    </row>
    <row r="25" spans="1:71" ht="13" x14ac:dyDescent="0.3">
      <c r="A25" t="str">
        <f>IF(Tabelle32[[#This Row],[Device ID]]&gt;0,CONCATENATE(Tabelle32[[#This Row],[Device ID]],".",TEXT(Tabelle32[[#This Row],[Streamcounter]],"####0000")),"")</f>
        <v/>
      </c>
      <c r="B25" s="17" t="str">
        <f>IFERROR(IF(VLOOKUP(Tabelle32[[#This Row],[Device ID]],BOM!$A$3:$B$103,2,FALSE)=0,"",CONCATENATE(VLOOKUP(Tabelle32[[#This Row],[Device ID]],BOM!$A$3:$B$103,2,FALSE),"_",BV25)),"")</f>
        <v/>
      </c>
      <c r="C25" s="36"/>
      <c r="D25" s="36"/>
      <c r="E25" s="36"/>
      <c r="F25" t="str">
        <f>IFERROR(VLOOKUP(Tabelle32[[#This Row],[Device ID]],BOM!$A$3:$BO$103,15,FALSE),"")</f>
        <v/>
      </c>
      <c r="G25" s="19"/>
      <c r="H25" t="str">
        <f>IFERROR(VLOOKUP(Tabelle32[[#This Row],[Device ID]],BOM!$A$3:$BO$103,2,FALSE),"")</f>
        <v/>
      </c>
      <c r="I25" t="str">
        <f>IFERROR(VLOOKUP(Tabelle32[[#This Row],[Device ID]],BOM!$A$3:$BO$103,11,FALSE),"")</f>
        <v/>
      </c>
      <c r="J25" t="str">
        <f>IFERROR(VLOOKUP(Tabelle32[[#This Row],[Device ID]],BOM!$A$3:$BO$103,12,FALSE),"")</f>
        <v/>
      </c>
      <c r="K25" t="str">
        <f>IFERROR(VLOOKUP(Tabelle32[[#This Row],[Device ID]],BOM!$A$3:$BO$103,13,FALSE),"")</f>
        <v/>
      </c>
      <c r="L25" t="str">
        <f>IFERROR(VLOOKUP(Tabelle32[[#This Row],[Device ID]],BOM!$A$3:$BO$103,14,FALSE),"")</f>
        <v/>
      </c>
      <c r="M25" t="str">
        <f>IFERROR(VLOOKUP(Tabelle32[[#This Row],[Device ID]],BOM!$A$3:$BO$103,16,FALSE),"")</f>
        <v/>
      </c>
      <c r="N25" t="str">
        <f>IFERROR(VLOOKUP(Tabelle32[[#This Row],[Device ID]],BOM!$A$3:$BO$103,17,FALSE),"")</f>
        <v/>
      </c>
      <c r="P25" s="16" t="str">
        <f>IFERROR(VLOOKUP(Tabelle32[[#This Row],[Device ID]],BOM!$A$3:$BO$50,19,FALSE),"")</f>
        <v/>
      </c>
      <c r="Q25" s="16" t="str">
        <f>IFERROR(VLOOKUP(Tabelle32[[#This Row],[Device ID]],BOM!$A$3:$BO$50,20,FALSE),"")</f>
        <v/>
      </c>
      <c r="R25" s="16" t="str">
        <f>IFERROR(VLOOKUP(Tabelle32[[#This Row],[Device ID]],BOM!$A$3:$BO$50,21,FALSE),"")</f>
        <v/>
      </c>
      <c r="U25" t="str">
        <f>IFERROR(VLOOKUP(Tabelle32[[#This Row],[Device ID]],BOM!$A$3:$BO$103,24,FALSE),"")</f>
        <v/>
      </c>
      <c r="V25" s="14" t="str">
        <f>IFERROR(VLOOKUP(Tabelle32[[#This Row],[Device ID]],BOM!$A$3:$BO$103,25,FALSE),"")</f>
        <v/>
      </c>
      <c r="W25" s="14" t="str">
        <f>IFERROR(VLOOKUP(Tabelle32[[#This Row],[Device ID]],BOM!$A$3:$BO$103,26,FALSE),"")</f>
        <v/>
      </c>
      <c r="X25" s="14" t="str">
        <f>IFERROR(VLOOKUP(Tabelle32[[#This Row],[Device ID]],BOM!$A$3:$BO$103,27,FALSE),"")</f>
        <v/>
      </c>
      <c r="Y25" s="14" t="str">
        <f>IFERROR(VLOOKUP(Tabelle32[[#This Row],[Device ID]],BOM!$A$3:$BO$103,28,FALSE),"")</f>
        <v/>
      </c>
      <c r="Z25" s="14" t="str">
        <f>IFERROR(VLOOKUP(Tabelle32[[#This Row],[Device ID]],BOM!$A$3:$BO$103,29,FALSE),"")</f>
        <v/>
      </c>
      <c r="AA25" s="14" t="str">
        <f>IFERROR(VLOOKUP(Tabelle32[[#This Row],[Device ID]],BOM!$A$3:$BO$103,30,FALSE),"")</f>
        <v/>
      </c>
      <c r="AB25" s="14" t="str">
        <f>IFERROR(VLOOKUP(Tabelle32[[#This Row],[Device ID]],BOM!$A$3:$BO$103,31,FALSE),"")</f>
        <v/>
      </c>
      <c r="AC25" s="14" t="str">
        <f>IFERROR(VLOOKUP(Tabelle32[[#This Row],[Device ID]],BOM!$A$3:$BO$103,32,FALSE),"")</f>
        <v/>
      </c>
      <c r="AD25" s="14" t="str">
        <f>IFERROR(VLOOKUP(Tabelle32[[#This Row],[Device ID]],BOM!$A$3:$BO$103,33,FALSE),"")</f>
        <v/>
      </c>
      <c r="AE25" s="14" t="str">
        <f>IFERROR(VLOOKUP(Tabelle32[[#This Row],[Device ID]],BOM!$A$3:$BO$103,34,FALSE),"")</f>
        <v/>
      </c>
      <c r="AF25" s="14" t="str">
        <f>IFERROR(VLOOKUP(Tabelle32[[#This Row],[Device ID]],BOM!$A$3:$BO$103,35,FALSE),"")</f>
        <v/>
      </c>
      <c r="AG25" s="14" t="str">
        <f>IFERROR(VLOOKUP(Tabelle32[[#This Row],[Device ID]],BOM!$A$3:$BO$103,36,FALSE),"")</f>
        <v/>
      </c>
      <c r="AL25" t="str">
        <f>IFERROR(VLOOKUP(Tabelle32[[#This Row],[Device ID]],BOM!$A$3:$BO$103,41,FALSE),"")</f>
        <v/>
      </c>
      <c r="AN25" t="str">
        <f>IFERROR(VLOOKUP(Tabelle32[[#This Row],[Device ID]],BOM!$A$3:$BO$103,43,FALSE),"")</f>
        <v/>
      </c>
      <c r="AP25" t="str">
        <f>IFERROR(CONCATENATE(Tabelle32[[#This Row],[Family
GFX-Unit]]," | ",Tabelle32[[#This Row],[Label 1
GFX-Unit]]," | ",Tabelle32[[#This Row],[Attached Device if Gateway]]),"")</f>
        <v xml:space="preserve"> |  | </v>
      </c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 t="str">
        <f>IF(COUNTA(Tabelle32[[#This Row],[Type:Vid_1080i50]:[Type:Anc_Prot]])&gt;0,"x","")</f>
        <v/>
      </c>
      <c r="BJ25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25" s="19"/>
      <c r="BN25" s="19"/>
      <c r="BO25" s="19"/>
      <c r="BP25" s="19"/>
      <c r="BQ25" s="19">
        <f>LEN(Tabelle32[[#This Row],[Label 1
GFX-Unit]])</f>
        <v>0</v>
      </c>
      <c r="BR25" s="19"/>
      <c r="BS25" s="19"/>
    </row>
    <row r="26" spans="1:71" ht="13" x14ac:dyDescent="0.3">
      <c r="A26" t="str">
        <f>IF(Tabelle32[[#This Row],[Device ID]]&gt;0,CONCATENATE(Tabelle32[[#This Row],[Device ID]],".",TEXT(Tabelle32[[#This Row],[Streamcounter]],"####0000")),"")</f>
        <v/>
      </c>
      <c r="B26" s="17" t="str">
        <f>IFERROR(IF(VLOOKUP(Tabelle32[[#This Row],[Device ID]],BOM!$A$3:$B$103,2,FALSE)=0,"",CONCATENATE(VLOOKUP(Tabelle32[[#This Row],[Device ID]],BOM!$A$3:$B$103,2,FALSE),"_",BV26)),"")</f>
        <v/>
      </c>
      <c r="C26" s="36"/>
      <c r="D26" s="36"/>
      <c r="E26" s="36"/>
      <c r="F26" t="str">
        <f>IFERROR(VLOOKUP(Tabelle32[[#This Row],[Device ID]],BOM!$A$3:$BO$103,15,FALSE),"")</f>
        <v/>
      </c>
      <c r="G26" s="19"/>
      <c r="H26" t="str">
        <f>IFERROR(VLOOKUP(Tabelle32[[#This Row],[Device ID]],BOM!$A$3:$BO$103,2,FALSE),"")</f>
        <v/>
      </c>
      <c r="I26" t="str">
        <f>IFERROR(VLOOKUP(Tabelle32[[#This Row],[Device ID]],BOM!$A$3:$BO$103,11,FALSE),"")</f>
        <v/>
      </c>
      <c r="J26" t="str">
        <f>IFERROR(VLOOKUP(Tabelle32[[#This Row],[Device ID]],BOM!$A$3:$BO$103,12,FALSE),"")</f>
        <v/>
      </c>
      <c r="K26" t="str">
        <f>IFERROR(VLOOKUP(Tabelle32[[#This Row],[Device ID]],BOM!$A$3:$BO$103,13,FALSE),"")</f>
        <v/>
      </c>
      <c r="L26" t="str">
        <f>IFERROR(VLOOKUP(Tabelle32[[#This Row],[Device ID]],BOM!$A$3:$BO$103,14,FALSE),"")</f>
        <v/>
      </c>
      <c r="M26" t="str">
        <f>IFERROR(VLOOKUP(Tabelle32[[#This Row],[Device ID]],BOM!$A$3:$BO$103,16,FALSE),"")</f>
        <v/>
      </c>
      <c r="N26" t="str">
        <f>IFERROR(VLOOKUP(Tabelle32[[#This Row],[Device ID]],BOM!$A$3:$BO$103,17,FALSE),"")</f>
        <v/>
      </c>
      <c r="P26" s="16" t="str">
        <f>IFERROR(VLOOKUP(Tabelle32[[#This Row],[Device ID]],BOM!$A$3:$BO$50,19,FALSE),"")</f>
        <v/>
      </c>
      <c r="Q26" s="16" t="str">
        <f>IFERROR(VLOOKUP(Tabelle32[[#This Row],[Device ID]],BOM!$A$3:$BO$50,20,FALSE),"")</f>
        <v/>
      </c>
      <c r="R26" s="16" t="str">
        <f>IFERROR(VLOOKUP(Tabelle32[[#This Row],[Device ID]],BOM!$A$3:$BO$50,21,FALSE),"")</f>
        <v/>
      </c>
      <c r="U26" t="str">
        <f>IFERROR(VLOOKUP(Tabelle32[[#This Row],[Device ID]],BOM!$A$3:$BO$103,24,FALSE),"")</f>
        <v/>
      </c>
      <c r="V26" s="14" t="str">
        <f>IFERROR(VLOOKUP(Tabelle32[[#This Row],[Device ID]],BOM!$A$3:$BO$103,25,FALSE),"")</f>
        <v/>
      </c>
      <c r="W26" s="14" t="str">
        <f>IFERROR(VLOOKUP(Tabelle32[[#This Row],[Device ID]],BOM!$A$3:$BO$103,26,FALSE),"")</f>
        <v/>
      </c>
      <c r="X26" s="14" t="str">
        <f>IFERROR(VLOOKUP(Tabelle32[[#This Row],[Device ID]],BOM!$A$3:$BO$103,27,FALSE),"")</f>
        <v/>
      </c>
      <c r="Y26" s="14" t="str">
        <f>IFERROR(VLOOKUP(Tabelle32[[#This Row],[Device ID]],BOM!$A$3:$BO$103,28,FALSE),"")</f>
        <v/>
      </c>
      <c r="Z26" s="14" t="str">
        <f>IFERROR(VLOOKUP(Tabelle32[[#This Row],[Device ID]],BOM!$A$3:$BO$103,29,FALSE),"")</f>
        <v/>
      </c>
      <c r="AA26" s="14" t="str">
        <f>IFERROR(VLOOKUP(Tabelle32[[#This Row],[Device ID]],BOM!$A$3:$BO$103,30,FALSE),"")</f>
        <v/>
      </c>
      <c r="AB26" s="14" t="str">
        <f>IFERROR(VLOOKUP(Tabelle32[[#This Row],[Device ID]],BOM!$A$3:$BO$103,31,FALSE),"")</f>
        <v/>
      </c>
      <c r="AC26" s="14" t="str">
        <f>IFERROR(VLOOKUP(Tabelle32[[#This Row],[Device ID]],BOM!$A$3:$BO$103,32,FALSE),"")</f>
        <v/>
      </c>
      <c r="AD26" s="14" t="str">
        <f>IFERROR(VLOOKUP(Tabelle32[[#This Row],[Device ID]],BOM!$A$3:$BO$103,33,FALSE),"")</f>
        <v/>
      </c>
      <c r="AE26" s="14" t="str">
        <f>IFERROR(VLOOKUP(Tabelle32[[#This Row],[Device ID]],BOM!$A$3:$BO$103,34,FALSE),"")</f>
        <v/>
      </c>
      <c r="AF26" s="14" t="str">
        <f>IFERROR(VLOOKUP(Tabelle32[[#This Row],[Device ID]],BOM!$A$3:$BO$103,35,FALSE),"")</f>
        <v/>
      </c>
      <c r="AG26" s="14" t="str">
        <f>IFERROR(VLOOKUP(Tabelle32[[#This Row],[Device ID]],BOM!$A$3:$BO$103,36,FALSE),"")</f>
        <v/>
      </c>
      <c r="AL26" t="str">
        <f>IFERROR(VLOOKUP(Tabelle32[[#This Row],[Device ID]],BOM!$A$3:$BO$103,41,FALSE),"")</f>
        <v/>
      </c>
      <c r="AN26" t="str">
        <f>IFERROR(VLOOKUP(Tabelle32[[#This Row],[Device ID]],BOM!$A$3:$BO$103,43,FALSE),"")</f>
        <v/>
      </c>
      <c r="AP26" t="str">
        <f>IFERROR(CONCATENATE(Tabelle32[[#This Row],[Family
GFX-Unit]]," | ",Tabelle32[[#This Row],[Label 1
GFX-Unit]]," | ",Tabelle32[[#This Row],[Attached Device if Gateway]]),"")</f>
        <v xml:space="preserve"> |  | </v>
      </c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 t="str">
        <f>IF(COUNTA(Tabelle32[[#This Row],[Type:Vid_1080i50]:[Type:Anc_Prot]])&gt;0,"x","")</f>
        <v/>
      </c>
      <c r="BJ26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26" s="19"/>
      <c r="BN26" s="19"/>
      <c r="BO26" s="19"/>
      <c r="BP26" s="19"/>
      <c r="BQ26" s="19">
        <f>LEN(Tabelle32[[#This Row],[Label 1
GFX-Unit]])</f>
        <v>0</v>
      </c>
      <c r="BR26" s="19"/>
      <c r="BS26" s="19"/>
    </row>
    <row r="27" spans="1:71" ht="13" x14ac:dyDescent="0.3">
      <c r="A27" t="str">
        <f>IF(Tabelle32[[#This Row],[Device ID]]&gt;0,CONCATENATE(Tabelle32[[#This Row],[Device ID]],".",TEXT(Tabelle32[[#This Row],[Streamcounter]],"####0000")),"")</f>
        <v/>
      </c>
      <c r="B27" s="17" t="str">
        <f>IFERROR(IF(VLOOKUP(Tabelle32[[#This Row],[Device ID]],BOM!$A$3:$B$103,2,FALSE)=0,"",CONCATENATE(VLOOKUP(Tabelle32[[#This Row],[Device ID]],BOM!$A$3:$B$103,2,FALSE),"_",BV27)),"")</f>
        <v/>
      </c>
      <c r="C27" s="36"/>
      <c r="D27" s="36"/>
      <c r="E27" s="36"/>
      <c r="F27" t="str">
        <f>IFERROR(VLOOKUP(Tabelle32[[#This Row],[Device ID]],BOM!$A$3:$BO$103,15,FALSE),"")</f>
        <v/>
      </c>
      <c r="G27" s="19"/>
      <c r="H27" t="str">
        <f>IFERROR(VLOOKUP(Tabelle32[[#This Row],[Device ID]],BOM!$A$3:$BO$103,2,FALSE),"")</f>
        <v/>
      </c>
      <c r="I27" t="str">
        <f>IFERROR(VLOOKUP(Tabelle32[[#This Row],[Device ID]],BOM!$A$3:$BO$103,11,FALSE),"")</f>
        <v/>
      </c>
      <c r="J27" t="str">
        <f>IFERROR(VLOOKUP(Tabelle32[[#This Row],[Device ID]],BOM!$A$3:$BO$103,12,FALSE),"")</f>
        <v/>
      </c>
      <c r="K27" t="str">
        <f>IFERROR(VLOOKUP(Tabelle32[[#This Row],[Device ID]],BOM!$A$3:$BO$103,13,FALSE),"")</f>
        <v/>
      </c>
      <c r="L27" t="str">
        <f>IFERROR(VLOOKUP(Tabelle32[[#This Row],[Device ID]],BOM!$A$3:$BO$103,14,FALSE),"")</f>
        <v/>
      </c>
      <c r="M27" t="str">
        <f>IFERROR(VLOOKUP(Tabelle32[[#This Row],[Device ID]],BOM!$A$3:$BO$103,16,FALSE),"")</f>
        <v/>
      </c>
      <c r="N27" t="str">
        <f>IFERROR(VLOOKUP(Tabelle32[[#This Row],[Device ID]],BOM!$A$3:$BO$103,17,FALSE),"")</f>
        <v/>
      </c>
      <c r="P27" s="16" t="str">
        <f>IFERROR(VLOOKUP(Tabelle32[[#This Row],[Device ID]],BOM!$A$3:$BO$50,19,FALSE),"")</f>
        <v/>
      </c>
      <c r="Q27" s="16" t="str">
        <f>IFERROR(VLOOKUP(Tabelle32[[#This Row],[Device ID]],BOM!$A$3:$BO$50,20,FALSE),"")</f>
        <v/>
      </c>
      <c r="R27" s="16" t="str">
        <f>IFERROR(VLOOKUP(Tabelle32[[#This Row],[Device ID]],BOM!$A$3:$BO$50,21,FALSE),"")</f>
        <v/>
      </c>
      <c r="U27" t="str">
        <f>IFERROR(VLOOKUP(Tabelle32[[#This Row],[Device ID]],BOM!$A$3:$BO$103,24,FALSE),"")</f>
        <v/>
      </c>
      <c r="V27" s="14" t="str">
        <f>IFERROR(VLOOKUP(Tabelle32[[#This Row],[Device ID]],BOM!$A$3:$BO$103,25,FALSE),"")</f>
        <v/>
      </c>
      <c r="W27" s="14" t="str">
        <f>IFERROR(VLOOKUP(Tabelle32[[#This Row],[Device ID]],BOM!$A$3:$BO$103,26,FALSE),"")</f>
        <v/>
      </c>
      <c r="X27" s="14" t="str">
        <f>IFERROR(VLOOKUP(Tabelle32[[#This Row],[Device ID]],BOM!$A$3:$BO$103,27,FALSE),"")</f>
        <v/>
      </c>
      <c r="Y27" s="14" t="str">
        <f>IFERROR(VLOOKUP(Tabelle32[[#This Row],[Device ID]],BOM!$A$3:$BO$103,28,FALSE),"")</f>
        <v/>
      </c>
      <c r="Z27" s="14" t="str">
        <f>IFERROR(VLOOKUP(Tabelle32[[#This Row],[Device ID]],BOM!$A$3:$BO$103,29,FALSE),"")</f>
        <v/>
      </c>
      <c r="AA27" s="14" t="str">
        <f>IFERROR(VLOOKUP(Tabelle32[[#This Row],[Device ID]],BOM!$A$3:$BO$103,30,FALSE),"")</f>
        <v/>
      </c>
      <c r="AB27" s="14" t="str">
        <f>IFERROR(VLOOKUP(Tabelle32[[#This Row],[Device ID]],BOM!$A$3:$BO$103,31,FALSE),"")</f>
        <v/>
      </c>
      <c r="AC27" s="14" t="str">
        <f>IFERROR(VLOOKUP(Tabelle32[[#This Row],[Device ID]],BOM!$A$3:$BO$103,32,FALSE),"")</f>
        <v/>
      </c>
      <c r="AD27" s="14" t="str">
        <f>IFERROR(VLOOKUP(Tabelle32[[#This Row],[Device ID]],BOM!$A$3:$BO$103,33,FALSE),"")</f>
        <v/>
      </c>
      <c r="AE27" s="14" t="str">
        <f>IFERROR(VLOOKUP(Tabelle32[[#This Row],[Device ID]],BOM!$A$3:$BO$103,34,FALSE),"")</f>
        <v/>
      </c>
      <c r="AF27" s="14" t="str">
        <f>IFERROR(VLOOKUP(Tabelle32[[#This Row],[Device ID]],BOM!$A$3:$BO$103,35,FALSE),"")</f>
        <v/>
      </c>
      <c r="AG27" s="14" t="str">
        <f>IFERROR(VLOOKUP(Tabelle32[[#This Row],[Device ID]],BOM!$A$3:$BO$103,36,FALSE),"")</f>
        <v/>
      </c>
      <c r="AL27" t="str">
        <f>IFERROR(VLOOKUP(Tabelle32[[#This Row],[Device ID]],BOM!$A$3:$BO$103,41,FALSE),"")</f>
        <v/>
      </c>
      <c r="AN27" t="str">
        <f>IFERROR(VLOOKUP(Tabelle32[[#This Row],[Device ID]],BOM!$A$3:$BO$103,43,FALSE),"")</f>
        <v/>
      </c>
      <c r="AP27" t="str">
        <f>IFERROR(CONCATENATE(Tabelle32[[#This Row],[Family
GFX-Unit]]," | ",Tabelle32[[#This Row],[Label 1
GFX-Unit]]," | ",Tabelle32[[#This Row],[Attached Device if Gateway]]),"")</f>
        <v xml:space="preserve"> |  | </v>
      </c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 t="str">
        <f>IF(COUNTA(Tabelle32[[#This Row],[Type:Vid_1080i50]:[Type:Anc_Prot]])&gt;0,"x","")</f>
        <v/>
      </c>
      <c r="BJ27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27" s="19"/>
      <c r="BN27" s="19"/>
      <c r="BO27" s="19"/>
      <c r="BP27" s="19"/>
      <c r="BQ27" s="19">
        <f>LEN(Tabelle32[[#This Row],[Label 1
GFX-Unit]])</f>
        <v>0</v>
      </c>
      <c r="BR27" s="19"/>
      <c r="BS27" s="19"/>
    </row>
    <row r="28" spans="1:71" ht="13" x14ac:dyDescent="0.3">
      <c r="A28" t="str">
        <f>IF(Tabelle32[[#This Row],[Device ID]]&gt;0,CONCATENATE(Tabelle32[[#This Row],[Device ID]],".",TEXT(Tabelle32[[#This Row],[Streamcounter]],"####0000")),"")</f>
        <v/>
      </c>
      <c r="B28" s="17" t="str">
        <f>IFERROR(IF(VLOOKUP(Tabelle32[[#This Row],[Device ID]],BOM!$A$3:$B$103,2,FALSE)=0,"",CONCATENATE(VLOOKUP(Tabelle32[[#This Row],[Device ID]],BOM!$A$3:$B$103,2,FALSE),"_",BV28)),"")</f>
        <v/>
      </c>
      <c r="C28" s="36"/>
      <c r="D28" s="36"/>
      <c r="E28" s="36"/>
      <c r="F28" t="str">
        <f>IFERROR(VLOOKUP(Tabelle32[[#This Row],[Device ID]],BOM!$A$3:$BO$103,15,FALSE),"")</f>
        <v/>
      </c>
      <c r="G28" s="19"/>
      <c r="H28" t="str">
        <f>IFERROR(VLOOKUP(Tabelle32[[#This Row],[Device ID]],BOM!$A$3:$BO$103,2,FALSE),"")</f>
        <v/>
      </c>
      <c r="I28" t="str">
        <f>IFERROR(VLOOKUP(Tabelle32[[#This Row],[Device ID]],BOM!$A$3:$BO$103,11,FALSE),"")</f>
        <v/>
      </c>
      <c r="J28" t="str">
        <f>IFERROR(VLOOKUP(Tabelle32[[#This Row],[Device ID]],BOM!$A$3:$BO$103,12,FALSE),"")</f>
        <v/>
      </c>
      <c r="K28" t="str">
        <f>IFERROR(VLOOKUP(Tabelle32[[#This Row],[Device ID]],BOM!$A$3:$BO$103,13,FALSE),"")</f>
        <v/>
      </c>
      <c r="L28" t="str">
        <f>IFERROR(VLOOKUP(Tabelle32[[#This Row],[Device ID]],BOM!$A$3:$BO$103,14,FALSE),"")</f>
        <v/>
      </c>
      <c r="M28" t="str">
        <f>IFERROR(VLOOKUP(Tabelle32[[#This Row],[Device ID]],BOM!$A$3:$BO$103,16,FALSE),"")</f>
        <v/>
      </c>
      <c r="N28" t="str">
        <f>IFERROR(VLOOKUP(Tabelle32[[#This Row],[Device ID]],BOM!$A$3:$BO$103,17,FALSE),"")</f>
        <v/>
      </c>
      <c r="P28" s="16" t="str">
        <f>IFERROR(VLOOKUP(Tabelle32[[#This Row],[Device ID]],BOM!$A$3:$BO$50,19,FALSE),"")</f>
        <v/>
      </c>
      <c r="Q28" s="16" t="str">
        <f>IFERROR(VLOOKUP(Tabelle32[[#This Row],[Device ID]],BOM!$A$3:$BO$50,20,FALSE),"")</f>
        <v/>
      </c>
      <c r="R28" s="16" t="str">
        <f>IFERROR(VLOOKUP(Tabelle32[[#This Row],[Device ID]],BOM!$A$3:$BO$50,21,FALSE),"")</f>
        <v/>
      </c>
      <c r="U28" t="str">
        <f>IFERROR(VLOOKUP(Tabelle32[[#This Row],[Device ID]],BOM!$A$3:$BO$103,24,FALSE),"")</f>
        <v/>
      </c>
      <c r="V28" s="14" t="str">
        <f>IFERROR(VLOOKUP(Tabelle32[[#This Row],[Device ID]],BOM!$A$3:$BO$103,25,FALSE),"")</f>
        <v/>
      </c>
      <c r="W28" s="14" t="str">
        <f>IFERROR(VLOOKUP(Tabelle32[[#This Row],[Device ID]],BOM!$A$3:$BO$103,26,FALSE),"")</f>
        <v/>
      </c>
      <c r="X28" s="14" t="str">
        <f>IFERROR(VLOOKUP(Tabelle32[[#This Row],[Device ID]],BOM!$A$3:$BO$103,27,FALSE),"")</f>
        <v/>
      </c>
      <c r="Y28" s="14" t="str">
        <f>IFERROR(VLOOKUP(Tabelle32[[#This Row],[Device ID]],BOM!$A$3:$BO$103,28,FALSE),"")</f>
        <v/>
      </c>
      <c r="Z28" s="14" t="str">
        <f>IFERROR(VLOOKUP(Tabelle32[[#This Row],[Device ID]],BOM!$A$3:$BO$103,29,FALSE),"")</f>
        <v/>
      </c>
      <c r="AA28" s="14" t="str">
        <f>IFERROR(VLOOKUP(Tabelle32[[#This Row],[Device ID]],BOM!$A$3:$BO$103,30,FALSE),"")</f>
        <v/>
      </c>
      <c r="AB28" s="14" t="str">
        <f>IFERROR(VLOOKUP(Tabelle32[[#This Row],[Device ID]],BOM!$A$3:$BO$103,31,FALSE),"")</f>
        <v/>
      </c>
      <c r="AC28" s="14" t="str">
        <f>IFERROR(VLOOKUP(Tabelle32[[#This Row],[Device ID]],BOM!$A$3:$BO$103,32,FALSE),"")</f>
        <v/>
      </c>
      <c r="AD28" s="14" t="str">
        <f>IFERROR(VLOOKUP(Tabelle32[[#This Row],[Device ID]],BOM!$A$3:$BO$103,33,FALSE),"")</f>
        <v/>
      </c>
      <c r="AE28" s="14" t="str">
        <f>IFERROR(VLOOKUP(Tabelle32[[#This Row],[Device ID]],BOM!$A$3:$BO$103,34,FALSE),"")</f>
        <v/>
      </c>
      <c r="AF28" s="14" t="str">
        <f>IFERROR(VLOOKUP(Tabelle32[[#This Row],[Device ID]],BOM!$A$3:$BO$103,35,FALSE),"")</f>
        <v/>
      </c>
      <c r="AG28" s="14" t="str">
        <f>IFERROR(VLOOKUP(Tabelle32[[#This Row],[Device ID]],BOM!$A$3:$BO$103,36,FALSE),"")</f>
        <v/>
      </c>
      <c r="AL28" t="str">
        <f>IFERROR(VLOOKUP(Tabelle32[[#This Row],[Device ID]],BOM!$A$3:$BO$103,41,FALSE),"")</f>
        <v/>
      </c>
      <c r="AN28" t="str">
        <f>IFERROR(VLOOKUP(Tabelle32[[#This Row],[Device ID]],BOM!$A$3:$BO$103,43,FALSE),"")</f>
        <v/>
      </c>
      <c r="AP28" t="str">
        <f>IFERROR(CONCATENATE(Tabelle32[[#This Row],[Family
GFX-Unit]]," | ",Tabelle32[[#This Row],[Label 1
GFX-Unit]]," | ",Tabelle32[[#This Row],[Attached Device if Gateway]]),"")</f>
        <v xml:space="preserve"> |  | </v>
      </c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 t="str">
        <f>IF(COUNTA(Tabelle32[[#This Row],[Type:Vid_1080i50]:[Type:Anc_Prot]])&gt;0,"x","")</f>
        <v/>
      </c>
      <c r="BJ28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28" s="19"/>
      <c r="BN28" s="19"/>
      <c r="BO28" s="19"/>
      <c r="BP28" s="19"/>
      <c r="BQ28" s="19">
        <f>LEN(Tabelle32[[#This Row],[Label 1
GFX-Unit]])</f>
        <v>0</v>
      </c>
      <c r="BR28" s="19"/>
      <c r="BS28" s="19"/>
    </row>
    <row r="29" spans="1:71" ht="13" x14ac:dyDescent="0.3">
      <c r="A29" t="str">
        <f>IF(Tabelle32[[#This Row],[Device ID]]&gt;0,CONCATENATE(Tabelle32[[#This Row],[Device ID]],".",TEXT(Tabelle32[[#This Row],[Streamcounter]],"####0000")),"")</f>
        <v/>
      </c>
      <c r="B29" s="17" t="str">
        <f>IFERROR(IF(VLOOKUP(Tabelle32[[#This Row],[Device ID]],BOM!$A$3:$B$103,2,FALSE)=0,"",CONCATENATE(VLOOKUP(Tabelle32[[#This Row],[Device ID]],BOM!$A$3:$B$103,2,FALSE),"_",BV29)),"")</f>
        <v/>
      </c>
      <c r="C29" s="36"/>
      <c r="D29" s="36"/>
      <c r="E29" s="36"/>
      <c r="F29" t="str">
        <f>IFERROR(VLOOKUP(Tabelle32[[#This Row],[Device ID]],BOM!$A$3:$BO$103,15,FALSE),"")</f>
        <v/>
      </c>
      <c r="G29" s="19"/>
      <c r="H29" t="str">
        <f>IFERROR(VLOOKUP(Tabelle32[[#This Row],[Device ID]],BOM!$A$3:$BO$103,2,FALSE),"")</f>
        <v/>
      </c>
      <c r="I29" t="str">
        <f>IFERROR(VLOOKUP(Tabelle32[[#This Row],[Device ID]],BOM!$A$3:$BO$103,11,FALSE),"")</f>
        <v/>
      </c>
      <c r="J29" t="str">
        <f>IFERROR(VLOOKUP(Tabelle32[[#This Row],[Device ID]],BOM!$A$3:$BO$103,12,FALSE),"")</f>
        <v/>
      </c>
      <c r="K29" t="str">
        <f>IFERROR(VLOOKUP(Tabelle32[[#This Row],[Device ID]],BOM!$A$3:$BO$103,13,FALSE),"")</f>
        <v/>
      </c>
      <c r="L29" t="str">
        <f>IFERROR(VLOOKUP(Tabelle32[[#This Row],[Device ID]],BOM!$A$3:$BO$103,14,FALSE),"")</f>
        <v/>
      </c>
      <c r="M29" t="str">
        <f>IFERROR(VLOOKUP(Tabelle32[[#This Row],[Device ID]],BOM!$A$3:$BO$103,16,FALSE),"")</f>
        <v/>
      </c>
      <c r="N29" t="str">
        <f>IFERROR(VLOOKUP(Tabelle32[[#This Row],[Device ID]],BOM!$A$3:$BO$103,17,FALSE),"")</f>
        <v/>
      </c>
      <c r="P29" s="16" t="str">
        <f>IFERROR(VLOOKUP(Tabelle32[[#This Row],[Device ID]],BOM!$A$3:$BO$50,19,FALSE),"")</f>
        <v/>
      </c>
      <c r="Q29" s="16" t="str">
        <f>IFERROR(VLOOKUP(Tabelle32[[#This Row],[Device ID]],BOM!$A$3:$BO$50,20,FALSE),"")</f>
        <v/>
      </c>
      <c r="R29" s="16" t="str">
        <f>IFERROR(VLOOKUP(Tabelle32[[#This Row],[Device ID]],BOM!$A$3:$BO$50,21,FALSE),"")</f>
        <v/>
      </c>
      <c r="U29" t="str">
        <f>IFERROR(VLOOKUP(Tabelle32[[#This Row],[Device ID]],BOM!$A$3:$BO$103,24,FALSE),"")</f>
        <v/>
      </c>
      <c r="V29" s="14" t="str">
        <f>IFERROR(VLOOKUP(Tabelle32[[#This Row],[Device ID]],BOM!$A$3:$BO$103,25,FALSE),"")</f>
        <v/>
      </c>
      <c r="W29" s="14" t="str">
        <f>IFERROR(VLOOKUP(Tabelle32[[#This Row],[Device ID]],BOM!$A$3:$BO$103,26,FALSE),"")</f>
        <v/>
      </c>
      <c r="X29" s="14" t="str">
        <f>IFERROR(VLOOKUP(Tabelle32[[#This Row],[Device ID]],BOM!$A$3:$BO$103,27,FALSE),"")</f>
        <v/>
      </c>
      <c r="Y29" s="14" t="str">
        <f>IFERROR(VLOOKUP(Tabelle32[[#This Row],[Device ID]],BOM!$A$3:$BO$103,28,FALSE),"")</f>
        <v/>
      </c>
      <c r="Z29" s="14" t="str">
        <f>IFERROR(VLOOKUP(Tabelle32[[#This Row],[Device ID]],BOM!$A$3:$BO$103,29,FALSE),"")</f>
        <v/>
      </c>
      <c r="AA29" s="14" t="str">
        <f>IFERROR(VLOOKUP(Tabelle32[[#This Row],[Device ID]],BOM!$A$3:$BO$103,30,FALSE),"")</f>
        <v/>
      </c>
      <c r="AB29" s="14" t="str">
        <f>IFERROR(VLOOKUP(Tabelle32[[#This Row],[Device ID]],BOM!$A$3:$BO$103,31,FALSE),"")</f>
        <v/>
      </c>
      <c r="AC29" s="14" t="str">
        <f>IFERROR(VLOOKUP(Tabelle32[[#This Row],[Device ID]],BOM!$A$3:$BO$103,32,FALSE),"")</f>
        <v/>
      </c>
      <c r="AD29" s="14" t="str">
        <f>IFERROR(VLOOKUP(Tabelle32[[#This Row],[Device ID]],BOM!$A$3:$BO$103,33,FALSE),"")</f>
        <v/>
      </c>
      <c r="AE29" s="14" t="str">
        <f>IFERROR(VLOOKUP(Tabelle32[[#This Row],[Device ID]],BOM!$A$3:$BO$103,34,FALSE),"")</f>
        <v/>
      </c>
      <c r="AF29" s="14" t="str">
        <f>IFERROR(VLOOKUP(Tabelle32[[#This Row],[Device ID]],BOM!$A$3:$BO$103,35,FALSE),"")</f>
        <v/>
      </c>
      <c r="AG29" s="14" t="str">
        <f>IFERROR(VLOOKUP(Tabelle32[[#This Row],[Device ID]],BOM!$A$3:$BO$103,36,FALSE),"")</f>
        <v/>
      </c>
      <c r="AL29" t="str">
        <f>IFERROR(VLOOKUP(Tabelle32[[#This Row],[Device ID]],BOM!$A$3:$BO$103,41,FALSE),"")</f>
        <v/>
      </c>
      <c r="AN29" t="str">
        <f>IFERROR(VLOOKUP(Tabelle32[[#This Row],[Device ID]],BOM!$A$3:$BO$103,43,FALSE),"")</f>
        <v/>
      </c>
      <c r="AP29" t="str">
        <f>IFERROR(CONCATENATE(Tabelle32[[#This Row],[Family
GFX-Unit]]," | ",Tabelle32[[#This Row],[Label 1
GFX-Unit]]," | ",Tabelle32[[#This Row],[Attached Device if Gateway]]),"")</f>
        <v xml:space="preserve"> |  | </v>
      </c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 t="str">
        <f>IF(COUNTA(Tabelle32[[#This Row],[Type:Vid_1080i50]:[Type:Anc_Prot]])&gt;0,"x","")</f>
        <v/>
      </c>
      <c r="BJ29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29" s="19"/>
      <c r="BN29" s="19"/>
      <c r="BO29" s="19"/>
      <c r="BP29" s="19"/>
      <c r="BQ29" s="19">
        <f>LEN(Tabelle32[[#This Row],[Label 1
GFX-Unit]])</f>
        <v>0</v>
      </c>
      <c r="BR29" s="19"/>
      <c r="BS29" s="19"/>
    </row>
    <row r="30" spans="1:71" ht="13" x14ac:dyDescent="0.3">
      <c r="A30" t="str">
        <f>IF(Tabelle32[[#This Row],[Device ID]]&gt;0,CONCATENATE(Tabelle32[[#This Row],[Device ID]],".",TEXT(Tabelle32[[#This Row],[Streamcounter]],"####0000")),"")</f>
        <v/>
      </c>
      <c r="B30" s="17" t="str">
        <f>IFERROR(IF(VLOOKUP(Tabelle32[[#This Row],[Device ID]],BOM!$A$3:$B$103,2,FALSE)=0,"",CONCATENATE(VLOOKUP(Tabelle32[[#This Row],[Device ID]],BOM!$A$3:$B$103,2,FALSE),"_",BV30)),"")</f>
        <v/>
      </c>
      <c r="C30" s="36"/>
      <c r="D30" s="36"/>
      <c r="E30" s="36"/>
      <c r="F30" t="str">
        <f>IFERROR(VLOOKUP(Tabelle32[[#This Row],[Device ID]],BOM!$A$3:$BO$103,15,FALSE),"")</f>
        <v/>
      </c>
      <c r="G30" s="19"/>
      <c r="H30" t="str">
        <f>IFERROR(VLOOKUP(Tabelle32[[#This Row],[Device ID]],BOM!$A$3:$BO$103,2,FALSE),"")</f>
        <v/>
      </c>
      <c r="I30" t="str">
        <f>IFERROR(VLOOKUP(Tabelle32[[#This Row],[Device ID]],BOM!$A$3:$BO$103,11,FALSE),"")</f>
        <v/>
      </c>
      <c r="J30" t="str">
        <f>IFERROR(VLOOKUP(Tabelle32[[#This Row],[Device ID]],BOM!$A$3:$BO$103,12,FALSE),"")</f>
        <v/>
      </c>
      <c r="K30" t="str">
        <f>IFERROR(VLOOKUP(Tabelle32[[#This Row],[Device ID]],BOM!$A$3:$BO$103,13,FALSE),"")</f>
        <v/>
      </c>
      <c r="L30" t="str">
        <f>IFERROR(VLOOKUP(Tabelle32[[#This Row],[Device ID]],BOM!$A$3:$BO$103,14,FALSE),"")</f>
        <v/>
      </c>
      <c r="M30" t="str">
        <f>IFERROR(VLOOKUP(Tabelle32[[#This Row],[Device ID]],BOM!$A$3:$BO$103,16,FALSE),"")</f>
        <v/>
      </c>
      <c r="N30" t="str">
        <f>IFERROR(VLOOKUP(Tabelle32[[#This Row],[Device ID]],BOM!$A$3:$BO$103,17,FALSE),"")</f>
        <v/>
      </c>
      <c r="P30" s="16" t="str">
        <f>IFERROR(VLOOKUP(Tabelle32[[#This Row],[Device ID]],BOM!$A$3:$BO$50,19,FALSE),"")</f>
        <v/>
      </c>
      <c r="Q30" s="16" t="str">
        <f>IFERROR(VLOOKUP(Tabelle32[[#This Row],[Device ID]],BOM!$A$3:$BO$50,20,FALSE),"")</f>
        <v/>
      </c>
      <c r="R30" s="16" t="str">
        <f>IFERROR(VLOOKUP(Tabelle32[[#This Row],[Device ID]],BOM!$A$3:$BO$50,21,FALSE),"")</f>
        <v/>
      </c>
      <c r="U30" t="str">
        <f>IFERROR(VLOOKUP(Tabelle32[[#This Row],[Device ID]],BOM!$A$3:$BO$103,24,FALSE),"")</f>
        <v/>
      </c>
      <c r="V30" s="14" t="str">
        <f>IFERROR(VLOOKUP(Tabelle32[[#This Row],[Device ID]],BOM!$A$3:$BO$103,25,FALSE),"")</f>
        <v/>
      </c>
      <c r="W30" s="14" t="str">
        <f>IFERROR(VLOOKUP(Tabelle32[[#This Row],[Device ID]],BOM!$A$3:$BO$103,26,FALSE),"")</f>
        <v/>
      </c>
      <c r="X30" s="14" t="str">
        <f>IFERROR(VLOOKUP(Tabelle32[[#This Row],[Device ID]],BOM!$A$3:$BO$103,27,FALSE),"")</f>
        <v/>
      </c>
      <c r="Y30" s="14" t="str">
        <f>IFERROR(VLOOKUP(Tabelle32[[#This Row],[Device ID]],BOM!$A$3:$BO$103,28,FALSE),"")</f>
        <v/>
      </c>
      <c r="Z30" s="14" t="str">
        <f>IFERROR(VLOOKUP(Tabelle32[[#This Row],[Device ID]],BOM!$A$3:$BO$103,29,FALSE),"")</f>
        <v/>
      </c>
      <c r="AA30" s="14" t="str">
        <f>IFERROR(VLOOKUP(Tabelle32[[#This Row],[Device ID]],BOM!$A$3:$BO$103,30,FALSE),"")</f>
        <v/>
      </c>
      <c r="AB30" s="14" t="str">
        <f>IFERROR(VLOOKUP(Tabelle32[[#This Row],[Device ID]],BOM!$A$3:$BO$103,31,FALSE),"")</f>
        <v/>
      </c>
      <c r="AC30" s="14" t="str">
        <f>IFERROR(VLOOKUP(Tabelle32[[#This Row],[Device ID]],BOM!$A$3:$BO$103,32,FALSE),"")</f>
        <v/>
      </c>
      <c r="AD30" s="14" t="str">
        <f>IFERROR(VLOOKUP(Tabelle32[[#This Row],[Device ID]],BOM!$A$3:$BO$103,33,FALSE),"")</f>
        <v/>
      </c>
      <c r="AE30" s="14" t="str">
        <f>IFERROR(VLOOKUP(Tabelle32[[#This Row],[Device ID]],BOM!$A$3:$BO$103,34,FALSE),"")</f>
        <v/>
      </c>
      <c r="AF30" s="14" t="str">
        <f>IFERROR(VLOOKUP(Tabelle32[[#This Row],[Device ID]],BOM!$A$3:$BO$103,35,FALSE),"")</f>
        <v/>
      </c>
      <c r="AG30" s="14" t="str">
        <f>IFERROR(VLOOKUP(Tabelle32[[#This Row],[Device ID]],BOM!$A$3:$BO$103,36,FALSE),"")</f>
        <v/>
      </c>
      <c r="AL30" t="str">
        <f>IFERROR(VLOOKUP(Tabelle32[[#This Row],[Device ID]],BOM!$A$3:$BO$103,41,FALSE),"")</f>
        <v/>
      </c>
      <c r="AN30" t="str">
        <f>IFERROR(VLOOKUP(Tabelle32[[#This Row],[Device ID]],BOM!$A$3:$BO$103,43,FALSE),"")</f>
        <v/>
      </c>
      <c r="AP30" t="str">
        <f>IFERROR(CONCATENATE(Tabelle32[[#This Row],[Family
GFX-Unit]]," | ",Tabelle32[[#This Row],[Label 1
GFX-Unit]]," | ",Tabelle32[[#This Row],[Attached Device if Gateway]]),"")</f>
        <v xml:space="preserve"> |  | </v>
      </c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 t="str">
        <f>IF(COUNTA(Tabelle32[[#This Row],[Type:Vid_1080i50]:[Type:Anc_Prot]])&gt;0,"x","")</f>
        <v/>
      </c>
      <c r="BJ30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30" s="19"/>
      <c r="BN30" s="19"/>
      <c r="BO30" s="19"/>
      <c r="BP30" s="19"/>
      <c r="BQ30" s="19">
        <f>LEN(Tabelle32[[#This Row],[Label 1
GFX-Unit]])</f>
        <v>0</v>
      </c>
      <c r="BR30" s="19"/>
      <c r="BS30" s="19"/>
    </row>
    <row r="31" spans="1:71" ht="13" x14ac:dyDescent="0.3">
      <c r="A31" t="str">
        <f>IF(Tabelle32[[#This Row],[Device ID]]&gt;0,CONCATENATE(Tabelle32[[#This Row],[Device ID]],".",TEXT(Tabelle32[[#This Row],[Streamcounter]],"####0000")),"")</f>
        <v/>
      </c>
      <c r="B31" s="17" t="str">
        <f>IFERROR(IF(VLOOKUP(Tabelle32[[#This Row],[Device ID]],BOM!$A$3:$B$103,2,FALSE)=0,"",CONCATENATE(VLOOKUP(Tabelle32[[#This Row],[Device ID]],BOM!$A$3:$B$103,2,FALSE),"_",BV31)),"")</f>
        <v/>
      </c>
      <c r="C31" s="36"/>
      <c r="D31" s="36"/>
      <c r="E31" s="36"/>
      <c r="F31" t="str">
        <f>IFERROR(VLOOKUP(Tabelle32[[#This Row],[Device ID]],BOM!$A$3:$BO$103,15,FALSE),"")</f>
        <v/>
      </c>
      <c r="G31" s="19"/>
      <c r="H31" t="str">
        <f>IFERROR(VLOOKUP(Tabelle32[[#This Row],[Device ID]],BOM!$A$3:$BO$103,2,FALSE),"")</f>
        <v/>
      </c>
      <c r="I31" t="str">
        <f>IFERROR(VLOOKUP(Tabelle32[[#This Row],[Device ID]],BOM!$A$3:$BO$103,11,FALSE),"")</f>
        <v/>
      </c>
      <c r="J31" t="str">
        <f>IFERROR(VLOOKUP(Tabelle32[[#This Row],[Device ID]],BOM!$A$3:$BO$103,12,FALSE),"")</f>
        <v/>
      </c>
      <c r="K31" t="str">
        <f>IFERROR(VLOOKUP(Tabelle32[[#This Row],[Device ID]],BOM!$A$3:$BO$103,13,FALSE),"")</f>
        <v/>
      </c>
      <c r="L31" t="str">
        <f>IFERROR(VLOOKUP(Tabelle32[[#This Row],[Device ID]],BOM!$A$3:$BO$103,14,FALSE),"")</f>
        <v/>
      </c>
      <c r="M31" t="str">
        <f>IFERROR(VLOOKUP(Tabelle32[[#This Row],[Device ID]],BOM!$A$3:$BO$103,16,FALSE),"")</f>
        <v/>
      </c>
      <c r="N31" t="str">
        <f>IFERROR(VLOOKUP(Tabelle32[[#This Row],[Device ID]],BOM!$A$3:$BO$103,17,FALSE),"")</f>
        <v/>
      </c>
      <c r="P31" s="16" t="str">
        <f>IFERROR(VLOOKUP(Tabelle32[[#This Row],[Device ID]],BOM!$A$3:$BO$50,19,FALSE),"")</f>
        <v/>
      </c>
      <c r="Q31" s="16" t="str">
        <f>IFERROR(VLOOKUP(Tabelle32[[#This Row],[Device ID]],BOM!$A$3:$BO$50,20,FALSE),"")</f>
        <v/>
      </c>
      <c r="R31" s="16" t="str">
        <f>IFERROR(VLOOKUP(Tabelle32[[#This Row],[Device ID]],BOM!$A$3:$BO$50,21,FALSE),"")</f>
        <v/>
      </c>
      <c r="U31" t="str">
        <f>IFERROR(VLOOKUP(Tabelle32[[#This Row],[Device ID]],BOM!$A$3:$BO$103,24,FALSE),"")</f>
        <v/>
      </c>
      <c r="V31" s="14" t="str">
        <f>IFERROR(VLOOKUP(Tabelle32[[#This Row],[Device ID]],BOM!$A$3:$BO$103,25,FALSE),"")</f>
        <v/>
      </c>
      <c r="W31" s="14" t="str">
        <f>IFERROR(VLOOKUP(Tabelle32[[#This Row],[Device ID]],BOM!$A$3:$BO$103,26,FALSE),"")</f>
        <v/>
      </c>
      <c r="X31" s="14" t="str">
        <f>IFERROR(VLOOKUP(Tabelle32[[#This Row],[Device ID]],BOM!$A$3:$BO$103,27,FALSE),"")</f>
        <v/>
      </c>
      <c r="Y31" s="14" t="str">
        <f>IFERROR(VLOOKUP(Tabelle32[[#This Row],[Device ID]],BOM!$A$3:$BO$103,28,FALSE),"")</f>
        <v/>
      </c>
      <c r="Z31" s="14" t="str">
        <f>IFERROR(VLOOKUP(Tabelle32[[#This Row],[Device ID]],BOM!$A$3:$BO$103,29,FALSE),"")</f>
        <v/>
      </c>
      <c r="AA31" s="14" t="str">
        <f>IFERROR(VLOOKUP(Tabelle32[[#This Row],[Device ID]],BOM!$A$3:$BO$103,30,FALSE),"")</f>
        <v/>
      </c>
      <c r="AB31" s="14" t="str">
        <f>IFERROR(VLOOKUP(Tabelle32[[#This Row],[Device ID]],BOM!$A$3:$BO$103,31,FALSE),"")</f>
        <v/>
      </c>
      <c r="AC31" s="14" t="str">
        <f>IFERROR(VLOOKUP(Tabelle32[[#This Row],[Device ID]],BOM!$A$3:$BO$103,32,FALSE),"")</f>
        <v/>
      </c>
      <c r="AD31" s="14" t="str">
        <f>IFERROR(VLOOKUP(Tabelle32[[#This Row],[Device ID]],BOM!$A$3:$BO$103,33,FALSE),"")</f>
        <v/>
      </c>
      <c r="AE31" s="14" t="str">
        <f>IFERROR(VLOOKUP(Tabelle32[[#This Row],[Device ID]],BOM!$A$3:$BO$103,34,FALSE),"")</f>
        <v/>
      </c>
      <c r="AF31" s="14" t="str">
        <f>IFERROR(VLOOKUP(Tabelle32[[#This Row],[Device ID]],BOM!$A$3:$BO$103,35,FALSE),"")</f>
        <v/>
      </c>
      <c r="AG31" s="14" t="str">
        <f>IFERROR(VLOOKUP(Tabelle32[[#This Row],[Device ID]],BOM!$A$3:$BO$103,36,FALSE),"")</f>
        <v/>
      </c>
      <c r="AL31" t="str">
        <f>IFERROR(VLOOKUP(Tabelle32[[#This Row],[Device ID]],BOM!$A$3:$BO$103,41,FALSE),"")</f>
        <v/>
      </c>
      <c r="AN31" t="str">
        <f>IFERROR(VLOOKUP(Tabelle32[[#This Row],[Device ID]],BOM!$A$3:$BO$103,43,FALSE),"")</f>
        <v/>
      </c>
      <c r="AP31" t="str">
        <f>IFERROR(CONCATENATE(Tabelle32[[#This Row],[Family
GFX-Unit]]," | ",Tabelle32[[#This Row],[Label 1
GFX-Unit]]," | ",Tabelle32[[#This Row],[Attached Device if Gateway]]),"")</f>
        <v xml:space="preserve"> |  | </v>
      </c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 t="str">
        <f>IF(COUNTA(Tabelle32[[#This Row],[Type:Vid_1080i50]:[Type:Anc_Prot]])&gt;0,"x","")</f>
        <v/>
      </c>
      <c r="BJ31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31" s="19"/>
      <c r="BN31" s="19"/>
      <c r="BO31" s="19"/>
      <c r="BP31" s="19"/>
      <c r="BQ31" s="19">
        <f>LEN(Tabelle32[[#This Row],[Label 1
GFX-Unit]])</f>
        <v>0</v>
      </c>
      <c r="BR31" s="19"/>
      <c r="BS31" s="19"/>
    </row>
    <row r="32" spans="1:71" ht="13" x14ac:dyDescent="0.3">
      <c r="A32" t="str">
        <f>IF(Tabelle32[[#This Row],[Device ID]]&gt;0,CONCATENATE(Tabelle32[[#This Row],[Device ID]],".",TEXT(Tabelle32[[#This Row],[Streamcounter]],"####0000")),"")</f>
        <v/>
      </c>
      <c r="B32" s="17" t="str">
        <f>IFERROR(IF(VLOOKUP(Tabelle32[[#This Row],[Device ID]],BOM!$A$3:$B$103,2,FALSE)=0,"",CONCATENATE(VLOOKUP(Tabelle32[[#This Row],[Device ID]],BOM!$A$3:$B$103,2,FALSE),"_",BV32)),"")</f>
        <v/>
      </c>
      <c r="C32" s="36"/>
      <c r="D32" s="36"/>
      <c r="E32" s="36"/>
      <c r="F32" t="str">
        <f>IFERROR(VLOOKUP(Tabelle32[[#This Row],[Device ID]],BOM!$A$3:$BO$103,15,FALSE),"")</f>
        <v/>
      </c>
      <c r="G32" s="19"/>
      <c r="H32" t="str">
        <f>IFERROR(VLOOKUP(Tabelle32[[#This Row],[Device ID]],BOM!$A$3:$BO$103,2,FALSE),"")</f>
        <v/>
      </c>
      <c r="I32" t="str">
        <f>IFERROR(VLOOKUP(Tabelle32[[#This Row],[Device ID]],BOM!$A$3:$BO$103,11,FALSE),"")</f>
        <v/>
      </c>
      <c r="J32" t="str">
        <f>IFERROR(VLOOKUP(Tabelle32[[#This Row],[Device ID]],BOM!$A$3:$BO$103,12,FALSE),"")</f>
        <v/>
      </c>
      <c r="K32" t="str">
        <f>IFERROR(VLOOKUP(Tabelle32[[#This Row],[Device ID]],BOM!$A$3:$BO$103,13,FALSE),"")</f>
        <v/>
      </c>
      <c r="L32" t="str">
        <f>IFERROR(VLOOKUP(Tabelle32[[#This Row],[Device ID]],BOM!$A$3:$BO$103,14,FALSE),"")</f>
        <v/>
      </c>
      <c r="M32" t="str">
        <f>IFERROR(VLOOKUP(Tabelle32[[#This Row],[Device ID]],BOM!$A$3:$BO$103,16,FALSE),"")</f>
        <v/>
      </c>
      <c r="N32" t="str">
        <f>IFERROR(VLOOKUP(Tabelle32[[#This Row],[Device ID]],BOM!$A$3:$BO$103,17,FALSE),"")</f>
        <v/>
      </c>
      <c r="P32" s="16" t="str">
        <f>IFERROR(VLOOKUP(Tabelle32[[#This Row],[Device ID]],BOM!$A$3:$BO$50,19,FALSE),"")</f>
        <v/>
      </c>
      <c r="Q32" s="16" t="str">
        <f>IFERROR(VLOOKUP(Tabelle32[[#This Row],[Device ID]],BOM!$A$3:$BO$50,20,FALSE),"")</f>
        <v/>
      </c>
      <c r="R32" s="16" t="str">
        <f>IFERROR(VLOOKUP(Tabelle32[[#This Row],[Device ID]],BOM!$A$3:$BO$50,21,FALSE),"")</f>
        <v/>
      </c>
      <c r="U32" t="str">
        <f>IFERROR(VLOOKUP(Tabelle32[[#This Row],[Device ID]],BOM!$A$3:$BO$103,24,FALSE),"")</f>
        <v/>
      </c>
      <c r="V32" s="14" t="str">
        <f>IFERROR(VLOOKUP(Tabelle32[[#This Row],[Device ID]],BOM!$A$3:$BO$103,25,FALSE),"")</f>
        <v/>
      </c>
      <c r="W32" s="14" t="str">
        <f>IFERROR(VLOOKUP(Tabelle32[[#This Row],[Device ID]],BOM!$A$3:$BO$103,26,FALSE),"")</f>
        <v/>
      </c>
      <c r="X32" s="14" t="str">
        <f>IFERROR(VLOOKUP(Tabelle32[[#This Row],[Device ID]],BOM!$A$3:$BO$103,27,FALSE),"")</f>
        <v/>
      </c>
      <c r="Y32" s="14" t="str">
        <f>IFERROR(VLOOKUP(Tabelle32[[#This Row],[Device ID]],BOM!$A$3:$BO$103,28,FALSE),"")</f>
        <v/>
      </c>
      <c r="Z32" s="14" t="str">
        <f>IFERROR(VLOOKUP(Tabelle32[[#This Row],[Device ID]],BOM!$A$3:$BO$103,29,FALSE),"")</f>
        <v/>
      </c>
      <c r="AA32" s="14" t="str">
        <f>IFERROR(VLOOKUP(Tabelle32[[#This Row],[Device ID]],BOM!$A$3:$BO$103,30,FALSE),"")</f>
        <v/>
      </c>
      <c r="AB32" s="14" t="str">
        <f>IFERROR(VLOOKUP(Tabelle32[[#This Row],[Device ID]],BOM!$A$3:$BO$103,31,FALSE),"")</f>
        <v/>
      </c>
      <c r="AC32" s="14" t="str">
        <f>IFERROR(VLOOKUP(Tabelle32[[#This Row],[Device ID]],BOM!$A$3:$BO$103,32,FALSE),"")</f>
        <v/>
      </c>
      <c r="AD32" s="14" t="str">
        <f>IFERROR(VLOOKUP(Tabelle32[[#This Row],[Device ID]],BOM!$A$3:$BO$103,33,FALSE),"")</f>
        <v/>
      </c>
      <c r="AE32" s="14" t="str">
        <f>IFERROR(VLOOKUP(Tabelle32[[#This Row],[Device ID]],BOM!$A$3:$BO$103,34,FALSE),"")</f>
        <v/>
      </c>
      <c r="AF32" s="14" t="str">
        <f>IFERROR(VLOOKUP(Tabelle32[[#This Row],[Device ID]],BOM!$A$3:$BO$103,35,FALSE),"")</f>
        <v/>
      </c>
      <c r="AG32" s="14" t="str">
        <f>IFERROR(VLOOKUP(Tabelle32[[#This Row],[Device ID]],BOM!$A$3:$BO$103,36,FALSE),"")</f>
        <v/>
      </c>
      <c r="AL32" t="str">
        <f>IFERROR(VLOOKUP(Tabelle32[[#This Row],[Device ID]],BOM!$A$3:$BO$103,41,FALSE),"")</f>
        <v/>
      </c>
      <c r="AN32" t="str">
        <f>IFERROR(VLOOKUP(Tabelle32[[#This Row],[Device ID]],BOM!$A$3:$BO$103,43,FALSE),"")</f>
        <v/>
      </c>
      <c r="AP32" t="str">
        <f>IFERROR(CONCATENATE(Tabelle32[[#This Row],[Family
GFX-Unit]]," | ",Tabelle32[[#This Row],[Label 1
GFX-Unit]]," | ",Tabelle32[[#This Row],[Attached Device if Gateway]]),"")</f>
        <v xml:space="preserve"> |  | </v>
      </c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 t="str">
        <f>IF(COUNTA(Tabelle32[[#This Row],[Type:Vid_1080i50]:[Type:Anc_Prot]])&gt;0,"x","")</f>
        <v/>
      </c>
      <c r="BJ32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32" s="19"/>
      <c r="BN32" s="19"/>
      <c r="BO32" s="19"/>
      <c r="BP32" s="19"/>
      <c r="BQ32" s="19">
        <f>LEN(Tabelle32[[#This Row],[Label 1
GFX-Unit]])</f>
        <v>0</v>
      </c>
      <c r="BR32" s="19"/>
      <c r="BS32" s="19"/>
    </row>
    <row r="33" spans="1:71" ht="13" x14ac:dyDescent="0.3">
      <c r="A33" t="str">
        <f>IF(Tabelle32[[#This Row],[Device ID]]&gt;0,CONCATENATE(Tabelle32[[#This Row],[Device ID]],".",TEXT(Tabelle32[[#This Row],[Streamcounter]],"####0000")),"")</f>
        <v/>
      </c>
      <c r="B33" s="17" t="str">
        <f>IFERROR(IF(VLOOKUP(Tabelle32[[#This Row],[Device ID]],BOM!$A$3:$B$103,2,FALSE)=0,"",CONCATENATE(VLOOKUP(Tabelle32[[#This Row],[Device ID]],BOM!$A$3:$B$103,2,FALSE),"_",BV33)),"")</f>
        <v/>
      </c>
      <c r="C33" s="36"/>
      <c r="D33" s="36"/>
      <c r="E33" s="36"/>
      <c r="F33" t="str">
        <f>IFERROR(VLOOKUP(Tabelle32[[#This Row],[Device ID]],BOM!$A$3:$BO$103,15,FALSE),"")</f>
        <v/>
      </c>
      <c r="G33" s="19"/>
      <c r="H33" t="str">
        <f>IFERROR(VLOOKUP(Tabelle32[[#This Row],[Device ID]],BOM!$A$3:$BO$103,2,FALSE),"")</f>
        <v/>
      </c>
      <c r="I33" t="str">
        <f>IFERROR(VLOOKUP(Tabelle32[[#This Row],[Device ID]],BOM!$A$3:$BO$103,11,FALSE),"")</f>
        <v/>
      </c>
      <c r="J33" t="str">
        <f>IFERROR(VLOOKUP(Tabelle32[[#This Row],[Device ID]],BOM!$A$3:$BO$103,12,FALSE),"")</f>
        <v/>
      </c>
      <c r="K33" t="str">
        <f>IFERROR(VLOOKUP(Tabelle32[[#This Row],[Device ID]],BOM!$A$3:$BO$103,13,FALSE),"")</f>
        <v/>
      </c>
      <c r="L33" t="str">
        <f>IFERROR(VLOOKUP(Tabelle32[[#This Row],[Device ID]],BOM!$A$3:$BO$103,14,FALSE),"")</f>
        <v/>
      </c>
      <c r="M33" t="str">
        <f>IFERROR(VLOOKUP(Tabelle32[[#This Row],[Device ID]],BOM!$A$3:$BO$103,16,FALSE),"")</f>
        <v/>
      </c>
      <c r="N33" t="str">
        <f>IFERROR(VLOOKUP(Tabelle32[[#This Row],[Device ID]],BOM!$A$3:$BO$103,17,FALSE),"")</f>
        <v/>
      </c>
      <c r="P33" s="16" t="str">
        <f>IFERROR(VLOOKUP(Tabelle32[[#This Row],[Device ID]],BOM!$A$3:$BO$50,19,FALSE),"")</f>
        <v/>
      </c>
      <c r="Q33" s="16" t="str">
        <f>IFERROR(VLOOKUP(Tabelle32[[#This Row],[Device ID]],BOM!$A$3:$BO$50,20,FALSE),"")</f>
        <v/>
      </c>
      <c r="R33" s="16" t="str">
        <f>IFERROR(VLOOKUP(Tabelle32[[#This Row],[Device ID]],BOM!$A$3:$BO$50,21,FALSE),"")</f>
        <v/>
      </c>
      <c r="U33" t="str">
        <f>IFERROR(VLOOKUP(Tabelle32[[#This Row],[Device ID]],BOM!$A$3:$BO$103,24,FALSE),"")</f>
        <v/>
      </c>
      <c r="V33" s="14" t="str">
        <f>IFERROR(VLOOKUP(Tabelle32[[#This Row],[Device ID]],BOM!$A$3:$BO$103,25,FALSE),"")</f>
        <v/>
      </c>
      <c r="W33" s="14" t="str">
        <f>IFERROR(VLOOKUP(Tabelle32[[#This Row],[Device ID]],BOM!$A$3:$BO$103,26,FALSE),"")</f>
        <v/>
      </c>
      <c r="X33" s="14" t="str">
        <f>IFERROR(VLOOKUP(Tabelle32[[#This Row],[Device ID]],BOM!$A$3:$BO$103,27,FALSE),"")</f>
        <v/>
      </c>
      <c r="Y33" s="14" t="str">
        <f>IFERROR(VLOOKUP(Tabelle32[[#This Row],[Device ID]],BOM!$A$3:$BO$103,28,FALSE),"")</f>
        <v/>
      </c>
      <c r="Z33" s="14" t="str">
        <f>IFERROR(VLOOKUP(Tabelle32[[#This Row],[Device ID]],BOM!$A$3:$BO$103,29,FALSE),"")</f>
        <v/>
      </c>
      <c r="AA33" s="14" t="str">
        <f>IFERROR(VLOOKUP(Tabelle32[[#This Row],[Device ID]],BOM!$A$3:$BO$103,30,FALSE),"")</f>
        <v/>
      </c>
      <c r="AB33" s="14" t="str">
        <f>IFERROR(VLOOKUP(Tabelle32[[#This Row],[Device ID]],BOM!$A$3:$BO$103,31,FALSE),"")</f>
        <v/>
      </c>
      <c r="AC33" s="14" t="str">
        <f>IFERROR(VLOOKUP(Tabelle32[[#This Row],[Device ID]],BOM!$A$3:$BO$103,32,FALSE),"")</f>
        <v/>
      </c>
      <c r="AD33" s="14" t="str">
        <f>IFERROR(VLOOKUP(Tabelle32[[#This Row],[Device ID]],BOM!$A$3:$BO$103,33,FALSE),"")</f>
        <v/>
      </c>
      <c r="AE33" s="14" t="str">
        <f>IFERROR(VLOOKUP(Tabelle32[[#This Row],[Device ID]],BOM!$A$3:$BO$103,34,FALSE),"")</f>
        <v/>
      </c>
      <c r="AF33" s="14" t="str">
        <f>IFERROR(VLOOKUP(Tabelle32[[#This Row],[Device ID]],BOM!$A$3:$BO$103,35,FALSE),"")</f>
        <v/>
      </c>
      <c r="AG33" s="14" t="str">
        <f>IFERROR(VLOOKUP(Tabelle32[[#This Row],[Device ID]],BOM!$A$3:$BO$103,36,FALSE),"")</f>
        <v/>
      </c>
      <c r="AL33" t="str">
        <f>IFERROR(VLOOKUP(Tabelle32[[#This Row],[Device ID]],BOM!$A$3:$BO$103,41,FALSE),"")</f>
        <v/>
      </c>
      <c r="AN33" t="str">
        <f>IFERROR(VLOOKUP(Tabelle32[[#This Row],[Device ID]],BOM!$A$3:$BO$103,43,FALSE),"")</f>
        <v/>
      </c>
      <c r="AP33" t="str">
        <f>IFERROR(CONCATENATE(Tabelle32[[#This Row],[Family
GFX-Unit]]," | ",Tabelle32[[#This Row],[Label 1
GFX-Unit]]," | ",Tabelle32[[#This Row],[Attached Device if Gateway]]),"")</f>
        <v xml:space="preserve"> |  | </v>
      </c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 t="str">
        <f>IF(COUNTA(Tabelle32[[#This Row],[Type:Vid_1080i50]:[Type:Anc_Prot]])&gt;0,"x","")</f>
        <v/>
      </c>
      <c r="BJ33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33" s="19"/>
      <c r="BN33" s="19"/>
      <c r="BO33" s="19"/>
      <c r="BP33" s="19"/>
      <c r="BQ33" s="19">
        <f>LEN(Tabelle32[[#This Row],[Label 1
GFX-Unit]])</f>
        <v>0</v>
      </c>
      <c r="BR33" s="19"/>
      <c r="BS33" s="19"/>
    </row>
    <row r="34" spans="1:71" ht="13" x14ac:dyDescent="0.3">
      <c r="A34" t="str">
        <f>IF(Tabelle32[[#This Row],[Device ID]]&gt;0,CONCATENATE(Tabelle32[[#This Row],[Device ID]],".",TEXT(Tabelle32[[#This Row],[Streamcounter]],"####0000")),"")</f>
        <v/>
      </c>
      <c r="B34" s="17" t="str">
        <f>IFERROR(IF(VLOOKUP(Tabelle32[[#This Row],[Device ID]],BOM!$A$3:$B$103,2,FALSE)=0,"",CONCATENATE(VLOOKUP(Tabelle32[[#This Row],[Device ID]],BOM!$A$3:$B$103,2,FALSE),"_",BV34)),"")</f>
        <v/>
      </c>
      <c r="C34" s="36"/>
      <c r="D34" s="36"/>
      <c r="E34" s="36"/>
      <c r="F34" t="str">
        <f>IFERROR(VLOOKUP(Tabelle32[[#This Row],[Device ID]],BOM!$A$3:$BO$103,15,FALSE),"")</f>
        <v/>
      </c>
      <c r="G34" s="19"/>
      <c r="H34" t="str">
        <f>IFERROR(VLOOKUP(Tabelle32[[#This Row],[Device ID]],BOM!$A$3:$BO$103,2,FALSE),"")</f>
        <v/>
      </c>
      <c r="I34" t="str">
        <f>IFERROR(VLOOKUP(Tabelle32[[#This Row],[Device ID]],BOM!$A$3:$BO$103,11,FALSE),"")</f>
        <v/>
      </c>
      <c r="J34" t="str">
        <f>IFERROR(VLOOKUP(Tabelle32[[#This Row],[Device ID]],BOM!$A$3:$BO$103,12,FALSE),"")</f>
        <v/>
      </c>
      <c r="K34" t="str">
        <f>IFERROR(VLOOKUP(Tabelle32[[#This Row],[Device ID]],BOM!$A$3:$BO$103,13,FALSE),"")</f>
        <v/>
      </c>
      <c r="L34" t="str">
        <f>IFERROR(VLOOKUP(Tabelle32[[#This Row],[Device ID]],BOM!$A$3:$BO$103,14,FALSE),"")</f>
        <v/>
      </c>
      <c r="M34" t="str">
        <f>IFERROR(VLOOKUP(Tabelle32[[#This Row],[Device ID]],BOM!$A$3:$BO$103,16,FALSE),"")</f>
        <v/>
      </c>
      <c r="N34" t="str">
        <f>IFERROR(VLOOKUP(Tabelle32[[#This Row],[Device ID]],BOM!$A$3:$BO$103,17,FALSE),"")</f>
        <v/>
      </c>
      <c r="P34" s="16" t="str">
        <f>IFERROR(VLOOKUP(Tabelle32[[#This Row],[Device ID]],BOM!$A$3:$BO$50,19,FALSE),"")</f>
        <v/>
      </c>
      <c r="Q34" s="16" t="str">
        <f>IFERROR(VLOOKUP(Tabelle32[[#This Row],[Device ID]],BOM!$A$3:$BO$50,20,FALSE),"")</f>
        <v/>
      </c>
      <c r="R34" s="16" t="str">
        <f>IFERROR(VLOOKUP(Tabelle32[[#This Row],[Device ID]],BOM!$A$3:$BO$50,21,FALSE),"")</f>
        <v/>
      </c>
      <c r="U34" t="str">
        <f>IFERROR(VLOOKUP(Tabelle32[[#This Row],[Device ID]],BOM!$A$3:$BO$103,24,FALSE),"")</f>
        <v/>
      </c>
      <c r="V34" s="14" t="str">
        <f>IFERROR(VLOOKUP(Tabelle32[[#This Row],[Device ID]],BOM!$A$3:$BO$103,25,FALSE),"")</f>
        <v/>
      </c>
      <c r="W34" s="14" t="str">
        <f>IFERROR(VLOOKUP(Tabelle32[[#This Row],[Device ID]],BOM!$A$3:$BO$103,26,FALSE),"")</f>
        <v/>
      </c>
      <c r="X34" s="14" t="str">
        <f>IFERROR(VLOOKUP(Tabelle32[[#This Row],[Device ID]],BOM!$A$3:$BO$103,27,FALSE),"")</f>
        <v/>
      </c>
      <c r="Y34" s="14" t="str">
        <f>IFERROR(VLOOKUP(Tabelle32[[#This Row],[Device ID]],BOM!$A$3:$BO$103,28,FALSE),"")</f>
        <v/>
      </c>
      <c r="Z34" s="14" t="str">
        <f>IFERROR(VLOOKUP(Tabelle32[[#This Row],[Device ID]],BOM!$A$3:$BO$103,29,FALSE),"")</f>
        <v/>
      </c>
      <c r="AA34" s="14" t="str">
        <f>IFERROR(VLOOKUP(Tabelle32[[#This Row],[Device ID]],BOM!$A$3:$BO$103,30,FALSE),"")</f>
        <v/>
      </c>
      <c r="AB34" s="14" t="str">
        <f>IFERROR(VLOOKUP(Tabelle32[[#This Row],[Device ID]],BOM!$A$3:$BO$103,31,FALSE),"")</f>
        <v/>
      </c>
      <c r="AC34" s="14" t="str">
        <f>IFERROR(VLOOKUP(Tabelle32[[#This Row],[Device ID]],BOM!$A$3:$BO$103,32,FALSE),"")</f>
        <v/>
      </c>
      <c r="AD34" s="14" t="str">
        <f>IFERROR(VLOOKUP(Tabelle32[[#This Row],[Device ID]],BOM!$A$3:$BO$103,33,FALSE),"")</f>
        <v/>
      </c>
      <c r="AE34" s="14" t="str">
        <f>IFERROR(VLOOKUP(Tabelle32[[#This Row],[Device ID]],BOM!$A$3:$BO$103,34,FALSE),"")</f>
        <v/>
      </c>
      <c r="AF34" s="14" t="str">
        <f>IFERROR(VLOOKUP(Tabelle32[[#This Row],[Device ID]],BOM!$A$3:$BO$103,35,FALSE),"")</f>
        <v/>
      </c>
      <c r="AG34" s="14" t="str">
        <f>IFERROR(VLOOKUP(Tabelle32[[#This Row],[Device ID]],BOM!$A$3:$BO$103,36,FALSE),"")</f>
        <v/>
      </c>
      <c r="AL34" t="str">
        <f>IFERROR(VLOOKUP(Tabelle32[[#This Row],[Device ID]],BOM!$A$3:$BO$103,41,FALSE),"")</f>
        <v/>
      </c>
      <c r="AN34" t="str">
        <f>IFERROR(VLOOKUP(Tabelle32[[#This Row],[Device ID]],BOM!$A$3:$BO$103,43,FALSE),"")</f>
        <v/>
      </c>
      <c r="AP34" t="str">
        <f>IFERROR(CONCATENATE(Tabelle32[[#This Row],[Family
GFX-Unit]]," | ",Tabelle32[[#This Row],[Label 1
GFX-Unit]]," | ",Tabelle32[[#This Row],[Attached Device if Gateway]]),"")</f>
        <v xml:space="preserve"> |  | </v>
      </c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 t="str">
        <f>IF(COUNTA(Tabelle32[[#This Row],[Type:Vid_1080i50]:[Type:Anc_Prot]])&gt;0,"x","")</f>
        <v/>
      </c>
      <c r="BJ34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34" s="19"/>
      <c r="BN34" s="19"/>
      <c r="BO34" s="19"/>
      <c r="BP34" s="19"/>
      <c r="BQ34" s="19">
        <f>LEN(Tabelle32[[#This Row],[Label 1
GFX-Unit]])</f>
        <v>0</v>
      </c>
      <c r="BR34" s="19"/>
      <c r="BS34" s="19"/>
    </row>
    <row r="35" spans="1:71" ht="13" x14ac:dyDescent="0.3">
      <c r="A35" t="str">
        <f>IF(Tabelle32[[#This Row],[Device ID]]&gt;0,CONCATENATE(Tabelle32[[#This Row],[Device ID]],".",TEXT(Tabelle32[[#This Row],[Streamcounter]],"####0000")),"")</f>
        <v/>
      </c>
      <c r="B35" s="17" t="str">
        <f>IFERROR(IF(VLOOKUP(Tabelle32[[#This Row],[Device ID]],BOM!$A$3:$B$103,2,FALSE)=0,"",CONCATENATE(VLOOKUP(Tabelle32[[#This Row],[Device ID]],BOM!$A$3:$B$103,2,FALSE),"_",BV35)),"")</f>
        <v/>
      </c>
      <c r="C35" s="36"/>
      <c r="D35" s="36"/>
      <c r="E35" s="36"/>
      <c r="F35" t="str">
        <f>IFERROR(VLOOKUP(Tabelle32[[#This Row],[Device ID]],BOM!$A$3:$BO$103,15,FALSE),"")</f>
        <v/>
      </c>
      <c r="G35" s="19"/>
      <c r="H35" t="str">
        <f>IFERROR(VLOOKUP(Tabelle32[[#This Row],[Device ID]],BOM!$A$3:$BO$103,2,FALSE),"")</f>
        <v/>
      </c>
      <c r="I35" t="str">
        <f>IFERROR(VLOOKUP(Tabelle32[[#This Row],[Device ID]],BOM!$A$3:$BO$103,11,FALSE),"")</f>
        <v/>
      </c>
      <c r="J35" t="str">
        <f>IFERROR(VLOOKUP(Tabelle32[[#This Row],[Device ID]],BOM!$A$3:$BO$103,12,FALSE),"")</f>
        <v/>
      </c>
      <c r="K35" t="str">
        <f>IFERROR(VLOOKUP(Tabelle32[[#This Row],[Device ID]],BOM!$A$3:$BO$103,13,FALSE),"")</f>
        <v/>
      </c>
      <c r="L35" t="str">
        <f>IFERROR(VLOOKUP(Tabelle32[[#This Row],[Device ID]],BOM!$A$3:$BO$103,14,FALSE),"")</f>
        <v/>
      </c>
      <c r="M35" t="str">
        <f>IFERROR(VLOOKUP(Tabelle32[[#This Row],[Device ID]],BOM!$A$3:$BO$103,16,FALSE),"")</f>
        <v/>
      </c>
      <c r="N35" t="str">
        <f>IFERROR(VLOOKUP(Tabelle32[[#This Row],[Device ID]],BOM!$A$3:$BO$103,17,FALSE),"")</f>
        <v/>
      </c>
      <c r="P35" s="16" t="str">
        <f>IFERROR(VLOOKUP(Tabelle32[[#This Row],[Device ID]],BOM!$A$3:$BO$50,19,FALSE),"")</f>
        <v/>
      </c>
      <c r="Q35" s="16" t="str">
        <f>IFERROR(VLOOKUP(Tabelle32[[#This Row],[Device ID]],BOM!$A$3:$BO$50,20,FALSE),"")</f>
        <v/>
      </c>
      <c r="R35" s="16" t="str">
        <f>IFERROR(VLOOKUP(Tabelle32[[#This Row],[Device ID]],BOM!$A$3:$BO$50,21,FALSE),"")</f>
        <v/>
      </c>
      <c r="U35" t="str">
        <f>IFERROR(VLOOKUP(Tabelle32[[#This Row],[Device ID]],BOM!$A$3:$BO$103,24,FALSE),"")</f>
        <v/>
      </c>
      <c r="V35" s="14" t="str">
        <f>IFERROR(VLOOKUP(Tabelle32[[#This Row],[Device ID]],BOM!$A$3:$BO$103,25,FALSE),"")</f>
        <v/>
      </c>
      <c r="W35" s="14" t="str">
        <f>IFERROR(VLOOKUP(Tabelle32[[#This Row],[Device ID]],BOM!$A$3:$BO$103,26,FALSE),"")</f>
        <v/>
      </c>
      <c r="X35" s="14" t="str">
        <f>IFERROR(VLOOKUP(Tabelle32[[#This Row],[Device ID]],BOM!$A$3:$BO$103,27,FALSE),"")</f>
        <v/>
      </c>
      <c r="Y35" s="14" t="str">
        <f>IFERROR(VLOOKUP(Tabelle32[[#This Row],[Device ID]],BOM!$A$3:$BO$103,28,FALSE),"")</f>
        <v/>
      </c>
      <c r="Z35" s="14" t="str">
        <f>IFERROR(VLOOKUP(Tabelle32[[#This Row],[Device ID]],BOM!$A$3:$BO$103,29,FALSE),"")</f>
        <v/>
      </c>
      <c r="AA35" s="14" t="str">
        <f>IFERROR(VLOOKUP(Tabelle32[[#This Row],[Device ID]],BOM!$A$3:$BO$103,30,FALSE),"")</f>
        <v/>
      </c>
      <c r="AB35" s="14" t="str">
        <f>IFERROR(VLOOKUP(Tabelle32[[#This Row],[Device ID]],BOM!$A$3:$BO$103,31,FALSE),"")</f>
        <v/>
      </c>
      <c r="AC35" s="14" t="str">
        <f>IFERROR(VLOOKUP(Tabelle32[[#This Row],[Device ID]],BOM!$A$3:$BO$103,32,FALSE),"")</f>
        <v/>
      </c>
      <c r="AD35" s="14" t="str">
        <f>IFERROR(VLOOKUP(Tabelle32[[#This Row],[Device ID]],BOM!$A$3:$BO$103,33,FALSE),"")</f>
        <v/>
      </c>
      <c r="AE35" s="14" t="str">
        <f>IFERROR(VLOOKUP(Tabelle32[[#This Row],[Device ID]],BOM!$A$3:$BO$103,34,FALSE),"")</f>
        <v/>
      </c>
      <c r="AF35" s="14" t="str">
        <f>IFERROR(VLOOKUP(Tabelle32[[#This Row],[Device ID]],BOM!$A$3:$BO$103,35,FALSE),"")</f>
        <v/>
      </c>
      <c r="AG35" s="14" t="str">
        <f>IFERROR(VLOOKUP(Tabelle32[[#This Row],[Device ID]],BOM!$A$3:$BO$103,36,FALSE),"")</f>
        <v/>
      </c>
      <c r="AL35" t="str">
        <f>IFERROR(VLOOKUP(Tabelle32[[#This Row],[Device ID]],BOM!$A$3:$BO$103,41,FALSE),"")</f>
        <v/>
      </c>
      <c r="AN35" t="str">
        <f>IFERROR(VLOOKUP(Tabelle32[[#This Row],[Device ID]],BOM!$A$3:$BO$103,43,FALSE),"")</f>
        <v/>
      </c>
      <c r="AP35" t="str">
        <f>IFERROR(CONCATENATE(Tabelle32[[#This Row],[Family
GFX-Unit]]," | ",Tabelle32[[#This Row],[Label 1
GFX-Unit]]," | ",Tabelle32[[#This Row],[Attached Device if Gateway]]),"")</f>
        <v xml:space="preserve"> |  | </v>
      </c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 t="str">
        <f>IF(COUNTA(Tabelle32[[#This Row],[Type:Vid_1080i50]:[Type:Anc_Prot]])&gt;0,"x","")</f>
        <v/>
      </c>
      <c r="BJ35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35" s="19"/>
      <c r="BN35" s="19"/>
      <c r="BO35" s="19"/>
      <c r="BP35" s="19"/>
      <c r="BQ35" s="19">
        <f>LEN(Tabelle32[[#This Row],[Label 1
GFX-Unit]])</f>
        <v>0</v>
      </c>
      <c r="BR35" s="19"/>
      <c r="BS35" s="19"/>
    </row>
    <row r="36" spans="1:71" ht="13" x14ac:dyDescent="0.3">
      <c r="A36" t="str">
        <f>IF(Tabelle32[[#This Row],[Device ID]]&gt;0,CONCATENATE(Tabelle32[[#This Row],[Device ID]],".",TEXT(Tabelle32[[#This Row],[Streamcounter]],"####0000")),"")</f>
        <v/>
      </c>
      <c r="B36" s="17" t="str">
        <f>IFERROR(IF(VLOOKUP(Tabelle32[[#This Row],[Device ID]],BOM!$A$3:$B$103,2,FALSE)=0,"",CONCATENATE(VLOOKUP(Tabelle32[[#This Row],[Device ID]],BOM!$A$3:$B$103,2,FALSE),"_",BV36)),"")</f>
        <v/>
      </c>
      <c r="C36" s="36"/>
      <c r="D36" s="36"/>
      <c r="E36" s="36"/>
      <c r="F36" t="str">
        <f>IFERROR(VLOOKUP(Tabelle32[[#This Row],[Device ID]],BOM!$A$3:$BO$103,15,FALSE),"")</f>
        <v/>
      </c>
      <c r="G36" s="19"/>
      <c r="H36" t="str">
        <f>IFERROR(VLOOKUP(Tabelle32[[#This Row],[Device ID]],BOM!$A$3:$BO$103,2,FALSE),"")</f>
        <v/>
      </c>
      <c r="I36" t="str">
        <f>IFERROR(VLOOKUP(Tabelle32[[#This Row],[Device ID]],BOM!$A$3:$BO$103,11,FALSE),"")</f>
        <v/>
      </c>
      <c r="J36" t="str">
        <f>IFERROR(VLOOKUP(Tabelle32[[#This Row],[Device ID]],BOM!$A$3:$BO$103,12,FALSE),"")</f>
        <v/>
      </c>
      <c r="K36" t="str">
        <f>IFERROR(VLOOKUP(Tabelle32[[#This Row],[Device ID]],BOM!$A$3:$BO$103,13,FALSE),"")</f>
        <v/>
      </c>
      <c r="L36" t="str">
        <f>IFERROR(VLOOKUP(Tabelle32[[#This Row],[Device ID]],BOM!$A$3:$BO$103,14,FALSE),"")</f>
        <v/>
      </c>
      <c r="M36" t="str">
        <f>IFERROR(VLOOKUP(Tabelle32[[#This Row],[Device ID]],BOM!$A$3:$BO$103,16,FALSE),"")</f>
        <v/>
      </c>
      <c r="N36" t="str">
        <f>IFERROR(VLOOKUP(Tabelle32[[#This Row],[Device ID]],BOM!$A$3:$BO$103,17,FALSE),"")</f>
        <v/>
      </c>
      <c r="P36" s="16" t="str">
        <f>IFERROR(VLOOKUP(Tabelle32[[#This Row],[Device ID]],BOM!$A$3:$BO$50,19,FALSE),"")</f>
        <v/>
      </c>
      <c r="Q36" s="16" t="str">
        <f>IFERROR(VLOOKUP(Tabelle32[[#This Row],[Device ID]],BOM!$A$3:$BO$50,20,FALSE),"")</f>
        <v/>
      </c>
      <c r="R36" s="16" t="str">
        <f>IFERROR(VLOOKUP(Tabelle32[[#This Row],[Device ID]],BOM!$A$3:$BO$50,21,FALSE),"")</f>
        <v/>
      </c>
      <c r="U36" t="str">
        <f>IFERROR(VLOOKUP(Tabelle32[[#This Row],[Device ID]],BOM!$A$3:$BO$103,24,FALSE),"")</f>
        <v/>
      </c>
      <c r="V36" s="14" t="str">
        <f>IFERROR(VLOOKUP(Tabelle32[[#This Row],[Device ID]],BOM!$A$3:$BO$103,25,FALSE),"")</f>
        <v/>
      </c>
      <c r="W36" s="14" t="str">
        <f>IFERROR(VLOOKUP(Tabelle32[[#This Row],[Device ID]],BOM!$A$3:$BO$103,26,FALSE),"")</f>
        <v/>
      </c>
      <c r="X36" s="14" t="str">
        <f>IFERROR(VLOOKUP(Tabelle32[[#This Row],[Device ID]],BOM!$A$3:$BO$103,27,FALSE),"")</f>
        <v/>
      </c>
      <c r="Y36" s="14" t="str">
        <f>IFERROR(VLOOKUP(Tabelle32[[#This Row],[Device ID]],BOM!$A$3:$BO$103,28,FALSE),"")</f>
        <v/>
      </c>
      <c r="Z36" s="14" t="str">
        <f>IFERROR(VLOOKUP(Tabelle32[[#This Row],[Device ID]],BOM!$A$3:$BO$103,29,FALSE),"")</f>
        <v/>
      </c>
      <c r="AA36" s="14" t="str">
        <f>IFERROR(VLOOKUP(Tabelle32[[#This Row],[Device ID]],BOM!$A$3:$BO$103,30,FALSE),"")</f>
        <v/>
      </c>
      <c r="AB36" s="14" t="str">
        <f>IFERROR(VLOOKUP(Tabelle32[[#This Row],[Device ID]],BOM!$A$3:$BO$103,31,FALSE),"")</f>
        <v/>
      </c>
      <c r="AC36" s="14" t="str">
        <f>IFERROR(VLOOKUP(Tabelle32[[#This Row],[Device ID]],BOM!$A$3:$BO$103,32,FALSE),"")</f>
        <v/>
      </c>
      <c r="AD36" s="14" t="str">
        <f>IFERROR(VLOOKUP(Tabelle32[[#This Row],[Device ID]],BOM!$A$3:$BO$103,33,FALSE),"")</f>
        <v/>
      </c>
      <c r="AE36" s="14" t="str">
        <f>IFERROR(VLOOKUP(Tabelle32[[#This Row],[Device ID]],BOM!$A$3:$BO$103,34,FALSE),"")</f>
        <v/>
      </c>
      <c r="AF36" s="14" t="str">
        <f>IFERROR(VLOOKUP(Tabelle32[[#This Row],[Device ID]],BOM!$A$3:$BO$103,35,FALSE),"")</f>
        <v/>
      </c>
      <c r="AG36" s="14" t="str">
        <f>IFERROR(VLOOKUP(Tabelle32[[#This Row],[Device ID]],BOM!$A$3:$BO$103,36,FALSE),"")</f>
        <v/>
      </c>
      <c r="AL36" t="str">
        <f>IFERROR(VLOOKUP(Tabelle32[[#This Row],[Device ID]],BOM!$A$3:$BO$103,41,FALSE),"")</f>
        <v/>
      </c>
      <c r="AN36" t="str">
        <f>IFERROR(VLOOKUP(Tabelle32[[#This Row],[Device ID]],BOM!$A$3:$BO$103,43,FALSE),"")</f>
        <v/>
      </c>
      <c r="AP36" t="str">
        <f>IFERROR(CONCATENATE(Tabelle32[[#This Row],[Family
GFX-Unit]]," | ",Tabelle32[[#This Row],[Label 1
GFX-Unit]]," | ",Tabelle32[[#This Row],[Attached Device if Gateway]]),"")</f>
        <v xml:space="preserve"> |  | </v>
      </c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 t="str">
        <f>IF(COUNTA(Tabelle32[[#This Row],[Type:Vid_1080i50]:[Type:Anc_Prot]])&gt;0,"x","")</f>
        <v/>
      </c>
      <c r="BJ36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36" s="19"/>
      <c r="BN36" s="19"/>
      <c r="BO36" s="19"/>
      <c r="BP36" s="19"/>
      <c r="BQ36" s="19">
        <f>LEN(Tabelle32[[#This Row],[Label 1
GFX-Unit]])</f>
        <v>0</v>
      </c>
      <c r="BR36" s="19"/>
      <c r="BS36" s="19"/>
    </row>
    <row r="37" spans="1:71" ht="13" x14ac:dyDescent="0.3">
      <c r="A37" t="str">
        <f>IF(Tabelle32[[#This Row],[Device ID]]&gt;0,CONCATENATE(Tabelle32[[#This Row],[Device ID]],".",TEXT(Tabelle32[[#This Row],[Streamcounter]],"####0000")),"")</f>
        <v/>
      </c>
      <c r="B37" s="17" t="str">
        <f>IFERROR(IF(VLOOKUP(Tabelle32[[#This Row],[Device ID]],BOM!$A$3:$B$103,2,FALSE)=0,"",CONCATENATE(VLOOKUP(Tabelle32[[#This Row],[Device ID]],BOM!$A$3:$B$103,2,FALSE),"_",BV37)),"")</f>
        <v/>
      </c>
      <c r="C37" s="36"/>
      <c r="D37" s="36"/>
      <c r="E37" s="36"/>
      <c r="F37" t="str">
        <f>IFERROR(VLOOKUP(Tabelle32[[#This Row],[Device ID]],BOM!$A$3:$BO$103,15,FALSE),"")</f>
        <v/>
      </c>
      <c r="G37" s="19"/>
      <c r="H37" t="str">
        <f>IFERROR(VLOOKUP(Tabelle32[[#This Row],[Device ID]],BOM!$A$3:$BO$103,2,FALSE),"")</f>
        <v/>
      </c>
      <c r="I37" t="str">
        <f>IFERROR(VLOOKUP(Tabelle32[[#This Row],[Device ID]],BOM!$A$3:$BO$103,11,FALSE),"")</f>
        <v/>
      </c>
      <c r="J37" t="str">
        <f>IFERROR(VLOOKUP(Tabelle32[[#This Row],[Device ID]],BOM!$A$3:$BO$103,12,FALSE),"")</f>
        <v/>
      </c>
      <c r="K37" t="str">
        <f>IFERROR(VLOOKUP(Tabelle32[[#This Row],[Device ID]],BOM!$A$3:$BO$103,13,FALSE),"")</f>
        <v/>
      </c>
      <c r="L37" t="str">
        <f>IFERROR(VLOOKUP(Tabelle32[[#This Row],[Device ID]],BOM!$A$3:$BO$103,14,FALSE),"")</f>
        <v/>
      </c>
      <c r="M37" t="str">
        <f>IFERROR(VLOOKUP(Tabelle32[[#This Row],[Device ID]],BOM!$A$3:$BO$103,16,FALSE),"")</f>
        <v/>
      </c>
      <c r="N37" t="str">
        <f>IFERROR(VLOOKUP(Tabelle32[[#This Row],[Device ID]],BOM!$A$3:$BO$103,17,FALSE),"")</f>
        <v/>
      </c>
      <c r="P37" s="16" t="str">
        <f>IFERROR(VLOOKUP(Tabelle32[[#This Row],[Device ID]],BOM!$A$3:$BO$50,19,FALSE),"")</f>
        <v/>
      </c>
      <c r="Q37" s="16" t="str">
        <f>IFERROR(VLOOKUP(Tabelle32[[#This Row],[Device ID]],BOM!$A$3:$BO$50,20,FALSE),"")</f>
        <v/>
      </c>
      <c r="R37" s="16" t="str">
        <f>IFERROR(VLOOKUP(Tabelle32[[#This Row],[Device ID]],BOM!$A$3:$BO$50,21,FALSE),"")</f>
        <v/>
      </c>
      <c r="U37" t="str">
        <f>IFERROR(VLOOKUP(Tabelle32[[#This Row],[Device ID]],BOM!$A$3:$BO$103,24,FALSE),"")</f>
        <v/>
      </c>
      <c r="V37" s="14" t="str">
        <f>IFERROR(VLOOKUP(Tabelle32[[#This Row],[Device ID]],BOM!$A$3:$BO$103,25,FALSE),"")</f>
        <v/>
      </c>
      <c r="W37" s="14" t="str">
        <f>IFERROR(VLOOKUP(Tabelle32[[#This Row],[Device ID]],BOM!$A$3:$BO$103,26,FALSE),"")</f>
        <v/>
      </c>
      <c r="X37" s="14" t="str">
        <f>IFERROR(VLOOKUP(Tabelle32[[#This Row],[Device ID]],BOM!$A$3:$BO$103,27,FALSE),"")</f>
        <v/>
      </c>
      <c r="Y37" s="14" t="str">
        <f>IFERROR(VLOOKUP(Tabelle32[[#This Row],[Device ID]],BOM!$A$3:$BO$103,28,FALSE),"")</f>
        <v/>
      </c>
      <c r="Z37" s="14" t="str">
        <f>IFERROR(VLOOKUP(Tabelle32[[#This Row],[Device ID]],BOM!$A$3:$BO$103,29,FALSE),"")</f>
        <v/>
      </c>
      <c r="AA37" s="14" t="str">
        <f>IFERROR(VLOOKUP(Tabelle32[[#This Row],[Device ID]],BOM!$A$3:$BO$103,30,FALSE),"")</f>
        <v/>
      </c>
      <c r="AB37" s="14" t="str">
        <f>IFERROR(VLOOKUP(Tabelle32[[#This Row],[Device ID]],BOM!$A$3:$BO$103,31,FALSE),"")</f>
        <v/>
      </c>
      <c r="AC37" s="14" t="str">
        <f>IFERROR(VLOOKUP(Tabelle32[[#This Row],[Device ID]],BOM!$A$3:$BO$103,32,FALSE),"")</f>
        <v/>
      </c>
      <c r="AD37" s="14" t="str">
        <f>IFERROR(VLOOKUP(Tabelle32[[#This Row],[Device ID]],BOM!$A$3:$BO$103,33,FALSE),"")</f>
        <v/>
      </c>
      <c r="AE37" s="14" t="str">
        <f>IFERROR(VLOOKUP(Tabelle32[[#This Row],[Device ID]],BOM!$A$3:$BO$103,34,FALSE),"")</f>
        <v/>
      </c>
      <c r="AF37" s="14" t="str">
        <f>IFERROR(VLOOKUP(Tabelle32[[#This Row],[Device ID]],BOM!$A$3:$BO$103,35,FALSE),"")</f>
        <v/>
      </c>
      <c r="AG37" s="14" t="str">
        <f>IFERROR(VLOOKUP(Tabelle32[[#This Row],[Device ID]],BOM!$A$3:$BO$103,36,FALSE),"")</f>
        <v/>
      </c>
      <c r="AL37" t="str">
        <f>IFERROR(VLOOKUP(Tabelle32[[#This Row],[Device ID]],BOM!$A$3:$BO$103,41,FALSE),"")</f>
        <v/>
      </c>
      <c r="AN37" t="str">
        <f>IFERROR(VLOOKUP(Tabelle32[[#This Row],[Device ID]],BOM!$A$3:$BO$103,43,FALSE),"")</f>
        <v/>
      </c>
      <c r="AP37" t="str">
        <f>IFERROR(CONCATENATE(Tabelle32[[#This Row],[Family
GFX-Unit]]," | ",Tabelle32[[#This Row],[Label 1
GFX-Unit]]," | ",Tabelle32[[#This Row],[Attached Device if Gateway]]),"")</f>
        <v xml:space="preserve"> |  | </v>
      </c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 t="str">
        <f>IF(COUNTA(Tabelle32[[#This Row],[Type:Vid_1080i50]:[Type:Anc_Prot]])&gt;0,"x","")</f>
        <v/>
      </c>
      <c r="BJ37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37" s="19"/>
      <c r="BN37" s="19"/>
      <c r="BO37" s="19"/>
      <c r="BP37" s="19"/>
      <c r="BQ37" s="19">
        <f>LEN(Tabelle32[[#This Row],[Label 1
GFX-Unit]])</f>
        <v>0</v>
      </c>
      <c r="BR37" s="19"/>
      <c r="BS37" s="19"/>
    </row>
    <row r="38" spans="1:71" ht="13" x14ac:dyDescent="0.3">
      <c r="A38" t="str">
        <f>IF(Tabelle32[[#This Row],[Device ID]]&gt;0,CONCATENATE(Tabelle32[[#This Row],[Device ID]],".",TEXT(Tabelle32[[#This Row],[Streamcounter]],"####0000")),"")</f>
        <v/>
      </c>
      <c r="B38" s="17" t="str">
        <f>IFERROR(IF(VLOOKUP(Tabelle32[[#This Row],[Device ID]],BOM!$A$3:$B$103,2,FALSE)=0,"",CONCATENATE(VLOOKUP(Tabelle32[[#This Row],[Device ID]],BOM!$A$3:$B$103,2,FALSE),"_",BV38)),"")</f>
        <v/>
      </c>
      <c r="C38" s="36"/>
      <c r="D38" s="36"/>
      <c r="E38" s="36"/>
      <c r="F38" t="str">
        <f>IFERROR(VLOOKUP(Tabelle32[[#This Row],[Device ID]],BOM!$A$3:$BO$103,15,FALSE),"")</f>
        <v/>
      </c>
      <c r="G38" s="19"/>
      <c r="H38" t="str">
        <f>IFERROR(VLOOKUP(Tabelle32[[#This Row],[Device ID]],BOM!$A$3:$BO$103,2,FALSE),"")</f>
        <v/>
      </c>
      <c r="I38" t="str">
        <f>IFERROR(VLOOKUP(Tabelle32[[#This Row],[Device ID]],BOM!$A$3:$BO$103,11,FALSE),"")</f>
        <v/>
      </c>
      <c r="J38" t="str">
        <f>IFERROR(VLOOKUP(Tabelle32[[#This Row],[Device ID]],BOM!$A$3:$BO$103,12,FALSE),"")</f>
        <v/>
      </c>
      <c r="K38" t="str">
        <f>IFERROR(VLOOKUP(Tabelle32[[#This Row],[Device ID]],BOM!$A$3:$BO$103,13,FALSE),"")</f>
        <v/>
      </c>
      <c r="L38" t="str">
        <f>IFERROR(VLOOKUP(Tabelle32[[#This Row],[Device ID]],BOM!$A$3:$BO$103,14,FALSE),"")</f>
        <v/>
      </c>
      <c r="M38" t="str">
        <f>IFERROR(VLOOKUP(Tabelle32[[#This Row],[Device ID]],BOM!$A$3:$BO$103,16,FALSE),"")</f>
        <v/>
      </c>
      <c r="N38" t="str">
        <f>IFERROR(VLOOKUP(Tabelle32[[#This Row],[Device ID]],BOM!$A$3:$BO$103,17,FALSE),"")</f>
        <v/>
      </c>
      <c r="P38" s="16" t="str">
        <f>IFERROR(VLOOKUP(Tabelle32[[#This Row],[Device ID]],BOM!$A$3:$BO$50,19,FALSE),"")</f>
        <v/>
      </c>
      <c r="Q38" s="16" t="str">
        <f>IFERROR(VLOOKUP(Tabelle32[[#This Row],[Device ID]],BOM!$A$3:$BO$50,20,FALSE),"")</f>
        <v/>
      </c>
      <c r="R38" s="16" t="str">
        <f>IFERROR(VLOOKUP(Tabelle32[[#This Row],[Device ID]],BOM!$A$3:$BO$50,21,FALSE),"")</f>
        <v/>
      </c>
      <c r="U38" t="str">
        <f>IFERROR(VLOOKUP(Tabelle32[[#This Row],[Device ID]],BOM!$A$3:$BO$103,24,FALSE),"")</f>
        <v/>
      </c>
      <c r="V38" s="14" t="str">
        <f>IFERROR(VLOOKUP(Tabelle32[[#This Row],[Device ID]],BOM!$A$3:$BO$103,25,FALSE),"")</f>
        <v/>
      </c>
      <c r="W38" s="14" t="str">
        <f>IFERROR(VLOOKUP(Tabelle32[[#This Row],[Device ID]],BOM!$A$3:$BO$103,26,FALSE),"")</f>
        <v/>
      </c>
      <c r="X38" s="14" t="str">
        <f>IFERROR(VLOOKUP(Tabelle32[[#This Row],[Device ID]],BOM!$A$3:$BO$103,27,FALSE),"")</f>
        <v/>
      </c>
      <c r="Y38" s="14" t="str">
        <f>IFERROR(VLOOKUP(Tabelle32[[#This Row],[Device ID]],BOM!$A$3:$BO$103,28,FALSE),"")</f>
        <v/>
      </c>
      <c r="Z38" s="14" t="str">
        <f>IFERROR(VLOOKUP(Tabelle32[[#This Row],[Device ID]],BOM!$A$3:$BO$103,29,FALSE),"")</f>
        <v/>
      </c>
      <c r="AA38" s="14" t="str">
        <f>IFERROR(VLOOKUP(Tabelle32[[#This Row],[Device ID]],BOM!$A$3:$BO$103,30,FALSE),"")</f>
        <v/>
      </c>
      <c r="AB38" s="14" t="str">
        <f>IFERROR(VLOOKUP(Tabelle32[[#This Row],[Device ID]],BOM!$A$3:$BO$103,31,FALSE),"")</f>
        <v/>
      </c>
      <c r="AC38" s="14" t="str">
        <f>IFERROR(VLOOKUP(Tabelle32[[#This Row],[Device ID]],BOM!$A$3:$BO$103,32,FALSE),"")</f>
        <v/>
      </c>
      <c r="AD38" s="14" t="str">
        <f>IFERROR(VLOOKUP(Tabelle32[[#This Row],[Device ID]],BOM!$A$3:$BO$103,33,FALSE),"")</f>
        <v/>
      </c>
      <c r="AE38" s="14" t="str">
        <f>IFERROR(VLOOKUP(Tabelle32[[#This Row],[Device ID]],BOM!$A$3:$BO$103,34,FALSE),"")</f>
        <v/>
      </c>
      <c r="AF38" s="14" t="str">
        <f>IFERROR(VLOOKUP(Tabelle32[[#This Row],[Device ID]],BOM!$A$3:$BO$103,35,FALSE),"")</f>
        <v/>
      </c>
      <c r="AG38" s="14" t="str">
        <f>IFERROR(VLOOKUP(Tabelle32[[#This Row],[Device ID]],BOM!$A$3:$BO$103,36,FALSE),"")</f>
        <v/>
      </c>
      <c r="AL38" t="str">
        <f>IFERROR(VLOOKUP(Tabelle32[[#This Row],[Device ID]],BOM!$A$3:$BO$103,41,FALSE),"")</f>
        <v/>
      </c>
      <c r="AN38" t="str">
        <f>IFERROR(VLOOKUP(Tabelle32[[#This Row],[Device ID]],BOM!$A$3:$BO$103,43,FALSE),"")</f>
        <v/>
      </c>
      <c r="AP38" t="str">
        <f>IFERROR(CONCATENATE(Tabelle32[[#This Row],[Family
GFX-Unit]]," | ",Tabelle32[[#This Row],[Label 1
GFX-Unit]]," | ",Tabelle32[[#This Row],[Attached Device if Gateway]]),"")</f>
        <v xml:space="preserve"> |  | </v>
      </c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 t="str">
        <f>IF(COUNTA(Tabelle32[[#This Row],[Type:Vid_1080i50]:[Type:Anc_Prot]])&gt;0,"x","")</f>
        <v/>
      </c>
      <c r="BJ38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38" s="19"/>
      <c r="BN38" s="19"/>
      <c r="BO38" s="19"/>
      <c r="BP38" s="19"/>
      <c r="BQ38" s="19">
        <f>LEN(Tabelle32[[#This Row],[Label 1
GFX-Unit]])</f>
        <v>0</v>
      </c>
      <c r="BR38" s="19"/>
      <c r="BS38" s="19"/>
    </row>
    <row r="39" spans="1:71" ht="13" x14ac:dyDescent="0.3">
      <c r="A39" t="str">
        <f>IF(Tabelle32[[#This Row],[Device ID]]&gt;0,CONCATENATE(Tabelle32[[#This Row],[Device ID]],".",TEXT(Tabelle32[[#This Row],[Streamcounter]],"####0000")),"")</f>
        <v/>
      </c>
      <c r="B39" s="17" t="str">
        <f>IFERROR(IF(VLOOKUP(Tabelle32[[#This Row],[Device ID]],BOM!$A$3:$B$103,2,FALSE)=0,"",CONCATENATE(VLOOKUP(Tabelle32[[#This Row],[Device ID]],BOM!$A$3:$B$103,2,FALSE),"_",BV39)),"")</f>
        <v/>
      </c>
      <c r="C39" s="36"/>
      <c r="D39" s="36"/>
      <c r="E39" s="36"/>
      <c r="F39" t="str">
        <f>IFERROR(VLOOKUP(Tabelle32[[#This Row],[Device ID]],BOM!$A$3:$BO$103,15,FALSE),"")</f>
        <v/>
      </c>
      <c r="G39" s="19"/>
      <c r="H39" t="str">
        <f>IFERROR(VLOOKUP(Tabelle32[[#This Row],[Device ID]],BOM!$A$3:$BO$103,2,FALSE),"")</f>
        <v/>
      </c>
      <c r="I39" t="str">
        <f>IFERROR(VLOOKUP(Tabelle32[[#This Row],[Device ID]],BOM!$A$3:$BO$103,11,FALSE),"")</f>
        <v/>
      </c>
      <c r="J39" t="str">
        <f>IFERROR(VLOOKUP(Tabelle32[[#This Row],[Device ID]],BOM!$A$3:$BO$103,12,FALSE),"")</f>
        <v/>
      </c>
      <c r="K39" t="str">
        <f>IFERROR(VLOOKUP(Tabelle32[[#This Row],[Device ID]],BOM!$A$3:$BO$103,13,FALSE),"")</f>
        <v/>
      </c>
      <c r="L39" t="str">
        <f>IFERROR(VLOOKUP(Tabelle32[[#This Row],[Device ID]],BOM!$A$3:$BO$103,14,FALSE),"")</f>
        <v/>
      </c>
      <c r="M39" t="str">
        <f>IFERROR(VLOOKUP(Tabelle32[[#This Row],[Device ID]],BOM!$A$3:$BO$103,16,FALSE),"")</f>
        <v/>
      </c>
      <c r="N39" t="str">
        <f>IFERROR(VLOOKUP(Tabelle32[[#This Row],[Device ID]],BOM!$A$3:$BO$103,17,FALSE),"")</f>
        <v/>
      </c>
      <c r="P39" s="16" t="str">
        <f>IFERROR(VLOOKUP(Tabelle32[[#This Row],[Device ID]],BOM!$A$3:$BO$50,19,FALSE),"")</f>
        <v/>
      </c>
      <c r="Q39" s="16" t="str">
        <f>IFERROR(VLOOKUP(Tabelle32[[#This Row],[Device ID]],BOM!$A$3:$BO$50,20,FALSE),"")</f>
        <v/>
      </c>
      <c r="R39" s="16" t="str">
        <f>IFERROR(VLOOKUP(Tabelle32[[#This Row],[Device ID]],BOM!$A$3:$BO$50,21,FALSE),"")</f>
        <v/>
      </c>
      <c r="U39" t="str">
        <f>IFERROR(VLOOKUP(Tabelle32[[#This Row],[Device ID]],BOM!$A$3:$BO$103,24,FALSE),"")</f>
        <v/>
      </c>
      <c r="V39" s="14" t="str">
        <f>IFERROR(VLOOKUP(Tabelle32[[#This Row],[Device ID]],BOM!$A$3:$BO$103,25,FALSE),"")</f>
        <v/>
      </c>
      <c r="W39" s="14" t="str">
        <f>IFERROR(VLOOKUP(Tabelle32[[#This Row],[Device ID]],BOM!$A$3:$BO$103,26,FALSE),"")</f>
        <v/>
      </c>
      <c r="X39" s="14" t="str">
        <f>IFERROR(VLOOKUP(Tabelle32[[#This Row],[Device ID]],BOM!$A$3:$BO$103,27,FALSE),"")</f>
        <v/>
      </c>
      <c r="Y39" s="14" t="str">
        <f>IFERROR(VLOOKUP(Tabelle32[[#This Row],[Device ID]],BOM!$A$3:$BO$103,28,FALSE),"")</f>
        <v/>
      </c>
      <c r="Z39" s="14" t="str">
        <f>IFERROR(VLOOKUP(Tabelle32[[#This Row],[Device ID]],BOM!$A$3:$BO$103,29,FALSE),"")</f>
        <v/>
      </c>
      <c r="AA39" s="14" t="str">
        <f>IFERROR(VLOOKUP(Tabelle32[[#This Row],[Device ID]],BOM!$A$3:$BO$103,30,FALSE),"")</f>
        <v/>
      </c>
      <c r="AB39" s="14" t="str">
        <f>IFERROR(VLOOKUP(Tabelle32[[#This Row],[Device ID]],BOM!$A$3:$BO$103,31,FALSE),"")</f>
        <v/>
      </c>
      <c r="AC39" s="14" t="str">
        <f>IFERROR(VLOOKUP(Tabelle32[[#This Row],[Device ID]],BOM!$A$3:$BO$103,32,FALSE),"")</f>
        <v/>
      </c>
      <c r="AD39" s="14" t="str">
        <f>IFERROR(VLOOKUP(Tabelle32[[#This Row],[Device ID]],BOM!$A$3:$BO$103,33,FALSE),"")</f>
        <v/>
      </c>
      <c r="AE39" s="14" t="str">
        <f>IFERROR(VLOOKUP(Tabelle32[[#This Row],[Device ID]],BOM!$A$3:$BO$103,34,FALSE),"")</f>
        <v/>
      </c>
      <c r="AF39" s="14" t="str">
        <f>IFERROR(VLOOKUP(Tabelle32[[#This Row],[Device ID]],BOM!$A$3:$BO$103,35,FALSE),"")</f>
        <v/>
      </c>
      <c r="AG39" s="14" t="str">
        <f>IFERROR(VLOOKUP(Tabelle32[[#This Row],[Device ID]],BOM!$A$3:$BO$103,36,FALSE),"")</f>
        <v/>
      </c>
      <c r="AL39" t="str">
        <f>IFERROR(VLOOKUP(Tabelle32[[#This Row],[Device ID]],BOM!$A$3:$BO$103,41,FALSE),"")</f>
        <v/>
      </c>
      <c r="AN39" t="str">
        <f>IFERROR(VLOOKUP(Tabelle32[[#This Row],[Device ID]],BOM!$A$3:$BO$103,43,FALSE),"")</f>
        <v/>
      </c>
      <c r="AP39" t="str">
        <f>IFERROR(CONCATENATE(Tabelle32[[#This Row],[Family
GFX-Unit]]," | ",Tabelle32[[#This Row],[Label 1
GFX-Unit]]," | ",Tabelle32[[#This Row],[Attached Device if Gateway]]),"")</f>
        <v xml:space="preserve"> |  | </v>
      </c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 t="str">
        <f>IF(COUNTA(Tabelle32[[#This Row],[Type:Vid_1080i50]:[Type:Anc_Prot]])&gt;0,"x","")</f>
        <v/>
      </c>
      <c r="BJ39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39" s="19"/>
      <c r="BN39" s="19"/>
      <c r="BO39" s="19"/>
      <c r="BP39" s="19"/>
      <c r="BQ39" s="19">
        <f>LEN(Tabelle32[[#This Row],[Label 1
GFX-Unit]])</f>
        <v>0</v>
      </c>
      <c r="BR39" s="19"/>
      <c r="BS39" s="19"/>
    </row>
    <row r="40" spans="1:71" ht="13" x14ac:dyDescent="0.3">
      <c r="A40" t="str">
        <f>IF(Tabelle32[[#This Row],[Device ID]]&gt;0,CONCATENATE(Tabelle32[[#This Row],[Device ID]],".",TEXT(Tabelle32[[#This Row],[Streamcounter]],"####0000")),"")</f>
        <v/>
      </c>
      <c r="B40" s="17" t="str">
        <f>IFERROR(IF(VLOOKUP(Tabelle32[[#This Row],[Device ID]],BOM!$A$3:$B$103,2,FALSE)=0,"",CONCATENATE(VLOOKUP(Tabelle32[[#This Row],[Device ID]],BOM!$A$3:$B$103,2,FALSE),"_",BV40)),"")</f>
        <v/>
      </c>
      <c r="C40" s="36"/>
      <c r="D40" s="36"/>
      <c r="E40" s="36"/>
      <c r="F40" t="str">
        <f>IFERROR(VLOOKUP(Tabelle32[[#This Row],[Device ID]],BOM!$A$3:$BO$103,15,FALSE),"")</f>
        <v/>
      </c>
      <c r="G40" s="19"/>
      <c r="H40" t="str">
        <f>IFERROR(VLOOKUP(Tabelle32[[#This Row],[Device ID]],BOM!$A$3:$BO$103,2,FALSE),"")</f>
        <v/>
      </c>
      <c r="I40" t="str">
        <f>IFERROR(VLOOKUP(Tabelle32[[#This Row],[Device ID]],BOM!$A$3:$BO$103,11,FALSE),"")</f>
        <v/>
      </c>
      <c r="J40" t="str">
        <f>IFERROR(VLOOKUP(Tabelle32[[#This Row],[Device ID]],BOM!$A$3:$BO$103,12,FALSE),"")</f>
        <v/>
      </c>
      <c r="K40" t="str">
        <f>IFERROR(VLOOKUP(Tabelle32[[#This Row],[Device ID]],BOM!$A$3:$BO$103,13,FALSE),"")</f>
        <v/>
      </c>
      <c r="L40" t="str">
        <f>IFERROR(VLOOKUP(Tabelle32[[#This Row],[Device ID]],BOM!$A$3:$BO$103,14,FALSE),"")</f>
        <v/>
      </c>
      <c r="M40" t="str">
        <f>IFERROR(VLOOKUP(Tabelle32[[#This Row],[Device ID]],BOM!$A$3:$BO$103,16,FALSE),"")</f>
        <v/>
      </c>
      <c r="N40" t="str">
        <f>IFERROR(VLOOKUP(Tabelle32[[#This Row],[Device ID]],BOM!$A$3:$BO$103,17,FALSE),"")</f>
        <v/>
      </c>
      <c r="P40" s="16" t="str">
        <f>IFERROR(VLOOKUP(Tabelle32[[#This Row],[Device ID]],BOM!$A$3:$BO$50,19,FALSE),"")</f>
        <v/>
      </c>
      <c r="Q40" s="16" t="str">
        <f>IFERROR(VLOOKUP(Tabelle32[[#This Row],[Device ID]],BOM!$A$3:$BO$50,20,FALSE),"")</f>
        <v/>
      </c>
      <c r="R40" s="16" t="str">
        <f>IFERROR(VLOOKUP(Tabelle32[[#This Row],[Device ID]],BOM!$A$3:$BO$50,21,FALSE),"")</f>
        <v/>
      </c>
      <c r="U40" t="str">
        <f>IFERROR(VLOOKUP(Tabelle32[[#This Row],[Device ID]],BOM!$A$3:$BO$103,24,FALSE),"")</f>
        <v/>
      </c>
      <c r="V40" s="14" t="str">
        <f>IFERROR(VLOOKUP(Tabelle32[[#This Row],[Device ID]],BOM!$A$3:$BO$103,25,FALSE),"")</f>
        <v/>
      </c>
      <c r="W40" s="14" t="str">
        <f>IFERROR(VLOOKUP(Tabelle32[[#This Row],[Device ID]],BOM!$A$3:$BO$103,26,FALSE),"")</f>
        <v/>
      </c>
      <c r="X40" s="14" t="str">
        <f>IFERROR(VLOOKUP(Tabelle32[[#This Row],[Device ID]],BOM!$A$3:$BO$103,27,FALSE),"")</f>
        <v/>
      </c>
      <c r="Y40" s="14" t="str">
        <f>IFERROR(VLOOKUP(Tabelle32[[#This Row],[Device ID]],BOM!$A$3:$BO$103,28,FALSE),"")</f>
        <v/>
      </c>
      <c r="Z40" s="14" t="str">
        <f>IFERROR(VLOOKUP(Tabelle32[[#This Row],[Device ID]],BOM!$A$3:$BO$103,29,FALSE),"")</f>
        <v/>
      </c>
      <c r="AA40" s="14" t="str">
        <f>IFERROR(VLOOKUP(Tabelle32[[#This Row],[Device ID]],BOM!$A$3:$BO$103,30,FALSE),"")</f>
        <v/>
      </c>
      <c r="AB40" s="14" t="str">
        <f>IFERROR(VLOOKUP(Tabelle32[[#This Row],[Device ID]],BOM!$A$3:$BO$103,31,FALSE),"")</f>
        <v/>
      </c>
      <c r="AC40" s="14" t="str">
        <f>IFERROR(VLOOKUP(Tabelle32[[#This Row],[Device ID]],BOM!$A$3:$BO$103,32,FALSE),"")</f>
        <v/>
      </c>
      <c r="AD40" s="14" t="str">
        <f>IFERROR(VLOOKUP(Tabelle32[[#This Row],[Device ID]],BOM!$A$3:$BO$103,33,FALSE),"")</f>
        <v/>
      </c>
      <c r="AE40" s="14" t="str">
        <f>IFERROR(VLOOKUP(Tabelle32[[#This Row],[Device ID]],BOM!$A$3:$BO$103,34,FALSE),"")</f>
        <v/>
      </c>
      <c r="AF40" s="14" t="str">
        <f>IFERROR(VLOOKUP(Tabelle32[[#This Row],[Device ID]],BOM!$A$3:$BO$103,35,FALSE),"")</f>
        <v/>
      </c>
      <c r="AG40" s="14" t="str">
        <f>IFERROR(VLOOKUP(Tabelle32[[#This Row],[Device ID]],BOM!$A$3:$BO$103,36,FALSE),"")</f>
        <v/>
      </c>
      <c r="AL40" t="str">
        <f>IFERROR(VLOOKUP(Tabelle32[[#This Row],[Device ID]],BOM!$A$3:$BO$103,41,FALSE),"")</f>
        <v/>
      </c>
      <c r="AN40" t="str">
        <f>IFERROR(VLOOKUP(Tabelle32[[#This Row],[Device ID]],BOM!$A$3:$BO$103,43,FALSE),"")</f>
        <v/>
      </c>
      <c r="AP40" t="str">
        <f>IFERROR(CONCATENATE(Tabelle32[[#This Row],[Family
GFX-Unit]]," | ",Tabelle32[[#This Row],[Label 1
GFX-Unit]]," | ",Tabelle32[[#This Row],[Attached Device if Gateway]]),"")</f>
        <v xml:space="preserve"> |  | </v>
      </c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 t="str">
        <f>IF(COUNTA(Tabelle32[[#This Row],[Type:Vid_1080i50]:[Type:Anc_Prot]])&gt;0,"x","")</f>
        <v/>
      </c>
      <c r="BJ40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40" s="19"/>
      <c r="BN40" s="19"/>
      <c r="BO40" s="19"/>
      <c r="BP40" s="19"/>
      <c r="BQ40" s="19">
        <f>LEN(Tabelle32[[#This Row],[Label 1
GFX-Unit]])</f>
        <v>0</v>
      </c>
      <c r="BR40" s="19"/>
      <c r="BS40" s="19"/>
    </row>
    <row r="41" spans="1:71" ht="13" x14ac:dyDescent="0.3">
      <c r="A41" t="str">
        <f>IF(Tabelle32[[#This Row],[Device ID]]&gt;0,CONCATENATE(Tabelle32[[#This Row],[Device ID]],".",TEXT(Tabelle32[[#This Row],[Streamcounter]],"####0000")),"")</f>
        <v/>
      </c>
      <c r="B41" s="17" t="str">
        <f>IFERROR(IF(VLOOKUP(Tabelle32[[#This Row],[Device ID]],BOM!$A$3:$B$103,2,FALSE)=0,"",CONCATENATE(VLOOKUP(Tabelle32[[#This Row],[Device ID]],BOM!$A$3:$B$103,2,FALSE),"_",BV41)),"")</f>
        <v/>
      </c>
      <c r="C41" s="36"/>
      <c r="D41" s="36"/>
      <c r="E41" s="36"/>
      <c r="F41" t="str">
        <f>IFERROR(VLOOKUP(Tabelle32[[#This Row],[Device ID]],BOM!$A$3:$BO$103,15,FALSE),"")</f>
        <v/>
      </c>
      <c r="G41" s="19"/>
      <c r="H41" t="str">
        <f>IFERROR(VLOOKUP(Tabelle32[[#This Row],[Device ID]],BOM!$A$3:$BO$103,2,FALSE),"")</f>
        <v/>
      </c>
      <c r="I41" t="str">
        <f>IFERROR(VLOOKUP(Tabelle32[[#This Row],[Device ID]],BOM!$A$3:$BO$103,11,FALSE),"")</f>
        <v/>
      </c>
      <c r="J41" t="str">
        <f>IFERROR(VLOOKUP(Tabelle32[[#This Row],[Device ID]],BOM!$A$3:$BO$103,12,FALSE),"")</f>
        <v/>
      </c>
      <c r="K41" t="str">
        <f>IFERROR(VLOOKUP(Tabelle32[[#This Row],[Device ID]],BOM!$A$3:$BO$103,13,FALSE),"")</f>
        <v/>
      </c>
      <c r="L41" t="str">
        <f>IFERROR(VLOOKUP(Tabelle32[[#This Row],[Device ID]],BOM!$A$3:$BO$103,14,FALSE),"")</f>
        <v/>
      </c>
      <c r="M41" t="str">
        <f>IFERROR(VLOOKUP(Tabelle32[[#This Row],[Device ID]],BOM!$A$3:$BO$103,16,FALSE),"")</f>
        <v/>
      </c>
      <c r="N41" t="str">
        <f>IFERROR(VLOOKUP(Tabelle32[[#This Row],[Device ID]],BOM!$A$3:$BO$103,17,FALSE),"")</f>
        <v/>
      </c>
      <c r="P41" s="16" t="str">
        <f>IFERROR(VLOOKUP(Tabelle32[[#This Row],[Device ID]],BOM!$A$3:$BO$50,19,FALSE),"")</f>
        <v/>
      </c>
      <c r="Q41" s="16" t="str">
        <f>IFERROR(VLOOKUP(Tabelle32[[#This Row],[Device ID]],BOM!$A$3:$BO$50,20,FALSE),"")</f>
        <v/>
      </c>
      <c r="R41" s="16" t="str">
        <f>IFERROR(VLOOKUP(Tabelle32[[#This Row],[Device ID]],BOM!$A$3:$BO$50,21,FALSE),"")</f>
        <v/>
      </c>
      <c r="U41" t="str">
        <f>IFERROR(VLOOKUP(Tabelle32[[#This Row],[Device ID]],BOM!$A$3:$BO$103,24,FALSE),"")</f>
        <v/>
      </c>
      <c r="V41" s="14" t="str">
        <f>IFERROR(VLOOKUP(Tabelle32[[#This Row],[Device ID]],BOM!$A$3:$BO$103,25,FALSE),"")</f>
        <v/>
      </c>
      <c r="W41" s="14" t="str">
        <f>IFERROR(VLOOKUP(Tabelle32[[#This Row],[Device ID]],BOM!$A$3:$BO$103,26,FALSE),"")</f>
        <v/>
      </c>
      <c r="X41" s="14" t="str">
        <f>IFERROR(VLOOKUP(Tabelle32[[#This Row],[Device ID]],BOM!$A$3:$BO$103,27,FALSE),"")</f>
        <v/>
      </c>
      <c r="Y41" s="14" t="str">
        <f>IFERROR(VLOOKUP(Tabelle32[[#This Row],[Device ID]],BOM!$A$3:$BO$103,28,FALSE),"")</f>
        <v/>
      </c>
      <c r="Z41" s="14" t="str">
        <f>IFERROR(VLOOKUP(Tabelle32[[#This Row],[Device ID]],BOM!$A$3:$BO$103,29,FALSE),"")</f>
        <v/>
      </c>
      <c r="AA41" s="14" t="str">
        <f>IFERROR(VLOOKUP(Tabelle32[[#This Row],[Device ID]],BOM!$A$3:$BO$103,30,FALSE),"")</f>
        <v/>
      </c>
      <c r="AB41" s="14" t="str">
        <f>IFERROR(VLOOKUP(Tabelle32[[#This Row],[Device ID]],BOM!$A$3:$BO$103,31,FALSE),"")</f>
        <v/>
      </c>
      <c r="AC41" s="14" t="str">
        <f>IFERROR(VLOOKUP(Tabelle32[[#This Row],[Device ID]],BOM!$A$3:$BO$103,32,FALSE),"")</f>
        <v/>
      </c>
      <c r="AD41" s="14" t="str">
        <f>IFERROR(VLOOKUP(Tabelle32[[#This Row],[Device ID]],BOM!$A$3:$BO$103,33,FALSE),"")</f>
        <v/>
      </c>
      <c r="AE41" s="14" t="str">
        <f>IFERROR(VLOOKUP(Tabelle32[[#This Row],[Device ID]],BOM!$A$3:$BO$103,34,FALSE),"")</f>
        <v/>
      </c>
      <c r="AF41" s="14" t="str">
        <f>IFERROR(VLOOKUP(Tabelle32[[#This Row],[Device ID]],BOM!$A$3:$BO$103,35,FALSE),"")</f>
        <v/>
      </c>
      <c r="AG41" s="14" t="str">
        <f>IFERROR(VLOOKUP(Tabelle32[[#This Row],[Device ID]],BOM!$A$3:$BO$103,36,FALSE),"")</f>
        <v/>
      </c>
      <c r="AL41" t="str">
        <f>IFERROR(VLOOKUP(Tabelle32[[#This Row],[Device ID]],BOM!$A$3:$BO$103,41,FALSE),"")</f>
        <v/>
      </c>
      <c r="AN41" t="str">
        <f>IFERROR(VLOOKUP(Tabelle32[[#This Row],[Device ID]],BOM!$A$3:$BO$103,43,FALSE),"")</f>
        <v/>
      </c>
      <c r="AP41" t="str">
        <f>IFERROR(CONCATENATE(Tabelle32[[#This Row],[Family
GFX-Unit]]," | ",Tabelle32[[#This Row],[Label 1
GFX-Unit]]," | ",Tabelle32[[#This Row],[Attached Device if Gateway]]),"")</f>
        <v xml:space="preserve"> |  | </v>
      </c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 t="str">
        <f>IF(COUNTA(Tabelle32[[#This Row],[Type:Vid_1080i50]:[Type:Anc_Prot]])&gt;0,"x","")</f>
        <v/>
      </c>
      <c r="BJ41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41" s="19"/>
      <c r="BN41" s="19"/>
      <c r="BO41" s="19"/>
      <c r="BP41" s="19"/>
      <c r="BQ41" s="19">
        <f>LEN(Tabelle32[[#This Row],[Label 1
GFX-Unit]])</f>
        <v>0</v>
      </c>
      <c r="BR41" s="19"/>
      <c r="BS41" s="19"/>
    </row>
    <row r="42" spans="1:71" ht="13" x14ac:dyDescent="0.3">
      <c r="A42" t="str">
        <f>IF(Tabelle32[[#This Row],[Device ID]]&gt;0,CONCATENATE(Tabelle32[[#This Row],[Device ID]],".",TEXT(Tabelle32[[#This Row],[Streamcounter]],"####0000")),"")</f>
        <v/>
      </c>
      <c r="B42" s="17" t="str">
        <f>IFERROR(IF(VLOOKUP(Tabelle32[[#This Row],[Device ID]],BOM!$A$3:$B$103,2,FALSE)=0,"",CONCATENATE(VLOOKUP(Tabelle32[[#This Row],[Device ID]],BOM!$A$3:$B$103,2,FALSE),"_",BV42)),"")</f>
        <v/>
      </c>
      <c r="C42" s="36"/>
      <c r="D42" s="36"/>
      <c r="E42" s="36"/>
      <c r="F42" t="str">
        <f>IFERROR(VLOOKUP(Tabelle32[[#This Row],[Device ID]],BOM!$A$3:$BO$103,15,FALSE),"")</f>
        <v/>
      </c>
      <c r="G42" s="19"/>
      <c r="H42" t="str">
        <f>IFERROR(VLOOKUP(Tabelle32[[#This Row],[Device ID]],BOM!$A$3:$BO$103,2,FALSE),"")</f>
        <v/>
      </c>
      <c r="I42" t="str">
        <f>IFERROR(VLOOKUP(Tabelle32[[#This Row],[Device ID]],BOM!$A$3:$BO$103,11,FALSE),"")</f>
        <v/>
      </c>
      <c r="J42" t="str">
        <f>IFERROR(VLOOKUP(Tabelle32[[#This Row],[Device ID]],BOM!$A$3:$BO$103,12,FALSE),"")</f>
        <v/>
      </c>
      <c r="K42" t="str">
        <f>IFERROR(VLOOKUP(Tabelle32[[#This Row],[Device ID]],BOM!$A$3:$BO$103,13,FALSE),"")</f>
        <v/>
      </c>
      <c r="L42" t="str">
        <f>IFERROR(VLOOKUP(Tabelle32[[#This Row],[Device ID]],BOM!$A$3:$BO$103,14,FALSE),"")</f>
        <v/>
      </c>
      <c r="M42" t="str">
        <f>IFERROR(VLOOKUP(Tabelle32[[#This Row],[Device ID]],BOM!$A$3:$BO$103,16,FALSE),"")</f>
        <v/>
      </c>
      <c r="N42" t="str">
        <f>IFERROR(VLOOKUP(Tabelle32[[#This Row],[Device ID]],BOM!$A$3:$BO$103,17,FALSE),"")</f>
        <v/>
      </c>
      <c r="P42" s="16" t="str">
        <f>IFERROR(VLOOKUP(Tabelle32[[#This Row],[Device ID]],BOM!$A$3:$BO$50,19,FALSE),"")</f>
        <v/>
      </c>
      <c r="Q42" s="16" t="str">
        <f>IFERROR(VLOOKUP(Tabelle32[[#This Row],[Device ID]],BOM!$A$3:$BO$50,20,FALSE),"")</f>
        <v/>
      </c>
      <c r="R42" s="16" t="str">
        <f>IFERROR(VLOOKUP(Tabelle32[[#This Row],[Device ID]],BOM!$A$3:$BO$50,21,FALSE),"")</f>
        <v/>
      </c>
      <c r="U42" t="str">
        <f>IFERROR(VLOOKUP(Tabelle32[[#This Row],[Device ID]],BOM!$A$3:$BO$103,24,FALSE),"")</f>
        <v/>
      </c>
      <c r="V42" s="14" t="str">
        <f>IFERROR(VLOOKUP(Tabelle32[[#This Row],[Device ID]],BOM!$A$3:$BO$103,25,FALSE),"")</f>
        <v/>
      </c>
      <c r="W42" s="14" t="str">
        <f>IFERROR(VLOOKUP(Tabelle32[[#This Row],[Device ID]],BOM!$A$3:$BO$103,26,FALSE),"")</f>
        <v/>
      </c>
      <c r="X42" s="14" t="str">
        <f>IFERROR(VLOOKUP(Tabelle32[[#This Row],[Device ID]],BOM!$A$3:$BO$103,27,FALSE),"")</f>
        <v/>
      </c>
      <c r="Y42" s="14" t="str">
        <f>IFERROR(VLOOKUP(Tabelle32[[#This Row],[Device ID]],BOM!$A$3:$BO$103,28,FALSE),"")</f>
        <v/>
      </c>
      <c r="Z42" s="14" t="str">
        <f>IFERROR(VLOOKUP(Tabelle32[[#This Row],[Device ID]],BOM!$A$3:$BO$103,29,FALSE),"")</f>
        <v/>
      </c>
      <c r="AA42" s="14" t="str">
        <f>IFERROR(VLOOKUP(Tabelle32[[#This Row],[Device ID]],BOM!$A$3:$BO$103,30,FALSE),"")</f>
        <v/>
      </c>
      <c r="AB42" s="14" t="str">
        <f>IFERROR(VLOOKUP(Tabelle32[[#This Row],[Device ID]],BOM!$A$3:$BO$103,31,FALSE),"")</f>
        <v/>
      </c>
      <c r="AC42" s="14" t="str">
        <f>IFERROR(VLOOKUP(Tabelle32[[#This Row],[Device ID]],BOM!$A$3:$BO$103,32,FALSE),"")</f>
        <v/>
      </c>
      <c r="AD42" s="14" t="str">
        <f>IFERROR(VLOOKUP(Tabelle32[[#This Row],[Device ID]],BOM!$A$3:$BO$103,33,FALSE),"")</f>
        <v/>
      </c>
      <c r="AE42" s="14" t="str">
        <f>IFERROR(VLOOKUP(Tabelle32[[#This Row],[Device ID]],BOM!$A$3:$BO$103,34,FALSE),"")</f>
        <v/>
      </c>
      <c r="AF42" s="14" t="str">
        <f>IFERROR(VLOOKUP(Tabelle32[[#This Row],[Device ID]],BOM!$A$3:$BO$103,35,FALSE),"")</f>
        <v/>
      </c>
      <c r="AG42" s="14" t="str">
        <f>IFERROR(VLOOKUP(Tabelle32[[#This Row],[Device ID]],BOM!$A$3:$BO$103,36,FALSE),"")</f>
        <v/>
      </c>
      <c r="AL42" t="str">
        <f>IFERROR(VLOOKUP(Tabelle32[[#This Row],[Device ID]],BOM!$A$3:$BO$103,41,FALSE),"")</f>
        <v/>
      </c>
      <c r="AN42" t="str">
        <f>IFERROR(VLOOKUP(Tabelle32[[#This Row],[Device ID]],BOM!$A$3:$BO$103,43,FALSE),"")</f>
        <v/>
      </c>
      <c r="AP42" t="str">
        <f>IFERROR(CONCATENATE(Tabelle32[[#This Row],[Family
GFX-Unit]]," | ",Tabelle32[[#This Row],[Label 1
GFX-Unit]]," | ",Tabelle32[[#This Row],[Attached Device if Gateway]]),"")</f>
        <v xml:space="preserve"> |  | </v>
      </c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 t="str">
        <f>IF(COUNTA(Tabelle32[[#This Row],[Type:Vid_1080i50]:[Type:Anc_Prot]])&gt;0,"x","")</f>
        <v/>
      </c>
      <c r="BJ42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42" s="19"/>
      <c r="BN42" s="19"/>
      <c r="BO42" s="19"/>
      <c r="BP42" s="19"/>
      <c r="BQ42" s="19">
        <f>LEN(Tabelle32[[#This Row],[Label 1
GFX-Unit]])</f>
        <v>0</v>
      </c>
      <c r="BR42" s="19"/>
      <c r="BS42" s="19"/>
    </row>
    <row r="43" spans="1:71" ht="13" x14ac:dyDescent="0.3">
      <c r="A43" t="str">
        <f>IF(Tabelle32[[#This Row],[Device ID]]&gt;0,CONCATENATE(Tabelle32[[#This Row],[Device ID]],".",TEXT(Tabelle32[[#This Row],[Streamcounter]],"####0000")),"")</f>
        <v/>
      </c>
      <c r="B43" s="17" t="str">
        <f>IFERROR(IF(VLOOKUP(Tabelle32[[#This Row],[Device ID]],BOM!$A$3:$B$103,2,FALSE)=0,"",CONCATENATE(VLOOKUP(Tabelle32[[#This Row],[Device ID]],BOM!$A$3:$B$103,2,FALSE),"_",BV43)),"")</f>
        <v/>
      </c>
      <c r="C43" s="36"/>
      <c r="D43" s="36"/>
      <c r="E43" s="36"/>
      <c r="F43" t="str">
        <f>IFERROR(VLOOKUP(Tabelle32[[#This Row],[Device ID]],BOM!$A$3:$BO$103,15,FALSE),"")</f>
        <v/>
      </c>
      <c r="G43" s="19"/>
      <c r="H43" t="str">
        <f>IFERROR(VLOOKUP(Tabelle32[[#This Row],[Device ID]],BOM!$A$3:$BO$103,2,FALSE),"")</f>
        <v/>
      </c>
      <c r="I43" t="str">
        <f>IFERROR(VLOOKUP(Tabelle32[[#This Row],[Device ID]],BOM!$A$3:$BO$103,11,FALSE),"")</f>
        <v/>
      </c>
      <c r="J43" t="str">
        <f>IFERROR(VLOOKUP(Tabelle32[[#This Row],[Device ID]],BOM!$A$3:$BO$103,12,FALSE),"")</f>
        <v/>
      </c>
      <c r="K43" t="str">
        <f>IFERROR(VLOOKUP(Tabelle32[[#This Row],[Device ID]],BOM!$A$3:$BO$103,13,FALSE),"")</f>
        <v/>
      </c>
      <c r="L43" t="str">
        <f>IFERROR(VLOOKUP(Tabelle32[[#This Row],[Device ID]],BOM!$A$3:$BO$103,14,FALSE),"")</f>
        <v/>
      </c>
      <c r="M43" t="str">
        <f>IFERROR(VLOOKUP(Tabelle32[[#This Row],[Device ID]],BOM!$A$3:$BO$103,16,FALSE),"")</f>
        <v/>
      </c>
      <c r="N43" t="str">
        <f>IFERROR(VLOOKUP(Tabelle32[[#This Row],[Device ID]],BOM!$A$3:$BO$103,17,FALSE),"")</f>
        <v/>
      </c>
      <c r="P43" s="16" t="str">
        <f>IFERROR(VLOOKUP(Tabelle32[[#This Row],[Device ID]],BOM!$A$3:$BO$50,19,FALSE),"")</f>
        <v/>
      </c>
      <c r="Q43" s="16" t="str">
        <f>IFERROR(VLOOKUP(Tabelle32[[#This Row],[Device ID]],BOM!$A$3:$BO$50,20,FALSE),"")</f>
        <v/>
      </c>
      <c r="R43" s="16" t="str">
        <f>IFERROR(VLOOKUP(Tabelle32[[#This Row],[Device ID]],BOM!$A$3:$BO$50,21,FALSE),"")</f>
        <v/>
      </c>
      <c r="U43" t="str">
        <f>IFERROR(VLOOKUP(Tabelle32[[#This Row],[Device ID]],BOM!$A$3:$BO$103,24,FALSE),"")</f>
        <v/>
      </c>
      <c r="V43" s="14" t="str">
        <f>IFERROR(VLOOKUP(Tabelle32[[#This Row],[Device ID]],BOM!$A$3:$BO$103,25,FALSE),"")</f>
        <v/>
      </c>
      <c r="W43" s="14" t="str">
        <f>IFERROR(VLOOKUP(Tabelle32[[#This Row],[Device ID]],BOM!$A$3:$BO$103,26,FALSE),"")</f>
        <v/>
      </c>
      <c r="X43" s="14" t="str">
        <f>IFERROR(VLOOKUP(Tabelle32[[#This Row],[Device ID]],BOM!$A$3:$BO$103,27,FALSE),"")</f>
        <v/>
      </c>
      <c r="Y43" s="14" t="str">
        <f>IFERROR(VLOOKUP(Tabelle32[[#This Row],[Device ID]],BOM!$A$3:$BO$103,28,FALSE),"")</f>
        <v/>
      </c>
      <c r="Z43" s="14" t="str">
        <f>IFERROR(VLOOKUP(Tabelle32[[#This Row],[Device ID]],BOM!$A$3:$BO$103,29,FALSE),"")</f>
        <v/>
      </c>
      <c r="AA43" s="14" t="str">
        <f>IFERROR(VLOOKUP(Tabelle32[[#This Row],[Device ID]],BOM!$A$3:$BO$103,30,FALSE),"")</f>
        <v/>
      </c>
      <c r="AB43" s="14" t="str">
        <f>IFERROR(VLOOKUP(Tabelle32[[#This Row],[Device ID]],BOM!$A$3:$BO$103,31,FALSE),"")</f>
        <v/>
      </c>
      <c r="AC43" s="14" t="str">
        <f>IFERROR(VLOOKUP(Tabelle32[[#This Row],[Device ID]],BOM!$A$3:$BO$103,32,FALSE),"")</f>
        <v/>
      </c>
      <c r="AD43" s="14" t="str">
        <f>IFERROR(VLOOKUP(Tabelle32[[#This Row],[Device ID]],BOM!$A$3:$BO$103,33,FALSE),"")</f>
        <v/>
      </c>
      <c r="AE43" s="14" t="str">
        <f>IFERROR(VLOOKUP(Tabelle32[[#This Row],[Device ID]],BOM!$A$3:$BO$103,34,FALSE),"")</f>
        <v/>
      </c>
      <c r="AF43" s="14" t="str">
        <f>IFERROR(VLOOKUP(Tabelle32[[#This Row],[Device ID]],BOM!$A$3:$BO$103,35,FALSE),"")</f>
        <v/>
      </c>
      <c r="AG43" s="14" t="str">
        <f>IFERROR(VLOOKUP(Tabelle32[[#This Row],[Device ID]],BOM!$A$3:$BO$103,36,FALSE),"")</f>
        <v/>
      </c>
      <c r="AL43" t="str">
        <f>IFERROR(VLOOKUP(Tabelle32[[#This Row],[Device ID]],BOM!$A$3:$BO$103,41,FALSE),"")</f>
        <v/>
      </c>
      <c r="AN43" t="str">
        <f>IFERROR(VLOOKUP(Tabelle32[[#This Row],[Device ID]],BOM!$A$3:$BO$103,43,FALSE),"")</f>
        <v/>
      </c>
      <c r="AP43" t="str">
        <f>IFERROR(CONCATENATE(Tabelle32[[#This Row],[Family
GFX-Unit]]," | ",Tabelle32[[#This Row],[Label 1
GFX-Unit]]," | ",Tabelle32[[#This Row],[Attached Device if Gateway]]),"")</f>
        <v xml:space="preserve"> |  | </v>
      </c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 t="str">
        <f>IF(COUNTA(Tabelle32[[#This Row],[Type:Vid_1080i50]:[Type:Anc_Prot]])&gt;0,"x","")</f>
        <v/>
      </c>
      <c r="BJ43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43" s="19"/>
      <c r="BN43" s="19"/>
      <c r="BO43" s="19"/>
      <c r="BP43" s="19"/>
      <c r="BQ43" s="19">
        <f>LEN(Tabelle32[[#This Row],[Label 1
GFX-Unit]])</f>
        <v>0</v>
      </c>
      <c r="BR43" s="19"/>
      <c r="BS43" s="19"/>
    </row>
    <row r="44" spans="1:71" ht="13" x14ac:dyDescent="0.3">
      <c r="A44" t="str">
        <f>IF(Tabelle32[[#This Row],[Device ID]]&gt;0,CONCATENATE(Tabelle32[[#This Row],[Device ID]],".",TEXT(Tabelle32[[#This Row],[Streamcounter]],"####0000")),"")</f>
        <v/>
      </c>
      <c r="B44" s="17" t="str">
        <f>IFERROR(IF(VLOOKUP(Tabelle32[[#This Row],[Device ID]],BOM!$A$3:$B$103,2,FALSE)=0,"",CONCATENATE(VLOOKUP(Tabelle32[[#This Row],[Device ID]],BOM!$A$3:$B$103,2,FALSE),"_",BV44)),"")</f>
        <v/>
      </c>
      <c r="C44" s="36"/>
      <c r="D44" s="36"/>
      <c r="E44" s="36"/>
      <c r="F44" t="str">
        <f>IFERROR(VLOOKUP(Tabelle32[[#This Row],[Device ID]],BOM!$A$3:$BO$103,15,FALSE),"")</f>
        <v/>
      </c>
      <c r="G44" s="19"/>
      <c r="H44" t="str">
        <f>IFERROR(VLOOKUP(Tabelle32[[#This Row],[Device ID]],BOM!$A$3:$BO$103,2,FALSE),"")</f>
        <v/>
      </c>
      <c r="I44" t="str">
        <f>IFERROR(VLOOKUP(Tabelle32[[#This Row],[Device ID]],BOM!$A$3:$BO$103,11,FALSE),"")</f>
        <v/>
      </c>
      <c r="J44" t="str">
        <f>IFERROR(VLOOKUP(Tabelle32[[#This Row],[Device ID]],BOM!$A$3:$BO$103,12,FALSE),"")</f>
        <v/>
      </c>
      <c r="K44" t="str">
        <f>IFERROR(VLOOKUP(Tabelle32[[#This Row],[Device ID]],BOM!$A$3:$BO$103,13,FALSE),"")</f>
        <v/>
      </c>
      <c r="L44" t="str">
        <f>IFERROR(VLOOKUP(Tabelle32[[#This Row],[Device ID]],BOM!$A$3:$BO$103,14,FALSE),"")</f>
        <v/>
      </c>
      <c r="M44" t="str">
        <f>IFERROR(VLOOKUP(Tabelle32[[#This Row],[Device ID]],BOM!$A$3:$BO$103,16,FALSE),"")</f>
        <v/>
      </c>
      <c r="N44" t="str">
        <f>IFERROR(VLOOKUP(Tabelle32[[#This Row],[Device ID]],BOM!$A$3:$BO$103,17,FALSE),"")</f>
        <v/>
      </c>
      <c r="P44" s="16" t="str">
        <f>IFERROR(VLOOKUP(Tabelle32[[#This Row],[Device ID]],BOM!$A$3:$BO$50,19,FALSE),"")</f>
        <v/>
      </c>
      <c r="Q44" s="16" t="str">
        <f>IFERROR(VLOOKUP(Tabelle32[[#This Row],[Device ID]],BOM!$A$3:$BO$50,20,FALSE),"")</f>
        <v/>
      </c>
      <c r="R44" s="16" t="str">
        <f>IFERROR(VLOOKUP(Tabelle32[[#This Row],[Device ID]],BOM!$A$3:$BO$50,21,FALSE),"")</f>
        <v/>
      </c>
      <c r="U44" t="str">
        <f>IFERROR(VLOOKUP(Tabelle32[[#This Row],[Device ID]],BOM!$A$3:$BO$103,24,FALSE),"")</f>
        <v/>
      </c>
      <c r="V44" s="14" t="str">
        <f>IFERROR(VLOOKUP(Tabelle32[[#This Row],[Device ID]],BOM!$A$3:$BO$103,25,FALSE),"")</f>
        <v/>
      </c>
      <c r="W44" s="14" t="str">
        <f>IFERROR(VLOOKUP(Tabelle32[[#This Row],[Device ID]],BOM!$A$3:$BO$103,26,FALSE),"")</f>
        <v/>
      </c>
      <c r="X44" s="14" t="str">
        <f>IFERROR(VLOOKUP(Tabelle32[[#This Row],[Device ID]],BOM!$A$3:$BO$103,27,FALSE),"")</f>
        <v/>
      </c>
      <c r="Y44" s="14" t="str">
        <f>IFERROR(VLOOKUP(Tabelle32[[#This Row],[Device ID]],BOM!$A$3:$BO$103,28,FALSE),"")</f>
        <v/>
      </c>
      <c r="Z44" s="14" t="str">
        <f>IFERROR(VLOOKUP(Tabelle32[[#This Row],[Device ID]],BOM!$A$3:$BO$103,29,FALSE),"")</f>
        <v/>
      </c>
      <c r="AA44" s="14" t="str">
        <f>IFERROR(VLOOKUP(Tabelle32[[#This Row],[Device ID]],BOM!$A$3:$BO$103,30,FALSE),"")</f>
        <v/>
      </c>
      <c r="AB44" s="14" t="str">
        <f>IFERROR(VLOOKUP(Tabelle32[[#This Row],[Device ID]],BOM!$A$3:$BO$103,31,FALSE),"")</f>
        <v/>
      </c>
      <c r="AC44" s="14" t="str">
        <f>IFERROR(VLOOKUP(Tabelle32[[#This Row],[Device ID]],BOM!$A$3:$BO$103,32,FALSE),"")</f>
        <v/>
      </c>
      <c r="AD44" s="14" t="str">
        <f>IFERROR(VLOOKUP(Tabelle32[[#This Row],[Device ID]],BOM!$A$3:$BO$103,33,FALSE),"")</f>
        <v/>
      </c>
      <c r="AE44" s="14" t="str">
        <f>IFERROR(VLOOKUP(Tabelle32[[#This Row],[Device ID]],BOM!$A$3:$BO$103,34,FALSE),"")</f>
        <v/>
      </c>
      <c r="AF44" s="14" t="str">
        <f>IFERROR(VLOOKUP(Tabelle32[[#This Row],[Device ID]],BOM!$A$3:$BO$103,35,FALSE),"")</f>
        <v/>
      </c>
      <c r="AG44" s="14" t="str">
        <f>IFERROR(VLOOKUP(Tabelle32[[#This Row],[Device ID]],BOM!$A$3:$BO$103,36,FALSE),"")</f>
        <v/>
      </c>
      <c r="AL44" t="str">
        <f>IFERROR(VLOOKUP(Tabelle32[[#This Row],[Device ID]],BOM!$A$3:$BO$103,41,FALSE),"")</f>
        <v/>
      </c>
      <c r="AN44" t="str">
        <f>IFERROR(VLOOKUP(Tabelle32[[#This Row],[Device ID]],BOM!$A$3:$BO$103,43,FALSE),"")</f>
        <v/>
      </c>
      <c r="AP44" t="str">
        <f>IFERROR(CONCATENATE(Tabelle32[[#This Row],[Family
GFX-Unit]]," | ",Tabelle32[[#This Row],[Label 1
GFX-Unit]]," | ",Tabelle32[[#This Row],[Attached Device if Gateway]]),"")</f>
        <v xml:space="preserve"> |  | </v>
      </c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 t="str">
        <f>IF(COUNTA(Tabelle32[[#This Row],[Type:Vid_1080i50]:[Type:Anc_Prot]])&gt;0,"x","")</f>
        <v/>
      </c>
      <c r="BJ44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44" s="19"/>
      <c r="BN44" s="19"/>
      <c r="BO44" s="19"/>
      <c r="BP44" s="19"/>
      <c r="BQ44" s="19">
        <f>LEN(Tabelle32[[#This Row],[Label 1
GFX-Unit]])</f>
        <v>0</v>
      </c>
      <c r="BR44" s="19"/>
      <c r="BS44" s="19"/>
    </row>
    <row r="45" spans="1:71" ht="13" x14ac:dyDescent="0.3">
      <c r="A45" t="str">
        <f>IF(Tabelle32[[#This Row],[Device ID]]&gt;0,CONCATENATE(Tabelle32[[#This Row],[Device ID]],".",TEXT(Tabelle32[[#This Row],[Streamcounter]],"####0000")),"")</f>
        <v/>
      </c>
      <c r="B45" s="17" t="str">
        <f>IFERROR(IF(VLOOKUP(Tabelle32[[#This Row],[Device ID]],BOM!$A$3:$B$103,2,FALSE)=0,"",CONCATENATE(VLOOKUP(Tabelle32[[#This Row],[Device ID]],BOM!$A$3:$B$103,2,FALSE),"_",BV45)),"")</f>
        <v/>
      </c>
      <c r="C45" s="36"/>
      <c r="D45" s="36"/>
      <c r="E45" s="36"/>
      <c r="F45" t="str">
        <f>IFERROR(VLOOKUP(Tabelle32[[#This Row],[Device ID]],BOM!$A$3:$BO$103,15,FALSE),"")</f>
        <v/>
      </c>
      <c r="G45" s="19"/>
      <c r="H45" t="str">
        <f>IFERROR(VLOOKUP(Tabelle32[[#This Row],[Device ID]],BOM!$A$3:$BO$103,2,FALSE),"")</f>
        <v/>
      </c>
      <c r="I45" t="str">
        <f>IFERROR(VLOOKUP(Tabelle32[[#This Row],[Device ID]],BOM!$A$3:$BO$103,11,FALSE),"")</f>
        <v/>
      </c>
      <c r="J45" t="str">
        <f>IFERROR(VLOOKUP(Tabelle32[[#This Row],[Device ID]],BOM!$A$3:$BO$103,12,FALSE),"")</f>
        <v/>
      </c>
      <c r="K45" t="str">
        <f>IFERROR(VLOOKUP(Tabelle32[[#This Row],[Device ID]],BOM!$A$3:$BO$103,13,FALSE),"")</f>
        <v/>
      </c>
      <c r="L45" t="str">
        <f>IFERROR(VLOOKUP(Tabelle32[[#This Row],[Device ID]],BOM!$A$3:$BO$103,14,FALSE),"")</f>
        <v/>
      </c>
      <c r="M45" t="str">
        <f>IFERROR(VLOOKUP(Tabelle32[[#This Row],[Device ID]],BOM!$A$3:$BO$103,16,FALSE),"")</f>
        <v/>
      </c>
      <c r="N45" t="str">
        <f>IFERROR(VLOOKUP(Tabelle32[[#This Row],[Device ID]],BOM!$A$3:$BO$103,17,FALSE),"")</f>
        <v/>
      </c>
      <c r="P45" s="16" t="str">
        <f>IFERROR(VLOOKUP(Tabelle32[[#This Row],[Device ID]],BOM!$A$3:$BO$50,19,FALSE),"")</f>
        <v/>
      </c>
      <c r="Q45" s="16" t="str">
        <f>IFERROR(VLOOKUP(Tabelle32[[#This Row],[Device ID]],BOM!$A$3:$BO$50,20,FALSE),"")</f>
        <v/>
      </c>
      <c r="R45" s="16" t="str">
        <f>IFERROR(VLOOKUP(Tabelle32[[#This Row],[Device ID]],BOM!$A$3:$BO$50,21,FALSE),"")</f>
        <v/>
      </c>
      <c r="U45" t="str">
        <f>IFERROR(VLOOKUP(Tabelle32[[#This Row],[Device ID]],BOM!$A$3:$BO$103,24,FALSE),"")</f>
        <v/>
      </c>
      <c r="V45" s="14" t="str">
        <f>IFERROR(VLOOKUP(Tabelle32[[#This Row],[Device ID]],BOM!$A$3:$BO$103,25,FALSE),"")</f>
        <v/>
      </c>
      <c r="W45" s="14" t="str">
        <f>IFERROR(VLOOKUP(Tabelle32[[#This Row],[Device ID]],BOM!$A$3:$BO$103,26,FALSE),"")</f>
        <v/>
      </c>
      <c r="X45" s="14" t="str">
        <f>IFERROR(VLOOKUP(Tabelle32[[#This Row],[Device ID]],BOM!$A$3:$BO$103,27,FALSE),"")</f>
        <v/>
      </c>
      <c r="Y45" s="14" t="str">
        <f>IFERROR(VLOOKUP(Tabelle32[[#This Row],[Device ID]],BOM!$A$3:$BO$103,28,FALSE),"")</f>
        <v/>
      </c>
      <c r="Z45" s="14" t="str">
        <f>IFERROR(VLOOKUP(Tabelle32[[#This Row],[Device ID]],BOM!$A$3:$BO$103,29,FALSE),"")</f>
        <v/>
      </c>
      <c r="AA45" s="14" t="str">
        <f>IFERROR(VLOOKUP(Tabelle32[[#This Row],[Device ID]],BOM!$A$3:$BO$103,30,FALSE),"")</f>
        <v/>
      </c>
      <c r="AB45" s="14" t="str">
        <f>IFERROR(VLOOKUP(Tabelle32[[#This Row],[Device ID]],BOM!$A$3:$BO$103,31,FALSE),"")</f>
        <v/>
      </c>
      <c r="AC45" s="14" t="str">
        <f>IFERROR(VLOOKUP(Tabelle32[[#This Row],[Device ID]],BOM!$A$3:$BO$103,32,FALSE),"")</f>
        <v/>
      </c>
      <c r="AD45" s="14" t="str">
        <f>IFERROR(VLOOKUP(Tabelle32[[#This Row],[Device ID]],BOM!$A$3:$BO$103,33,FALSE),"")</f>
        <v/>
      </c>
      <c r="AE45" s="14" t="str">
        <f>IFERROR(VLOOKUP(Tabelle32[[#This Row],[Device ID]],BOM!$A$3:$BO$103,34,FALSE),"")</f>
        <v/>
      </c>
      <c r="AF45" s="14" t="str">
        <f>IFERROR(VLOOKUP(Tabelle32[[#This Row],[Device ID]],BOM!$A$3:$BO$103,35,FALSE),"")</f>
        <v/>
      </c>
      <c r="AG45" s="14" t="str">
        <f>IFERROR(VLOOKUP(Tabelle32[[#This Row],[Device ID]],BOM!$A$3:$BO$103,36,FALSE),"")</f>
        <v/>
      </c>
      <c r="AL45" t="str">
        <f>IFERROR(VLOOKUP(Tabelle32[[#This Row],[Device ID]],BOM!$A$3:$BO$103,41,FALSE),"")</f>
        <v/>
      </c>
      <c r="AN45" t="str">
        <f>IFERROR(VLOOKUP(Tabelle32[[#This Row],[Device ID]],BOM!$A$3:$BO$103,43,FALSE),"")</f>
        <v/>
      </c>
      <c r="AP45" t="str">
        <f>IFERROR(CONCATENATE(Tabelle32[[#This Row],[Family
GFX-Unit]]," | ",Tabelle32[[#This Row],[Label 1
GFX-Unit]]," | ",Tabelle32[[#This Row],[Attached Device if Gateway]]),"")</f>
        <v xml:space="preserve"> |  | </v>
      </c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 t="str">
        <f>IF(COUNTA(Tabelle32[[#This Row],[Type:Vid_1080i50]:[Type:Anc_Prot]])&gt;0,"x","")</f>
        <v/>
      </c>
      <c r="BJ45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45" s="19"/>
      <c r="BN45" s="19"/>
      <c r="BO45" s="19"/>
      <c r="BP45" s="19"/>
      <c r="BQ45" s="19">
        <f>LEN(Tabelle32[[#This Row],[Label 1
GFX-Unit]])</f>
        <v>0</v>
      </c>
      <c r="BR45" s="19"/>
      <c r="BS45" s="19"/>
    </row>
    <row r="46" spans="1:71" ht="13" x14ac:dyDescent="0.3">
      <c r="A46" t="str">
        <f>IF(Tabelle32[[#This Row],[Device ID]]&gt;0,CONCATENATE(Tabelle32[[#This Row],[Device ID]],".",TEXT(Tabelle32[[#This Row],[Streamcounter]],"####0000")),"")</f>
        <v/>
      </c>
      <c r="B46" s="17" t="str">
        <f>IFERROR(IF(VLOOKUP(Tabelle32[[#This Row],[Device ID]],BOM!$A$3:$B$103,2,FALSE)=0,"",CONCATENATE(VLOOKUP(Tabelle32[[#This Row],[Device ID]],BOM!$A$3:$B$103,2,FALSE),"_",BV46)),"")</f>
        <v/>
      </c>
      <c r="C46" s="36"/>
      <c r="D46" s="36"/>
      <c r="E46" s="36"/>
      <c r="F46" t="str">
        <f>IFERROR(VLOOKUP(Tabelle32[[#This Row],[Device ID]],BOM!$A$3:$BO$103,15,FALSE),"")</f>
        <v/>
      </c>
      <c r="G46" s="19"/>
      <c r="H46" t="str">
        <f>IFERROR(VLOOKUP(Tabelle32[[#This Row],[Device ID]],BOM!$A$3:$BO$103,2,FALSE),"")</f>
        <v/>
      </c>
      <c r="I46" t="str">
        <f>IFERROR(VLOOKUP(Tabelle32[[#This Row],[Device ID]],BOM!$A$3:$BO$103,11,FALSE),"")</f>
        <v/>
      </c>
      <c r="J46" t="str">
        <f>IFERROR(VLOOKUP(Tabelle32[[#This Row],[Device ID]],BOM!$A$3:$BO$103,12,FALSE),"")</f>
        <v/>
      </c>
      <c r="K46" t="str">
        <f>IFERROR(VLOOKUP(Tabelle32[[#This Row],[Device ID]],BOM!$A$3:$BO$103,13,FALSE),"")</f>
        <v/>
      </c>
      <c r="L46" t="str">
        <f>IFERROR(VLOOKUP(Tabelle32[[#This Row],[Device ID]],BOM!$A$3:$BO$103,14,FALSE),"")</f>
        <v/>
      </c>
      <c r="M46" t="str">
        <f>IFERROR(VLOOKUP(Tabelle32[[#This Row],[Device ID]],BOM!$A$3:$BO$103,16,FALSE),"")</f>
        <v/>
      </c>
      <c r="N46" t="str">
        <f>IFERROR(VLOOKUP(Tabelle32[[#This Row],[Device ID]],BOM!$A$3:$BO$103,17,FALSE),"")</f>
        <v/>
      </c>
      <c r="P46" s="16" t="str">
        <f>IFERROR(VLOOKUP(Tabelle32[[#This Row],[Device ID]],BOM!$A$3:$BO$50,19,FALSE),"")</f>
        <v/>
      </c>
      <c r="Q46" s="16" t="str">
        <f>IFERROR(VLOOKUP(Tabelle32[[#This Row],[Device ID]],BOM!$A$3:$BO$50,20,FALSE),"")</f>
        <v/>
      </c>
      <c r="R46" s="16" t="str">
        <f>IFERROR(VLOOKUP(Tabelle32[[#This Row],[Device ID]],BOM!$A$3:$BO$50,21,FALSE),"")</f>
        <v/>
      </c>
      <c r="U46" t="str">
        <f>IFERROR(VLOOKUP(Tabelle32[[#This Row],[Device ID]],BOM!$A$3:$BO$103,24,FALSE),"")</f>
        <v/>
      </c>
      <c r="V46" s="14" t="str">
        <f>IFERROR(VLOOKUP(Tabelle32[[#This Row],[Device ID]],BOM!$A$3:$BO$103,25,FALSE),"")</f>
        <v/>
      </c>
      <c r="W46" s="14" t="str">
        <f>IFERROR(VLOOKUP(Tabelle32[[#This Row],[Device ID]],BOM!$A$3:$BO$103,26,FALSE),"")</f>
        <v/>
      </c>
      <c r="X46" s="14" t="str">
        <f>IFERROR(VLOOKUP(Tabelle32[[#This Row],[Device ID]],BOM!$A$3:$BO$103,27,FALSE),"")</f>
        <v/>
      </c>
      <c r="Y46" s="14" t="str">
        <f>IFERROR(VLOOKUP(Tabelle32[[#This Row],[Device ID]],BOM!$A$3:$BO$103,28,FALSE),"")</f>
        <v/>
      </c>
      <c r="Z46" s="14" t="str">
        <f>IFERROR(VLOOKUP(Tabelle32[[#This Row],[Device ID]],BOM!$A$3:$BO$103,29,FALSE),"")</f>
        <v/>
      </c>
      <c r="AA46" s="14" t="str">
        <f>IFERROR(VLOOKUP(Tabelle32[[#This Row],[Device ID]],BOM!$A$3:$BO$103,30,FALSE),"")</f>
        <v/>
      </c>
      <c r="AB46" s="14" t="str">
        <f>IFERROR(VLOOKUP(Tabelle32[[#This Row],[Device ID]],BOM!$A$3:$BO$103,31,FALSE),"")</f>
        <v/>
      </c>
      <c r="AC46" s="14" t="str">
        <f>IFERROR(VLOOKUP(Tabelle32[[#This Row],[Device ID]],BOM!$A$3:$BO$103,32,FALSE),"")</f>
        <v/>
      </c>
      <c r="AD46" s="14" t="str">
        <f>IFERROR(VLOOKUP(Tabelle32[[#This Row],[Device ID]],BOM!$A$3:$BO$103,33,FALSE),"")</f>
        <v/>
      </c>
      <c r="AE46" s="14" t="str">
        <f>IFERROR(VLOOKUP(Tabelle32[[#This Row],[Device ID]],BOM!$A$3:$BO$103,34,FALSE),"")</f>
        <v/>
      </c>
      <c r="AF46" s="14" t="str">
        <f>IFERROR(VLOOKUP(Tabelle32[[#This Row],[Device ID]],BOM!$A$3:$BO$103,35,FALSE),"")</f>
        <v/>
      </c>
      <c r="AG46" s="14" t="str">
        <f>IFERROR(VLOOKUP(Tabelle32[[#This Row],[Device ID]],BOM!$A$3:$BO$103,36,FALSE),"")</f>
        <v/>
      </c>
      <c r="AL46" t="str">
        <f>IFERROR(VLOOKUP(Tabelle32[[#This Row],[Device ID]],BOM!$A$3:$BO$103,41,FALSE),"")</f>
        <v/>
      </c>
      <c r="AN46" t="str">
        <f>IFERROR(VLOOKUP(Tabelle32[[#This Row],[Device ID]],BOM!$A$3:$BO$103,43,FALSE),"")</f>
        <v/>
      </c>
      <c r="AP46" t="str">
        <f>IFERROR(CONCATENATE(Tabelle32[[#This Row],[Family
GFX-Unit]]," | ",Tabelle32[[#This Row],[Label 1
GFX-Unit]]," | ",Tabelle32[[#This Row],[Attached Device if Gateway]]),"")</f>
        <v xml:space="preserve"> |  | </v>
      </c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 t="str">
        <f>IF(COUNTA(Tabelle32[[#This Row],[Type:Vid_1080i50]:[Type:Anc_Prot]])&gt;0,"x","")</f>
        <v/>
      </c>
      <c r="BJ46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46" s="19"/>
      <c r="BN46" s="19"/>
      <c r="BO46" s="19"/>
      <c r="BP46" s="19"/>
      <c r="BQ46" s="19">
        <f>LEN(Tabelle32[[#This Row],[Label 1
GFX-Unit]])</f>
        <v>0</v>
      </c>
      <c r="BR46" s="19"/>
      <c r="BS46" s="19"/>
    </row>
    <row r="47" spans="1:71" ht="13" x14ac:dyDescent="0.3">
      <c r="A47" t="str">
        <f>IF(Tabelle32[[#This Row],[Device ID]]&gt;0,CONCATENATE(Tabelle32[[#This Row],[Device ID]],".",TEXT(Tabelle32[[#This Row],[Streamcounter]],"####0000")),"")</f>
        <v/>
      </c>
      <c r="B47" s="17" t="str">
        <f>IFERROR(IF(VLOOKUP(Tabelle32[[#This Row],[Device ID]],BOM!$A$3:$B$103,2,FALSE)=0,"",CONCATENATE(VLOOKUP(Tabelle32[[#This Row],[Device ID]],BOM!$A$3:$B$103,2,FALSE),"_",BV47)),"")</f>
        <v/>
      </c>
      <c r="C47" s="36"/>
      <c r="D47" s="36"/>
      <c r="E47" s="36"/>
      <c r="F47" t="str">
        <f>IFERROR(VLOOKUP(Tabelle32[[#This Row],[Device ID]],BOM!$A$3:$BO$103,15,FALSE),"")</f>
        <v/>
      </c>
      <c r="G47" s="19"/>
      <c r="H47" t="str">
        <f>IFERROR(VLOOKUP(Tabelle32[[#This Row],[Device ID]],BOM!$A$3:$BO$103,2,FALSE),"")</f>
        <v/>
      </c>
      <c r="I47" t="str">
        <f>IFERROR(VLOOKUP(Tabelle32[[#This Row],[Device ID]],BOM!$A$3:$BO$103,11,FALSE),"")</f>
        <v/>
      </c>
      <c r="J47" t="str">
        <f>IFERROR(VLOOKUP(Tabelle32[[#This Row],[Device ID]],BOM!$A$3:$BO$103,12,FALSE),"")</f>
        <v/>
      </c>
      <c r="K47" t="str">
        <f>IFERROR(VLOOKUP(Tabelle32[[#This Row],[Device ID]],BOM!$A$3:$BO$103,13,FALSE),"")</f>
        <v/>
      </c>
      <c r="L47" t="str">
        <f>IFERROR(VLOOKUP(Tabelle32[[#This Row],[Device ID]],BOM!$A$3:$BO$103,14,FALSE),"")</f>
        <v/>
      </c>
      <c r="M47" t="str">
        <f>IFERROR(VLOOKUP(Tabelle32[[#This Row],[Device ID]],BOM!$A$3:$BO$103,16,FALSE),"")</f>
        <v/>
      </c>
      <c r="N47" t="str">
        <f>IFERROR(VLOOKUP(Tabelle32[[#This Row],[Device ID]],BOM!$A$3:$BO$103,17,FALSE),"")</f>
        <v/>
      </c>
      <c r="P47" s="16" t="str">
        <f>IFERROR(VLOOKUP(Tabelle32[[#This Row],[Device ID]],BOM!$A$3:$BO$50,19,FALSE),"")</f>
        <v/>
      </c>
      <c r="Q47" s="16" t="str">
        <f>IFERROR(VLOOKUP(Tabelle32[[#This Row],[Device ID]],BOM!$A$3:$BO$50,20,FALSE),"")</f>
        <v/>
      </c>
      <c r="R47" s="16" t="str">
        <f>IFERROR(VLOOKUP(Tabelle32[[#This Row],[Device ID]],BOM!$A$3:$BO$50,21,FALSE),"")</f>
        <v/>
      </c>
      <c r="U47" t="str">
        <f>IFERROR(VLOOKUP(Tabelle32[[#This Row],[Device ID]],BOM!$A$3:$BO$103,24,FALSE),"")</f>
        <v/>
      </c>
      <c r="V47" s="14" t="str">
        <f>IFERROR(VLOOKUP(Tabelle32[[#This Row],[Device ID]],BOM!$A$3:$BO$103,25,FALSE),"")</f>
        <v/>
      </c>
      <c r="W47" s="14" t="str">
        <f>IFERROR(VLOOKUP(Tabelle32[[#This Row],[Device ID]],BOM!$A$3:$BO$103,26,FALSE),"")</f>
        <v/>
      </c>
      <c r="X47" s="14" t="str">
        <f>IFERROR(VLOOKUP(Tabelle32[[#This Row],[Device ID]],BOM!$A$3:$BO$103,27,FALSE),"")</f>
        <v/>
      </c>
      <c r="Y47" s="14" t="str">
        <f>IFERROR(VLOOKUP(Tabelle32[[#This Row],[Device ID]],BOM!$A$3:$BO$103,28,FALSE),"")</f>
        <v/>
      </c>
      <c r="Z47" s="14" t="str">
        <f>IFERROR(VLOOKUP(Tabelle32[[#This Row],[Device ID]],BOM!$A$3:$BO$103,29,FALSE),"")</f>
        <v/>
      </c>
      <c r="AA47" s="14" t="str">
        <f>IFERROR(VLOOKUP(Tabelle32[[#This Row],[Device ID]],BOM!$A$3:$BO$103,30,FALSE),"")</f>
        <v/>
      </c>
      <c r="AB47" s="14" t="str">
        <f>IFERROR(VLOOKUP(Tabelle32[[#This Row],[Device ID]],BOM!$A$3:$BO$103,31,FALSE),"")</f>
        <v/>
      </c>
      <c r="AC47" s="14" t="str">
        <f>IFERROR(VLOOKUP(Tabelle32[[#This Row],[Device ID]],BOM!$A$3:$BO$103,32,FALSE),"")</f>
        <v/>
      </c>
      <c r="AD47" s="14" t="str">
        <f>IFERROR(VLOOKUP(Tabelle32[[#This Row],[Device ID]],BOM!$A$3:$BO$103,33,FALSE),"")</f>
        <v/>
      </c>
      <c r="AE47" s="14" t="str">
        <f>IFERROR(VLOOKUP(Tabelle32[[#This Row],[Device ID]],BOM!$A$3:$BO$103,34,FALSE),"")</f>
        <v/>
      </c>
      <c r="AF47" s="14" t="str">
        <f>IFERROR(VLOOKUP(Tabelle32[[#This Row],[Device ID]],BOM!$A$3:$BO$103,35,FALSE),"")</f>
        <v/>
      </c>
      <c r="AG47" s="14" t="str">
        <f>IFERROR(VLOOKUP(Tabelle32[[#This Row],[Device ID]],BOM!$A$3:$BO$103,36,FALSE),"")</f>
        <v/>
      </c>
      <c r="AL47" t="str">
        <f>IFERROR(VLOOKUP(Tabelle32[[#This Row],[Device ID]],BOM!$A$3:$BO$103,41,FALSE),"")</f>
        <v/>
      </c>
      <c r="AN47" t="str">
        <f>IFERROR(VLOOKUP(Tabelle32[[#This Row],[Device ID]],BOM!$A$3:$BO$103,43,FALSE),"")</f>
        <v/>
      </c>
      <c r="AP47" t="str">
        <f>IFERROR(CONCATENATE(Tabelle32[[#This Row],[Family
GFX-Unit]]," | ",Tabelle32[[#This Row],[Label 1
GFX-Unit]]," | ",Tabelle32[[#This Row],[Attached Device if Gateway]]),"")</f>
        <v xml:space="preserve"> |  | </v>
      </c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 t="str">
        <f>IF(COUNTA(Tabelle32[[#This Row],[Type:Vid_1080i50]:[Type:Anc_Prot]])&gt;0,"x","")</f>
        <v/>
      </c>
      <c r="BJ47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47" s="19"/>
      <c r="BN47" s="19"/>
      <c r="BO47" s="19"/>
      <c r="BP47" s="19"/>
      <c r="BQ47" s="19">
        <f>LEN(Tabelle32[[#This Row],[Label 1
GFX-Unit]])</f>
        <v>0</v>
      </c>
      <c r="BR47" s="19"/>
      <c r="BS47" s="19"/>
    </row>
    <row r="48" spans="1:71" ht="13" x14ac:dyDescent="0.3">
      <c r="A48" t="str">
        <f>IF(Tabelle32[[#This Row],[Device ID]]&gt;0,CONCATENATE(Tabelle32[[#This Row],[Device ID]],".",TEXT(Tabelle32[[#This Row],[Streamcounter]],"####0000")),"")</f>
        <v/>
      </c>
      <c r="B48" s="17" t="str">
        <f>IFERROR(IF(VLOOKUP(Tabelle32[[#This Row],[Device ID]],BOM!$A$3:$B$103,2,FALSE)=0,"",CONCATENATE(VLOOKUP(Tabelle32[[#This Row],[Device ID]],BOM!$A$3:$B$103,2,FALSE),"_",BV48)),"")</f>
        <v/>
      </c>
      <c r="C48" s="36"/>
      <c r="D48" s="36"/>
      <c r="E48" s="36"/>
      <c r="F48" t="str">
        <f>IFERROR(VLOOKUP(Tabelle32[[#This Row],[Device ID]],BOM!$A$3:$BO$103,15,FALSE),"")</f>
        <v/>
      </c>
      <c r="G48" s="19"/>
      <c r="H48" t="str">
        <f>IFERROR(VLOOKUP(Tabelle32[[#This Row],[Device ID]],BOM!$A$3:$BO$103,2,FALSE),"")</f>
        <v/>
      </c>
      <c r="I48" t="str">
        <f>IFERROR(VLOOKUP(Tabelle32[[#This Row],[Device ID]],BOM!$A$3:$BO$103,11,FALSE),"")</f>
        <v/>
      </c>
      <c r="J48" t="str">
        <f>IFERROR(VLOOKUP(Tabelle32[[#This Row],[Device ID]],BOM!$A$3:$BO$103,12,FALSE),"")</f>
        <v/>
      </c>
      <c r="K48" t="str">
        <f>IFERROR(VLOOKUP(Tabelle32[[#This Row],[Device ID]],BOM!$A$3:$BO$103,13,FALSE),"")</f>
        <v/>
      </c>
      <c r="L48" t="str">
        <f>IFERROR(VLOOKUP(Tabelle32[[#This Row],[Device ID]],BOM!$A$3:$BO$103,14,FALSE),"")</f>
        <v/>
      </c>
      <c r="M48" t="str">
        <f>IFERROR(VLOOKUP(Tabelle32[[#This Row],[Device ID]],BOM!$A$3:$BO$103,16,FALSE),"")</f>
        <v/>
      </c>
      <c r="N48" t="str">
        <f>IFERROR(VLOOKUP(Tabelle32[[#This Row],[Device ID]],BOM!$A$3:$BO$103,17,FALSE),"")</f>
        <v/>
      </c>
      <c r="P48" s="16" t="str">
        <f>IFERROR(VLOOKUP(Tabelle32[[#This Row],[Device ID]],BOM!$A$3:$BO$50,19,FALSE),"")</f>
        <v/>
      </c>
      <c r="Q48" s="16" t="str">
        <f>IFERROR(VLOOKUP(Tabelle32[[#This Row],[Device ID]],BOM!$A$3:$BO$50,20,FALSE),"")</f>
        <v/>
      </c>
      <c r="R48" s="16" t="str">
        <f>IFERROR(VLOOKUP(Tabelle32[[#This Row],[Device ID]],BOM!$A$3:$BO$50,21,FALSE),"")</f>
        <v/>
      </c>
      <c r="U48" t="str">
        <f>IFERROR(VLOOKUP(Tabelle32[[#This Row],[Device ID]],BOM!$A$3:$BO$103,24,FALSE),"")</f>
        <v/>
      </c>
      <c r="V48" s="14" t="str">
        <f>IFERROR(VLOOKUP(Tabelle32[[#This Row],[Device ID]],BOM!$A$3:$BO$103,25,FALSE),"")</f>
        <v/>
      </c>
      <c r="W48" s="14" t="str">
        <f>IFERROR(VLOOKUP(Tabelle32[[#This Row],[Device ID]],BOM!$A$3:$BO$103,26,FALSE),"")</f>
        <v/>
      </c>
      <c r="X48" s="14" t="str">
        <f>IFERROR(VLOOKUP(Tabelle32[[#This Row],[Device ID]],BOM!$A$3:$BO$103,27,FALSE),"")</f>
        <v/>
      </c>
      <c r="Y48" s="14" t="str">
        <f>IFERROR(VLOOKUP(Tabelle32[[#This Row],[Device ID]],BOM!$A$3:$BO$103,28,FALSE),"")</f>
        <v/>
      </c>
      <c r="Z48" s="14" t="str">
        <f>IFERROR(VLOOKUP(Tabelle32[[#This Row],[Device ID]],BOM!$A$3:$BO$103,29,FALSE),"")</f>
        <v/>
      </c>
      <c r="AA48" s="14" t="str">
        <f>IFERROR(VLOOKUP(Tabelle32[[#This Row],[Device ID]],BOM!$A$3:$BO$103,30,FALSE),"")</f>
        <v/>
      </c>
      <c r="AB48" s="14" t="str">
        <f>IFERROR(VLOOKUP(Tabelle32[[#This Row],[Device ID]],BOM!$A$3:$BO$103,31,FALSE),"")</f>
        <v/>
      </c>
      <c r="AC48" s="14" t="str">
        <f>IFERROR(VLOOKUP(Tabelle32[[#This Row],[Device ID]],BOM!$A$3:$BO$103,32,FALSE),"")</f>
        <v/>
      </c>
      <c r="AD48" s="14" t="str">
        <f>IFERROR(VLOOKUP(Tabelle32[[#This Row],[Device ID]],BOM!$A$3:$BO$103,33,FALSE),"")</f>
        <v/>
      </c>
      <c r="AE48" s="14" t="str">
        <f>IFERROR(VLOOKUP(Tabelle32[[#This Row],[Device ID]],BOM!$A$3:$BO$103,34,FALSE),"")</f>
        <v/>
      </c>
      <c r="AF48" s="14" t="str">
        <f>IFERROR(VLOOKUP(Tabelle32[[#This Row],[Device ID]],BOM!$A$3:$BO$103,35,FALSE),"")</f>
        <v/>
      </c>
      <c r="AG48" s="14" t="str">
        <f>IFERROR(VLOOKUP(Tabelle32[[#This Row],[Device ID]],BOM!$A$3:$BO$103,36,FALSE),"")</f>
        <v/>
      </c>
      <c r="AL48" t="str">
        <f>IFERROR(VLOOKUP(Tabelle32[[#This Row],[Device ID]],BOM!$A$3:$BO$103,41,FALSE),"")</f>
        <v/>
      </c>
      <c r="AN48" t="str">
        <f>IFERROR(VLOOKUP(Tabelle32[[#This Row],[Device ID]],BOM!$A$3:$BO$103,43,FALSE),"")</f>
        <v/>
      </c>
      <c r="AP48" t="str">
        <f>IFERROR(CONCATENATE(Tabelle32[[#This Row],[Family
GFX-Unit]]," | ",Tabelle32[[#This Row],[Label 1
GFX-Unit]]," | ",Tabelle32[[#This Row],[Attached Device if Gateway]]),"")</f>
        <v xml:space="preserve"> |  | </v>
      </c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 t="str">
        <f>IF(COUNTA(Tabelle32[[#This Row],[Type:Vid_1080i50]:[Type:Anc_Prot]])&gt;0,"x","")</f>
        <v/>
      </c>
      <c r="BJ48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48" s="19"/>
      <c r="BN48" s="19"/>
      <c r="BO48" s="19"/>
      <c r="BP48" s="19"/>
      <c r="BQ48" s="19">
        <f>LEN(Tabelle32[[#This Row],[Label 1
GFX-Unit]])</f>
        <v>0</v>
      </c>
      <c r="BR48" s="19"/>
      <c r="BS48" s="19"/>
    </row>
    <row r="49" spans="1:71" ht="13" x14ac:dyDescent="0.3">
      <c r="A49" t="str">
        <f>IF(Tabelle32[[#This Row],[Device ID]]&gt;0,CONCATENATE(Tabelle32[[#This Row],[Device ID]],".",TEXT(Tabelle32[[#This Row],[Streamcounter]],"####0000")),"")</f>
        <v/>
      </c>
      <c r="B49" s="17" t="str">
        <f>IFERROR(IF(VLOOKUP(Tabelle32[[#This Row],[Device ID]],BOM!$A$3:$B$103,2,FALSE)=0,"",CONCATENATE(VLOOKUP(Tabelle32[[#This Row],[Device ID]],BOM!$A$3:$B$103,2,FALSE),"_",BV49)),"")</f>
        <v/>
      </c>
      <c r="C49" s="36"/>
      <c r="D49" s="36"/>
      <c r="E49" s="36"/>
      <c r="F49" t="str">
        <f>IFERROR(VLOOKUP(Tabelle32[[#This Row],[Device ID]],BOM!$A$3:$BO$103,15,FALSE),"")</f>
        <v/>
      </c>
      <c r="G49" s="19"/>
      <c r="H49" t="str">
        <f>IFERROR(VLOOKUP(Tabelle32[[#This Row],[Device ID]],BOM!$A$3:$BO$103,2,FALSE),"")</f>
        <v/>
      </c>
      <c r="I49" t="str">
        <f>IFERROR(VLOOKUP(Tabelle32[[#This Row],[Device ID]],BOM!$A$3:$BO$103,11,FALSE),"")</f>
        <v/>
      </c>
      <c r="J49" t="str">
        <f>IFERROR(VLOOKUP(Tabelle32[[#This Row],[Device ID]],BOM!$A$3:$BO$103,12,FALSE),"")</f>
        <v/>
      </c>
      <c r="K49" t="str">
        <f>IFERROR(VLOOKUP(Tabelle32[[#This Row],[Device ID]],BOM!$A$3:$BO$103,13,FALSE),"")</f>
        <v/>
      </c>
      <c r="L49" t="str">
        <f>IFERROR(VLOOKUP(Tabelle32[[#This Row],[Device ID]],BOM!$A$3:$BO$103,14,FALSE),"")</f>
        <v/>
      </c>
      <c r="M49" t="str">
        <f>IFERROR(VLOOKUP(Tabelle32[[#This Row],[Device ID]],BOM!$A$3:$BO$103,16,FALSE),"")</f>
        <v/>
      </c>
      <c r="N49" t="str">
        <f>IFERROR(VLOOKUP(Tabelle32[[#This Row],[Device ID]],BOM!$A$3:$BO$103,17,FALSE),"")</f>
        <v/>
      </c>
      <c r="P49" s="16" t="str">
        <f>IFERROR(VLOOKUP(Tabelle32[[#This Row],[Device ID]],BOM!$A$3:$BO$50,19,FALSE),"")</f>
        <v/>
      </c>
      <c r="Q49" s="16" t="str">
        <f>IFERROR(VLOOKUP(Tabelle32[[#This Row],[Device ID]],BOM!$A$3:$BO$50,20,FALSE),"")</f>
        <v/>
      </c>
      <c r="R49" s="16" t="str">
        <f>IFERROR(VLOOKUP(Tabelle32[[#This Row],[Device ID]],BOM!$A$3:$BO$50,21,FALSE),"")</f>
        <v/>
      </c>
      <c r="U49" t="str">
        <f>IFERROR(VLOOKUP(Tabelle32[[#This Row],[Device ID]],BOM!$A$3:$BO$103,24,FALSE),"")</f>
        <v/>
      </c>
      <c r="V49" s="14" t="str">
        <f>IFERROR(VLOOKUP(Tabelle32[[#This Row],[Device ID]],BOM!$A$3:$BO$103,25,FALSE),"")</f>
        <v/>
      </c>
      <c r="W49" s="14" t="str">
        <f>IFERROR(VLOOKUP(Tabelle32[[#This Row],[Device ID]],BOM!$A$3:$BO$103,26,FALSE),"")</f>
        <v/>
      </c>
      <c r="X49" s="14" t="str">
        <f>IFERROR(VLOOKUP(Tabelle32[[#This Row],[Device ID]],BOM!$A$3:$BO$103,27,FALSE),"")</f>
        <v/>
      </c>
      <c r="Y49" s="14" t="str">
        <f>IFERROR(VLOOKUP(Tabelle32[[#This Row],[Device ID]],BOM!$A$3:$BO$103,28,FALSE),"")</f>
        <v/>
      </c>
      <c r="Z49" s="14" t="str">
        <f>IFERROR(VLOOKUP(Tabelle32[[#This Row],[Device ID]],BOM!$A$3:$BO$103,29,FALSE),"")</f>
        <v/>
      </c>
      <c r="AA49" s="14" t="str">
        <f>IFERROR(VLOOKUP(Tabelle32[[#This Row],[Device ID]],BOM!$A$3:$BO$103,30,FALSE),"")</f>
        <v/>
      </c>
      <c r="AB49" s="14" t="str">
        <f>IFERROR(VLOOKUP(Tabelle32[[#This Row],[Device ID]],BOM!$A$3:$BO$103,31,FALSE),"")</f>
        <v/>
      </c>
      <c r="AC49" s="14" t="str">
        <f>IFERROR(VLOOKUP(Tabelle32[[#This Row],[Device ID]],BOM!$A$3:$BO$103,32,FALSE),"")</f>
        <v/>
      </c>
      <c r="AD49" s="14" t="str">
        <f>IFERROR(VLOOKUP(Tabelle32[[#This Row],[Device ID]],BOM!$A$3:$BO$103,33,FALSE),"")</f>
        <v/>
      </c>
      <c r="AE49" s="14" t="str">
        <f>IFERROR(VLOOKUP(Tabelle32[[#This Row],[Device ID]],BOM!$A$3:$BO$103,34,FALSE),"")</f>
        <v/>
      </c>
      <c r="AF49" s="14" t="str">
        <f>IFERROR(VLOOKUP(Tabelle32[[#This Row],[Device ID]],BOM!$A$3:$BO$103,35,FALSE),"")</f>
        <v/>
      </c>
      <c r="AG49" s="14" t="str">
        <f>IFERROR(VLOOKUP(Tabelle32[[#This Row],[Device ID]],BOM!$A$3:$BO$103,36,FALSE),"")</f>
        <v/>
      </c>
      <c r="AL49" t="str">
        <f>IFERROR(VLOOKUP(Tabelle32[[#This Row],[Device ID]],BOM!$A$3:$BO$103,41,FALSE),"")</f>
        <v/>
      </c>
      <c r="AN49" t="str">
        <f>IFERROR(VLOOKUP(Tabelle32[[#This Row],[Device ID]],BOM!$A$3:$BO$103,43,FALSE),"")</f>
        <v/>
      </c>
      <c r="AP49" t="str">
        <f>IFERROR(CONCATENATE(Tabelle32[[#This Row],[Family
GFX-Unit]]," | ",Tabelle32[[#This Row],[Label 1
GFX-Unit]]," | ",Tabelle32[[#This Row],[Attached Device if Gateway]]),"")</f>
        <v xml:space="preserve"> |  | </v>
      </c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 t="str">
        <f>IF(COUNTA(Tabelle32[[#This Row],[Type:Vid_1080i50]:[Type:Anc_Prot]])&gt;0,"x","")</f>
        <v/>
      </c>
      <c r="BJ49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49" s="19"/>
      <c r="BN49" s="19"/>
      <c r="BO49" s="19"/>
      <c r="BP49" s="19"/>
      <c r="BQ49" s="19">
        <f>LEN(Tabelle32[[#This Row],[Label 1
GFX-Unit]])</f>
        <v>0</v>
      </c>
      <c r="BR49" s="19"/>
      <c r="BS49" s="19"/>
    </row>
    <row r="50" spans="1:71" ht="13" x14ac:dyDescent="0.3">
      <c r="A50" t="str">
        <f>IF(Tabelle32[[#This Row],[Device ID]]&gt;0,CONCATENATE(Tabelle32[[#This Row],[Device ID]],".",TEXT(Tabelle32[[#This Row],[Streamcounter]],"####0000")),"")</f>
        <v/>
      </c>
      <c r="B50" s="17" t="str">
        <f>IFERROR(IF(VLOOKUP(Tabelle32[[#This Row],[Device ID]],BOM!$A$3:$B$103,2,FALSE)=0,"",CONCATENATE(VLOOKUP(Tabelle32[[#This Row],[Device ID]],BOM!$A$3:$B$103,2,FALSE),"_",BV50)),"")</f>
        <v/>
      </c>
      <c r="C50" s="36"/>
      <c r="D50" s="36"/>
      <c r="E50" s="36"/>
      <c r="F50" t="str">
        <f>IFERROR(VLOOKUP(Tabelle32[[#This Row],[Device ID]],BOM!$A$3:$BO$103,15,FALSE),"")</f>
        <v/>
      </c>
      <c r="G50" s="19"/>
      <c r="H50" t="str">
        <f>IFERROR(VLOOKUP(Tabelle32[[#This Row],[Device ID]],BOM!$A$3:$BO$103,2,FALSE),"")</f>
        <v/>
      </c>
      <c r="I50" t="str">
        <f>IFERROR(VLOOKUP(Tabelle32[[#This Row],[Device ID]],BOM!$A$3:$BO$103,11,FALSE),"")</f>
        <v/>
      </c>
      <c r="J50" t="str">
        <f>IFERROR(VLOOKUP(Tabelle32[[#This Row],[Device ID]],BOM!$A$3:$BO$103,12,FALSE),"")</f>
        <v/>
      </c>
      <c r="K50" t="str">
        <f>IFERROR(VLOOKUP(Tabelle32[[#This Row],[Device ID]],BOM!$A$3:$BO$103,13,FALSE),"")</f>
        <v/>
      </c>
      <c r="L50" t="str">
        <f>IFERROR(VLOOKUP(Tabelle32[[#This Row],[Device ID]],BOM!$A$3:$BO$103,14,FALSE),"")</f>
        <v/>
      </c>
      <c r="M50" t="str">
        <f>IFERROR(VLOOKUP(Tabelle32[[#This Row],[Device ID]],BOM!$A$3:$BO$103,16,FALSE),"")</f>
        <v/>
      </c>
      <c r="N50" t="str">
        <f>IFERROR(VLOOKUP(Tabelle32[[#This Row],[Device ID]],BOM!$A$3:$BO$103,17,FALSE),"")</f>
        <v/>
      </c>
      <c r="P50" s="16" t="str">
        <f>IFERROR(VLOOKUP(Tabelle32[[#This Row],[Device ID]],BOM!$A$3:$BO$50,19,FALSE),"")</f>
        <v/>
      </c>
      <c r="Q50" s="16" t="str">
        <f>IFERROR(VLOOKUP(Tabelle32[[#This Row],[Device ID]],BOM!$A$3:$BO$50,20,FALSE),"")</f>
        <v/>
      </c>
      <c r="R50" s="16" t="str">
        <f>IFERROR(VLOOKUP(Tabelle32[[#This Row],[Device ID]],BOM!$A$3:$BO$50,21,FALSE),"")</f>
        <v/>
      </c>
      <c r="U50" t="str">
        <f>IFERROR(VLOOKUP(Tabelle32[[#This Row],[Device ID]],BOM!$A$3:$BO$103,24,FALSE),"")</f>
        <v/>
      </c>
      <c r="V50" s="14" t="str">
        <f>IFERROR(VLOOKUP(Tabelle32[[#This Row],[Device ID]],BOM!$A$3:$BO$103,25,FALSE),"")</f>
        <v/>
      </c>
      <c r="W50" s="14" t="str">
        <f>IFERROR(VLOOKUP(Tabelle32[[#This Row],[Device ID]],BOM!$A$3:$BO$103,26,FALSE),"")</f>
        <v/>
      </c>
      <c r="X50" s="14" t="str">
        <f>IFERROR(VLOOKUP(Tabelle32[[#This Row],[Device ID]],BOM!$A$3:$BO$103,27,FALSE),"")</f>
        <v/>
      </c>
      <c r="Y50" s="14" t="str">
        <f>IFERROR(VLOOKUP(Tabelle32[[#This Row],[Device ID]],BOM!$A$3:$BO$103,28,FALSE),"")</f>
        <v/>
      </c>
      <c r="Z50" s="14" t="str">
        <f>IFERROR(VLOOKUP(Tabelle32[[#This Row],[Device ID]],BOM!$A$3:$BO$103,29,FALSE),"")</f>
        <v/>
      </c>
      <c r="AA50" s="14" t="str">
        <f>IFERROR(VLOOKUP(Tabelle32[[#This Row],[Device ID]],BOM!$A$3:$BO$103,30,FALSE),"")</f>
        <v/>
      </c>
      <c r="AB50" s="14" t="str">
        <f>IFERROR(VLOOKUP(Tabelle32[[#This Row],[Device ID]],BOM!$A$3:$BO$103,31,FALSE),"")</f>
        <v/>
      </c>
      <c r="AC50" s="14" t="str">
        <f>IFERROR(VLOOKUP(Tabelle32[[#This Row],[Device ID]],BOM!$A$3:$BO$103,32,FALSE),"")</f>
        <v/>
      </c>
      <c r="AD50" s="14" t="str">
        <f>IFERROR(VLOOKUP(Tabelle32[[#This Row],[Device ID]],BOM!$A$3:$BO$103,33,FALSE),"")</f>
        <v/>
      </c>
      <c r="AE50" s="14" t="str">
        <f>IFERROR(VLOOKUP(Tabelle32[[#This Row],[Device ID]],BOM!$A$3:$BO$103,34,FALSE),"")</f>
        <v/>
      </c>
      <c r="AF50" s="14" t="str">
        <f>IFERROR(VLOOKUP(Tabelle32[[#This Row],[Device ID]],BOM!$A$3:$BO$103,35,FALSE),"")</f>
        <v/>
      </c>
      <c r="AG50" s="14" t="str">
        <f>IFERROR(VLOOKUP(Tabelle32[[#This Row],[Device ID]],BOM!$A$3:$BO$103,36,FALSE),"")</f>
        <v/>
      </c>
      <c r="AL50" t="str">
        <f>IFERROR(VLOOKUP(Tabelle32[[#This Row],[Device ID]],BOM!$A$3:$BO$103,41,FALSE),"")</f>
        <v/>
      </c>
      <c r="AN50" t="str">
        <f>IFERROR(VLOOKUP(Tabelle32[[#This Row],[Device ID]],BOM!$A$3:$BO$103,43,FALSE),"")</f>
        <v/>
      </c>
      <c r="AP50" t="str">
        <f>IFERROR(CONCATENATE(Tabelle32[[#This Row],[Family
GFX-Unit]]," | ",Tabelle32[[#This Row],[Label 1
GFX-Unit]]," | ",Tabelle32[[#This Row],[Attached Device if Gateway]]),"")</f>
        <v xml:space="preserve"> |  | </v>
      </c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 t="str">
        <f>IF(COUNTA(Tabelle32[[#This Row],[Type:Vid_1080i50]:[Type:Anc_Prot]])&gt;0,"x","")</f>
        <v/>
      </c>
      <c r="BJ50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50" s="19"/>
      <c r="BN50" s="19"/>
      <c r="BO50" s="19"/>
      <c r="BP50" s="19"/>
      <c r="BQ50" s="19">
        <f>LEN(Tabelle32[[#This Row],[Label 1
GFX-Unit]])</f>
        <v>0</v>
      </c>
      <c r="BR50" s="19"/>
      <c r="BS50" s="19"/>
    </row>
    <row r="51" spans="1:71" ht="13" x14ac:dyDescent="0.3">
      <c r="A51" t="str">
        <f>IF(Tabelle32[[#This Row],[Device ID]]&gt;0,CONCATENATE(Tabelle32[[#This Row],[Device ID]],".",TEXT(Tabelle32[[#This Row],[Streamcounter]],"####0000")),"")</f>
        <v/>
      </c>
      <c r="B51" s="17" t="str">
        <f>IFERROR(IF(VLOOKUP(Tabelle32[[#This Row],[Device ID]],BOM!$A$3:$B$103,2,FALSE)=0,"",CONCATENATE(VLOOKUP(Tabelle32[[#This Row],[Device ID]],BOM!$A$3:$B$103,2,FALSE),"_",BV51)),"")</f>
        <v/>
      </c>
      <c r="C51" s="36"/>
      <c r="D51" s="36"/>
      <c r="E51" s="36"/>
      <c r="F51" t="str">
        <f>IFERROR(VLOOKUP(Tabelle32[[#This Row],[Device ID]],BOM!$A$3:$BO$103,15,FALSE),"")</f>
        <v/>
      </c>
      <c r="G51" s="19"/>
      <c r="H51" t="str">
        <f>IFERROR(VLOOKUP(Tabelle32[[#This Row],[Device ID]],BOM!$A$3:$BO$103,2,FALSE),"")</f>
        <v/>
      </c>
      <c r="I51" t="str">
        <f>IFERROR(VLOOKUP(Tabelle32[[#This Row],[Device ID]],BOM!$A$3:$BO$103,11,FALSE),"")</f>
        <v/>
      </c>
      <c r="J51" t="str">
        <f>IFERROR(VLOOKUP(Tabelle32[[#This Row],[Device ID]],BOM!$A$3:$BO$103,12,FALSE),"")</f>
        <v/>
      </c>
      <c r="K51" t="str">
        <f>IFERROR(VLOOKUP(Tabelle32[[#This Row],[Device ID]],BOM!$A$3:$BO$103,13,FALSE),"")</f>
        <v/>
      </c>
      <c r="L51" t="str">
        <f>IFERROR(VLOOKUP(Tabelle32[[#This Row],[Device ID]],BOM!$A$3:$BO$103,14,FALSE),"")</f>
        <v/>
      </c>
      <c r="M51" t="str">
        <f>IFERROR(VLOOKUP(Tabelle32[[#This Row],[Device ID]],BOM!$A$3:$BO$103,16,FALSE),"")</f>
        <v/>
      </c>
      <c r="N51" t="str">
        <f>IFERROR(VLOOKUP(Tabelle32[[#This Row],[Device ID]],BOM!$A$3:$BO$103,17,FALSE),"")</f>
        <v/>
      </c>
      <c r="P51" s="16" t="str">
        <f>IFERROR(VLOOKUP(Tabelle32[[#This Row],[Device ID]],BOM!$A$3:$BO$50,19,FALSE),"")</f>
        <v/>
      </c>
      <c r="Q51" s="16" t="str">
        <f>IFERROR(VLOOKUP(Tabelle32[[#This Row],[Device ID]],BOM!$A$3:$BO$50,20,FALSE),"")</f>
        <v/>
      </c>
      <c r="R51" s="16" t="str">
        <f>IFERROR(VLOOKUP(Tabelle32[[#This Row],[Device ID]],BOM!$A$3:$BO$50,21,FALSE),"")</f>
        <v/>
      </c>
      <c r="U51" t="str">
        <f>IFERROR(VLOOKUP(Tabelle32[[#This Row],[Device ID]],BOM!$A$3:$BO$103,24,FALSE),"")</f>
        <v/>
      </c>
      <c r="V51" s="14" t="str">
        <f>IFERROR(VLOOKUP(Tabelle32[[#This Row],[Device ID]],BOM!$A$3:$BO$103,25,FALSE),"")</f>
        <v/>
      </c>
      <c r="W51" s="14" t="str">
        <f>IFERROR(VLOOKUP(Tabelle32[[#This Row],[Device ID]],BOM!$A$3:$BO$103,26,FALSE),"")</f>
        <v/>
      </c>
      <c r="X51" s="14" t="str">
        <f>IFERROR(VLOOKUP(Tabelle32[[#This Row],[Device ID]],BOM!$A$3:$BO$103,27,FALSE),"")</f>
        <v/>
      </c>
      <c r="Y51" s="14" t="str">
        <f>IFERROR(VLOOKUP(Tabelle32[[#This Row],[Device ID]],BOM!$A$3:$BO$103,28,FALSE),"")</f>
        <v/>
      </c>
      <c r="Z51" s="14" t="str">
        <f>IFERROR(VLOOKUP(Tabelle32[[#This Row],[Device ID]],BOM!$A$3:$BO$103,29,FALSE),"")</f>
        <v/>
      </c>
      <c r="AA51" s="14" t="str">
        <f>IFERROR(VLOOKUP(Tabelle32[[#This Row],[Device ID]],BOM!$A$3:$BO$103,30,FALSE),"")</f>
        <v/>
      </c>
      <c r="AB51" s="14" t="str">
        <f>IFERROR(VLOOKUP(Tabelle32[[#This Row],[Device ID]],BOM!$A$3:$BO$103,31,FALSE),"")</f>
        <v/>
      </c>
      <c r="AC51" s="14" t="str">
        <f>IFERROR(VLOOKUP(Tabelle32[[#This Row],[Device ID]],BOM!$A$3:$BO$103,32,FALSE),"")</f>
        <v/>
      </c>
      <c r="AD51" s="14" t="str">
        <f>IFERROR(VLOOKUP(Tabelle32[[#This Row],[Device ID]],BOM!$A$3:$BO$103,33,FALSE),"")</f>
        <v/>
      </c>
      <c r="AE51" s="14" t="str">
        <f>IFERROR(VLOOKUP(Tabelle32[[#This Row],[Device ID]],BOM!$A$3:$BO$103,34,FALSE),"")</f>
        <v/>
      </c>
      <c r="AF51" s="14" t="str">
        <f>IFERROR(VLOOKUP(Tabelle32[[#This Row],[Device ID]],BOM!$A$3:$BO$103,35,FALSE),"")</f>
        <v/>
      </c>
      <c r="AG51" s="14" t="str">
        <f>IFERROR(VLOOKUP(Tabelle32[[#This Row],[Device ID]],BOM!$A$3:$BO$103,36,FALSE),"")</f>
        <v/>
      </c>
      <c r="AL51" t="str">
        <f>IFERROR(VLOOKUP(Tabelle32[[#This Row],[Device ID]],BOM!$A$3:$BO$103,41,FALSE),"")</f>
        <v/>
      </c>
      <c r="AN51" t="str">
        <f>IFERROR(VLOOKUP(Tabelle32[[#This Row],[Device ID]],BOM!$A$3:$BO$103,43,FALSE),"")</f>
        <v/>
      </c>
      <c r="AP51" t="str">
        <f>IFERROR(CONCATENATE(Tabelle32[[#This Row],[Family
GFX-Unit]]," | ",Tabelle32[[#This Row],[Label 1
GFX-Unit]]," | ",Tabelle32[[#This Row],[Attached Device if Gateway]]),"")</f>
        <v xml:space="preserve"> |  | </v>
      </c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 t="str">
        <f>IF(COUNTA(Tabelle32[[#This Row],[Type:Vid_1080i50]:[Type:Anc_Prot]])&gt;0,"x","")</f>
        <v/>
      </c>
      <c r="BJ51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51" s="19"/>
      <c r="BN51" s="19"/>
      <c r="BO51" s="19"/>
      <c r="BP51" s="19"/>
      <c r="BQ51" s="19">
        <f>LEN(Tabelle32[[#This Row],[Label 1
GFX-Unit]])</f>
        <v>0</v>
      </c>
      <c r="BR51" s="19"/>
      <c r="BS51" s="19"/>
    </row>
    <row r="52" spans="1:71" ht="13" x14ac:dyDescent="0.3">
      <c r="A52" t="str">
        <f>IF(Tabelle32[[#This Row],[Device ID]]&gt;0,CONCATENATE(Tabelle32[[#This Row],[Device ID]],".",TEXT(Tabelle32[[#This Row],[Streamcounter]],"####0000")),"")</f>
        <v/>
      </c>
      <c r="B52" s="17" t="str">
        <f>IFERROR(IF(VLOOKUP(Tabelle32[[#This Row],[Device ID]],BOM!$A$3:$B$103,2,FALSE)=0,"",CONCATENATE(VLOOKUP(Tabelle32[[#This Row],[Device ID]],BOM!$A$3:$B$103,2,FALSE),"_",BV52)),"")</f>
        <v/>
      </c>
      <c r="C52" s="36"/>
      <c r="D52" s="36"/>
      <c r="E52" s="36"/>
      <c r="F52" t="str">
        <f>IFERROR(VLOOKUP(Tabelle32[[#This Row],[Device ID]],BOM!$A$3:$BO$103,15,FALSE),"")</f>
        <v/>
      </c>
      <c r="G52" s="19"/>
      <c r="H52" t="str">
        <f>IFERROR(VLOOKUP(Tabelle32[[#This Row],[Device ID]],BOM!$A$3:$BO$103,2,FALSE),"")</f>
        <v/>
      </c>
      <c r="I52" t="str">
        <f>IFERROR(VLOOKUP(Tabelle32[[#This Row],[Device ID]],BOM!$A$3:$BO$103,11,FALSE),"")</f>
        <v/>
      </c>
      <c r="J52" t="str">
        <f>IFERROR(VLOOKUP(Tabelle32[[#This Row],[Device ID]],BOM!$A$3:$BO$103,12,FALSE),"")</f>
        <v/>
      </c>
      <c r="K52" t="str">
        <f>IFERROR(VLOOKUP(Tabelle32[[#This Row],[Device ID]],BOM!$A$3:$BO$103,13,FALSE),"")</f>
        <v/>
      </c>
      <c r="L52" t="str">
        <f>IFERROR(VLOOKUP(Tabelle32[[#This Row],[Device ID]],BOM!$A$3:$BO$103,14,FALSE),"")</f>
        <v/>
      </c>
      <c r="M52" t="str">
        <f>IFERROR(VLOOKUP(Tabelle32[[#This Row],[Device ID]],BOM!$A$3:$BO$103,16,FALSE),"")</f>
        <v/>
      </c>
      <c r="N52" t="str">
        <f>IFERROR(VLOOKUP(Tabelle32[[#This Row],[Device ID]],BOM!$A$3:$BO$103,17,FALSE),"")</f>
        <v/>
      </c>
      <c r="P52" s="16" t="str">
        <f>IFERROR(VLOOKUP(Tabelle32[[#This Row],[Device ID]],BOM!$A$3:$BO$50,19,FALSE),"")</f>
        <v/>
      </c>
      <c r="Q52" s="16" t="str">
        <f>IFERROR(VLOOKUP(Tabelle32[[#This Row],[Device ID]],BOM!$A$3:$BO$50,20,FALSE),"")</f>
        <v/>
      </c>
      <c r="R52" s="16" t="str">
        <f>IFERROR(VLOOKUP(Tabelle32[[#This Row],[Device ID]],BOM!$A$3:$BO$50,21,FALSE),"")</f>
        <v/>
      </c>
      <c r="U52" t="str">
        <f>IFERROR(VLOOKUP(Tabelle32[[#This Row],[Device ID]],BOM!$A$3:$BO$103,24,FALSE),"")</f>
        <v/>
      </c>
      <c r="V52" s="14" t="str">
        <f>IFERROR(VLOOKUP(Tabelle32[[#This Row],[Device ID]],BOM!$A$3:$BO$103,25,FALSE),"")</f>
        <v/>
      </c>
      <c r="W52" s="14" t="str">
        <f>IFERROR(VLOOKUP(Tabelle32[[#This Row],[Device ID]],BOM!$A$3:$BO$103,26,FALSE),"")</f>
        <v/>
      </c>
      <c r="X52" s="14" t="str">
        <f>IFERROR(VLOOKUP(Tabelle32[[#This Row],[Device ID]],BOM!$A$3:$BO$103,27,FALSE),"")</f>
        <v/>
      </c>
      <c r="Y52" s="14" t="str">
        <f>IFERROR(VLOOKUP(Tabelle32[[#This Row],[Device ID]],BOM!$A$3:$BO$103,28,FALSE),"")</f>
        <v/>
      </c>
      <c r="Z52" s="14" t="str">
        <f>IFERROR(VLOOKUP(Tabelle32[[#This Row],[Device ID]],BOM!$A$3:$BO$103,29,FALSE),"")</f>
        <v/>
      </c>
      <c r="AA52" s="14" t="str">
        <f>IFERROR(VLOOKUP(Tabelle32[[#This Row],[Device ID]],BOM!$A$3:$BO$103,30,FALSE),"")</f>
        <v/>
      </c>
      <c r="AB52" s="14" t="str">
        <f>IFERROR(VLOOKUP(Tabelle32[[#This Row],[Device ID]],BOM!$A$3:$BO$103,31,FALSE),"")</f>
        <v/>
      </c>
      <c r="AC52" s="14" t="str">
        <f>IFERROR(VLOOKUP(Tabelle32[[#This Row],[Device ID]],BOM!$A$3:$BO$103,32,FALSE),"")</f>
        <v/>
      </c>
      <c r="AD52" s="14" t="str">
        <f>IFERROR(VLOOKUP(Tabelle32[[#This Row],[Device ID]],BOM!$A$3:$BO$103,33,FALSE),"")</f>
        <v/>
      </c>
      <c r="AE52" s="14" t="str">
        <f>IFERROR(VLOOKUP(Tabelle32[[#This Row],[Device ID]],BOM!$A$3:$BO$103,34,FALSE),"")</f>
        <v/>
      </c>
      <c r="AF52" s="14" t="str">
        <f>IFERROR(VLOOKUP(Tabelle32[[#This Row],[Device ID]],BOM!$A$3:$BO$103,35,FALSE),"")</f>
        <v/>
      </c>
      <c r="AG52" s="14" t="str">
        <f>IFERROR(VLOOKUP(Tabelle32[[#This Row],[Device ID]],BOM!$A$3:$BO$103,36,FALSE),"")</f>
        <v/>
      </c>
      <c r="AL52" t="str">
        <f>IFERROR(VLOOKUP(Tabelle32[[#This Row],[Device ID]],BOM!$A$3:$BO$103,41,FALSE),"")</f>
        <v/>
      </c>
      <c r="AN52" t="str">
        <f>IFERROR(VLOOKUP(Tabelle32[[#This Row],[Device ID]],BOM!$A$3:$BO$103,43,FALSE),"")</f>
        <v/>
      </c>
      <c r="AP52" t="str">
        <f>IFERROR(CONCATENATE(Tabelle32[[#This Row],[Family
GFX-Unit]]," | ",Tabelle32[[#This Row],[Label 1
GFX-Unit]]," | ",Tabelle32[[#This Row],[Attached Device if Gateway]]),"")</f>
        <v xml:space="preserve"> |  | </v>
      </c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 t="str">
        <f>IF(COUNTA(Tabelle32[[#This Row],[Type:Vid_1080i50]:[Type:Anc_Prot]])&gt;0,"x","")</f>
        <v/>
      </c>
      <c r="BJ52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52" s="19"/>
      <c r="BN52" s="19"/>
      <c r="BO52" s="19"/>
      <c r="BP52" s="19"/>
      <c r="BQ52" s="19">
        <f>LEN(Tabelle32[[#This Row],[Label 1
GFX-Unit]])</f>
        <v>0</v>
      </c>
      <c r="BR52" s="19"/>
      <c r="BS52" s="19"/>
    </row>
    <row r="53" spans="1:71" ht="13" x14ac:dyDescent="0.3">
      <c r="A53" t="str">
        <f>IF(Tabelle32[[#This Row],[Device ID]]&gt;0,CONCATENATE(Tabelle32[[#This Row],[Device ID]],".",TEXT(Tabelle32[[#This Row],[Streamcounter]],"####0000")),"")</f>
        <v/>
      </c>
      <c r="B53" s="17" t="str">
        <f>IFERROR(IF(VLOOKUP(Tabelle32[[#This Row],[Device ID]],BOM!$A$3:$B$103,2,FALSE)=0,"",CONCATENATE(VLOOKUP(Tabelle32[[#This Row],[Device ID]],BOM!$A$3:$B$103,2,FALSE),"_",BV53)),"")</f>
        <v/>
      </c>
      <c r="C53" s="36"/>
      <c r="D53" s="36"/>
      <c r="E53" s="36"/>
      <c r="F53" t="str">
        <f>IFERROR(VLOOKUP(Tabelle32[[#This Row],[Device ID]],BOM!$A$3:$BO$103,15,FALSE),"")</f>
        <v/>
      </c>
      <c r="G53" s="19"/>
      <c r="H53" t="str">
        <f>IFERROR(VLOOKUP(Tabelle32[[#This Row],[Device ID]],BOM!$A$3:$BO$103,2,FALSE),"")</f>
        <v/>
      </c>
      <c r="I53" t="str">
        <f>IFERROR(VLOOKUP(Tabelle32[[#This Row],[Device ID]],BOM!$A$3:$BO$103,11,FALSE),"")</f>
        <v/>
      </c>
      <c r="J53" t="str">
        <f>IFERROR(VLOOKUP(Tabelle32[[#This Row],[Device ID]],BOM!$A$3:$BO$103,12,FALSE),"")</f>
        <v/>
      </c>
      <c r="K53" t="str">
        <f>IFERROR(VLOOKUP(Tabelle32[[#This Row],[Device ID]],BOM!$A$3:$BO$103,13,FALSE),"")</f>
        <v/>
      </c>
      <c r="L53" t="str">
        <f>IFERROR(VLOOKUP(Tabelle32[[#This Row],[Device ID]],BOM!$A$3:$BO$103,14,FALSE),"")</f>
        <v/>
      </c>
      <c r="M53" t="str">
        <f>IFERROR(VLOOKUP(Tabelle32[[#This Row],[Device ID]],BOM!$A$3:$BO$103,16,FALSE),"")</f>
        <v/>
      </c>
      <c r="N53" t="str">
        <f>IFERROR(VLOOKUP(Tabelle32[[#This Row],[Device ID]],BOM!$A$3:$BO$103,17,FALSE),"")</f>
        <v/>
      </c>
      <c r="P53" s="16" t="str">
        <f>IFERROR(VLOOKUP(Tabelle32[[#This Row],[Device ID]],BOM!$A$3:$BO$50,19,FALSE),"")</f>
        <v/>
      </c>
      <c r="Q53" s="16" t="str">
        <f>IFERROR(VLOOKUP(Tabelle32[[#This Row],[Device ID]],BOM!$A$3:$BO$50,20,FALSE),"")</f>
        <v/>
      </c>
      <c r="R53" s="16" t="str">
        <f>IFERROR(VLOOKUP(Tabelle32[[#This Row],[Device ID]],BOM!$A$3:$BO$50,21,FALSE),"")</f>
        <v/>
      </c>
      <c r="U53" t="str">
        <f>IFERROR(VLOOKUP(Tabelle32[[#This Row],[Device ID]],BOM!$A$3:$BO$103,24,FALSE),"")</f>
        <v/>
      </c>
      <c r="V53" s="14" t="str">
        <f>IFERROR(VLOOKUP(Tabelle32[[#This Row],[Device ID]],BOM!$A$3:$BO$103,25,FALSE),"")</f>
        <v/>
      </c>
      <c r="W53" s="14" t="str">
        <f>IFERROR(VLOOKUP(Tabelle32[[#This Row],[Device ID]],BOM!$A$3:$BO$103,26,FALSE),"")</f>
        <v/>
      </c>
      <c r="X53" s="14" t="str">
        <f>IFERROR(VLOOKUP(Tabelle32[[#This Row],[Device ID]],BOM!$A$3:$BO$103,27,FALSE),"")</f>
        <v/>
      </c>
      <c r="Y53" s="14" t="str">
        <f>IFERROR(VLOOKUP(Tabelle32[[#This Row],[Device ID]],BOM!$A$3:$BO$103,28,FALSE),"")</f>
        <v/>
      </c>
      <c r="Z53" s="14" t="str">
        <f>IFERROR(VLOOKUP(Tabelle32[[#This Row],[Device ID]],BOM!$A$3:$BO$103,29,FALSE),"")</f>
        <v/>
      </c>
      <c r="AA53" s="14" t="str">
        <f>IFERROR(VLOOKUP(Tabelle32[[#This Row],[Device ID]],BOM!$A$3:$BO$103,30,FALSE),"")</f>
        <v/>
      </c>
      <c r="AB53" s="14" t="str">
        <f>IFERROR(VLOOKUP(Tabelle32[[#This Row],[Device ID]],BOM!$A$3:$BO$103,31,FALSE),"")</f>
        <v/>
      </c>
      <c r="AC53" s="14" t="str">
        <f>IFERROR(VLOOKUP(Tabelle32[[#This Row],[Device ID]],BOM!$A$3:$BO$103,32,FALSE),"")</f>
        <v/>
      </c>
      <c r="AD53" s="14" t="str">
        <f>IFERROR(VLOOKUP(Tabelle32[[#This Row],[Device ID]],BOM!$A$3:$BO$103,33,FALSE),"")</f>
        <v/>
      </c>
      <c r="AE53" s="14" t="str">
        <f>IFERROR(VLOOKUP(Tabelle32[[#This Row],[Device ID]],BOM!$A$3:$BO$103,34,FALSE),"")</f>
        <v/>
      </c>
      <c r="AF53" s="14" t="str">
        <f>IFERROR(VLOOKUP(Tabelle32[[#This Row],[Device ID]],BOM!$A$3:$BO$103,35,FALSE),"")</f>
        <v/>
      </c>
      <c r="AG53" s="14" t="str">
        <f>IFERROR(VLOOKUP(Tabelle32[[#This Row],[Device ID]],BOM!$A$3:$BO$103,36,FALSE),"")</f>
        <v/>
      </c>
      <c r="AL53" t="str">
        <f>IFERROR(VLOOKUP(Tabelle32[[#This Row],[Device ID]],BOM!$A$3:$BO$103,41,FALSE),"")</f>
        <v/>
      </c>
      <c r="AN53" t="str">
        <f>IFERROR(VLOOKUP(Tabelle32[[#This Row],[Device ID]],BOM!$A$3:$BO$103,43,FALSE),"")</f>
        <v/>
      </c>
      <c r="AP53" t="str">
        <f>IFERROR(CONCATENATE(Tabelle32[[#This Row],[Family
GFX-Unit]]," | ",Tabelle32[[#This Row],[Label 1
GFX-Unit]]," | ",Tabelle32[[#This Row],[Attached Device if Gateway]]),"")</f>
        <v xml:space="preserve"> |  | </v>
      </c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 t="str">
        <f>IF(COUNTA(Tabelle32[[#This Row],[Type:Vid_1080i50]:[Type:Anc_Prot]])&gt;0,"x","")</f>
        <v/>
      </c>
      <c r="BJ53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53" s="19"/>
      <c r="BN53" s="19"/>
      <c r="BO53" s="19"/>
      <c r="BP53" s="19"/>
      <c r="BQ53" s="19">
        <f>LEN(Tabelle32[[#This Row],[Label 1
GFX-Unit]])</f>
        <v>0</v>
      </c>
      <c r="BR53" s="19"/>
      <c r="BS53" s="19"/>
    </row>
    <row r="54" spans="1:71" ht="13" x14ac:dyDescent="0.3">
      <c r="A54" t="str">
        <f>IF(Tabelle32[[#This Row],[Device ID]]&gt;0,CONCATENATE(Tabelle32[[#This Row],[Device ID]],".",TEXT(Tabelle32[[#This Row],[Streamcounter]],"####0000")),"")</f>
        <v/>
      </c>
      <c r="B54" s="17" t="str">
        <f>IFERROR(IF(VLOOKUP(Tabelle32[[#This Row],[Device ID]],BOM!$A$3:$B$103,2,FALSE)=0,"",CONCATENATE(VLOOKUP(Tabelle32[[#This Row],[Device ID]],BOM!$A$3:$B$103,2,FALSE),"_",BV54)),"")</f>
        <v/>
      </c>
      <c r="C54" s="36"/>
      <c r="D54" s="36"/>
      <c r="E54" s="36"/>
      <c r="F54" t="str">
        <f>IFERROR(VLOOKUP(Tabelle32[[#This Row],[Device ID]],BOM!$A$3:$BO$103,15,FALSE),"")</f>
        <v/>
      </c>
      <c r="G54" s="19"/>
      <c r="H54" t="str">
        <f>IFERROR(VLOOKUP(Tabelle32[[#This Row],[Device ID]],BOM!$A$3:$BO$103,2,FALSE),"")</f>
        <v/>
      </c>
      <c r="I54" t="str">
        <f>IFERROR(VLOOKUP(Tabelle32[[#This Row],[Device ID]],BOM!$A$3:$BO$103,11,FALSE),"")</f>
        <v/>
      </c>
      <c r="J54" t="str">
        <f>IFERROR(VLOOKUP(Tabelle32[[#This Row],[Device ID]],BOM!$A$3:$BO$103,12,FALSE),"")</f>
        <v/>
      </c>
      <c r="K54" t="str">
        <f>IFERROR(VLOOKUP(Tabelle32[[#This Row],[Device ID]],BOM!$A$3:$BO$103,13,FALSE),"")</f>
        <v/>
      </c>
      <c r="L54" t="str">
        <f>IFERROR(VLOOKUP(Tabelle32[[#This Row],[Device ID]],BOM!$A$3:$BO$103,14,FALSE),"")</f>
        <v/>
      </c>
      <c r="M54" t="str">
        <f>IFERROR(VLOOKUP(Tabelle32[[#This Row],[Device ID]],BOM!$A$3:$BO$103,16,FALSE),"")</f>
        <v/>
      </c>
      <c r="N54" t="str">
        <f>IFERROR(VLOOKUP(Tabelle32[[#This Row],[Device ID]],BOM!$A$3:$BO$103,17,FALSE),"")</f>
        <v/>
      </c>
      <c r="P54" s="16" t="str">
        <f>IFERROR(VLOOKUP(Tabelle32[[#This Row],[Device ID]],BOM!$A$3:$BO$50,19,FALSE),"")</f>
        <v/>
      </c>
      <c r="Q54" s="16" t="str">
        <f>IFERROR(VLOOKUP(Tabelle32[[#This Row],[Device ID]],BOM!$A$3:$BO$50,20,FALSE),"")</f>
        <v/>
      </c>
      <c r="R54" s="16" t="str">
        <f>IFERROR(VLOOKUP(Tabelle32[[#This Row],[Device ID]],BOM!$A$3:$BO$50,21,FALSE),"")</f>
        <v/>
      </c>
      <c r="U54" t="str">
        <f>IFERROR(VLOOKUP(Tabelle32[[#This Row],[Device ID]],BOM!$A$3:$BO$103,24,FALSE),"")</f>
        <v/>
      </c>
      <c r="V54" s="14" t="str">
        <f>IFERROR(VLOOKUP(Tabelle32[[#This Row],[Device ID]],BOM!$A$3:$BO$103,25,FALSE),"")</f>
        <v/>
      </c>
      <c r="W54" s="14" t="str">
        <f>IFERROR(VLOOKUP(Tabelle32[[#This Row],[Device ID]],BOM!$A$3:$BO$103,26,FALSE),"")</f>
        <v/>
      </c>
      <c r="X54" s="14" t="str">
        <f>IFERROR(VLOOKUP(Tabelle32[[#This Row],[Device ID]],BOM!$A$3:$BO$103,27,FALSE),"")</f>
        <v/>
      </c>
      <c r="Y54" s="14" t="str">
        <f>IFERROR(VLOOKUP(Tabelle32[[#This Row],[Device ID]],BOM!$A$3:$BO$103,28,FALSE),"")</f>
        <v/>
      </c>
      <c r="Z54" s="14" t="str">
        <f>IFERROR(VLOOKUP(Tabelle32[[#This Row],[Device ID]],BOM!$A$3:$BO$103,29,FALSE),"")</f>
        <v/>
      </c>
      <c r="AA54" s="14" t="str">
        <f>IFERROR(VLOOKUP(Tabelle32[[#This Row],[Device ID]],BOM!$A$3:$BO$103,30,FALSE),"")</f>
        <v/>
      </c>
      <c r="AB54" s="14" t="str">
        <f>IFERROR(VLOOKUP(Tabelle32[[#This Row],[Device ID]],BOM!$A$3:$BO$103,31,FALSE),"")</f>
        <v/>
      </c>
      <c r="AC54" s="14" t="str">
        <f>IFERROR(VLOOKUP(Tabelle32[[#This Row],[Device ID]],BOM!$A$3:$BO$103,32,FALSE),"")</f>
        <v/>
      </c>
      <c r="AD54" s="14" t="str">
        <f>IFERROR(VLOOKUP(Tabelle32[[#This Row],[Device ID]],BOM!$A$3:$BO$103,33,FALSE),"")</f>
        <v/>
      </c>
      <c r="AE54" s="14" t="str">
        <f>IFERROR(VLOOKUP(Tabelle32[[#This Row],[Device ID]],BOM!$A$3:$BO$103,34,FALSE),"")</f>
        <v/>
      </c>
      <c r="AF54" s="14" t="str">
        <f>IFERROR(VLOOKUP(Tabelle32[[#This Row],[Device ID]],BOM!$A$3:$BO$103,35,FALSE),"")</f>
        <v/>
      </c>
      <c r="AG54" s="14" t="str">
        <f>IFERROR(VLOOKUP(Tabelle32[[#This Row],[Device ID]],BOM!$A$3:$BO$103,36,FALSE),"")</f>
        <v/>
      </c>
      <c r="AL54" t="str">
        <f>IFERROR(VLOOKUP(Tabelle32[[#This Row],[Device ID]],BOM!$A$3:$BO$103,41,FALSE),"")</f>
        <v/>
      </c>
      <c r="AN54" t="str">
        <f>IFERROR(VLOOKUP(Tabelle32[[#This Row],[Device ID]],BOM!$A$3:$BO$103,43,FALSE),"")</f>
        <v/>
      </c>
      <c r="AP54" t="str">
        <f>IFERROR(CONCATENATE(Tabelle32[[#This Row],[Family
GFX-Unit]]," | ",Tabelle32[[#This Row],[Label 1
GFX-Unit]]," | ",Tabelle32[[#This Row],[Attached Device if Gateway]]),"")</f>
        <v xml:space="preserve"> |  | </v>
      </c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 t="str">
        <f>IF(COUNTA(Tabelle32[[#This Row],[Type:Vid_1080i50]:[Type:Anc_Prot]])&gt;0,"x","")</f>
        <v/>
      </c>
      <c r="BJ54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54" s="19"/>
      <c r="BN54" s="19"/>
      <c r="BO54" s="19"/>
      <c r="BP54" s="19"/>
      <c r="BQ54" s="19">
        <f>LEN(Tabelle32[[#This Row],[Label 1
GFX-Unit]])</f>
        <v>0</v>
      </c>
      <c r="BR54" s="19"/>
      <c r="BS54" s="19"/>
    </row>
    <row r="55" spans="1:71" ht="13" x14ac:dyDescent="0.3">
      <c r="A55" t="str">
        <f>IF(Tabelle32[[#This Row],[Device ID]]&gt;0,CONCATENATE(Tabelle32[[#This Row],[Device ID]],".",TEXT(Tabelle32[[#This Row],[Streamcounter]],"####0000")),"")</f>
        <v/>
      </c>
      <c r="B55" s="17" t="str">
        <f>IFERROR(IF(VLOOKUP(Tabelle32[[#This Row],[Device ID]],BOM!$A$3:$B$103,2,FALSE)=0,"",CONCATENATE(VLOOKUP(Tabelle32[[#This Row],[Device ID]],BOM!$A$3:$B$103,2,FALSE),"_",BV55)),"")</f>
        <v/>
      </c>
      <c r="C55" s="36"/>
      <c r="D55" s="36"/>
      <c r="E55" s="36"/>
      <c r="F55" t="str">
        <f>IFERROR(VLOOKUP(Tabelle32[[#This Row],[Device ID]],BOM!$A$3:$BO$103,15,FALSE),"")</f>
        <v/>
      </c>
      <c r="G55" s="19"/>
      <c r="H55" t="str">
        <f>IFERROR(VLOOKUP(Tabelle32[[#This Row],[Device ID]],BOM!$A$3:$BO$103,2,FALSE),"")</f>
        <v/>
      </c>
      <c r="I55" t="str">
        <f>IFERROR(VLOOKUP(Tabelle32[[#This Row],[Device ID]],BOM!$A$3:$BO$103,11,FALSE),"")</f>
        <v/>
      </c>
      <c r="J55" t="str">
        <f>IFERROR(VLOOKUP(Tabelle32[[#This Row],[Device ID]],BOM!$A$3:$BO$103,12,FALSE),"")</f>
        <v/>
      </c>
      <c r="K55" t="str">
        <f>IFERROR(VLOOKUP(Tabelle32[[#This Row],[Device ID]],BOM!$A$3:$BO$103,13,FALSE),"")</f>
        <v/>
      </c>
      <c r="L55" t="str">
        <f>IFERROR(VLOOKUP(Tabelle32[[#This Row],[Device ID]],BOM!$A$3:$BO$103,14,FALSE),"")</f>
        <v/>
      </c>
      <c r="M55" t="str">
        <f>IFERROR(VLOOKUP(Tabelle32[[#This Row],[Device ID]],BOM!$A$3:$BO$103,16,FALSE),"")</f>
        <v/>
      </c>
      <c r="N55" t="str">
        <f>IFERROR(VLOOKUP(Tabelle32[[#This Row],[Device ID]],BOM!$A$3:$BO$103,17,FALSE),"")</f>
        <v/>
      </c>
      <c r="P55" s="16" t="str">
        <f>IFERROR(VLOOKUP(Tabelle32[[#This Row],[Device ID]],BOM!$A$3:$BO$50,19,FALSE),"")</f>
        <v/>
      </c>
      <c r="Q55" s="16" t="str">
        <f>IFERROR(VLOOKUP(Tabelle32[[#This Row],[Device ID]],BOM!$A$3:$BO$50,20,FALSE),"")</f>
        <v/>
      </c>
      <c r="R55" s="16" t="str">
        <f>IFERROR(VLOOKUP(Tabelle32[[#This Row],[Device ID]],BOM!$A$3:$BO$50,21,FALSE),"")</f>
        <v/>
      </c>
      <c r="U55" t="str">
        <f>IFERROR(VLOOKUP(Tabelle32[[#This Row],[Device ID]],BOM!$A$3:$BO$103,24,FALSE),"")</f>
        <v/>
      </c>
      <c r="V55" s="14" t="str">
        <f>IFERROR(VLOOKUP(Tabelle32[[#This Row],[Device ID]],BOM!$A$3:$BO$103,25,FALSE),"")</f>
        <v/>
      </c>
      <c r="W55" s="14" t="str">
        <f>IFERROR(VLOOKUP(Tabelle32[[#This Row],[Device ID]],BOM!$A$3:$BO$103,26,FALSE),"")</f>
        <v/>
      </c>
      <c r="X55" s="14" t="str">
        <f>IFERROR(VLOOKUP(Tabelle32[[#This Row],[Device ID]],BOM!$A$3:$BO$103,27,FALSE),"")</f>
        <v/>
      </c>
      <c r="Y55" s="14" t="str">
        <f>IFERROR(VLOOKUP(Tabelle32[[#This Row],[Device ID]],BOM!$A$3:$BO$103,28,FALSE),"")</f>
        <v/>
      </c>
      <c r="Z55" s="14" t="str">
        <f>IFERROR(VLOOKUP(Tabelle32[[#This Row],[Device ID]],BOM!$A$3:$BO$103,29,FALSE),"")</f>
        <v/>
      </c>
      <c r="AA55" s="14" t="str">
        <f>IFERROR(VLOOKUP(Tabelle32[[#This Row],[Device ID]],BOM!$A$3:$BO$103,30,FALSE),"")</f>
        <v/>
      </c>
      <c r="AB55" s="14" t="str">
        <f>IFERROR(VLOOKUP(Tabelle32[[#This Row],[Device ID]],BOM!$A$3:$BO$103,31,FALSE),"")</f>
        <v/>
      </c>
      <c r="AC55" s="14" t="str">
        <f>IFERROR(VLOOKUP(Tabelle32[[#This Row],[Device ID]],BOM!$A$3:$BO$103,32,FALSE),"")</f>
        <v/>
      </c>
      <c r="AD55" s="14" t="str">
        <f>IFERROR(VLOOKUP(Tabelle32[[#This Row],[Device ID]],BOM!$A$3:$BO$103,33,FALSE),"")</f>
        <v/>
      </c>
      <c r="AE55" s="14" t="str">
        <f>IFERROR(VLOOKUP(Tabelle32[[#This Row],[Device ID]],BOM!$A$3:$BO$103,34,FALSE),"")</f>
        <v/>
      </c>
      <c r="AF55" s="14" t="str">
        <f>IFERROR(VLOOKUP(Tabelle32[[#This Row],[Device ID]],BOM!$A$3:$BO$103,35,FALSE),"")</f>
        <v/>
      </c>
      <c r="AG55" s="14" t="str">
        <f>IFERROR(VLOOKUP(Tabelle32[[#This Row],[Device ID]],BOM!$A$3:$BO$103,36,FALSE),"")</f>
        <v/>
      </c>
      <c r="AL55" t="str">
        <f>IFERROR(VLOOKUP(Tabelle32[[#This Row],[Device ID]],BOM!$A$3:$BO$103,41,FALSE),"")</f>
        <v/>
      </c>
      <c r="AN55" t="str">
        <f>IFERROR(VLOOKUP(Tabelle32[[#This Row],[Device ID]],BOM!$A$3:$BO$103,43,FALSE),"")</f>
        <v/>
      </c>
      <c r="AP55" t="str">
        <f>IFERROR(CONCATENATE(Tabelle32[[#This Row],[Family
GFX-Unit]]," | ",Tabelle32[[#This Row],[Label 1
GFX-Unit]]," | ",Tabelle32[[#This Row],[Attached Device if Gateway]]),"")</f>
        <v xml:space="preserve"> |  | </v>
      </c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 t="str">
        <f>IF(COUNTA(Tabelle32[[#This Row],[Type:Vid_1080i50]:[Type:Anc_Prot]])&gt;0,"x","")</f>
        <v/>
      </c>
      <c r="BJ55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55" s="19"/>
      <c r="BN55" s="19"/>
      <c r="BO55" s="19"/>
      <c r="BP55" s="19"/>
      <c r="BQ55" s="19">
        <f>LEN(Tabelle32[[#This Row],[Label 1
GFX-Unit]])</f>
        <v>0</v>
      </c>
      <c r="BR55" s="19"/>
      <c r="BS55" s="19"/>
    </row>
    <row r="56" spans="1:71" ht="13" x14ac:dyDescent="0.3">
      <c r="A56" t="str">
        <f>IF(Tabelle32[[#This Row],[Device ID]]&gt;0,CONCATENATE(Tabelle32[[#This Row],[Device ID]],".",TEXT(Tabelle32[[#This Row],[Streamcounter]],"####0000")),"")</f>
        <v/>
      </c>
      <c r="B56" s="17" t="str">
        <f>IFERROR(IF(VLOOKUP(Tabelle32[[#This Row],[Device ID]],BOM!$A$3:$B$103,2,FALSE)=0,"",CONCATENATE(VLOOKUP(Tabelle32[[#This Row],[Device ID]],BOM!$A$3:$B$103,2,FALSE),"_",BV56)),"")</f>
        <v/>
      </c>
      <c r="C56" s="36"/>
      <c r="D56" s="36"/>
      <c r="E56" s="36"/>
      <c r="F56" t="str">
        <f>IFERROR(VLOOKUP(Tabelle32[[#This Row],[Device ID]],BOM!$A$3:$BO$103,15,FALSE),"")</f>
        <v/>
      </c>
      <c r="G56" s="19"/>
      <c r="H56" t="str">
        <f>IFERROR(VLOOKUP(Tabelle32[[#This Row],[Device ID]],BOM!$A$3:$BO$103,2,FALSE),"")</f>
        <v/>
      </c>
      <c r="I56" t="str">
        <f>IFERROR(VLOOKUP(Tabelle32[[#This Row],[Device ID]],BOM!$A$3:$BO$103,11,FALSE),"")</f>
        <v/>
      </c>
      <c r="J56" t="str">
        <f>IFERROR(VLOOKUP(Tabelle32[[#This Row],[Device ID]],BOM!$A$3:$BO$103,12,FALSE),"")</f>
        <v/>
      </c>
      <c r="K56" t="str">
        <f>IFERROR(VLOOKUP(Tabelle32[[#This Row],[Device ID]],BOM!$A$3:$BO$103,13,FALSE),"")</f>
        <v/>
      </c>
      <c r="L56" t="str">
        <f>IFERROR(VLOOKUP(Tabelle32[[#This Row],[Device ID]],BOM!$A$3:$BO$103,14,FALSE),"")</f>
        <v/>
      </c>
      <c r="M56" t="str">
        <f>IFERROR(VLOOKUP(Tabelle32[[#This Row],[Device ID]],BOM!$A$3:$BO$103,16,FALSE),"")</f>
        <v/>
      </c>
      <c r="N56" t="str">
        <f>IFERROR(VLOOKUP(Tabelle32[[#This Row],[Device ID]],BOM!$A$3:$BO$103,17,FALSE),"")</f>
        <v/>
      </c>
      <c r="P56" s="16" t="str">
        <f>IFERROR(VLOOKUP(Tabelle32[[#This Row],[Device ID]],BOM!$A$3:$BO$50,19,FALSE),"")</f>
        <v/>
      </c>
      <c r="Q56" s="16" t="str">
        <f>IFERROR(VLOOKUP(Tabelle32[[#This Row],[Device ID]],BOM!$A$3:$BO$50,20,FALSE),"")</f>
        <v/>
      </c>
      <c r="R56" s="16" t="str">
        <f>IFERROR(VLOOKUP(Tabelle32[[#This Row],[Device ID]],BOM!$A$3:$BO$50,21,FALSE),"")</f>
        <v/>
      </c>
      <c r="U56" t="str">
        <f>IFERROR(VLOOKUP(Tabelle32[[#This Row],[Device ID]],BOM!$A$3:$BO$103,24,FALSE),"")</f>
        <v/>
      </c>
      <c r="V56" s="14" t="str">
        <f>IFERROR(VLOOKUP(Tabelle32[[#This Row],[Device ID]],BOM!$A$3:$BO$103,25,FALSE),"")</f>
        <v/>
      </c>
      <c r="W56" s="14" t="str">
        <f>IFERROR(VLOOKUP(Tabelle32[[#This Row],[Device ID]],BOM!$A$3:$BO$103,26,FALSE),"")</f>
        <v/>
      </c>
      <c r="X56" s="14" t="str">
        <f>IFERROR(VLOOKUP(Tabelle32[[#This Row],[Device ID]],BOM!$A$3:$BO$103,27,FALSE),"")</f>
        <v/>
      </c>
      <c r="Y56" s="14" t="str">
        <f>IFERROR(VLOOKUP(Tabelle32[[#This Row],[Device ID]],BOM!$A$3:$BO$103,28,FALSE),"")</f>
        <v/>
      </c>
      <c r="Z56" s="14" t="str">
        <f>IFERROR(VLOOKUP(Tabelle32[[#This Row],[Device ID]],BOM!$A$3:$BO$103,29,FALSE),"")</f>
        <v/>
      </c>
      <c r="AA56" s="14" t="str">
        <f>IFERROR(VLOOKUP(Tabelle32[[#This Row],[Device ID]],BOM!$A$3:$BO$103,30,FALSE),"")</f>
        <v/>
      </c>
      <c r="AB56" s="14" t="str">
        <f>IFERROR(VLOOKUP(Tabelle32[[#This Row],[Device ID]],BOM!$A$3:$BO$103,31,FALSE),"")</f>
        <v/>
      </c>
      <c r="AC56" s="14" t="str">
        <f>IFERROR(VLOOKUP(Tabelle32[[#This Row],[Device ID]],BOM!$A$3:$BO$103,32,FALSE),"")</f>
        <v/>
      </c>
      <c r="AD56" s="14" t="str">
        <f>IFERROR(VLOOKUP(Tabelle32[[#This Row],[Device ID]],BOM!$A$3:$BO$103,33,FALSE),"")</f>
        <v/>
      </c>
      <c r="AE56" s="14" t="str">
        <f>IFERROR(VLOOKUP(Tabelle32[[#This Row],[Device ID]],BOM!$A$3:$BO$103,34,FALSE),"")</f>
        <v/>
      </c>
      <c r="AF56" s="14" t="str">
        <f>IFERROR(VLOOKUP(Tabelle32[[#This Row],[Device ID]],BOM!$A$3:$BO$103,35,FALSE),"")</f>
        <v/>
      </c>
      <c r="AG56" s="14" t="str">
        <f>IFERROR(VLOOKUP(Tabelle32[[#This Row],[Device ID]],BOM!$A$3:$BO$103,36,FALSE),"")</f>
        <v/>
      </c>
      <c r="AL56" t="str">
        <f>IFERROR(VLOOKUP(Tabelle32[[#This Row],[Device ID]],BOM!$A$3:$BO$103,41,FALSE),"")</f>
        <v/>
      </c>
      <c r="AN56" t="str">
        <f>IFERROR(VLOOKUP(Tabelle32[[#This Row],[Device ID]],BOM!$A$3:$BO$103,43,FALSE),"")</f>
        <v/>
      </c>
      <c r="AP56" t="str">
        <f>IFERROR(CONCATENATE(Tabelle32[[#This Row],[Family
GFX-Unit]]," | ",Tabelle32[[#This Row],[Label 1
GFX-Unit]]," | ",Tabelle32[[#This Row],[Attached Device if Gateway]]),"")</f>
        <v xml:space="preserve"> |  | </v>
      </c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 t="str">
        <f>IF(COUNTA(Tabelle32[[#This Row],[Type:Vid_1080i50]:[Type:Anc_Prot]])&gt;0,"x","")</f>
        <v/>
      </c>
      <c r="BJ56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56" s="19"/>
      <c r="BN56" s="19"/>
      <c r="BO56" s="19"/>
      <c r="BP56" s="19"/>
      <c r="BQ56" s="19">
        <f>LEN(Tabelle32[[#This Row],[Label 1
GFX-Unit]])</f>
        <v>0</v>
      </c>
      <c r="BR56" s="19"/>
      <c r="BS56" s="19"/>
    </row>
    <row r="57" spans="1:71" ht="13" x14ac:dyDescent="0.3">
      <c r="A57" t="str">
        <f>IF(Tabelle32[[#This Row],[Device ID]]&gt;0,CONCATENATE(Tabelle32[[#This Row],[Device ID]],".",TEXT(Tabelle32[[#This Row],[Streamcounter]],"####0000")),"")</f>
        <v/>
      </c>
      <c r="B57" s="17" t="str">
        <f>IFERROR(IF(VLOOKUP(Tabelle32[[#This Row],[Device ID]],BOM!$A$3:$B$103,2,FALSE)=0,"",CONCATENATE(VLOOKUP(Tabelle32[[#This Row],[Device ID]],BOM!$A$3:$B$103,2,FALSE),"_",BV57)),"")</f>
        <v/>
      </c>
      <c r="C57" s="36"/>
      <c r="D57" s="36"/>
      <c r="E57" s="36"/>
      <c r="F57" t="str">
        <f>IFERROR(VLOOKUP(Tabelle32[[#This Row],[Device ID]],BOM!$A$3:$BO$103,15,FALSE),"")</f>
        <v/>
      </c>
      <c r="G57" s="19"/>
      <c r="H57" t="str">
        <f>IFERROR(VLOOKUP(Tabelle32[[#This Row],[Device ID]],BOM!$A$3:$BO$103,2,FALSE),"")</f>
        <v/>
      </c>
      <c r="I57" t="str">
        <f>IFERROR(VLOOKUP(Tabelle32[[#This Row],[Device ID]],BOM!$A$3:$BO$103,11,FALSE),"")</f>
        <v/>
      </c>
      <c r="J57" t="str">
        <f>IFERROR(VLOOKUP(Tabelle32[[#This Row],[Device ID]],BOM!$A$3:$BO$103,12,FALSE),"")</f>
        <v/>
      </c>
      <c r="K57" t="str">
        <f>IFERROR(VLOOKUP(Tabelle32[[#This Row],[Device ID]],BOM!$A$3:$BO$103,13,FALSE),"")</f>
        <v/>
      </c>
      <c r="L57" t="str">
        <f>IFERROR(VLOOKUP(Tabelle32[[#This Row],[Device ID]],BOM!$A$3:$BO$103,14,FALSE),"")</f>
        <v/>
      </c>
      <c r="M57" t="str">
        <f>IFERROR(VLOOKUP(Tabelle32[[#This Row],[Device ID]],BOM!$A$3:$BO$103,16,FALSE),"")</f>
        <v/>
      </c>
      <c r="N57" t="str">
        <f>IFERROR(VLOOKUP(Tabelle32[[#This Row],[Device ID]],BOM!$A$3:$BO$103,17,FALSE),"")</f>
        <v/>
      </c>
      <c r="P57" s="16" t="str">
        <f>IFERROR(VLOOKUP(Tabelle32[[#This Row],[Device ID]],BOM!$A$3:$BO$50,19,FALSE),"")</f>
        <v/>
      </c>
      <c r="Q57" s="16" t="str">
        <f>IFERROR(VLOOKUP(Tabelle32[[#This Row],[Device ID]],BOM!$A$3:$BO$50,20,FALSE),"")</f>
        <v/>
      </c>
      <c r="R57" s="16" t="str">
        <f>IFERROR(VLOOKUP(Tabelle32[[#This Row],[Device ID]],BOM!$A$3:$BO$50,21,FALSE),"")</f>
        <v/>
      </c>
      <c r="U57" t="str">
        <f>IFERROR(VLOOKUP(Tabelle32[[#This Row],[Device ID]],BOM!$A$3:$BO$103,24,FALSE),"")</f>
        <v/>
      </c>
      <c r="V57" s="14" t="str">
        <f>IFERROR(VLOOKUP(Tabelle32[[#This Row],[Device ID]],BOM!$A$3:$BO$103,25,FALSE),"")</f>
        <v/>
      </c>
      <c r="W57" s="14" t="str">
        <f>IFERROR(VLOOKUP(Tabelle32[[#This Row],[Device ID]],BOM!$A$3:$BO$103,26,FALSE),"")</f>
        <v/>
      </c>
      <c r="X57" s="14" t="str">
        <f>IFERROR(VLOOKUP(Tabelle32[[#This Row],[Device ID]],BOM!$A$3:$BO$103,27,FALSE),"")</f>
        <v/>
      </c>
      <c r="Y57" s="14" t="str">
        <f>IFERROR(VLOOKUP(Tabelle32[[#This Row],[Device ID]],BOM!$A$3:$BO$103,28,FALSE),"")</f>
        <v/>
      </c>
      <c r="Z57" s="14" t="str">
        <f>IFERROR(VLOOKUP(Tabelle32[[#This Row],[Device ID]],BOM!$A$3:$BO$103,29,FALSE),"")</f>
        <v/>
      </c>
      <c r="AA57" s="14" t="str">
        <f>IFERROR(VLOOKUP(Tabelle32[[#This Row],[Device ID]],BOM!$A$3:$BO$103,30,FALSE),"")</f>
        <v/>
      </c>
      <c r="AB57" s="14" t="str">
        <f>IFERROR(VLOOKUP(Tabelle32[[#This Row],[Device ID]],BOM!$A$3:$BO$103,31,FALSE),"")</f>
        <v/>
      </c>
      <c r="AC57" s="14" t="str">
        <f>IFERROR(VLOOKUP(Tabelle32[[#This Row],[Device ID]],BOM!$A$3:$BO$103,32,FALSE),"")</f>
        <v/>
      </c>
      <c r="AD57" s="14" t="str">
        <f>IFERROR(VLOOKUP(Tabelle32[[#This Row],[Device ID]],BOM!$A$3:$BO$103,33,FALSE),"")</f>
        <v/>
      </c>
      <c r="AE57" s="14" t="str">
        <f>IFERROR(VLOOKUP(Tabelle32[[#This Row],[Device ID]],BOM!$A$3:$BO$103,34,FALSE),"")</f>
        <v/>
      </c>
      <c r="AF57" s="14" t="str">
        <f>IFERROR(VLOOKUP(Tabelle32[[#This Row],[Device ID]],BOM!$A$3:$BO$103,35,FALSE),"")</f>
        <v/>
      </c>
      <c r="AG57" s="14" t="str">
        <f>IFERROR(VLOOKUP(Tabelle32[[#This Row],[Device ID]],BOM!$A$3:$BO$103,36,FALSE),"")</f>
        <v/>
      </c>
      <c r="AL57" t="str">
        <f>IFERROR(VLOOKUP(Tabelle32[[#This Row],[Device ID]],BOM!$A$3:$BO$103,41,FALSE),"")</f>
        <v/>
      </c>
      <c r="AN57" t="str">
        <f>IFERROR(VLOOKUP(Tabelle32[[#This Row],[Device ID]],BOM!$A$3:$BO$103,43,FALSE),"")</f>
        <v/>
      </c>
      <c r="AP57" t="str">
        <f>IFERROR(CONCATENATE(Tabelle32[[#This Row],[Family
GFX-Unit]]," | ",Tabelle32[[#This Row],[Label 1
GFX-Unit]]," | ",Tabelle32[[#This Row],[Attached Device if Gateway]]),"")</f>
        <v xml:space="preserve"> |  | </v>
      </c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 t="str">
        <f>IF(COUNTA(Tabelle32[[#This Row],[Type:Vid_1080i50]:[Type:Anc_Prot]])&gt;0,"x","")</f>
        <v/>
      </c>
      <c r="BJ57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57" s="19"/>
      <c r="BN57" s="19"/>
      <c r="BO57" s="19"/>
      <c r="BP57" s="19"/>
      <c r="BQ57" s="19">
        <f>LEN(Tabelle32[[#This Row],[Label 1
GFX-Unit]])</f>
        <v>0</v>
      </c>
      <c r="BR57" s="19"/>
      <c r="BS57" s="19"/>
    </row>
    <row r="58" spans="1:71" ht="13" x14ac:dyDescent="0.3">
      <c r="A58" t="str">
        <f>IF(Tabelle32[[#This Row],[Device ID]]&gt;0,CONCATENATE(Tabelle32[[#This Row],[Device ID]],".",TEXT(Tabelle32[[#This Row],[Streamcounter]],"####0000")),"")</f>
        <v/>
      </c>
      <c r="B58" s="17" t="str">
        <f>IFERROR(IF(VLOOKUP(Tabelle32[[#This Row],[Device ID]],BOM!$A$3:$B$103,2,FALSE)=0,"",CONCATENATE(VLOOKUP(Tabelle32[[#This Row],[Device ID]],BOM!$A$3:$B$103,2,FALSE),"_",BV58)),"")</f>
        <v/>
      </c>
      <c r="C58" s="36"/>
      <c r="D58" s="36"/>
      <c r="E58" s="36"/>
      <c r="F58" t="str">
        <f>IFERROR(VLOOKUP(Tabelle32[[#This Row],[Device ID]],BOM!$A$3:$BO$103,15,FALSE),"")</f>
        <v/>
      </c>
      <c r="G58" s="19"/>
      <c r="H58" t="str">
        <f>IFERROR(VLOOKUP(Tabelle32[[#This Row],[Device ID]],BOM!$A$3:$BO$103,2,FALSE),"")</f>
        <v/>
      </c>
      <c r="I58" t="str">
        <f>IFERROR(VLOOKUP(Tabelle32[[#This Row],[Device ID]],BOM!$A$3:$BO$103,11,FALSE),"")</f>
        <v/>
      </c>
      <c r="J58" t="str">
        <f>IFERROR(VLOOKUP(Tabelle32[[#This Row],[Device ID]],BOM!$A$3:$BO$103,12,FALSE),"")</f>
        <v/>
      </c>
      <c r="K58" t="str">
        <f>IFERROR(VLOOKUP(Tabelle32[[#This Row],[Device ID]],BOM!$A$3:$BO$103,13,FALSE),"")</f>
        <v/>
      </c>
      <c r="L58" t="str">
        <f>IFERROR(VLOOKUP(Tabelle32[[#This Row],[Device ID]],BOM!$A$3:$BO$103,14,FALSE),"")</f>
        <v/>
      </c>
      <c r="M58" t="str">
        <f>IFERROR(VLOOKUP(Tabelle32[[#This Row],[Device ID]],BOM!$A$3:$BO$103,16,FALSE),"")</f>
        <v/>
      </c>
      <c r="N58" t="str">
        <f>IFERROR(VLOOKUP(Tabelle32[[#This Row],[Device ID]],BOM!$A$3:$BO$103,17,FALSE),"")</f>
        <v/>
      </c>
      <c r="P58" s="16" t="str">
        <f>IFERROR(VLOOKUP(Tabelle32[[#This Row],[Device ID]],BOM!$A$3:$BO$50,19,FALSE),"")</f>
        <v/>
      </c>
      <c r="Q58" s="16" t="str">
        <f>IFERROR(VLOOKUP(Tabelle32[[#This Row],[Device ID]],BOM!$A$3:$BO$50,20,FALSE),"")</f>
        <v/>
      </c>
      <c r="R58" s="16" t="str">
        <f>IFERROR(VLOOKUP(Tabelle32[[#This Row],[Device ID]],BOM!$A$3:$BO$50,21,FALSE),"")</f>
        <v/>
      </c>
      <c r="U58" t="str">
        <f>IFERROR(VLOOKUP(Tabelle32[[#This Row],[Device ID]],BOM!$A$3:$BO$103,24,FALSE),"")</f>
        <v/>
      </c>
      <c r="V58" s="14" t="str">
        <f>IFERROR(VLOOKUP(Tabelle32[[#This Row],[Device ID]],BOM!$A$3:$BO$103,25,FALSE),"")</f>
        <v/>
      </c>
      <c r="W58" s="14" t="str">
        <f>IFERROR(VLOOKUP(Tabelle32[[#This Row],[Device ID]],BOM!$A$3:$BO$103,26,FALSE),"")</f>
        <v/>
      </c>
      <c r="X58" s="14" t="str">
        <f>IFERROR(VLOOKUP(Tabelle32[[#This Row],[Device ID]],BOM!$A$3:$BO$103,27,FALSE),"")</f>
        <v/>
      </c>
      <c r="Y58" s="14" t="str">
        <f>IFERROR(VLOOKUP(Tabelle32[[#This Row],[Device ID]],BOM!$A$3:$BO$103,28,FALSE),"")</f>
        <v/>
      </c>
      <c r="Z58" s="14" t="str">
        <f>IFERROR(VLOOKUP(Tabelle32[[#This Row],[Device ID]],BOM!$A$3:$BO$103,29,FALSE),"")</f>
        <v/>
      </c>
      <c r="AA58" s="14" t="str">
        <f>IFERROR(VLOOKUP(Tabelle32[[#This Row],[Device ID]],BOM!$A$3:$BO$103,30,FALSE),"")</f>
        <v/>
      </c>
      <c r="AB58" s="14" t="str">
        <f>IFERROR(VLOOKUP(Tabelle32[[#This Row],[Device ID]],BOM!$A$3:$BO$103,31,FALSE),"")</f>
        <v/>
      </c>
      <c r="AC58" s="14" t="str">
        <f>IFERROR(VLOOKUP(Tabelle32[[#This Row],[Device ID]],BOM!$A$3:$BO$103,32,FALSE),"")</f>
        <v/>
      </c>
      <c r="AD58" s="14" t="str">
        <f>IFERROR(VLOOKUP(Tabelle32[[#This Row],[Device ID]],BOM!$A$3:$BO$103,33,FALSE),"")</f>
        <v/>
      </c>
      <c r="AE58" s="14" t="str">
        <f>IFERROR(VLOOKUP(Tabelle32[[#This Row],[Device ID]],BOM!$A$3:$BO$103,34,FALSE),"")</f>
        <v/>
      </c>
      <c r="AF58" s="14" t="str">
        <f>IFERROR(VLOOKUP(Tabelle32[[#This Row],[Device ID]],BOM!$A$3:$BO$103,35,FALSE),"")</f>
        <v/>
      </c>
      <c r="AG58" s="14" t="str">
        <f>IFERROR(VLOOKUP(Tabelle32[[#This Row],[Device ID]],BOM!$A$3:$BO$103,36,FALSE),"")</f>
        <v/>
      </c>
      <c r="AL58" t="str">
        <f>IFERROR(VLOOKUP(Tabelle32[[#This Row],[Device ID]],BOM!$A$3:$BO$103,41,FALSE),"")</f>
        <v/>
      </c>
      <c r="AN58" t="str">
        <f>IFERROR(VLOOKUP(Tabelle32[[#This Row],[Device ID]],BOM!$A$3:$BO$103,43,FALSE),"")</f>
        <v/>
      </c>
      <c r="AP58" t="str">
        <f>IFERROR(CONCATENATE(Tabelle32[[#This Row],[Family
GFX-Unit]]," | ",Tabelle32[[#This Row],[Label 1
GFX-Unit]]," | ",Tabelle32[[#This Row],[Attached Device if Gateway]]),"")</f>
        <v xml:space="preserve"> |  | </v>
      </c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 t="str">
        <f>IF(COUNTA(Tabelle32[[#This Row],[Type:Vid_1080i50]:[Type:Anc_Prot]])&gt;0,"x","")</f>
        <v/>
      </c>
      <c r="BJ58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58" s="19"/>
      <c r="BN58" s="19"/>
      <c r="BO58" s="19"/>
      <c r="BP58" s="19"/>
      <c r="BQ58" s="19">
        <f>LEN(Tabelle32[[#This Row],[Label 1
GFX-Unit]])</f>
        <v>0</v>
      </c>
      <c r="BR58" s="19"/>
      <c r="BS58" s="19"/>
    </row>
    <row r="59" spans="1:71" ht="13" x14ac:dyDescent="0.3">
      <c r="A59" t="str">
        <f>IF(Tabelle32[[#This Row],[Device ID]]&gt;0,CONCATENATE(Tabelle32[[#This Row],[Device ID]],".",TEXT(Tabelle32[[#This Row],[Streamcounter]],"####0000")),"")</f>
        <v/>
      </c>
      <c r="B59" s="17" t="str">
        <f>IFERROR(IF(VLOOKUP(Tabelle32[[#This Row],[Device ID]],BOM!$A$3:$B$103,2,FALSE)=0,"",CONCATENATE(VLOOKUP(Tabelle32[[#This Row],[Device ID]],BOM!$A$3:$B$103,2,FALSE),"_",BV59)),"")</f>
        <v/>
      </c>
      <c r="C59" s="36"/>
      <c r="D59" s="36"/>
      <c r="E59" s="36"/>
      <c r="F59" t="str">
        <f>IFERROR(VLOOKUP(Tabelle32[[#This Row],[Device ID]],BOM!$A$3:$BO$103,15,FALSE),"")</f>
        <v/>
      </c>
      <c r="G59" s="19"/>
      <c r="H59" t="str">
        <f>IFERROR(VLOOKUP(Tabelle32[[#This Row],[Device ID]],BOM!$A$3:$BO$103,2,FALSE),"")</f>
        <v/>
      </c>
      <c r="I59" t="str">
        <f>IFERROR(VLOOKUP(Tabelle32[[#This Row],[Device ID]],BOM!$A$3:$BO$103,11,FALSE),"")</f>
        <v/>
      </c>
      <c r="J59" t="str">
        <f>IFERROR(VLOOKUP(Tabelle32[[#This Row],[Device ID]],BOM!$A$3:$BO$103,12,FALSE),"")</f>
        <v/>
      </c>
      <c r="K59" t="str">
        <f>IFERROR(VLOOKUP(Tabelle32[[#This Row],[Device ID]],BOM!$A$3:$BO$103,13,FALSE),"")</f>
        <v/>
      </c>
      <c r="L59" t="str">
        <f>IFERROR(VLOOKUP(Tabelle32[[#This Row],[Device ID]],BOM!$A$3:$BO$103,14,FALSE),"")</f>
        <v/>
      </c>
      <c r="M59" t="str">
        <f>IFERROR(VLOOKUP(Tabelle32[[#This Row],[Device ID]],BOM!$A$3:$BO$103,16,FALSE),"")</f>
        <v/>
      </c>
      <c r="N59" t="str">
        <f>IFERROR(VLOOKUP(Tabelle32[[#This Row],[Device ID]],BOM!$A$3:$BO$103,17,FALSE),"")</f>
        <v/>
      </c>
      <c r="P59" s="16" t="str">
        <f>IFERROR(VLOOKUP(Tabelle32[[#This Row],[Device ID]],BOM!$A$3:$BO$50,19,FALSE),"")</f>
        <v/>
      </c>
      <c r="Q59" s="16" t="str">
        <f>IFERROR(VLOOKUP(Tabelle32[[#This Row],[Device ID]],BOM!$A$3:$BO$50,20,FALSE),"")</f>
        <v/>
      </c>
      <c r="R59" s="16" t="str">
        <f>IFERROR(VLOOKUP(Tabelle32[[#This Row],[Device ID]],BOM!$A$3:$BO$50,21,FALSE),"")</f>
        <v/>
      </c>
      <c r="U59" t="str">
        <f>IFERROR(VLOOKUP(Tabelle32[[#This Row],[Device ID]],BOM!$A$3:$BO$103,24,FALSE),"")</f>
        <v/>
      </c>
      <c r="V59" s="14" t="str">
        <f>IFERROR(VLOOKUP(Tabelle32[[#This Row],[Device ID]],BOM!$A$3:$BO$103,25,FALSE),"")</f>
        <v/>
      </c>
      <c r="W59" s="14" t="str">
        <f>IFERROR(VLOOKUP(Tabelle32[[#This Row],[Device ID]],BOM!$A$3:$BO$103,26,FALSE),"")</f>
        <v/>
      </c>
      <c r="X59" s="14" t="str">
        <f>IFERROR(VLOOKUP(Tabelle32[[#This Row],[Device ID]],BOM!$A$3:$BO$103,27,FALSE),"")</f>
        <v/>
      </c>
      <c r="Y59" s="14" t="str">
        <f>IFERROR(VLOOKUP(Tabelle32[[#This Row],[Device ID]],BOM!$A$3:$BO$103,28,FALSE),"")</f>
        <v/>
      </c>
      <c r="Z59" s="14" t="str">
        <f>IFERROR(VLOOKUP(Tabelle32[[#This Row],[Device ID]],BOM!$A$3:$BO$103,29,FALSE),"")</f>
        <v/>
      </c>
      <c r="AA59" s="14" t="str">
        <f>IFERROR(VLOOKUP(Tabelle32[[#This Row],[Device ID]],BOM!$A$3:$BO$103,30,FALSE),"")</f>
        <v/>
      </c>
      <c r="AB59" s="14" t="str">
        <f>IFERROR(VLOOKUP(Tabelle32[[#This Row],[Device ID]],BOM!$A$3:$BO$103,31,FALSE),"")</f>
        <v/>
      </c>
      <c r="AC59" s="14" t="str">
        <f>IFERROR(VLOOKUP(Tabelle32[[#This Row],[Device ID]],BOM!$A$3:$BO$103,32,FALSE),"")</f>
        <v/>
      </c>
      <c r="AD59" s="14" t="str">
        <f>IFERROR(VLOOKUP(Tabelle32[[#This Row],[Device ID]],BOM!$A$3:$BO$103,33,FALSE),"")</f>
        <v/>
      </c>
      <c r="AE59" s="14" t="str">
        <f>IFERROR(VLOOKUP(Tabelle32[[#This Row],[Device ID]],BOM!$A$3:$BO$103,34,FALSE),"")</f>
        <v/>
      </c>
      <c r="AF59" s="14" t="str">
        <f>IFERROR(VLOOKUP(Tabelle32[[#This Row],[Device ID]],BOM!$A$3:$BO$103,35,FALSE),"")</f>
        <v/>
      </c>
      <c r="AG59" s="14" t="str">
        <f>IFERROR(VLOOKUP(Tabelle32[[#This Row],[Device ID]],BOM!$A$3:$BO$103,36,FALSE),"")</f>
        <v/>
      </c>
      <c r="AL59" t="str">
        <f>IFERROR(VLOOKUP(Tabelle32[[#This Row],[Device ID]],BOM!$A$3:$BO$103,41,FALSE),"")</f>
        <v/>
      </c>
      <c r="AN59" t="str">
        <f>IFERROR(VLOOKUP(Tabelle32[[#This Row],[Device ID]],BOM!$A$3:$BO$103,43,FALSE),"")</f>
        <v/>
      </c>
      <c r="AP59" t="str">
        <f>IFERROR(CONCATENATE(Tabelle32[[#This Row],[Family
GFX-Unit]]," | ",Tabelle32[[#This Row],[Label 1
GFX-Unit]]," | ",Tabelle32[[#This Row],[Attached Device if Gateway]]),"")</f>
        <v xml:space="preserve"> |  | </v>
      </c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 t="str">
        <f>IF(COUNTA(Tabelle32[[#This Row],[Type:Vid_1080i50]:[Type:Anc_Prot]])&gt;0,"x","")</f>
        <v/>
      </c>
      <c r="BJ59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59" s="19"/>
      <c r="BN59" s="19"/>
      <c r="BO59" s="19"/>
      <c r="BP59" s="19"/>
      <c r="BQ59" s="19">
        <f>LEN(Tabelle32[[#This Row],[Label 1
GFX-Unit]])</f>
        <v>0</v>
      </c>
      <c r="BR59" s="19"/>
      <c r="BS59" s="19"/>
    </row>
    <row r="60" spans="1:71" ht="13" x14ac:dyDescent="0.3">
      <c r="A60" t="str">
        <f>IF(Tabelle32[[#This Row],[Device ID]]&gt;0,CONCATENATE(Tabelle32[[#This Row],[Device ID]],".",TEXT(Tabelle32[[#This Row],[Streamcounter]],"####0000")),"")</f>
        <v/>
      </c>
      <c r="B60" s="17" t="str">
        <f>IFERROR(IF(VLOOKUP(Tabelle32[[#This Row],[Device ID]],BOM!$A$3:$B$103,2,FALSE)=0,"",CONCATENATE(VLOOKUP(Tabelle32[[#This Row],[Device ID]],BOM!$A$3:$B$103,2,FALSE),"_",BV60)),"")</f>
        <v/>
      </c>
      <c r="C60" s="36"/>
      <c r="D60" s="36"/>
      <c r="E60" s="36"/>
      <c r="F60" t="str">
        <f>IFERROR(VLOOKUP(Tabelle32[[#This Row],[Device ID]],BOM!$A$3:$BO$103,15,FALSE),"")</f>
        <v/>
      </c>
      <c r="G60" s="19"/>
      <c r="H60" t="str">
        <f>IFERROR(VLOOKUP(Tabelle32[[#This Row],[Device ID]],BOM!$A$3:$BO$103,2,FALSE),"")</f>
        <v/>
      </c>
      <c r="I60" t="str">
        <f>IFERROR(VLOOKUP(Tabelle32[[#This Row],[Device ID]],BOM!$A$3:$BO$103,11,FALSE),"")</f>
        <v/>
      </c>
      <c r="J60" t="str">
        <f>IFERROR(VLOOKUP(Tabelle32[[#This Row],[Device ID]],BOM!$A$3:$BO$103,12,FALSE),"")</f>
        <v/>
      </c>
      <c r="K60" t="str">
        <f>IFERROR(VLOOKUP(Tabelle32[[#This Row],[Device ID]],BOM!$A$3:$BO$103,13,FALSE),"")</f>
        <v/>
      </c>
      <c r="L60" t="str">
        <f>IFERROR(VLOOKUP(Tabelle32[[#This Row],[Device ID]],BOM!$A$3:$BO$103,14,FALSE),"")</f>
        <v/>
      </c>
      <c r="M60" t="str">
        <f>IFERROR(VLOOKUP(Tabelle32[[#This Row],[Device ID]],BOM!$A$3:$BO$103,16,FALSE),"")</f>
        <v/>
      </c>
      <c r="N60" t="str">
        <f>IFERROR(VLOOKUP(Tabelle32[[#This Row],[Device ID]],BOM!$A$3:$BO$103,17,FALSE),"")</f>
        <v/>
      </c>
      <c r="P60" s="16" t="str">
        <f>IFERROR(VLOOKUP(Tabelle32[[#This Row],[Device ID]],BOM!$A$3:$BO$50,19,FALSE),"")</f>
        <v/>
      </c>
      <c r="Q60" s="16" t="str">
        <f>IFERROR(VLOOKUP(Tabelle32[[#This Row],[Device ID]],BOM!$A$3:$BO$50,20,FALSE),"")</f>
        <v/>
      </c>
      <c r="R60" s="16" t="str">
        <f>IFERROR(VLOOKUP(Tabelle32[[#This Row],[Device ID]],BOM!$A$3:$BO$50,21,FALSE),"")</f>
        <v/>
      </c>
      <c r="U60" t="str">
        <f>IFERROR(VLOOKUP(Tabelle32[[#This Row],[Device ID]],BOM!$A$3:$BO$103,24,FALSE),"")</f>
        <v/>
      </c>
      <c r="V60" s="14" t="str">
        <f>IFERROR(VLOOKUP(Tabelle32[[#This Row],[Device ID]],BOM!$A$3:$BO$103,25,FALSE),"")</f>
        <v/>
      </c>
      <c r="W60" s="14" t="str">
        <f>IFERROR(VLOOKUP(Tabelle32[[#This Row],[Device ID]],BOM!$A$3:$BO$103,26,FALSE),"")</f>
        <v/>
      </c>
      <c r="X60" s="14" t="str">
        <f>IFERROR(VLOOKUP(Tabelle32[[#This Row],[Device ID]],BOM!$A$3:$BO$103,27,FALSE),"")</f>
        <v/>
      </c>
      <c r="Y60" s="14" t="str">
        <f>IFERROR(VLOOKUP(Tabelle32[[#This Row],[Device ID]],BOM!$A$3:$BO$103,28,FALSE),"")</f>
        <v/>
      </c>
      <c r="Z60" s="14" t="str">
        <f>IFERROR(VLOOKUP(Tabelle32[[#This Row],[Device ID]],BOM!$A$3:$BO$103,29,FALSE),"")</f>
        <v/>
      </c>
      <c r="AA60" s="14" t="str">
        <f>IFERROR(VLOOKUP(Tabelle32[[#This Row],[Device ID]],BOM!$A$3:$BO$103,30,FALSE),"")</f>
        <v/>
      </c>
      <c r="AB60" s="14" t="str">
        <f>IFERROR(VLOOKUP(Tabelle32[[#This Row],[Device ID]],BOM!$A$3:$BO$103,31,FALSE),"")</f>
        <v/>
      </c>
      <c r="AC60" s="14" t="str">
        <f>IFERROR(VLOOKUP(Tabelle32[[#This Row],[Device ID]],BOM!$A$3:$BO$103,32,FALSE),"")</f>
        <v/>
      </c>
      <c r="AD60" s="14" t="str">
        <f>IFERROR(VLOOKUP(Tabelle32[[#This Row],[Device ID]],BOM!$A$3:$BO$103,33,FALSE),"")</f>
        <v/>
      </c>
      <c r="AE60" s="14" t="str">
        <f>IFERROR(VLOOKUP(Tabelle32[[#This Row],[Device ID]],BOM!$A$3:$BO$103,34,FALSE),"")</f>
        <v/>
      </c>
      <c r="AF60" s="14" t="str">
        <f>IFERROR(VLOOKUP(Tabelle32[[#This Row],[Device ID]],BOM!$A$3:$BO$103,35,FALSE),"")</f>
        <v/>
      </c>
      <c r="AG60" s="14" t="str">
        <f>IFERROR(VLOOKUP(Tabelle32[[#This Row],[Device ID]],BOM!$A$3:$BO$103,36,FALSE),"")</f>
        <v/>
      </c>
      <c r="AL60" t="str">
        <f>IFERROR(VLOOKUP(Tabelle32[[#This Row],[Device ID]],BOM!$A$3:$BO$103,41,FALSE),"")</f>
        <v/>
      </c>
      <c r="AN60" t="str">
        <f>IFERROR(VLOOKUP(Tabelle32[[#This Row],[Device ID]],BOM!$A$3:$BO$103,43,FALSE),"")</f>
        <v/>
      </c>
      <c r="AP60" t="str">
        <f>IFERROR(CONCATENATE(Tabelle32[[#This Row],[Family
GFX-Unit]]," | ",Tabelle32[[#This Row],[Label 1
GFX-Unit]]," | ",Tabelle32[[#This Row],[Attached Device if Gateway]]),"")</f>
        <v xml:space="preserve"> |  | </v>
      </c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 t="str">
        <f>IF(COUNTA(Tabelle32[[#This Row],[Type:Vid_1080i50]:[Type:Anc_Prot]])&gt;0,"x","")</f>
        <v/>
      </c>
      <c r="BJ60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60" s="19"/>
      <c r="BN60" s="19"/>
      <c r="BO60" s="19"/>
      <c r="BP60" s="19"/>
      <c r="BQ60" s="19">
        <f>LEN(Tabelle32[[#This Row],[Label 1
GFX-Unit]])</f>
        <v>0</v>
      </c>
      <c r="BR60" s="19"/>
      <c r="BS60" s="19"/>
    </row>
    <row r="61" spans="1:71" ht="13" x14ac:dyDescent="0.3">
      <c r="A61" t="str">
        <f>IF(Tabelle32[[#This Row],[Device ID]]&gt;0,CONCATENATE(Tabelle32[[#This Row],[Device ID]],".",TEXT(Tabelle32[[#This Row],[Streamcounter]],"####0000")),"")</f>
        <v/>
      </c>
      <c r="B61" s="17" t="str">
        <f>IFERROR(IF(VLOOKUP(Tabelle32[[#This Row],[Device ID]],BOM!$A$3:$B$103,2,FALSE)=0,"",CONCATENATE(VLOOKUP(Tabelle32[[#This Row],[Device ID]],BOM!$A$3:$B$103,2,FALSE),"_",BV61)),"")</f>
        <v/>
      </c>
      <c r="C61" s="36"/>
      <c r="D61" s="36"/>
      <c r="E61" s="36"/>
      <c r="F61" t="str">
        <f>IFERROR(VLOOKUP(Tabelle32[[#This Row],[Device ID]],BOM!$A$3:$BO$103,15,FALSE),"")</f>
        <v/>
      </c>
      <c r="G61" s="19"/>
      <c r="H61" t="str">
        <f>IFERROR(VLOOKUP(Tabelle32[[#This Row],[Device ID]],BOM!$A$3:$BO$103,2,FALSE),"")</f>
        <v/>
      </c>
      <c r="I61" t="str">
        <f>IFERROR(VLOOKUP(Tabelle32[[#This Row],[Device ID]],BOM!$A$3:$BO$103,11,FALSE),"")</f>
        <v/>
      </c>
      <c r="J61" t="str">
        <f>IFERROR(VLOOKUP(Tabelle32[[#This Row],[Device ID]],BOM!$A$3:$BO$103,12,FALSE),"")</f>
        <v/>
      </c>
      <c r="K61" t="str">
        <f>IFERROR(VLOOKUP(Tabelle32[[#This Row],[Device ID]],BOM!$A$3:$BO$103,13,FALSE),"")</f>
        <v/>
      </c>
      <c r="L61" t="str">
        <f>IFERROR(VLOOKUP(Tabelle32[[#This Row],[Device ID]],BOM!$A$3:$BO$103,14,FALSE),"")</f>
        <v/>
      </c>
      <c r="M61" t="str">
        <f>IFERROR(VLOOKUP(Tabelle32[[#This Row],[Device ID]],BOM!$A$3:$BO$103,16,FALSE),"")</f>
        <v/>
      </c>
      <c r="N61" t="str">
        <f>IFERROR(VLOOKUP(Tabelle32[[#This Row],[Device ID]],BOM!$A$3:$BO$103,17,FALSE),"")</f>
        <v/>
      </c>
      <c r="P61" s="16" t="str">
        <f>IFERROR(VLOOKUP(Tabelle32[[#This Row],[Device ID]],BOM!$A$3:$BO$50,19,FALSE),"")</f>
        <v/>
      </c>
      <c r="Q61" s="16" t="str">
        <f>IFERROR(VLOOKUP(Tabelle32[[#This Row],[Device ID]],BOM!$A$3:$BO$50,20,FALSE),"")</f>
        <v/>
      </c>
      <c r="R61" s="16" t="str">
        <f>IFERROR(VLOOKUP(Tabelle32[[#This Row],[Device ID]],BOM!$A$3:$BO$50,21,FALSE),"")</f>
        <v/>
      </c>
      <c r="U61" t="str">
        <f>IFERROR(VLOOKUP(Tabelle32[[#This Row],[Device ID]],BOM!$A$3:$BO$103,24,FALSE),"")</f>
        <v/>
      </c>
      <c r="V61" s="14" t="str">
        <f>IFERROR(VLOOKUP(Tabelle32[[#This Row],[Device ID]],BOM!$A$3:$BO$103,25,FALSE),"")</f>
        <v/>
      </c>
      <c r="W61" s="14" t="str">
        <f>IFERROR(VLOOKUP(Tabelle32[[#This Row],[Device ID]],BOM!$A$3:$BO$103,26,FALSE),"")</f>
        <v/>
      </c>
      <c r="X61" s="14" t="str">
        <f>IFERROR(VLOOKUP(Tabelle32[[#This Row],[Device ID]],BOM!$A$3:$BO$103,27,FALSE),"")</f>
        <v/>
      </c>
      <c r="Y61" s="14" t="str">
        <f>IFERROR(VLOOKUP(Tabelle32[[#This Row],[Device ID]],BOM!$A$3:$BO$103,28,FALSE),"")</f>
        <v/>
      </c>
      <c r="Z61" s="14" t="str">
        <f>IFERROR(VLOOKUP(Tabelle32[[#This Row],[Device ID]],BOM!$A$3:$BO$103,29,FALSE),"")</f>
        <v/>
      </c>
      <c r="AA61" s="14" t="str">
        <f>IFERROR(VLOOKUP(Tabelle32[[#This Row],[Device ID]],BOM!$A$3:$BO$103,30,FALSE),"")</f>
        <v/>
      </c>
      <c r="AB61" s="14" t="str">
        <f>IFERROR(VLOOKUP(Tabelle32[[#This Row],[Device ID]],BOM!$A$3:$BO$103,31,FALSE),"")</f>
        <v/>
      </c>
      <c r="AC61" s="14" t="str">
        <f>IFERROR(VLOOKUP(Tabelle32[[#This Row],[Device ID]],BOM!$A$3:$BO$103,32,FALSE),"")</f>
        <v/>
      </c>
      <c r="AD61" s="14" t="str">
        <f>IFERROR(VLOOKUP(Tabelle32[[#This Row],[Device ID]],BOM!$A$3:$BO$103,33,FALSE),"")</f>
        <v/>
      </c>
      <c r="AE61" s="14" t="str">
        <f>IFERROR(VLOOKUP(Tabelle32[[#This Row],[Device ID]],BOM!$A$3:$BO$103,34,FALSE),"")</f>
        <v/>
      </c>
      <c r="AF61" s="14" t="str">
        <f>IFERROR(VLOOKUP(Tabelle32[[#This Row],[Device ID]],BOM!$A$3:$BO$103,35,FALSE),"")</f>
        <v/>
      </c>
      <c r="AG61" s="14" t="str">
        <f>IFERROR(VLOOKUP(Tabelle32[[#This Row],[Device ID]],BOM!$A$3:$BO$103,36,FALSE),"")</f>
        <v/>
      </c>
      <c r="AL61" t="str">
        <f>IFERROR(VLOOKUP(Tabelle32[[#This Row],[Device ID]],BOM!$A$3:$BO$103,41,FALSE),"")</f>
        <v/>
      </c>
      <c r="AN61" t="str">
        <f>IFERROR(VLOOKUP(Tabelle32[[#This Row],[Device ID]],BOM!$A$3:$BO$103,43,FALSE),"")</f>
        <v/>
      </c>
      <c r="AP61" t="str">
        <f>IFERROR(CONCATENATE(Tabelle32[[#This Row],[Family
GFX-Unit]]," | ",Tabelle32[[#This Row],[Label 1
GFX-Unit]]," | ",Tabelle32[[#This Row],[Attached Device if Gateway]]),"")</f>
        <v xml:space="preserve"> |  | </v>
      </c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 t="str">
        <f>IF(COUNTA(Tabelle32[[#This Row],[Type:Vid_1080i50]:[Type:Anc_Prot]])&gt;0,"x","")</f>
        <v/>
      </c>
      <c r="BJ61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61" s="19"/>
      <c r="BN61" s="19"/>
      <c r="BO61" s="19"/>
      <c r="BP61" s="19"/>
      <c r="BQ61" s="19">
        <f>LEN(Tabelle32[[#This Row],[Label 1
GFX-Unit]])</f>
        <v>0</v>
      </c>
      <c r="BR61" s="19"/>
      <c r="BS61" s="19"/>
    </row>
    <row r="62" spans="1:71" ht="13" x14ac:dyDescent="0.3">
      <c r="A62" t="str">
        <f>IF(Tabelle32[[#This Row],[Device ID]]&gt;0,CONCATENATE(Tabelle32[[#This Row],[Device ID]],".",TEXT(Tabelle32[[#This Row],[Streamcounter]],"####0000")),"")</f>
        <v/>
      </c>
      <c r="B62" s="17" t="str">
        <f>IFERROR(IF(VLOOKUP(Tabelle32[[#This Row],[Device ID]],BOM!$A$3:$B$103,2,FALSE)=0,"",CONCATENATE(VLOOKUP(Tabelle32[[#This Row],[Device ID]],BOM!$A$3:$B$103,2,FALSE),"_",BV62)),"")</f>
        <v/>
      </c>
      <c r="C62" s="36"/>
      <c r="D62" s="36"/>
      <c r="E62" s="36"/>
      <c r="F62" t="str">
        <f>IFERROR(VLOOKUP(Tabelle32[[#This Row],[Device ID]],BOM!$A$3:$BO$103,15,FALSE),"")</f>
        <v/>
      </c>
      <c r="G62" s="19"/>
      <c r="H62" t="str">
        <f>IFERROR(VLOOKUP(Tabelle32[[#This Row],[Device ID]],BOM!$A$3:$BO$103,2,FALSE),"")</f>
        <v/>
      </c>
      <c r="I62" t="str">
        <f>IFERROR(VLOOKUP(Tabelle32[[#This Row],[Device ID]],BOM!$A$3:$BO$103,11,FALSE),"")</f>
        <v/>
      </c>
      <c r="J62" t="str">
        <f>IFERROR(VLOOKUP(Tabelle32[[#This Row],[Device ID]],BOM!$A$3:$BO$103,12,FALSE),"")</f>
        <v/>
      </c>
      <c r="K62" t="str">
        <f>IFERROR(VLOOKUP(Tabelle32[[#This Row],[Device ID]],BOM!$A$3:$BO$103,13,FALSE),"")</f>
        <v/>
      </c>
      <c r="L62" t="str">
        <f>IFERROR(VLOOKUP(Tabelle32[[#This Row],[Device ID]],BOM!$A$3:$BO$103,14,FALSE),"")</f>
        <v/>
      </c>
      <c r="M62" t="str">
        <f>IFERROR(VLOOKUP(Tabelle32[[#This Row],[Device ID]],BOM!$A$3:$BO$103,16,FALSE),"")</f>
        <v/>
      </c>
      <c r="N62" t="str">
        <f>IFERROR(VLOOKUP(Tabelle32[[#This Row],[Device ID]],BOM!$A$3:$BO$103,17,FALSE),"")</f>
        <v/>
      </c>
      <c r="P62" s="16" t="str">
        <f>IFERROR(VLOOKUP(Tabelle32[[#This Row],[Device ID]],BOM!$A$3:$BO$50,19,FALSE),"")</f>
        <v/>
      </c>
      <c r="Q62" s="16" t="str">
        <f>IFERROR(VLOOKUP(Tabelle32[[#This Row],[Device ID]],BOM!$A$3:$BO$50,20,FALSE),"")</f>
        <v/>
      </c>
      <c r="R62" s="16" t="str">
        <f>IFERROR(VLOOKUP(Tabelle32[[#This Row],[Device ID]],BOM!$A$3:$BO$50,21,FALSE),"")</f>
        <v/>
      </c>
      <c r="U62" t="str">
        <f>IFERROR(VLOOKUP(Tabelle32[[#This Row],[Device ID]],BOM!$A$3:$BO$103,24,FALSE),"")</f>
        <v/>
      </c>
      <c r="V62" s="14" t="str">
        <f>IFERROR(VLOOKUP(Tabelle32[[#This Row],[Device ID]],BOM!$A$3:$BO$103,25,FALSE),"")</f>
        <v/>
      </c>
      <c r="W62" s="14" t="str">
        <f>IFERROR(VLOOKUP(Tabelle32[[#This Row],[Device ID]],BOM!$A$3:$BO$103,26,FALSE),"")</f>
        <v/>
      </c>
      <c r="X62" s="14" t="str">
        <f>IFERROR(VLOOKUP(Tabelle32[[#This Row],[Device ID]],BOM!$A$3:$BO$103,27,FALSE),"")</f>
        <v/>
      </c>
      <c r="Y62" s="14" t="str">
        <f>IFERROR(VLOOKUP(Tabelle32[[#This Row],[Device ID]],BOM!$A$3:$BO$103,28,FALSE),"")</f>
        <v/>
      </c>
      <c r="Z62" s="14" t="str">
        <f>IFERROR(VLOOKUP(Tabelle32[[#This Row],[Device ID]],BOM!$A$3:$BO$103,29,FALSE),"")</f>
        <v/>
      </c>
      <c r="AA62" s="14" t="str">
        <f>IFERROR(VLOOKUP(Tabelle32[[#This Row],[Device ID]],BOM!$A$3:$BO$103,30,FALSE),"")</f>
        <v/>
      </c>
      <c r="AB62" s="14" t="str">
        <f>IFERROR(VLOOKUP(Tabelle32[[#This Row],[Device ID]],BOM!$A$3:$BO$103,31,FALSE),"")</f>
        <v/>
      </c>
      <c r="AC62" s="14" t="str">
        <f>IFERROR(VLOOKUP(Tabelle32[[#This Row],[Device ID]],BOM!$A$3:$BO$103,32,FALSE),"")</f>
        <v/>
      </c>
      <c r="AD62" s="14" t="str">
        <f>IFERROR(VLOOKUP(Tabelle32[[#This Row],[Device ID]],BOM!$A$3:$BO$103,33,FALSE),"")</f>
        <v/>
      </c>
      <c r="AE62" s="14" t="str">
        <f>IFERROR(VLOOKUP(Tabelle32[[#This Row],[Device ID]],BOM!$A$3:$BO$103,34,FALSE),"")</f>
        <v/>
      </c>
      <c r="AF62" s="14" t="str">
        <f>IFERROR(VLOOKUP(Tabelle32[[#This Row],[Device ID]],BOM!$A$3:$BO$103,35,FALSE),"")</f>
        <v/>
      </c>
      <c r="AG62" s="14" t="str">
        <f>IFERROR(VLOOKUP(Tabelle32[[#This Row],[Device ID]],BOM!$A$3:$BO$103,36,FALSE),"")</f>
        <v/>
      </c>
      <c r="AL62" t="str">
        <f>IFERROR(VLOOKUP(Tabelle32[[#This Row],[Device ID]],BOM!$A$3:$BO$103,41,FALSE),"")</f>
        <v/>
      </c>
      <c r="AN62" t="str">
        <f>IFERROR(VLOOKUP(Tabelle32[[#This Row],[Device ID]],BOM!$A$3:$BO$103,43,FALSE),"")</f>
        <v/>
      </c>
      <c r="AP62" t="str">
        <f>IFERROR(CONCATENATE(Tabelle32[[#This Row],[Family
GFX-Unit]]," | ",Tabelle32[[#This Row],[Label 1
GFX-Unit]]," | ",Tabelle32[[#This Row],[Attached Device if Gateway]]),"")</f>
        <v xml:space="preserve"> |  | </v>
      </c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 t="str">
        <f>IF(COUNTA(Tabelle32[[#This Row],[Type:Vid_1080i50]:[Type:Anc_Prot]])&gt;0,"x","")</f>
        <v/>
      </c>
      <c r="BJ62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62" s="19"/>
      <c r="BN62" s="19"/>
      <c r="BO62" s="19"/>
      <c r="BP62" s="19"/>
      <c r="BQ62" s="19">
        <f>LEN(Tabelle32[[#This Row],[Label 1
GFX-Unit]])</f>
        <v>0</v>
      </c>
      <c r="BR62" s="19"/>
      <c r="BS62" s="19"/>
    </row>
    <row r="63" spans="1:71" ht="13" x14ac:dyDescent="0.3">
      <c r="A63" t="str">
        <f>IF(Tabelle32[[#This Row],[Device ID]]&gt;0,CONCATENATE(Tabelle32[[#This Row],[Device ID]],".",TEXT(Tabelle32[[#This Row],[Streamcounter]],"####0000")),"")</f>
        <v/>
      </c>
      <c r="B63" s="17" t="str">
        <f>IFERROR(IF(VLOOKUP(Tabelle32[[#This Row],[Device ID]],BOM!$A$3:$B$103,2,FALSE)=0,"",CONCATENATE(VLOOKUP(Tabelle32[[#This Row],[Device ID]],BOM!$A$3:$B$103,2,FALSE),"_",BV63)),"")</f>
        <v/>
      </c>
      <c r="C63" s="36"/>
      <c r="D63" s="36"/>
      <c r="E63" s="36"/>
      <c r="F63" t="str">
        <f>IFERROR(VLOOKUP(Tabelle32[[#This Row],[Device ID]],BOM!$A$3:$BO$103,15,FALSE),"")</f>
        <v/>
      </c>
      <c r="G63" s="19"/>
      <c r="H63" t="str">
        <f>IFERROR(VLOOKUP(Tabelle32[[#This Row],[Device ID]],BOM!$A$3:$BO$103,2,FALSE),"")</f>
        <v/>
      </c>
      <c r="I63" t="str">
        <f>IFERROR(VLOOKUP(Tabelle32[[#This Row],[Device ID]],BOM!$A$3:$BO$103,11,FALSE),"")</f>
        <v/>
      </c>
      <c r="J63" t="str">
        <f>IFERROR(VLOOKUP(Tabelle32[[#This Row],[Device ID]],BOM!$A$3:$BO$103,12,FALSE),"")</f>
        <v/>
      </c>
      <c r="K63" t="str">
        <f>IFERROR(VLOOKUP(Tabelle32[[#This Row],[Device ID]],BOM!$A$3:$BO$103,13,FALSE),"")</f>
        <v/>
      </c>
      <c r="L63" t="str">
        <f>IFERROR(VLOOKUP(Tabelle32[[#This Row],[Device ID]],BOM!$A$3:$BO$103,14,FALSE),"")</f>
        <v/>
      </c>
      <c r="M63" t="str">
        <f>IFERROR(VLOOKUP(Tabelle32[[#This Row],[Device ID]],BOM!$A$3:$BO$103,16,FALSE),"")</f>
        <v/>
      </c>
      <c r="N63" t="str">
        <f>IFERROR(VLOOKUP(Tabelle32[[#This Row],[Device ID]],BOM!$A$3:$BO$103,17,FALSE),"")</f>
        <v/>
      </c>
      <c r="P63" s="16" t="str">
        <f>IFERROR(VLOOKUP(Tabelle32[[#This Row],[Device ID]],BOM!$A$3:$BO$50,19,FALSE),"")</f>
        <v/>
      </c>
      <c r="Q63" s="16" t="str">
        <f>IFERROR(VLOOKUP(Tabelle32[[#This Row],[Device ID]],BOM!$A$3:$BO$50,20,FALSE),"")</f>
        <v/>
      </c>
      <c r="R63" s="16" t="str">
        <f>IFERROR(VLOOKUP(Tabelle32[[#This Row],[Device ID]],BOM!$A$3:$BO$50,21,FALSE),"")</f>
        <v/>
      </c>
      <c r="U63" t="str">
        <f>IFERROR(VLOOKUP(Tabelle32[[#This Row],[Device ID]],BOM!$A$3:$BO$103,24,FALSE),"")</f>
        <v/>
      </c>
      <c r="V63" s="14" t="str">
        <f>IFERROR(VLOOKUP(Tabelle32[[#This Row],[Device ID]],BOM!$A$3:$BO$103,25,FALSE),"")</f>
        <v/>
      </c>
      <c r="W63" s="14" t="str">
        <f>IFERROR(VLOOKUP(Tabelle32[[#This Row],[Device ID]],BOM!$A$3:$BO$103,26,FALSE),"")</f>
        <v/>
      </c>
      <c r="X63" s="14" t="str">
        <f>IFERROR(VLOOKUP(Tabelle32[[#This Row],[Device ID]],BOM!$A$3:$BO$103,27,FALSE),"")</f>
        <v/>
      </c>
      <c r="Y63" s="14" t="str">
        <f>IFERROR(VLOOKUP(Tabelle32[[#This Row],[Device ID]],BOM!$A$3:$BO$103,28,FALSE),"")</f>
        <v/>
      </c>
      <c r="Z63" s="14" t="str">
        <f>IFERROR(VLOOKUP(Tabelle32[[#This Row],[Device ID]],BOM!$A$3:$BO$103,29,FALSE),"")</f>
        <v/>
      </c>
      <c r="AA63" s="14" t="str">
        <f>IFERROR(VLOOKUP(Tabelle32[[#This Row],[Device ID]],BOM!$A$3:$BO$103,30,FALSE),"")</f>
        <v/>
      </c>
      <c r="AB63" s="14" t="str">
        <f>IFERROR(VLOOKUP(Tabelle32[[#This Row],[Device ID]],BOM!$A$3:$BO$103,31,FALSE),"")</f>
        <v/>
      </c>
      <c r="AC63" s="14" t="str">
        <f>IFERROR(VLOOKUP(Tabelle32[[#This Row],[Device ID]],BOM!$A$3:$BO$103,32,FALSE),"")</f>
        <v/>
      </c>
      <c r="AD63" s="14" t="str">
        <f>IFERROR(VLOOKUP(Tabelle32[[#This Row],[Device ID]],BOM!$A$3:$BO$103,33,FALSE),"")</f>
        <v/>
      </c>
      <c r="AE63" s="14" t="str">
        <f>IFERROR(VLOOKUP(Tabelle32[[#This Row],[Device ID]],BOM!$A$3:$BO$103,34,FALSE),"")</f>
        <v/>
      </c>
      <c r="AF63" s="14" t="str">
        <f>IFERROR(VLOOKUP(Tabelle32[[#This Row],[Device ID]],BOM!$A$3:$BO$103,35,FALSE),"")</f>
        <v/>
      </c>
      <c r="AG63" s="14" t="str">
        <f>IFERROR(VLOOKUP(Tabelle32[[#This Row],[Device ID]],BOM!$A$3:$BO$103,36,FALSE),"")</f>
        <v/>
      </c>
      <c r="AL63" t="str">
        <f>IFERROR(VLOOKUP(Tabelle32[[#This Row],[Device ID]],BOM!$A$3:$BO$103,41,FALSE),"")</f>
        <v/>
      </c>
      <c r="AN63" t="str">
        <f>IFERROR(VLOOKUP(Tabelle32[[#This Row],[Device ID]],BOM!$A$3:$BO$103,43,FALSE),"")</f>
        <v/>
      </c>
      <c r="AP63" t="str">
        <f>IFERROR(CONCATENATE(Tabelle32[[#This Row],[Family
GFX-Unit]]," | ",Tabelle32[[#This Row],[Label 1
GFX-Unit]]," | ",Tabelle32[[#This Row],[Attached Device if Gateway]]),"")</f>
        <v xml:space="preserve"> |  | </v>
      </c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 t="str">
        <f>IF(COUNTA(Tabelle32[[#This Row],[Type:Vid_1080i50]:[Type:Anc_Prot]])&gt;0,"x","")</f>
        <v/>
      </c>
      <c r="BJ63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63" s="19"/>
      <c r="BN63" s="19"/>
      <c r="BO63" s="19"/>
      <c r="BP63" s="19"/>
      <c r="BQ63" s="19">
        <f>LEN(Tabelle32[[#This Row],[Label 1
GFX-Unit]])</f>
        <v>0</v>
      </c>
      <c r="BR63" s="19"/>
      <c r="BS63" s="19"/>
    </row>
    <row r="64" spans="1:71" ht="13" x14ac:dyDescent="0.3">
      <c r="A64" t="str">
        <f>IF(Tabelle32[[#This Row],[Device ID]]&gt;0,CONCATENATE(Tabelle32[[#This Row],[Device ID]],".",TEXT(Tabelle32[[#This Row],[Streamcounter]],"####0000")),"")</f>
        <v/>
      </c>
      <c r="B64" s="17" t="str">
        <f>IFERROR(IF(VLOOKUP(Tabelle32[[#This Row],[Device ID]],BOM!$A$3:$B$103,2,FALSE)=0,"",CONCATENATE(VLOOKUP(Tabelle32[[#This Row],[Device ID]],BOM!$A$3:$B$103,2,FALSE),"_",BV64)),"")</f>
        <v/>
      </c>
      <c r="C64" s="36"/>
      <c r="D64" s="36"/>
      <c r="E64" s="36"/>
      <c r="F64" t="str">
        <f>IFERROR(VLOOKUP(Tabelle32[[#This Row],[Device ID]],BOM!$A$3:$BO$103,15,FALSE),"")</f>
        <v/>
      </c>
      <c r="G64" s="19"/>
      <c r="H64" t="str">
        <f>IFERROR(VLOOKUP(Tabelle32[[#This Row],[Device ID]],BOM!$A$3:$BO$103,2,FALSE),"")</f>
        <v/>
      </c>
      <c r="I64" t="str">
        <f>IFERROR(VLOOKUP(Tabelle32[[#This Row],[Device ID]],BOM!$A$3:$BO$103,11,FALSE),"")</f>
        <v/>
      </c>
      <c r="J64" t="str">
        <f>IFERROR(VLOOKUP(Tabelle32[[#This Row],[Device ID]],BOM!$A$3:$BO$103,12,FALSE),"")</f>
        <v/>
      </c>
      <c r="K64" t="str">
        <f>IFERROR(VLOOKUP(Tabelle32[[#This Row],[Device ID]],BOM!$A$3:$BO$103,13,FALSE),"")</f>
        <v/>
      </c>
      <c r="L64" t="str">
        <f>IFERROR(VLOOKUP(Tabelle32[[#This Row],[Device ID]],BOM!$A$3:$BO$103,14,FALSE),"")</f>
        <v/>
      </c>
      <c r="M64" t="str">
        <f>IFERROR(VLOOKUP(Tabelle32[[#This Row],[Device ID]],BOM!$A$3:$BO$103,16,FALSE),"")</f>
        <v/>
      </c>
      <c r="N64" t="str">
        <f>IFERROR(VLOOKUP(Tabelle32[[#This Row],[Device ID]],BOM!$A$3:$BO$103,17,FALSE),"")</f>
        <v/>
      </c>
      <c r="P64" s="16" t="str">
        <f>IFERROR(VLOOKUP(Tabelle32[[#This Row],[Device ID]],BOM!$A$3:$BO$50,19,FALSE),"")</f>
        <v/>
      </c>
      <c r="Q64" s="16" t="str">
        <f>IFERROR(VLOOKUP(Tabelle32[[#This Row],[Device ID]],BOM!$A$3:$BO$50,20,FALSE),"")</f>
        <v/>
      </c>
      <c r="R64" s="16" t="str">
        <f>IFERROR(VLOOKUP(Tabelle32[[#This Row],[Device ID]],BOM!$A$3:$BO$50,21,FALSE),"")</f>
        <v/>
      </c>
      <c r="U64" t="str">
        <f>IFERROR(VLOOKUP(Tabelle32[[#This Row],[Device ID]],BOM!$A$3:$BO$103,24,FALSE),"")</f>
        <v/>
      </c>
      <c r="V64" s="14" t="str">
        <f>IFERROR(VLOOKUP(Tabelle32[[#This Row],[Device ID]],BOM!$A$3:$BO$103,25,FALSE),"")</f>
        <v/>
      </c>
      <c r="W64" s="14" t="str">
        <f>IFERROR(VLOOKUP(Tabelle32[[#This Row],[Device ID]],BOM!$A$3:$BO$103,26,FALSE),"")</f>
        <v/>
      </c>
      <c r="X64" s="14" t="str">
        <f>IFERROR(VLOOKUP(Tabelle32[[#This Row],[Device ID]],BOM!$A$3:$BO$103,27,FALSE),"")</f>
        <v/>
      </c>
      <c r="Y64" s="14" t="str">
        <f>IFERROR(VLOOKUP(Tabelle32[[#This Row],[Device ID]],BOM!$A$3:$BO$103,28,FALSE),"")</f>
        <v/>
      </c>
      <c r="Z64" s="14" t="str">
        <f>IFERROR(VLOOKUP(Tabelle32[[#This Row],[Device ID]],BOM!$A$3:$BO$103,29,FALSE),"")</f>
        <v/>
      </c>
      <c r="AA64" s="14" t="str">
        <f>IFERROR(VLOOKUP(Tabelle32[[#This Row],[Device ID]],BOM!$A$3:$BO$103,30,FALSE),"")</f>
        <v/>
      </c>
      <c r="AB64" s="14" t="str">
        <f>IFERROR(VLOOKUP(Tabelle32[[#This Row],[Device ID]],BOM!$A$3:$BO$103,31,FALSE),"")</f>
        <v/>
      </c>
      <c r="AC64" s="14" t="str">
        <f>IFERROR(VLOOKUP(Tabelle32[[#This Row],[Device ID]],BOM!$A$3:$BO$103,32,FALSE),"")</f>
        <v/>
      </c>
      <c r="AD64" s="14" t="str">
        <f>IFERROR(VLOOKUP(Tabelle32[[#This Row],[Device ID]],BOM!$A$3:$BO$103,33,FALSE),"")</f>
        <v/>
      </c>
      <c r="AE64" s="14" t="str">
        <f>IFERROR(VLOOKUP(Tabelle32[[#This Row],[Device ID]],BOM!$A$3:$BO$103,34,FALSE),"")</f>
        <v/>
      </c>
      <c r="AF64" s="14" t="str">
        <f>IFERROR(VLOOKUP(Tabelle32[[#This Row],[Device ID]],BOM!$A$3:$BO$103,35,FALSE),"")</f>
        <v/>
      </c>
      <c r="AG64" s="14" t="str">
        <f>IFERROR(VLOOKUP(Tabelle32[[#This Row],[Device ID]],BOM!$A$3:$BO$103,36,FALSE),"")</f>
        <v/>
      </c>
      <c r="AL64" t="str">
        <f>IFERROR(VLOOKUP(Tabelle32[[#This Row],[Device ID]],BOM!$A$3:$BO$103,41,FALSE),"")</f>
        <v/>
      </c>
      <c r="AN64" t="str">
        <f>IFERROR(VLOOKUP(Tabelle32[[#This Row],[Device ID]],BOM!$A$3:$BO$103,43,FALSE),"")</f>
        <v/>
      </c>
      <c r="AP64" t="str">
        <f>IFERROR(CONCATENATE(Tabelle32[[#This Row],[Family
GFX-Unit]]," | ",Tabelle32[[#This Row],[Label 1
GFX-Unit]]," | ",Tabelle32[[#This Row],[Attached Device if Gateway]]),"")</f>
        <v xml:space="preserve"> |  | </v>
      </c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 t="str">
        <f>IF(COUNTA(Tabelle32[[#This Row],[Type:Vid_1080i50]:[Type:Anc_Prot]])&gt;0,"x","")</f>
        <v/>
      </c>
      <c r="BJ64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64" s="19"/>
      <c r="BN64" s="19"/>
      <c r="BO64" s="19"/>
      <c r="BP64" s="19"/>
      <c r="BQ64" s="19">
        <f>LEN(Tabelle32[[#This Row],[Label 1
GFX-Unit]])</f>
        <v>0</v>
      </c>
      <c r="BR64" s="19"/>
      <c r="BS64" s="19"/>
    </row>
    <row r="65" spans="1:71" ht="13" x14ac:dyDescent="0.3">
      <c r="A65" t="str">
        <f>IF(Tabelle32[[#This Row],[Device ID]]&gt;0,CONCATENATE(Tabelle32[[#This Row],[Device ID]],".",TEXT(Tabelle32[[#This Row],[Streamcounter]],"####0000")),"")</f>
        <v/>
      </c>
      <c r="B65" s="17" t="str">
        <f>IFERROR(IF(VLOOKUP(Tabelle32[[#This Row],[Device ID]],BOM!$A$3:$B$103,2,FALSE)=0,"",CONCATENATE(VLOOKUP(Tabelle32[[#This Row],[Device ID]],BOM!$A$3:$B$103,2,FALSE),"_",BV65)),"")</f>
        <v/>
      </c>
      <c r="C65" s="36"/>
      <c r="D65" s="36"/>
      <c r="E65" s="36"/>
      <c r="F65" t="str">
        <f>IFERROR(VLOOKUP(Tabelle32[[#This Row],[Device ID]],BOM!$A$3:$BO$103,15,FALSE),"")</f>
        <v/>
      </c>
      <c r="G65" s="19"/>
      <c r="H65" t="str">
        <f>IFERROR(VLOOKUP(Tabelle32[[#This Row],[Device ID]],BOM!$A$3:$BO$103,2,FALSE),"")</f>
        <v/>
      </c>
      <c r="I65" t="str">
        <f>IFERROR(VLOOKUP(Tabelle32[[#This Row],[Device ID]],BOM!$A$3:$BO$103,11,FALSE),"")</f>
        <v/>
      </c>
      <c r="J65" t="str">
        <f>IFERROR(VLOOKUP(Tabelle32[[#This Row],[Device ID]],BOM!$A$3:$BO$103,12,FALSE),"")</f>
        <v/>
      </c>
      <c r="K65" t="str">
        <f>IFERROR(VLOOKUP(Tabelle32[[#This Row],[Device ID]],BOM!$A$3:$BO$103,13,FALSE),"")</f>
        <v/>
      </c>
      <c r="L65" t="str">
        <f>IFERROR(VLOOKUP(Tabelle32[[#This Row],[Device ID]],BOM!$A$3:$BO$103,14,FALSE),"")</f>
        <v/>
      </c>
      <c r="M65" t="str">
        <f>IFERROR(VLOOKUP(Tabelle32[[#This Row],[Device ID]],BOM!$A$3:$BO$103,16,FALSE),"")</f>
        <v/>
      </c>
      <c r="N65" t="str">
        <f>IFERROR(VLOOKUP(Tabelle32[[#This Row],[Device ID]],BOM!$A$3:$BO$103,17,FALSE),"")</f>
        <v/>
      </c>
      <c r="P65" s="16" t="str">
        <f>IFERROR(VLOOKUP(Tabelle32[[#This Row],[Device ID]],BOM!$A$3:$BO$50,19,FALSE),"")</f>
        <v/>
      </c>
      <c r="Q65" s="16" t="str">
        <f>IFERROR(VLOOKUP(Tabelle32[[#This Row],[Device ID]],BOM!$A$3:$BO$50,20,FALSE),"")</f>
        <v/>
      </c>
      <c r="R65" s="16" t="str">
        <f>IFERROR(VLOOKUP(Tabelle32[[#This Row],[Device ID]],BOM!$A$3:$BO$50,21,FALSE),"")</f>
        <v/>
      </c>
      <c r="U65" t="str">
        <f>IFERROR(VLOOKUP(Tabelle32[[#This Row],[Device ID]],BOM!$A$3:$BO$103,24,FALSE),"")</f>
        <v/>
      </c>
      <c r="V65" s="14" t="str">
        <f>IFERROR(VLOOKUP(Tabelle32[[#This Row],[Device ID]],BOM!$A$3:$BO$103,25,FALSE),"")</f>
        <v/>
      </c>
      <c r="W65" s="14" t="str">
        <f>IFERROR(VLOOKUP(Tabelle32[[#This Row],[Device ID]],BOM!$A$3:$BO$103,26,FALSE),"")</f>
        <v/>
      </c>
      <c r="X65" s="14" t="str">
        <f>IFERROR(VLOOKUP(Tabelle32[[#This Row],[Device ID]],BOM!$A$3:$BO$103,27,FALSE),"")</f>
        <v/>
      </c>
      <c r="Y65" s="14" t="str">
        <f>IFERROR(VLOOKUP(Tabelle32[[#This Row],[Device ID]],BOM!$A$3:$BO$103,28,FALSE),"")</f>
        <v/>
      </c>
      <c r="Z65" s="14" t="str">
        <f>IFERROR(VLOOKUP(Tabelle32[[#This Row],[Device ID]],BOM!$A$3:$BO$103,29,FALSE),"")</f>
        <v/>
      </c>
      <c r="AA65" s="14" t="str">
        <f>IFERROR(VLOOKUP(Tabelle32[[#This Row],[Device ID]],BOM!$A$3:$BO$103,30,FALSE),"")</f>
        <v/>
      </c>
      <c r="AB65" s="14" t="str">
        <f>IFERROR(VLOOKUP(Tabelle32[[#This Row],[Device ID]],BOM!$A$3:$BO$103,31,FALSE),"")</f>
        <v/>
      </c>
      <c r="AC65" s="14" t="str">
        <f>IFERROR(VLOOKUP(Tabelle32[[#This Row],[Device ID]],BOM!$A$3:$BO$103,32,FALSE),"")</f>
        <v/>
      </c>
      <c r="AD65" s="14" t="str">
        <f>IFERROR(VLOOKUP(Tabelle32[[#This Row],[Device ID]],BOM!$A$3:$BO$103,33,FALSE),"")</f>
        <v/>
      </c>
      <c r="AE65" s="14" t="str">
        <f>IFERROR(VLOOKUP(Tabelle32[[#This Row],[Device ID]],BOM!$A$3:$BO$103,34,FALSE),"")</f>
        <v/>
      </c>
      <c r="AF65" s="14" t="str">
        <f>IFERROR(VLOOKUP(Tabelle32[[#This Row],[Device ID]],BOM!$A$3:$BO$103,35,FALSE),"")</f>
        <v/>
      </c>
      <c r="AG65" s="14" t="str">
        <f>IFERROR(VLOOKUP(Tabelle32[[#This Row],[Device ID]],BOM!$A$3:$BO$103,36,FALSE),"")</f>
        <v/>
      </c>
      <c r="AL65" t="str">
        <f>IFERROR(VLOOKUP(Tabelle32[[#This Row],[Device ID]],BOM!$A$3:$BO$103,41,FALSE),"")</f>
        <v/>
      </c>
      <c r="AN65" t="str">
        <f>IFERROR(VLOOKUP(Tabelle32[[#This Row],[Device ID]],BOM!$A$3:$BO$103,43,FALSE),"")</f>
        <v/>
      </c>
      <c r="AP65" t="str">
        <f>IFERROR(CONCATENATE(Tabelle32[[#This Row],[Family
GFX-Unit]]," | ",Tabelle32[[#This Row],[Label 1
GFX-Unit]]," | ",Tabelle32[[#This Row],[Attached Device if Gateway]]),"")</f>
        <v xml:space="preserve"> |  | </v>
      </c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 t="str">
        <f>IF(COUNTA(Tabelle32[[#This Row],[Type:Vid_1080i50]:[Type:Anc_Prot]])&gt;0,"x","")</f>
        <v/>
      </c>
      <c r="BJ65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65" s="19"/>
      <c r="BN65" s="19"/>
      <c r="BO65" s="19"/>
      <c r="BP65" s="19"/>
      <c r="BQ65" s="19">
        <f>LEN(Tabelle32[[#This Row],[Label 1
GFX-Unit]])</f>
        <v>0</v>
      </c>
      <c r="BR65" s="19"/>
      <c r="BS65" s="19"/>
    </row>
    <row r="66" spans="1:71" ht="13" x14ac:dyDescent="0.3">
      <c r="A66" t="str">
        <f>IF(Tabelle32[[#This Row],[Device ID]]&gt;0,CONCATENATE(Tabelle32[[#This Row],[Device ID]],".",TEXT(Tabelle32[[#This Row],[Streamcounter]],"####0000")),"")</f>
        <v/>
      </c>
      <c r="B66" s="17" t="str">
        <f>IFERROR(IF(VLOOKUP(Tabelle32[[#This Row],[Device ID]],BOM!$A$3:$B$103,2,FALSE)=0,"",CONCATENATE(VLOOKUP(Tabelle32[[#This Row],[Device ID]],BOM!$A$3:$B$103,2,FALSE),"_",BV66)),"")</f>
        <v/>
      </c>
      <c r="C66" s="36"/>
      <c r="D66" s="36"/>
      <c r="E66" s="36"/>
      <c r="F66" t="str">
        <f>IFERROR(VLOOKUP(Tabelle32[[#This Row],[Device ID]],BOM!$A$3:$BO$103,15,FALSE),"")</f>
        <v/>
      </c>
      <c r="G66" s="19"/>
      <c r="H66" t="str">
        <f>IFERROR(VLOOKUP(Tabelle32[[#This Row],[Device ID]],BOM!$A$3:$BO$103,2,FALSE),"")</f>
        <v/>
      </c>
      <c r="I66" t="str">
        <f>IFERROR(VLOOKUP(Tabelle32[[#This Row],[Device ID]],BOM!$A$3:$BO$103,11,FALSE),"")</f>
        <v/>
      </c>
      <c r="J66" t="str">
        <f>IFERROR(VLOOKUP(Tabelle32[[#This Row],[Device ID]],BOM!$A$3:$BO$103,12,FALSE),"")</f>
        <v/>
      </c>
      <c r="K66" t="str">
        <f>IFERROR(VLOOKUP(Tabelle32[[#This Row],[Device ID]],BOM!$A$3:$BO$103,13,FALSE),"")</f>
        <v/>
      </c>
      <c r="L66" t="str">
        <f>IFERROR(VLOOKUP(Tabelle32[[#This Row],[Device ID]],BOM!$A$3:$BO$103,14,FALSE),"")</f>
        <v/>
      </c>
      <c r="M66" t="str">
        <f>IFERROR(VLOOKUP(Tabelle32[[#This Row],[Device ID]],BOM!$A$3:$BO$103,16,FALSE),"")</f>
        <v/>
      </c>
      <c r="N66" t="str">
        <f>IFERROR(VLOOKUP(Tabelle32[[#This Row],[Device ID]],BOM!$A$3:$BO$103,17,FALSE),"")</f>
        <v/>
      </c>
      <c r="P66" s="16" t="str">
        <f>IFERROR(VLOOKUP(Tabelle32[[#This Row],[Device ID]],BOM!$A$3:$BO$50,19,FALSE),"")</f>
        <v/>
      </c>
      <c r="Q66" s="16" t="str">
        <f>IFERROR(VLOOKUP(Tabelle32[[#This Row],[Device ID]],BOM!$A$3:$BO$50,20,FALSE),"")</f>
        <v/>
      </c>
      <c r="R66" s="16" t="str">
        <f>IFERROR(VLOOKUP(Tabelle32[[#This Row],[Device ID]],BOM!$A$3:$BO$50,21,FALSE),"")</f>
        <v/>
      </c>
      <c r="U66" t="str">
        <f>IFERROR(VLOOKUP(Tabelle32[[#This Row],[Device ID]],BOM!$A$3:$BO$103,24,FALSE),"")</f>
        <v/>
      </c>
      <c r="V66" s="14" t="str">
        <f>IFERROR(VLOOKUP(Tabelle32[[#This Row],[Device ID]],BOM!$A$3:$BO$103,25,FALSE),"")</f>
        <v/>
      </c>
      <c r="W66" s="14" t="str">
        <f>IFERROR(VLOOKUP(Tabelle32[[#This Row],[Device ID]],BOM!$A$3:$BO$103,26,FALSE),"")</f>
        <v/>
      </c>
      <c r="X66" s="14" t="str">
        <f>IFERROR(VLOOKUP(Tabelle32[[#This Row],[Device ID]],BOM!$A$3:$BO$103,27,FALSE),"")</f>
        <v/>
      </c>
      <c r="Y66" s="14" t="str">
        <f>IFERROR(VLOOKUP(Tabelle32[[#This Row],[Device ID]],BOM!$A$3:$BO$103,28,FALSE),"")</f>
        <v/>
      </c>
      <c r="Z66" s="14" t="str">
        <f>IFERROR(VLOOKUP(Tabelle32[[#This Row],[Device ID]],BOM!$A$3:$BO$103,29,FALSE),"")</f>
        <v/>
      </c>
      <c r="AA66" s="14" t="str">
        <f>IFERROR(VLOOKUP(Tabelle32[[#This Row],[Device ID]],BOM!$A$3:$BO$103,30,FALSE),"")</f>
        <v/>
      </c>
      <c r="AB66" s="14" t="str">
        <f>IFERROR(VLOOKUP(Tabelle32[[#This Row],[Device ID]],BOM!$A$3:$BO$103,31,FALSE),"")</f>
        <v/>
      </c>
      <c r="AC66" s="14" t="str">
        <f>IFERROR(VLOOKUP(Tabelle32[[#This Row],[Device ID]],BOM!$A$3:$BO$103,32,FALSE),"")</f>
        <v/>
      </c>
      <c r="AD66" s="14" t="str">
        <f>IFERROR(VLOOKUP(Tabelle32[[#This Row],[Device ID]],BOM!$A$3:$BO$103,33,FALSE),"")</f>
        <v/>
      </c>
      <c r="AE66" s="14" t="str">
        <f>IFERROR(VLOOKUP(Tabelle32[[#This Row],[Device ID]],BOM!$A$3:$BO$103,34,FALSE),"")</f>
        <v/>
      </c>
      <c r="AF66" s="14" t="str">
        <f>IFERROR(VLOOKUP(Tabelle32[[#This Row],[Device ID]],BOM!$A$3:$BO$103,35,FALSE),"")</f>
        <v/>
      </c>
      <c r="AG66" s="14" t="str">
        <f>IFERROR(VLOOKUP(Tabelle32[[#This Row],[Device ID]],BOM!$A$3:$BO$103,36,FALSE),"")</f>
        <v/>
      </c>
      <c r="AL66" t="str">
        <f>IFERROR(VLOOKUP(Tabelle32[[#This Row],[Device ID]],BOM!$A$3:$BO$103,41,FALSE),"")</f>
        <v/>
      </c>
      <c r="AN66" t="str">
        <f>IFERROR(VLOOKUP(Tabelle32[[#This Row],[Device ID]],BOM!$A$3:$BO$103,43,FALSE),"")</f>
        <v/>
      </c>
      <c r="AP66" t="str">
        <f>IFERROR(CONCATENATE(Tabelle32[[#This Row],[Family
GFX-Unit]]," | ",Tabelle32[[#This Row],[Label 1
GFX-Unit]]," | ",Tabelle32[[#This Row],[Attached Device if Gateway]]),"")</f>
        <v xml:space="preserve"> |  | </v>
      </c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 t="str">
        <f>IF(COUNTA(Tabelle32[[#This Row],[Type:Vid_1080i50]:[Type:Anc_Prot]])&gt;0,"x","")</f>
        <v/>
      </c>
      <c r="BJ66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66" s="19"/>
      <c r="BN66" s="19"/>
      <c r="BO66" s="19"/>
      <c r="BP66" s="19"/>
      <c r="BQ66" s="19">
        <f>LEN(Tabelle32[[#This Row],[Label 1
GFX-Unit]])</f>
        <v>0</v>
      </c>
      <c r="BR66" s="19"/>
      <c r="BS66" s="19"/>
    </row>
    <row r="67" spans="1:71" ht="13" x14ac:dyDescent="0.3">
      <c r="A67" t="str">
        <f>IF(Tabelle32[[#This Row],[Device ID]]&gt;0,CONCATENATE(Tabelle32[[#This Row],[Device ID]],".",TEXT(Tabelle32[[#This Row],[Streamcounter]],"####0000")),"")</f>
        <v/>
      </c>
      <c r="B67" s="17" t="str">
        <f>IFERROR(IF(VLOOKUP(Tabelle32[[#This Row],[Device ID]],BOM!$A$3:$B$103,2,FALSE)=0,"",CONCATENATE(VLOOKUP(Tabelle32[[#This Row],[Device ID]],BOM!$A$3:$B$103,2,FALSE),"_",BV67)),"")</f>
        <v/>
      </c>
      <c r="C67" s="36"/>
      <c r="D67" s="36"/>
      <c r="E67" s="36"/>
      <c r="F67" t="str">
        <f>IFERROR(VLOOKUP(Tabelle32[[#This Row],[Device ID]],BOM!$A$3:$BO$103,15,FALSE),"")</f>
        <v/>
      </c>
      <c r="G67" s="19"/>
      <c r="H67" t="str">
        <f>IFERROR(VLOOKUP(Tabelle32[[#This Row],[Device ID]],BOM!$A$3:$BO$103,2,FALSE),"")</f>
        <v/>
      </c>
      <c r="I67" t="str">
        <f>IFERROR(VLOOKUP(Tabelle32[[#This Row],[Device ID]],BOM!$A$3:$BO$103,11,FALSE),"")</f>
        <v/>
      </c>
      <c r="J67" t="str">
        <f>IFERROR(VLOOKUP(Tabelle32[[#This Row],[Device ID]],BOM!$A$3:$BO$103,12,FALSE),"")</f>
        <v/>
      </c>
      <c r="K67" t="str">
        <f>IFERROR(VLOOKUP(Tabelle32[[#This Row],[Device ID]],BOM!$A$3:$BO$103,13,FALSE),"")</f>
        <v/>
      </c>
      <c r="L67" t="str">
        <f>IFERROR(VLOOKUP(Tabelle32[[#This Row],[Device ID]],BOM!$A$3:$BO$103,14,FALSE),"")</f>
        <v/>
      </c>
      <c r="M67" t="str">
        <f>IFERROR(VLOOKUP(Tabelle32[[#This Row],[Device ID]],BOM!$A$3:$BO$103,16,FALSE),"")</f>
        <v/>
      </c>
      <c r="N67" t="str">
        <f>IFERROR(VLOOKUP(Tabelle32[[#This Row],[Device ID]],BOM!$A$3:$BO$103,17,FALSE),"")</f>
        <v/>
      </c>
      <c r="P67" s="16" t="str">
        <f>IFERROR(VLOOKUP(Tabelle32[[#This Row],[Device ID]],BOM!$A$3:$BO$50,19,FALSE),"")</f>
        <v/>
      </c>
      <c r="Q67" s="16" t="str">
        <f>IFERROR(VLOOKUP(Tabelle32[[#This Row],[Device ID]],BOM!$A$3:$BO$50,20,FALSE),"")</f>
        <v/>
      </c>
      <c r="R67" s="16" t="str">
        <f>IFERROR(VLOOKUP(Tabelle32[[#This Row],[Device ID]],BOM!$A$3:$BO$50,21,FALSE),"")</f>
        <v/>
      </c>
      <c r="U67" t="str">
        <f>IFERROR(VLOOKUP(Tabelle32[[#This Row],[Device ID]],BOM!$A$3:$BO$103,24,FALSE),"")</f>
        <v/>
      </c>
      <c r="V67" s="14" t="str">
        <f>IFERROR(VLOOKUP(Tabelle32[[#This Row],[Device ID]],BOM!$A$3:$BO$103,25,FALSE),"")</f>
        <v/>
      </c>
      <c r="W67" s="14" t="str">
        <f>IFERROR(VLOOKUP(Tabelle32[[#This Row],[Device ID]],BOM!$A$3:$BO$103,26,FALSE),"")</f>
        <v/>
      </c>
      <c r="X67" s="14" t="str">
        <f>IFERROR(VLOOKUP(Tabelle32[[#This Row],[Device ID]],BOM!$A$3:$BO$103,27,FALSE),"")</f>
        <v/>
      </c>
      <c r="Y67" s="14" t="str">
        <f>IFERROR(VLOOKUP(Tabelle32[[#This Row],[Device ID]],BOM!$A$3:$BO$103,28,FALSE),"")</f>
        <v/>
      </c>
      <c r="Z67" s="14" t="str">
        <f>IFERROR(VLOOKUP(Tabelle32[[#This Row],[Device ID]],BOM!$A$3:$BO$103,29,FALSE),"")</f>
        <v/>
      </c>
      <c r="AA67" s="14" t="str">
        <f>IFERROR(VLOOKUP(Tabelle32[[#This Row],[Device ID]],BOM!$A$3:$BO$103,30,FALSE),"")</f>
        <v/>
      </c>
      <c r="AB67" s="14" t="str">
        <f>IFERROR(VLOOKUP(Tabelle32[[#This Row],[Device ID]],BOM!$A$3:$BO$103,31,FALSE),"")</f>
        <v/>
      </c>
      <c r="AC67" s="14" t="str">
        <f>IFERROR(VLOOKUP(Tabelle32[[#This Row],[Device ID]],BOM!$A$3:$BO$103,32,FALSE),"")</f>
        <v/>
      </c>
      <c r="AD67" s="14" t="str">
        <f>IFERROR(VLOOKUP(Tabelle32[[#This Row],[Device ID]],BOM!$A$3:$BO$103,33,FALSE),"")</f>
        <v/>
      </c>
      <c r="AE67" s="14" t="str">
        <f>IFERROR(VLOOKUP(Tabelle32[[#This Row],[Device ID]],BOM!$A$3:$BO$103,34,FALSE),"")</f>
        <v/>
      </c>
      <c r="AF67" s="14" t="str">
        <f>IFERROR(VLOOKUP(Tabelle32[[#This Row],[Device ID]],BOM!$A$3:$BO$103,35,FALSE),"")</f>
        <v/>
      </c>
      <c r="AG67" s="14" t="str">
        <f>IFERROR(VLOOKUP(Tabelle32[[#This Row],[Device ID]],BOM!$A$3:$BO$103,36,FALSE),"")</f>
        <v/>
      </c>
      <c r="AL67" t="str">
        <f>IFERROR(VLOOKUP(Tabelle32[[#This Row],[Device ID]],BOM!$A$3:$BO$103,41,FALSE),"")</f>
        <v/>
      </c>
      <c r="AN67" t="str">
        <f>IFERROR(VLOOKUP(Tabelle32[[#This Row],[Device ID]],BOM!$A$3:$BO$103,43,FALSE),"")</f>
        <v/>
      </c>
      <c r="AP67" t="str">
        <f>IFERROR(CONCATENATE(Tabelle32[[#This Row],[Family
GFX-Unit]]," | ",Tabelle32[[#This Row],[Label 1
GFX-Unit]]," | ",Tabelle32[[#This Row],[Attached Device if Gateway]]),"")</f>
        <v xml:space="preserve"> |  | </v>
      </c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 t="str">
        <f>IF(COUNTA(Tabelle32[[#This Row],[Type:Vid_1080i50]:[Type:Anc_Prot]])&gt;0,"x","")</f>
        <v/>
      </c>
      <c r="BJ67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67" s="19"/>
      <c r="BN67" s="19"/>
      <c r="BO67" s="19"/>
      <c r="BP67" s="19"/>
      <c r="BQ67" s="19">
        <f>LEN(Tabelle32[[#This Row],[Label 1
GFX-Unit]])</f>
        <v>0</v>
      </c>
      <c r="BR67" s="19"/>
      <c r="BS67" s="19"/>
    </row>
    <row r="68" spans="1:71" ht="13" x14ac:dyDescent="0.3">
      <c r="A68" t="str">
        <f>IF(Tabelle32[[#This Row],[Device ID]]&gt;0,CONCATENATE(Tabelle32[[#This Row],[Device ID]],".",TEXT(Tabelle32[[#This Row],[Streamcounter]],"####0000")),"")</f>
        <v/>
      </c>
      <c r="B68" s="17" t="str">
        <f>IFERROR(IF(VLOOKUP(Tabelle32[[#This Row],[Device ID]],BOM!$A$3:$B$103,2,FALSE)=0,"",CONCATENATE(VLOOKUP(Tabelle32[[#This Row],[Device ID]],BOM!$A$3:$B$103,2,FALSE),"_",BV68)),"")</f>
        <v/>
      </c>
      <c r="C68" s="36"/>
      <c r="D68" s="36"/>
      <c r="E68" s="36"/>
      <c r="F68" t="str">
        <f>IFERROR(VLOOKUP(Tabelle32[[#This Row],[Device ID]],BOM!$A$3:$BO$103,15,FALSE),"")</f>
        <v/>
      </c>
      <c r="G68" s="19"/>
      <c r="H68" t="str">
        <f>IFERROR(VLOOKUP(Tabelle32[[#This Row],[Device ID]],BOM!$A$3:$BO$103,2,FALSE),"")</f>
        <v/>
      </c>
      <c r="I68" t="str">
        <f>IFERROR(VLOOKUP(Tabelle32[[#This Row],[Device ID]],BOM!$A$3:$BO$103,11,FALSE),"")</f>
        <v/>
      </c>
      <c r="J68" t="str">
        <f>IFERROR(VLOOKUP(Tabelle32[[#This Row],[Device ID]],BOM!$A$3:$BO$103,12,FALSE),"")</f>
        <v/>
      </c>
      <c r="K68" t="str">
        <f>IFERROR(VLOOKUP(Tabelle32[[#This Row],[Device ID]],BOM!$A$3:$BO$103,13,FALSE),"")</f>
        <v/>
      </c>
      <c r="L68" t="str">
        <f>IFERROR(VLOOKUP(Tabelle32[[#This Row],[Device ID]],BOM!$A$3:$BO$103,14,FALSE),"")</f>
        <v/>
      </c>
      <c r="M68" t="str">
        <f>IFERROR(VLOOKUP(Tabelle32[[#This Row],[Device ID]],BOM!$A$3:$BO$103,16,FALSE),"")</f>
        <v/>
      </c>
      <c r="N68" t="str">
        <f>IFERROR(VLOOKUP(Tabelle32[[#This Row],[Device ID]],BOM!$A$3:$BO$103,17,FALSE),"")</f>
        <v/>
      </c>
      <c r="P68" s="16" t="str">
        <f>IFERROR(VLOOKUP(Tabelle32[[#This Row],[Device ID]],BOM!$A$3:$BO$50,19,FALSE),"")</f>
        <v/>
      </c>
      <c r="Q68" s="16" t="str">
        <f>IFERROR(VLOOKUP(Tabelle32[[#This Row],[Device ID]],BOM!$A$3:$BO$50,20,FALSE),"")</f>
        <v/>
      </c>
      <c r="R68" s="16" t="str">
        <f>IFERROR(VLOOKUP(Tabelle32[[#This Row],[Device ID]],BOM!$A$3:$BO$50,21,FALSE),"")</f>
        <v/>
      </c>
      <c r="U68" t="str">
        <f>IFERROR(VLOOKUP(Tabelle32[[#This Row],[Device ID]],BOM!$A$3:$BO$103,24,FALSE),"")</f>
        <v/>
      </c>
      <c r="V68" s="14" t="str">
        <f>IFERROR(VLOOKUP(Tabelle32[[#This Row],[Device ID]],BOM!$A$3:$BO$103,25,FALSE),"")</f>
        <v/>
      </c>
      <c r="W68" s="14" t="str">
        <f>IFERROR(VLOOKUP(Tabelle32[[#This Row],[Device ID]],BOM!$A$3:$BO$103,26,FALSE),"")</f>
        <v/>
      </c>
      <c r="X68" s="14" t="str">
        <f>IFERROR(VLOOKUP(Tabelle32[[#This Row],[Device ID]],BOM!$A$3:$BO$103,27,FALSE),"")</f>
        <v/>
      </c>
      <c r="Y68" s="14" t="str">
        <f>IFERROR(VLOOKUP(Tabelle32[[#This Row],[Device ID]],BOM!$A$3:$BO$103,28,FALSE),"")</f>
        <v/>
      </c>
      <c r="Z68" s="14" t="str">
        <f>IFERROR(VLOOKUP(Tabelle32[[#This Row],[Device ID]],BOM!$A$3:$BO$103,29,FALSE),"")</f>
        <v/>
      </c>
      <c r="AA68" s="14" t="str">
        <f>IFERROR(VLOOKUP(Tabelle32[[#This Row],[Device ID]],BOM!$A$3:$BO$103,30,FALSE),"")</f>
        <v/>
      </c>
      <c r="AB68" s="14" t="str">
        <f>IFERROR(VLOOKUP(Tabelle32[[#This Row],[Device ID]],BOM!$A$3:$BO$103,31,FALSE),"")</f>
        <v/>
      </c>
      <c r="AC68" s="14" t="str">
        <f>IFERROR(VLOOKUP(Tabelle32[[#This Row],[Device ID]],BOM!$A$3:$BO$103,32,FALSE),"")</f>
        <v/>
      </c>
      <c r="AD68" s="14" t="str">
        <f>IFERROR(VLOOKUP(Tabelle32[[#This Row],[Device ID]],BOM!$A$3:$BO$103,33,FALSE),"")</f>
        <v/>
      </c>
      <c r="AE68" s="14" t="str">
        <f>IFERROR(VLOOKUP(Tabelle32[[#This Row],[Device ID]],BOM!$A$3:$BO$103,34,FALSE),"")</f>
        <v/>
      </c>
      <c r="AF68" s="14" t="str">
        <f>IFERROR(VLOOKUP(Tabelle32[[#This Row],[Device ID]],BOM!$A$3:$BO$103,35,FALSE),"")</f>
        <v/>
      </c>
      <c r="AG68" s="14" t="str">
        <f>IFERROR(VLOOKUP(Tabelle32[[#This Row],[Device ID]],BOM!$A$3:$BO$103,36,FALSE),"")</f>
        <v/>
      </c>
      <c r="AL68" t="str">
        <f>IFERROR(VLOOKUP(Tabelle32[[#This Row],[Device ID]],BOM!$A$3:$BO$103,41,FALSE),"")</f>
        <v/>
      </c>
      <c r="AN68" t="str">
        <f>IFERROR(VLOOKUP(Tabelle32[[#This Row],[Device ID]],BOM!$A$3:$BO$103,43,FALSE),"")</f>
        <v/>
      </c>
      <c r="AP68" t="str">
        <f>IFERROR(CONCATENATE(Tabelle32[[#This Row],[Family
GFX-Unit]]," | ",Tabelle32[[#This Row],[Label 1
GFX-Unit]]," | ",Tabelle32[[#This Row],[Attached Device if Gateway]]),"")</f>
        <v xml:space="preserve"> |  | </v>
      </c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 t="str">
        <f>IF(COUNTA(Tabelle32[[#This Row],[Type:Vid_1080i50]:[Type:Anc_Prot]])&gt;0,"x","")</f>
        <v/>
      </c>
      <c r="BJ68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68" s="19"/>
      <c r="BN68" s="19"/>
      <c r="BO68" s="19"/>
      <c r="BP68" s="19"/>
      <c r="BQ68" s="19">
        <f>LEN(Tabelle32[[#This Row],[Label 1
GFX-Unit]])</f>
        <v>0</v>
      </c>
      <c r="BR68" s="19"/>
      <c r="BS68" s="19"/>
    </row>
    <row r="69" spans="1:71" ht="13" x14ac:dyDescent="0.3">
      <c r="A69" t="str">
        <f>IF(Tabelle32[[#This Row],[Device ID]]&gt;0,CONCATENATE(Tabelle32[[#This Row],[Device ID]],".",TEXT(Tabelle32[[#This Row],[Streamcounter]],"####0000")),"")</f>
        <v/>
      </c>
      <c r="B69" s="17" t="str">
        <f>IFERROR(IF(VLOOKUP(Tabelle32[[#This Row],[Device ID]],BOM!$A$3:$B$103,2,FALSE)=0,"",CONCATENATE(VLOOKUP(Tabelle32[[#This Row],[Device ID]],BOM!$A$3:$B$103,2,FALSE),"_",BV69)),"")</f>
        <v/>
      </c>
      <c r="C69" s="36"/>
      <c r="D69" s="36"/>
      <c r="E69" s="36"/>
      <c r="F69" t="str">
        <f>IFERROR(VLOOKUP(Tabelle32[[#This Row],[Device ID]],BOM!$A$3:$BO$103,15,FALSE),"")</f>
        <v/>
      </c>
      <c r="G69" s="19"/>
      <c r="H69" t="str">
        <f>IFERROR(VLOOKUP(Tabelle32[[#This Row],[Device ID]],BOM!$A$3:$BO$103,2,FALSE),"")</f>
        <v/>
      </c>
      <c r="I69" t="str">
        <f>IFERROR(VLOOKUP(Tabelle32[[#This Row],[Device ID]],BOM!$A$3:$BO$103,11,FALSE),"")</f>
        <v/>
      </c>
      <c r="J69" t="str">
        <f>IFERROR(VLOOKUP(Tabelle32[[#This Row],[Device ID]],BOM!$A$3:$BO$103,12,FALSE),"")</f>
        <v/>
      </c>
      <c r="K69" t="str">
        <f>IFERROR(VLOOKUP(Tabelle32[[#This Row],[Device ID]],BOM!$A$3:$BO$103,13,FALSE),"")</f>
        <v/>
      </c>
      <c r="L69" t="str">
        <f>IFERROR(VLOOKUP(Tabelle32[[#This Row],[Device ID]],BOM!$A$3:$BO$103,14,FALSE),"")</f>
        <v/>
      </c>
      <c r="M69" t="str">
        <f>IFERROR(VLOOKUP(Tabelle32[[#This Row],[Device ID]],BOM!$A$3:$BO$103,16,FALSE),"")</f>
        <v/>
      </c>
      <c r="N69" t="str">
        <f>IFERROR(VLOOKUP(Tabelle32[[#This Row],[Device ID]],BOM!$A$3:$BO$103,17,FALSE),"")</f>
        <v/>
      </c>
      <c r="P69" s="16" t="str">
        <f>IFERROR(VLOOKUP(Tabelle32[[#This Row],[Device ID]],BOM!$A$3:$BO$50,19,FALSE),"")</f>
        <v/>
      </c>
      <c r="Q69" s="16" t="str">
        <f>IFERROR(VLOOKUP(Tabelle32[[#This Row],[Device ID]],BOM!$A$3:$BO$50,20,FALSE),"")</f>
        <v/>
      </c>
      <c r="R69" s="16" t="str">
        <f>IFERROR(VLOOKUP(Tabelle32[[#This Row],[Device ID]],BOM!$A$3:$BO$50,21,FALSE),"")</f>
        <v/>
      </c>
      <c r="U69" t="str">
        <f>IFERROR(VLOOKUP(Tabelle32[[#This Row],[Device ID]],BOM!$A$3:$BO$103,24,FALSE),"")</f>
        <v/>
      </c>
      <c r="V69" s="14" t="str">
        <f>IFERROR(VLOOKUP(Tabelle32[[#This Row],[Device ID]],BOM!$A$3:$BO$103,25,FALSE),"")</f>
        <v/>
      </c>
      <c r="W69" s="14" t="str">
        <f>IFERROR(VLOOKUP(Tabelle32[[#This Row],[Device ID]],BOM!$A$3:$BO$103,26,FALSE),"")</f>
        <v/>
      </c>
      <c r="X69" s="14" t="str">
        <f>IFERROR(VLOOKUP(Tabelle32[[#This Row],[Device ID]],BOM!$A$3:$BO$103,27,FALSE),"")</f>
        <v/>
      </c>
      <c r="Y69" s="14" t="str">
        <f>IFERROR(VLOOKUP(Tabelle32[[#This Row],[Device ID]],BOM!$A$3:$BO$103,28,FALSE),"")</f>
        <v/>
      </c>
      <c r="Z69" s="14" t="str">
        <f>IFERROR(VLOOKUP(Tabelle32[[#This Row],[Device ID]],BOM!$A$3:$BO$103,29,FALSE),"")</f>
        <v/>
      </c>
      <c r="AA69" s="14" t="str">
        <f>IFERROR(VLOOKUP(Tabelle32[[#This Row],[Device ID]],BOM!$A$3:$BO$103,30,FALSE),"")</f>
        <v/>
      </c>
      <c r="AB69" s="14" t="str">
        <f>IFERROR(VLOOKUP(Tabelle32[[#This Row],[Device ID]],BOM!$A$3:$BO$103,31,FALSE),"")</f>
        <v/>
      </c>
      <c r="AC69" s="14" t="str">
        <f>IFERROR(VLOOKUP(Tabelle32[[#This Row],[Device ID]],BOM!$A$3:$BO$103,32,FALSE),"")</f>
        <v/>
      </c>
      <c r="AD69" s="14" t="str">
        <f>IFERROR(VLOOKUP(Tabelle32[[#This Row],[Device ID]],BOM!$A$3:$BO$103,33,FALSE),"")</f>
        <v/>
      </c>
      <c r="AE69" s="14" t="str">
        <f>IFERROR(VLOOKUP(Tabelle32[[#This Row],[Device ID]],BOM!$A$3:$BO$103,34,FALSE),"")</f>
        <v/>
      </c>
      <c r="AF69" s="14" t="str">
        <f>IFERROR(VLOOKUP(Tabelle32[[#This Row],[Device ID]],BOM!$A$3:$BO$103,35,FALSE),"")</f>
        <v/>
      </c>
      <c r="AG69" s="14" t="str">
        <f>IFERROR(VLOOKUP(Tabelle32[[#This Row],[Device ID]],BOM!$A$3:$BO$103,36,FALSE),"")</f>
        <v/>
      </c>
      <c r="AL69" t="str">
        <f>IFERROR(VLOOKUP(Tabelle32[[#This Row],[Device ID]],BOM!$A$3:$BO$103,41,FALSE),"")</f>
        <v/>
      </c>
      <c r="AN69" t="str">
        <f>IFERROR(VLOOKUP(Tabelle32[[#This Row],[Device ID]],BOM!$A$3:$BO$103,43,FALSE),"")</f>
        <v/>
      </c>
      <c r="AP69" t="str">
        <f>IFERROR(CONCATENATE(Tabelle32[[#This Row],[Family
GFX-Unit]]," | ",Tabelle32[[#This Row],[Label 1
GFX-Unit]]," | ",Tabelle32[[#This Row],[Attached Device if Gateway]]),"")</f>
        <v xml:space="preserve"> |  | </v>
      </c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 t="str">
        <f>IF(COUNTA(Tabelle32[[#This Row],[Type:Vid_1080i50]:[Type:Anc_Prot]])&gt;0,"x","")</f>
        <v/>
      </c>
      <c r="BJ69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69" s="19"/>
      <c r="BN69" s="19"/>
      <c r="BO69" s="19"/>
      <c r="BP69" s="19"/>
      <c r="BQ69" s="19">
        <f>LEN(Tabelle32[[#This Row],[Label 1
GFX-Unit]])</f>
        <v>0</v>
      </c>
      <c r="BR69" s="19"/>
      <c r="BS69" s="19"/>
    </row>
    <row r="70" spans="1:71" ht="13" x14ac:dyDescent="0.3">
      <c r="A70" t="str">
        <f>IF(Tabelle32[[#This Row],[Device ID]]&gt;0,CONCATENATE(Tabelle32[[#This Row],[Device ID]],".",TEXT(Tabelle32[[#This Row],[Streamcounter]],"####0000")),"")</f>
        <v/>
      </c>
      <c r="B70" s="17" t="str">
        <f>IFERROR(IF(VLOOKUP(Tabelle32[[#This Row],[Device ID]],BOM!$A$3:$B$103,2,FALSE)=0,"",CONCATENATE(VLOOKUP(Tabelle32[[#This Row],[Device ID]],BOM!$A$3:$B$103,2,FALSE),"_",BV70)),"")</f>
        <v/>
      </c>
      <c r="C70" s="36"/>
      <c r="D70" s="36"/>
      <c r="E70" s="36"/>
      <c r="F70" t="str">
        <f>IFERROR(VLOOKUP(Tabelle32[[#This Row],[Device ID]],BOM!$A$3:$BO$103,15,FALSE),"")</f>
        <v/>
      </c>
      <c r="G70" s="19"/>
      <c r="H70" t="str">
        <f>IFERROR(VLOOKUP(Tabelle32[[#This Row],[Device ID]],BOM!$A$3:$BO$103,2,FALSE),"")</f>
        <v/>
      </c>
      <c r="I70" t="str">
        <f>IFERROR(VLOOKUP(Tabelle32[[#This Row],[Device ID]],BOM!$A$3:$BO$103,11,FALSE),"")</f>
        <v/>
      </c>
      <c r="J70" t="str">
        <f>IFERROR(VLOOKUP(Tabelle32[[#This Row],[Device ID]],BOM!$A$3:$BO$103,12,FALSE),"")</f>
        <v/>
      </c>
      <c r="K70" t="str">
        <f>IFERROR(VLOOKUP(Tabelle32[[#This Row],[Device ID]],BOM!$A$3:$BO$103,13,FALSE),"")</f>
        <v/>
      </c>
      <c r="L70" t="str">
        <f>IFERROR(VLOOKUP(Tabelle32[[#This Row],[Device ID]],BOM!$A$3:$BO$103,14,FALSE),"")</f>
        <v/>
      </c>
      <c r="M70" t="str">
        <f>IFERROR(VLOOKUP(Tabelle32[[#This Row],[Device ID]],BOM!$A$3:$BO$103,16,FALSE),"")</f>
        <v/>
      </c>
      <c r="N70" t="str">
        <f>IFERROR(VLOOKUP(Tabelle32[[#This Row],[Device ID]],BOM!$A$3:$BO$103,17,FALSE),"")</f>
        <v/>
      </c>
      <c r="P70" s="16" t="str">
        <f>IFERROR(VLOOKUP(Tabelle32[[#This Row],[Device ID]],BOM!$A$3:$BO$50,19,FALSE),"")</f>
        <v/>
      </c>
      <c r="Q70" s="16" t="str">
        <f>IFERROR(VLOOKUP(Tabelle32[[#This Row],[Device ID]],BOM!$A$3:$BO$50,20,FALSE),"")</f>
        <v/>
      </c>
      <c r="R70" s="16" t="str">
        <f>IFERROR(VLOOKUP(Tabelle32[[#This Row],[Device ID]],BOM!$A$3:$BO$50,21,FALSE),"")</f>
        <v/>
      </c>
      <c r="U70" t="str">
        <f>IFERROR(VLOOKUP(Tabelle32[[#This Row],[Device ID]],BOM!$A$3:$BO$103,24,FALSE),"")</f>
        <v/>
      </c>
      <c r="V70" s="14" t="str">
        <f>IFERROR(VLOOKUP(Tabelle32[[#This Row],[Device ID]],BOM!$A$3:$BO$103,25,FALSE),"")</f>
        <v/>
      </c>
      <c r="W70" s="14" t="str">
        <f>IFERROR(VLOOKUP(Tabelle32[[#This Row],[Device ID]],BOM!$A$3:$BO$103,26,FALSE),"")</f>
        <v/>
      </c>
      <c r="X70" s="14" t="str">
        <f>IFERROR(VLOOKUP(Tabelle32[[#This Row],[Device ID]],BOM!$A$3:$BO$103,27,FALSE),"")</f>
        <v/>
      </c>
      <c r="Y70" s="14" t="str">
        <f>IFERROR(VLOOKUP(Tabelle32[[#This Row],[Device ID]],BOM!$A$3:$BO$103,28,FALSE),"")</f>
        <v/>
      </c>
      <c r="Z70" s="14" t="str">
        <f>IFERROR(VLOOKUP(Tabelle32[[#This Row],[Device ID]],BOM!$A$3:$BO$103,29,FALSE),"")</f>
        <v/>
      </c>
      <c r="AA70" s="14" t="str">
        <f>IFERROR(VLOOKUP(Tabelle32[[#This Row],[Device ID]],BOM!$A$3:$BO$103,30,FALSE),"")</f>
        <v/>
      </c>
      <c r="AB70" s="14" t="str">
        <f>IFERROR(VLOOKUP(Tabelle32[[#This Row],[Device ID]],BOM!$A$3:$BO$103,31,FALSE),"")</f>
        <v/>
      </c>
      <c r="AC70" s="14" t="str">
        <f>IFERROR(VLOOKUP(Tabelle32[[#This Row],[Device ID]],BOM!$A$3:$BO$103,32,FALSE),"")</f>
        <v/>
      </c>
      <c r="AD70" s="14" t="str">
        <f>IFERROR(VLOOKUP(Tabelle32[[#This Row],[Device ID]],BOM!$A$3:$BO$103,33,FALSE),"")</f>
        <v/>
      </c>
      <c r="AE70" s="14" t="str">
        <f>IFERROR(VLOOKUP(Tabelle32[[#This Row],[Device ID]],BOM!$A$3:$BO$103,34,FALSE),"")</f>
        <v/>
      </c>
      <c r="AF70" s="14" t="str">
        <f>IFERROR(VLOOKUP(Tabelle32[[#This Row],[Device ID]],BOM!$A$3:$BO$103,35,FALSE),"")</f>
        <v/>
      </c>
      <c r="AG70" s="14" t="str">
        <f>IFERROR(VLOOKUP(Tabelle32[[#This Row],[Device ID]],BOM!$A$3:$BO$103,36,FALSE),"")</f>
        <v/>
      </c>
      <c r="AL70" t="str">
        <f>IFERROR(VLOOKUP(Tabelle32[[#This Row],[Device ID]],BOM!$A$3:$BO$103,41,FALSE),"")</f>
        <v/>
      </c>
      <c r="AN70" t="str">
        <f>IFERROR(VLOOKUP(Tabelle32[[#This Row],[Device ID]],BOM!$A$3:$BO$103,43,FALSE),"")</f>
        <v/>
      </c>
      <c r="AP70" t="str">
        <f>IFERROR(CONCATENATE(Tabelle32[[#This Row],[Family
GFX-Unit]]," | ",Tabelle32[[#This Row],[Label 1
GFX-Unit]]," | ",Tabelle32[[#This Row],[Attached Device if Gateway]]),"")</f>
        <v xml:space="preserve"> |  | </v>
      </c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 t="str">
        <f>IF(COUNTA(Tabelle32[[#This Row],[Type:Vid_1080i50]:[Type:Anc_Prot]])&gt;0,"x","")</f>
        <v/>
      </c>
      <c r="BJ70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70" s="19"/>
      <c r="BN70" s="19"/>
      <c r="BO70" s="19"/>
      <c r="BP70" s="19"/>
      <c r="BQ70" s="19">
        <f>LEN(Tabelle32[[#This Row],[Label 1
GFX-Unit]])</f>
        <v>0</v>
      </c>
      <c r="BR70" s="19"/>
      <c r="BS70" s="19"/>
    </row>
    <row r="71" spans="1:71" ht="13" x14ac:dyDescent="0.3">
      <c r="A71" t="str">
        <f>IF(Tabelle32[[#This Row],[Device ID]]&gt;0,CONCATENATE(Tabelle32[[#This Row],[Device ID]],".",TEXT(Tabelle32[[#This Row],[Streamcounter]],"####0000")),"")</f>
        <v/>
      </c>
      <c r="B71" s="17" t="str">
        <f>IFERROR(IF(VLOOKUP(Tabelle32[[#This Row],[Device ID]],BOM!$A$3:$B$103,2,FALSE)=0,"",CONCATENATE(VLOOKUP(Tabelle32[[#This Row],[Device ID]],BOM!$A$3:$B$103,2,FALSE),"_",BV71)),"")</f>
        <v/>
      </c>
      <c r="C71" s="36"/>
      <c r="D71" s="36"/>
      <c r="E71" s="36"/>
      <c r="F71" t="str">
        <f>IFERROR(VLOOKUP(Tabelle32[[#This Row],[Device ID]],BOM!$A$3:$BO$103,15,FALSE),"")</f>
        <v/>
      </c>
      <c r="G71" s="19"/>
      <c r="H71" t="str">
        <f>IFERROR(VLOOKUP(Tabelle32[[#This Row],[Device ID]],BOM!$A$3:$BO$103,2,FALSE),"")</f>
        <v/>
      </c>
      <c r="I71" t="str">
        <f>IFERROR(VLOOKUP(Tabelle32[[#This Row],[Device ID]],BOM!$A$3:$BO$103,11,FALSE),"")</f>
        <v/>
      </c>
      <c r="J71" t="str">
        <f>IFERROR(VLOOKUP(Tabelle32[[#This Row],[Device ID]],BOM!$A$3:$BO$103,12,FALSE),"")</f>
        <v/>
      </c>
      <c r="K71" t="str">
        <f>IFERROR(VLOOKUP(Tabelle32[[#This Row],[Device ID]],BOM!$A$3:$BO$103,13,FALSE),"")</f>
        <v/>
      </c>
      <c r="L71" t="str">
        <f>IFERROR(VLOOKUP(Tabelle32[[#This Row],[Device ID]],BOM!$A$3:$BO$103,14,FALSE),"")</f>
        <v/>
      </c>
      <c r="M71" t="str">
        <f>IFERROR(VLOOKUP(Tabelle32[[#This Row],[Device ID]],BOM!$A$3:$BO$103,16,FALSE),"")</f>
        <v/>
      </c>
      <c r="N71" t="str">
        <f>IFERROR(VLOOKUP(Tabelle32[[#This Row],[Device ID]],BOM!$A$3:$BO$103,17,FALSE),"")</f>
        <v/>
      </c>
      <c r="P71" s="16" t="str">
        <f>IFERROR(VLOOKUP(Tabelle32[[#This Row],[Device ID]],BOM!$A$3:$BO$50,19,FALSE),"")</f>
        <v/>
      </c>
      <c r="Q71" s="16" t="str">
        <f>IFERROR(VLOOKUP(Tabelle32[[#This Row],[Device ID]],BOM!$A$3:$BO$50,20,FALSE),"")</f>
        <v/>
      </c>
      <c r="R71" s="16" t="str">
        <f>IFERROR(VLOOKUP(Tabelle32[[#This Row],[Device ID]],BOM!$A$3:$BO$50,21,FALSE),"")</f>
        <v/>
      </c>
      <c r="U71" t="str">
        <f>IFERROR(VLOOKUP(Tabelle32[[#This Row],[Device ID]],BOM!$A$3:$BO$103,24,FALSE),"")</f>
        <v/>
      </c>
      <c r="V71" s="14" t="str">
        <f>IFERROR(VLOOKUP(Tabelle32[[#This Row],[Device ID]],BOM!$A$3:$BO$103,25,FALSE),"")</f>
        <v/>
      </c>
      <c r="W71" s="14" t="str">
        <f>IFERROR(VLOOKUP(Tabelle32[[#This Row],[Device ID]],BOM!$A$3:$BO$103,26,FALSE),"")</f>
        <v/>
      </c>
      <c r="X71" s="14" t="str">
        <f>IFERROR(VLOOKUP(Tabelle32[[#This Row],[Device ID]],BOM!$A$3:$BO$103,27,FALSE),"")</f>
        <v/>
      </c>
      <c r="Y71" s="14" t="str">
        <f>IFERROR(VLOOKUP(Tabelle32[[#This Row],[Device ID]],BOM!$A$3:$BO$103,28,FALSE),"")</f>
        <v/>
      </c>
      <c r="Z71" s="14" t="str">
        <f>IFERROR(VLOOKUP(Tabelle32[[#This Row],[Device ID]],BOM!$A$3:$BO$103,29,FALSE),"")</f>
        <v/>
      </c>
      <c r="AA71" s="14" t="str">
        <f>IFERROR(VLOOKUP(Tabelle32[[#This Row],[Device ID]],BOM!$A$3:$BO$103,30,FALSE),"")</f>
        <v/>
      </c>
      <c r="AB71" s="14" t="str">
        <f>IFERROR(VLOOKUP(Tabelle32[[#This Row],[Device ID]],BOM!$A$3:$BO$103,31,FALSE),"")</f>
        <v/>
      </c>
      <c r="AC71" s="14" t="str">
        <f>IFERROR(VLOOKUP(Tabelle32[[#This Row],[Device ID]],BOM!$A$3:$BO$103,32,FALSE),"")</f>
        <v/>
      </c>
      <c r="AD71" s="14" t="str">
        <f>IFERROR(VLOOKUP(Tabelle32[[#This Row],[Device ID]],BOM!$A$3:$BO$103,33,FALSE),"")</f>
        <v/>
      </c>
      <c r="AE71" s="14" t="str">
        <f>IFERROR(VLOOKUP(Tabelle32[[#This Row],[Device ID]],BOM!$A$3:$BO$103,34,FALSE),"")</f>
        <v/>
      </c>
      <c r="AF71" s="14" t="str">
        <f>IFERROR(VLOOKUP(Tabelle32[[#This Row],[Device ID]],BOM!$A$3:$BO$103,35,FALSE),"")</f>
        <v/>
      </c>
      <c r="AG71" s="14" t="str">
        <f>IFERROR(VLOOKUP(Tabelle32[[#This Row],[Device ID]],BOM!$A$3:$BO$103,36,FALSE),"")</f>
        <v/>
      </c>
      <c r="AL71" t="str">
        <f>IFERROR(VLOOKUP(Tabelle32[[#This Row],[Device ID]],BOM!$A$3:$BO$103,41,FALSE),"")</f>
        <v/>
      </c>
      <c r="AN71" t="str">
        <f>IFERROR(VLOOKUP(Tabelle32[[#This Row],[Device ID]],BOM!$A$3:$BO$103,43,FALSE),"")</f>
        <v/>
      </c>
      <c r="AP71" t="str">
        <f>IFERROR(CONCATENATE(Tabelle32[[#This Row],[Family
GFX-Unit]]," | ",Tabelle32[[#This Row],[Label 1
GFX-Unit]]," | ",Tabelle32[[#This Row],[Attached Device if Gateway]]),"")</f>
        <v xml:space="preserve"> |  | </v>
      </c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 t="str">
        <f>IF(COUNTA(Tabelle32[[#This Row],[Type:Vid_1080i50]:[Type:Anc_Prot]])&gt;0,"x","")</f>
        <v/>
      </c>
      <c r="BJ71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71" s="19"/>
      <c r="BN71" s="19"/>
      <c r="BO71" s="19"/>
      <c r="BP71" s="19"/>
      <c r="BQ71" s="19">
        <f>LEN(Tabelle32[[#This Row],[Label 1
GFX-Unit]])</f>
        <v>0</v>
      </c>
      <c r="BR71" s="19"/>
      <c r="BS71" s="19"/>
    </row>
    <row r="72" spans="1:71" ht="13" x14ac:dyDescent="0.3">
      <c r="A72" t="str">
        <f>IF(Tabelle32[[#This Row],[Device ID]]&gt;0,CONCATENATE(Tabelle32[[#This Row],[Device ID]],".",TEXT(Tabelle32[[#This Row],[Streamcounter]],"####0000")),"")</f>
        <v/>
      </c>
      <c r="B72" s="17" t="str">
        <f>IFERROR(IF(VLOOKUP(Tabelle32[[#This Row],[Device ID]],BOM!$A$3:$B$103,2,FALSE)=0,"",CONCATENATE(VLOOKUP(Tabelle32[[#This Row],[Device ID]],BOM!$A$3:$B$103,2,FALSE),"_",BV72)),"")</f>
        <v/>
      </c>
      <c r="C72" s="36"/>
      <c r="D72" s="36"/>
      <c r="E72" s="36"/>
      <c r="F72" t="str">
        <f>IFERROR(VLOOKUP(Tabelle32[[#This Row],[Device ID]],BOM!$A$3:$BO$103,15,FALSE),"")</f>
        <v/>
      </c>
      <c r="G72" s="19"/>
      <c r="H72" t="str">
        <f>IFERROR(VLOOKUP(Tabelle32[[#This Row],[Device ID]],BOM!$A$3:$BO$103,2,FALSE),"")</f>
        <v/>
      </c>
      <c r="I72" t="str">
        <f>IFERROR(VLOOKUP(Tabelle32[[#This Row],[Device ID]],BOM!$A$3:$BO$103,11,FALSE),"")</f>
        <v/>
      </c>
      <c r="J72" t="str">
        <f>IFERROR(VLOOKUP(Tabelle32[[#This Row],[Device ID]],BOM!$A$3:$BO$103,12,FALSE),"")</f>
        <v/>
      </c>
      <c r="K72" t="str">
        <f>IFERROR(VLOOKUP(Tabelle32[[#This Row],[Device ID]],BOM!$A$3:$BO$103,13,FALSE),"")</f>
        <v/>
      </c>
      <c r="L72" t="str">
        <f>IFERROR(VLOOKUP(Tabelle32[[#This Row],[Device ID]],BOM!$A$3:$BO$103,14,FALSE),"")</f>
        <v/>
      </c>
      <c r="M72" t="str">
        <f>IFERROR(VLOOKUP(Tabelle32[[#This Row],[Device ID]],BOM!$A$3:$BO$103,16,FALSE),"")</f>
        <v/>
      </c>
      <c r="N72" t="str">
        <f>IFERROR(VLOOKUP(Tabelle32[[#This Row],[Device ID]],BOM!$A$3:$BO$103,17,FALSE),"")</f>
        <v/>
      </c>
      <c r="P72" s="16" t="str">
        <f>IFERROR(VLOOKUP(Tabelle32[[#This Row],[Device ID]],BOM!$A$3:$BO$50,19,FALSE),"")</f>
        <v/>
      </c>
      <c r="Q72" s="16" t="str">
        <f>IFERROR(VLOOKUP(Tabelle32[[#This Row],[Device ID]],BOM!$A$3:$BO$50,20,FALSE),"")</f>
        <v/>
      </c>
      <c r="R72" s="16" t="str">
        <f>IFERROR(VLOOKUP(Tabelle32[[#This Row],[Device ID]],BOM!$A$3:$BO$50,21,FALSE),"")</f>
        <v/>
      </c>
      <c r="U72" t="str">
        <f>IFERROR(VLOOKUP(Tabelle32[[#This Row],[Device ID]],BOM!$A$3:$BO$103,24,FALSE),"")</f>
        <v/>
      </c>
      <c r="V72" s="14" t="str">
        <f>IFERROR(VLOOKUP(Tabelle32[[#This Row],[Device ID]],BOM!$A$3:$BO$103,25,FALSE),"")</f>
        <v/>
      </c>
      <c r="W72" s="14" t="str">
        <f>IFERROR(VLOOKUP(Tabelle32[[#This Row],[Device ID]],BOM!$A$3:$BO$103,26,FALSE),"")</f>
        <v/>
      </c>
      <c r="X72" s="14" t="str">
        <f>IFERROR(VLOOKUP(Tabelle32[[#This Row],[Device ID]],BOM!$A$3:$BO$103,27,FALSE),"")</f>
        <v/>
      </c>
      <c r="Y72" s="14" t="str">
        <f>IFERROR(VLOOKUP(Tabelle32[[#This Row],[Device ID]],BOM!$A$3:$BO$103,28,FALSE),"")</f>
        <v/>
      </c>
      <c r="Z72" s="14" t="str">
        <f>IFERROR(VLOOKUP(Tabelle32[[#This Row],[Device ID]],BOM!$A$3:$BO$103,29,FALSE),"")</f>
        <v/>
      </c>
      <c r="AA72" s="14" t="str">
        <f>IFERROR(VLOOKUP(Tabelle32[[#This Row],[Device ID]],BOM!$A$3:$BO$103,30,FALSE),"")</f>
        <v/>
      </c>
      <c r="AB72" s="14" t="str">
        <f>IFERROR(VLOOKUP(Tabelle32[[#This Row],[Device ID]],BOM!$A$3:$BO$103,31,FALSE),"")</f>
        <v/>
      </c>
      <c r="AC72" s="14" t="str">
        <f>IFERROR(VLOOKUP(Tabelle32[[#This Row],[Device ID]],BOM!$A$3:$BO$103,32,FALSE),"")</f>
        <v/>
      </c>
      <c r="AD72" s="14" t="str">
        <f>IFERROR(VLOOKUP(Tabelle32[[#This Row],[Device ID]],BOM!$A$3:$BO$103,33,FALSE),"")</f>
        <v/>
      </c>
      <c r="AE72" s="14" t="str">
        <f>IFERROR(VLOOKUP(Tabelle32[[#This Row],[Device ID]],BOM!$A$3:$BO$103,34,FALSE),"")</f>
        <v/>
      </c>
      <c r="AF72" s="14" t="str">
        <f>IFERROR(VLOOKUP(Tabelle32[[#This Row],[Device ID]],BOM!$A$3:$BO$103,35,FALSE),"")</f>
        <v/>
      </c>
      <c r="AG72" s="14" t="str">
        <f>IFERROR(VLOOKUP(Tabelle32[[#This Row],[Device ID]],BOM!$A$3:$BO$103,36,FALSE),"")</f>
        <v/>
      </c>
      <c r="AL72" t="str">
        <f>IFERROR(VLOOKUP(Tabelle32[[#This Row],[Device ID]],BOM!$A$3:$BO$103,41,FALSE),"")</f>
        <v/>
      </c>
      <c r="AN72" t="str">
        <f>IFERROR(VLOOKUP(Tabelle32[[#This Row],[Device ID]],BOM!$A$3:$BO$103,43,FALSE),"")</f>
        <v/>
      </c>
      <c r="AP72" t="str">
        <f>IFERROR(CONCATENATE(Tabelle32[[#This Row],[Family
GFX-Unit]]," | ",Tabelle32[[#This Row],[Label 1
GFX-Unit]]," | ",Tabelle32[[#This Row],[Attached Device if Gateway]]),"")</f>
        <v xml:space="preserve"> |  | </v>
      </c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 t="str">
        <f>IF(COUNTA(Tabelle32[[#This Row],[Type:Vid_1080i50]:[Type:Anc_Prot]])&gt;0,"x","")</f>
        <v/>
      </c>
      <c r="BJ72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72" s="19"/>
      <c r="BN72" s="19"/>
      <c r="BO72" s="19"/>
      <c r="BP72" s="19"/>
      <c r="BQ72" s="19">
        <f>LEN(Tabelle32[[#This Row],[Label 1
GFX-Unit]])</f>
        <v>0</v>
      </c>
      <c r="BR72" s="19"/>
      <c r="BS72" s="19"/>
    </row>
    <row r="73" spans="1:71" ht="13" x14ac:dyDescent="0.3">
      <c r="A73" t="str">
        <f>IF(Tabelle32[[#This Row],[Device ID]]&gt;0,CONCATENATE(Tabelle32[[#This Row],[Device ID]],".",TEXT(Tabelle32[[#This Row],[Streamcounter]],"####0000")),"")</f>
        <v/>
      </c>
      <c r="B73" s="17" t="str">
        <f>IFERROR(IF(VLOOKUP(Tabelle32[[#This Row],[Device ID]],BOM!$A$3:$B$103,2,FALSE)=0,"",CONCATENATE(VLOOKUP(Tabelle32[[#This Row],[Device ID]],BOM!$A$3:$B$103,2,FALSE),"_",BV73)),"")</f>
        <v/>
      </c>
      <c r="C73" s="36"/>
      <c r="D73" s="36"/>
      <c r="E73" s="36"/>
      <c r="F73" t="str">
        <f>IFERROR(VLOOKUP(Tabelle32[[#This Row],[Device ID]],BOM!$A$3:$BO$103,15,FALSE),"")</f>
        <v/>
      </c>
      <c r="G73" s="19"/>
      <c r="H73" t="str">
        <f>IFERROR(VLOOKUP(Tabelle32[[#This Row],[Device ID]],BOM!$A$3:$BO$103,2,FALSE),"")</f>
        <v/>
      </c>
      <c r="I73" t="str">
        <f>IFERROR(VLOOKUP(Tabelle32[[#This Row],[Device ID]],BOM!$A$3:$BO$103,11,FALSE),"")</f>
        <v/>
      </c>
      <c r="J73" t="str">
        <f>IFERROR(VLOOKUP(Tabelle32[[#This Row],[Device ID]],BOM!$A$3:$BO$103,12,FALSE),"")</f>
        <v/>
      </c>
      <c r="K73" t="str">
        <f>IFERROR(VLOOKUP(Tabelle32[[#This Row],[Device ID]],BOM!$A$3:$BO$103,13,FALSE),"")</f>
        <v/>
      </c>
      <c r="L73" t="str">
        <f>IFERROR(VLOOKUP(Tabelle32[[#This Row],[Device ID]],BOM!$A$3:$BO$103,14,FALSE),"")</f>
        <v/>
      </c>
      <c r="M73" t="str">
        <f>IFERROR(VLOOKUP(Tabelle32[[#This Row],[Device ID]],BOM!$A$3:$BO$103,16,FALSE),"")</f>
        <v/>
      </c>
      <c r="N73" t="str">
        <f>IFERROR(VLOOKUP(Tabelle32[[#This Row],[Device ID]],BOM!$A$3:$BO$103,17,FALSE),"")</f>
        <v/>
      </c>
      <c r="P73" s="16" t="str">
        <f>IFERROR(VLOOKUP(Tabelle32[[#This Row],[Device ID]],BOM!$A$3:$BO$50,19,FALSE),"")</f>
        <v/>
      </c>
      <c r="Q73" s="16" t="str">
        <f>IFERROR(VLOOKUP(Tabelle32[[#This Row],[Device ID]],BOM!$A$3:$BO$50,20,FALSE),"")</f>
        <v/>
      </c>
      <c r="R73" s="16" t="str">
        <f>IFERROR(VLOOKUP(Tabelle32[[#This Row],[Device ID]],BOM!$A$3:$BO$50,21,FALSE),"")</f>
        <v/>
      </c>
      <c r="U73" t="str">
        <f>IFERROR(VLOOKUP(Tabelle32[[#This Row],[Device ID]],BOM!$A$3:$BO$103,24,FALSE),"")</f>
        <v/>
      </c>
      <c r="V73" s="14" t="str">
        <f>IFERROR(VLOOKUP(Tabelle32[[#This Row],[Device ID]],BOM!$A$3:$BO$103,25,FALSE),"")</f>
        <v/>
      </c>
      <c r="W73" s="14" t="str">
        <f>IFERROR(VLOOKUP(Tabelle32[[#This Row],[Device ID]],BOM!$A$3:$BO$103,26,FALSE),"")</f>
        <v/>
      </c>
      <c r="X73" s="14" t="str">
        <f>IFERROR(VLOOKUP(Tabelle32[[#This Row],[Device ID]],BOM!$A$3:$BO$103,27,FALSE),"")</f>
        <v/>
      </c>
      <c r="Y73" s="14" t="str">
        <f>IFERROR(VLOOKUP(Tabelle32[[#This Row],[Device ID]],BOM!$A$3:$BO$103,28,FALSE),"")</f>
        <v/>
      </c>
      <c r="Z73" s="14" t="str">
        <f>IFERROR(VLOOKUP(Tabelle32[[#This Row],[Device ID]],BOM!$A$3:$BO$103,29,FALSE),"")</f>
        <v/>
      </c>
      <c r="AA73" s="14" t="str">
        <f>IFERROR(VLOOKUP(Tabelle32[[#This Row],[Device ID]],BOM!$A$3:$BO$103,30,FALSE),"")</f>
        <v/>
      </c>
      <c r="AB73" s="14" t="str">
        <f>IFERROR(VLOOKUP(Tabelle32[[#This Row],[Device ID]],BOM!$A$3:$BO$103,31,FALSE),"")</f>
        <v/>
      </c>
      <c r="AC73" s="14" t="str">
        <f>IFERROR(VLOOKUP(Tabelle32[[#This Row],[Device ID]],BOM!$A$3:$BO$103,32,FALSE),"")</f>
        <v/>
      </c>
      <c r="AD73" s="14" t="str">
        <f>IFERROR(VLOOKUP(Tabelle32[[#This Row],[Device ID]],BOM!$A$3:$BO$103,33,FALSE),"")</f>
        <v/>
      </c>
      <c r="AE73" s="14" t="str">
        <f>IFERROR(VLOOKUP(Tabelle32[[#This Row],[Device ID]],BOM!$A$3:$BO$103,34,FALSE),"")</f>
        <v/>
      </c>
      <c r="AF73" s="14" t="str">
        <f>IFERROR(VLOOKUP(Tabelle32[[#This Row],[Device ID]],BOM!$A$3:$BO$103,35,FALSE),"")</f>
        <v/>
      </c>
      <c r="AG73" s="14" t="str">
        <f>IFERROR(VLOOKUP(Tabelle32[[#This Row],[Device ID]],BOM!$A$3:$BO$103,36,FALSE),"")</f>
        <v/>
      </c>
      <c r="AL73" t="str">
        <f>IFERROR(VLOOKUP(Tabelle32[[#This Row],[Device ID]],BOM!$A$3:$BO$103,41,FALSE),"")</f>
        <v/>
      </c>
      <c r="AN73" t="str">
        <f>IFERROR(VLOOKUP(Tabelle32[[#This Row],[Device ID]],BOM!$A$3:$BO$103,43,FALSE),"")</f>
        <v/>
      </c>
      <c r="AP73" t="str">
        <f>IFERROR(CONCATENATE(Tabelle32[[#This Row],[Family
GFX-Unit]]," | ",Tabelle32[[#This Row],[Label 1
GFX-Unit]]," | ",Tabelle32[[#This Row],[Attached Device if Gateway]]),"")</f>
        <v xml:space="preserve"> |  | </v>
      </c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 t="str">
        <f>IF(COUNTA(Tabelle32[[#This Row],[Type:Vid_1080i50]:[Type:Anc_Prot]])&gt;0,"x","")</f>
        <v/>
      </c>
      <c r="BJ73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73" s="19"/>
      <c r="BN73" s="19"/>
      <c r="BO73" s="19"/>
      <c r="BP73" s="19"/>
      <c r="BQ73" s="19">
        <f>LEN(Tabelle32[[#This Row],[Label 1
GFX-Unit]])</f>
        <v>0</v>
      </c>
      <c r="BR73" s="19"/>
      <c r="BS73" s="19"/>
    </row>
    <row r="74" spans="1:71" ht="13" x14ac:dyDescent="0.3">
      <c r="A74" t="str">
        <f>IF(Tabelle32[[#This Row],[Device ID]]&gt;0,CONCATENATE(Tabelle32[[#This Row],[Device ID]],".",TEXT(Tabelle32[[#This Row],[Streamcounter]],"####0000")),"")</f>
        <v/>
      </c>
      <c r="B74" s="17" t="str">
        <f>IFERROR(IF(VLOOKUP(Tabelle32[[#This Row],[Device ID]],BOM!$A$3:$B$103,2,FALSE)=0,"",CONCATENATE(VLOOKUP(Tabelle32[[#This Row],[Device ID]],BOM!$A$3:$B$103,2,FALSE),"_",BV74)),"")</f>
        <v/>
      </c>
      <c r="C74" s="36"/>
      <c r="D74" s="36"/>
      <c r="E74" s="36"/>
      <c r="F74" t="str">
        <f>IFERROR(VLOOKUP(Tabelle32[[#This Row],[Device ID]],BOM!$A$3:$BO$103,15,FALSE),"")</f>
        <v/>
      </c>
      <c r="G74" s="19"/>
      <c r="H74" t="str">
        <f>IFERROR(VLOOKUP(Tabelle32[[#This Row],[Device ID]],BOM!$A$3:$BO$103,2,FALSE),"")</f>
        <v/>
      </c>
      <c r="I74" t="str">
        <f>IFERROR(VLOOKUP(Tabelle32[[#This Row],[Device ID]],BOM!$A$3:$BO$103,11,FALSE),"")</f>
        <v/>
      </c>
      <c r="J74" t="str">
        <f>IFERROR(VLOOKUP(Tabelle32[[#This Row],[Device ID]],BOM!$A$3:$BO$103,12,FALSE),"")</f>
        <v/>
      </c>
      <c r="K74" t="str">
        <f>IFERROR(VLOOKUP(Tabelle32[[#This Row],[Device ID]],BOM!$A$3:$BO$103,13,FALSE),"")</f>
        <v/>
      </c>
      <c r="L74" t="str">
        <f>IFERROR(VLOOKUP(Tabelle32[[#This Row],[Device ID]],BOM!$A$3:$BO$103,14,FALSE),"")</f>
        <v/>
      </c>
      <c r="M74" t="str">
        <f>IFERROR(VLOOKUP(Tabelle32[[#This Row],[Device ID]],BOM!$A$3:$BO$103,16,FALSE),"")</f>
        <v/>
      </c>
      <c r="N74" t="str">
        <f>IFERROR(VLOOKUP(Tabelle32[[#This Row],[Device ID]],BOM!$A$3:$BO$103,17,FALSE),"")</f>
        <v/>
      </c>
      <c r="P74" s="16" t="str">
        <f>IFERROR(VLOOKUP(Tabelle32[[#This Row],[Device ID]],BOM!$A$3:$BO$50,19,FALSE),"")</f>
        <v/>
      </c>
      <c r="Q74" s="16" t="str">
        <f>IFERROR(VLOOKUP(Tabelle32[[#This Row],[Device ID]],BOM!$A$3:$BO$50,20,FALSE),"")</f>
        <v/>
      </c>
      <c r="R74" s="16" t="str">
        <f>IFERROR(VLOOKUP(Tabelle32[[#This Row],[Device ID]],BOM!$A$3:$BO$50,21,FALSE),"")</f>
        <v/>
      </c>
      <c r="U74" t="str">
        <f>IFERROR(VLOOKUP(Tabelle32[[#This Row],[Device ID]],BOM!$A$3:$BO$103,24,FALSE),"")</f>
        <v/>
      </c>
      <c r="V74" s="14" t="str">
        <f>IFERROR(VLOOKUP(Tabelle32[[#This Row],[Device ID]],BOM!$A$3:$BO$103,25,FALSE),"")</f>
        <v/>
      </c>
      <c r="W74" s="14" t="str">
        <f>IFERROR(VLOOKUP(Tabelle32[[#This Row],[Device ID]],BOM!$A$3:$BO$103,26,FALSE),"")</f>
        <v/>
      </c>
      <c r="X74" s="14" t="str">
        <f>IFERROR(VLOOKUP(Tabelle32[[#This Row],[Device ID]],BOM!$A$3:$BO$103,27,FALSE),"")</f>
        <v/>
      </c>
      <c r="Y74" s="14" t="str">
        <f>IFERROR(VLOOKUP(Tabelle32[[#This Row],[Device ID]],BOM!$A$3:$BO$103,28,FALSE),"")</f>
        <v/>
      </c>
      <c r="Z74" s="14" t="str">
        <f>IFERROR(VLOOKUP(Tabelle32[[#This Row],[Device ID]],BOM!$A$3:$BO$103,29,FALSE),"")</f>
        <v/>
      </c>
      <c r="AA74" s="14" t="str">
        <f>IFERROR(VLOOKUP(Tabelle32[[#This Row],[Device ID]],BOM!$A$3:$BO$103,30,FALSE),"")</f>
        <v/>
      </c>
      <c r="AB74" s="14" t="str">
        <f>IFERROR(VLOOKUP(Tabelle32[[#This Row],[Device ID]],BOM!$A$3:$BO$103,31,FALSE),"")</f>
        <v/>
      </c>
      <c r="AC74" s="14" t="str">
        <f>IFERROR(VLOOKUP(Tabelle32[[#This Row],[Device ID]],BOM!$A$3:$BO$103,32,FALSE),"")</f>
        <v/>
      </c>
      <c r="AD74" s="14" t="str">
        <f>IFERROR(VLOOKUP(Tabelle32[[#This Row],[Device ID]],BOM!$A$3:$BO$103,33,FALSE),"")</f>
        <v/>
      </c>
      <c r="AE74" s="14" t="str">
        <f>IFERROR(VLOOKUP(Tabelle32[[#This Row],[Device ID]],BOM!$A$3:$BO$103,34,FALSE),"")</f>
        <v/>
      </c>
      <c r="AF74" s="14" t="str">
        <f>IFERROR(VLOOKUP(Tabelle32[[#This Row],[Device ID]],BOM!$A$3:$BO$103,35,FALSE),"")</f>
        <v/>
      </c>
      <c r="AG74" s="14" t="str">
        <f>IFERROR(VLOOKUP(Tabelle32[[#This Row],[Device ID]],BOM!$A$3:$BO$103,36,FALSE),"")</f>
        <v/>
      </c>
      <c r="AL74" t="str">
        <f>IFERROR(VLOOKUP(Tabelle32[[#This Row],[Device ID]],BOM!$A$3:$BO$103,41,FALSE),"")</f>
        <v/>
      </c>
      <c r="AN74" t="str">
        <f>IFERROR(VLOOKUP(Tabelle32[[#This Row],[Device ID]],BOM!$A$3:$BO$103,43,FALSE),"")</f>
        <v/>
      </c>
      <c r="AP74" t="str">
        <f>IFERROR(CONCATENATE(Tabelle32[[#This Row],[Family
GFX-Unit]]," | ",Tabelle32[[#This Row],[Label 1
GFX-Unit]]," | ",Tabelle32[[#This Row],[Attached Device if Gateway]]),"")</f>
        <v xml:space="preserve"> |  | </v>
      </c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 t="str">
        <f>IF(COUNTA(Tabelle32[[#This Row],[Type:Vid_1080i50]:[Type:Anc_Prot]])&gt;0,"x","")</f>
        <v/>
      </c>
      <c r="BJ74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74" s="19"/>
      <c r="BN74" s="19"/>
      <c r="BO74" s="19"/>
      <c r="BP74" s="19"/>
      <c r="BQ74" s="19">
        <f>LEN(Tabelle32[[#This Row],[Label 1
GFX-Unit]])</f>
        <v>0</v>
      </c>
      <c r="BR74" s="19"/>
      <c r="BS74" s="19"/>
    </row>
    <row r="75" spans="1:71" ht="13" x14ac:dyDescent="0.3">
      <c r="A75" t="str">
        <f>IF(Tabelle32[[#This Row],[Device ID]]&gt;0,CONCATENATE(Tabelle32[[#This Row],[Device ID]],".",TEXT(Tabelle32[[#This Row],[Streamcounter]],"####0000")),"")</f>
        <v/>
      </c>
      <c r="B75" s="17" t="str">
        <f>IFERROR(IF(VLOOKUP(Tabelle32[[#This Row],[Device ID]],BOM!$A$3:$B$103,2,FALSE)=0,"",CONCATENATE(VLOOKUP(Tabelle32[[#This Row],[Device ID]],BOM!$A$3:$B$103,2,FALSE),"_",BV75)),"")</f>
        <v/>
      </c>
      <c r="C75" s="36"/>
      <c r="D75" s="36"/>
      <c r="E75" s="36"/>
      <c r="F75" t="str">
        <f>IFERROR(VLOOKUP(Tabelle32[[#This Row],[Device ID]],BOM!$A$3:$BO$103,15,FALSE),"")</f>
        <v/>
      </c>
      <c r="G75" s="19"/>
      <c r="H75" t="str">
        <f>IFERROR(VLOOKUP(Tabelle32[[#This Row],[Device ID]],BOM!$A$3:$BO$103,2,FALSE),"")</f>
        <v/>
      </c>
      <c r="I75" t="str">
        <f>IFERROR(VLOOKUP(Tabelle32[[#This Row],[Device ID]],BOM!$A$3:$BO$103,11,FALSE),"")</f>
        <v/>
      </c>
      <c r="J75" t="str">
        <f>IFERROR(VLOOKUP(Tabelle32[[#This Row],[Device ID]],BOM!$A$3:$BO$103,12,FALSE),"")</f>
        <v/>
      </c>
      <c r="K75" t="str">
        <f>IFERROR(VLOOKUP(Tabelle32[[#This Row],[Device ID]],BOM!$A$3:$BO$103,13,FALSE),"")</f>
        <v/>
      </c>
      <c r="L75" t="str">
        <f>IFERROR(VLOOKUP(Tabelle32[[#This Row],[Device ID]],BOM!$A$3:$BO$103,14,FALSE),"")</f>
        <v/>
      </c>
      <c r="M75" t="str">
        <f>IFERROR(VLOOKUP(Tabelle32[[#This Row],[Device ID]],BOM!$A$3:$BO$103,16,FALSE),"")</f>
        <v/>
      </c>
      <c r="N75" t="str">
        <f>IFERROR(VLOOKUP(Tabelle32[[#This Row],[Device ID]],BOM!$A$3:$BO$103,17,FALSE),"")</f>
        <v/>
      </c>
      <c r="P75" s="16" t="str">
        <f>IFERROR(VLOOKUP(Tabelle32[[#This Row],[Device ID]],BOM!$A$3:$BO$50,19,FALSE),"")</f>
        <v/>
      </c>
      <c r="Q75" s="16" t="str">
        <f>IFERROR(VLOOKUP(Tabelle32[[#This Row],[Device ID]],BOM!$A$3:$BO$50,20,FALSE),"")</f>
        <v/>
      </c>
      <c r="R75" s="16" t="str">
        <f>IFERROR(VLOOKUP(Tabelle32[[#This Row],[Device ID]],BOM!$A$3:$BO$50,21,FALSE),"")</f>
        <v/>
      </c>
      <c r="U75" t="str">
        <f>IFERROR(VLOOKUP(Tabelle32[[#This Row],[Device ID]],BOM!$A$3:$BO$103,24,FALSE),"")</f>
        <v/>
      </c>
      <c r="V75" s="14" t="str">
        <f>IFERROR(VLOOKUP(Tabelle32[[#This Row],[Device ID]],BOM!$A$3:$BO$103,25,FALSE),"")</f>
        <v/>
      </c>
      <c r="W75" s="14" t="str">
        <f>IFERROR(VLOOKUP(Tabelle32[[#This Row],[Device ID]],BOM!$A$3:$BO$103,26,FALSE),"")</f>
        <v/>
      </c>
      <c r="X75" s="14" t="str">
        <f>IFERROR(VLOOKUP(Tabelle32[[#This Row],[Device ID]],BOM!$A$3:$BO$103,27,FALSE),"")</f>
        <v/>
      </c>
      <c r="Y75" s="14" t="str">
        <f>IFERROR(VLOOKUP(Tabelle32[[#This Row],[Device ID]],BOM!$A$3:$BO$103,28,FALSE),"")</f>
        <v/>
      </c>
      <c r="Z75" s="14" t="str">
        <f>IFERROR(VLOOKUP(Tabelle32[[#This Row],[Device ID]],BOM!$A$3:$BO$103,29,FALSE),"")</f>
        <v/>
      </c>
      <c r="AA75" s="14" t="str">
        <f>IFERROR(VLOOKUP(Tabelle32[[#This Row],[Device ID]],BOM!$A$3:$BO$103,30,FALSE),"")</f>
        <v/>
      </c>
      <c r="AB75" s="14" t="str">
        <f>IFERROR(VLOOKUP(Tabelle32[[#This Row],[Device ID]],BOM!$A$3:$BO$103,31,FALSE),"")</f>
        <v/>
      </c>
      <c r="AC75" s="14" t="str">
        <f>IFERROR(VLOOKUP(Tabelle32[[#This Row],[Device ID]],BOM!$A$3:$BO$103,32,FALSE),"")</f>
        <v/>
      </c>
      <c r="AD75" s="14" t="str">
        <f>IFERROR(VLOOKUP(Tabelle32[[#This Row],[Device ID]],BOM!$A$3:$BO$103,33,FALSE),"")</f>
        <v/>
      </c>
      <c r="AE75" s="14" t="str">
        <f>IFERROR(VLOOKUP(Tabelle32[[#This Row],[Device ID]],BOM!$A$3:$BO$103,34,FALSE),"")</f>
        <v/>
      </c>
      <c r="AF75" s="14" t="str">
        <f>IFERROR(VLOOKUP(Tabelle32[[#This Row],[Device ID]],BOM!$A$3:$BO$103,35,FALSE),"")</f>
        <v/>
      </c>
      <c r="AG75" s="14" t="str">
        <f>IFERROR(VLOOKUP(Tabelle32[[#This Row],[Device ID]],BOM!$A$3:$BO$103,36,FALSE),"")</f>
        <v/>
      </c>
      <c r="AL75" t="str">
        <f>IFERROR(VLOOKUP(Tabelle32[[#This Row],[Device ID]],BOM!$A$3:$BO$103,41,FALSE),"")</f>
        <v/>
      </c>
      <c r="AN75" t="str">
        <f>IFERROR(VLOOKUP(Tabelle32[[#This Row],[Device ID]],BOM!$A$3:$BO$103,43,FALSE),"")</f>
        <v/>
      </c>
      <c r="AP75" t="str">
        <f>IFERROR(CONCATENATE(Tabelle32[[#This Row],[Family
GFX-Unit]]," | ",Tabelle32[[#This Row],[Label 1
GFX-Unit]]," | ",Tabelle32[[#This Row],[Attached Device if Gateway]]),"")</f>
        <v xml:space="preserve"> |  | </v>
      </c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 t="str">
        <f>IF(COUNTA(Tabelle32[[#This Row],[Type:Vid_1080i50]:[Type:Anc_Prot]])&gt;0,"x","")</f>
        <v/>
      </c>
      <c r="BJ75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75" s="19"/>
      <c r="BN75" s="19"/>
      <c r="BO75" s="19"/>
      <c r="BP75" s="19"/>
      <c r="BQ75" s="19">
        <f>LEN(Tabelle32[[#This Row],[Label 1
GFX-Unit]])</f>
        <v>0</v>
      </c>
      <c r="BR75" s="19"/>
      <c r="BS75" s="19"/>
    </row>
    <row r="76" spans="1:71" ht="13" x14ac:dyDescent="0.3">
      <c r="A76" t="str">
        <f>IF(Tabelle32[[#This Row],[Device ID]]&gt;0,CONCATENATE(Tabelle32[[#This Row],[Device ID]],".",TEXT(Tabelle32[[#This Row],[Streamcounter]],"####0000")),"")</f>
        <v/>
      </c>
      <c r="B76" s="17" t="str">
        <f>IFERROR(IF(VLOOKUP(Tabelle32[[#This Row],[Device ID]],BOM!$A$3:$B$103,2,FALSE)=0,"",CONCATENATE(VLOOKUP(Tabelle32[[#This Row],[Device ID]],BOM!$A$3:$B$103,2,FALSE),"_",BV76)),"")</f>
        <v/>
      </c>
      <c r="C76" s="36"/>
      <c r="D76" s="36"/>
      <c r="E76" s="36"/>
      <c r="F76" t="str">
        <f>IFERROR(VLOOKUP(Tabelle32[[#This Row],[Device ID]],BOM!$A$3:$BO$103,15,FALSE),"")</f>
        <v/>
      </c>
      <c r="G76" s="19"/>
      <c r="H76" t="str">
        <f>IFERROR(VLOOKUP(Tabelle32[[#This Row],[Device ID]],BOM!$A$3:$BO$103,2,FALSE),"")</f>
        <v/>
      </c>
      <c r="I76" t="str">
        <f>IFERROR(VLOOKUP(Tabelle32[[#This Row],[Device ID]],BOM!$A$3:$BO$103,11,FALSE),"")</f>
        <v/>
      </c>
      <c r="J76" t="str">
        <f>IFERROR(VLOOKUP(Tabelle32[[#This Row],[Device ID]],BOM!$A$3:$BO$103,12,FALSE),"")</f>
        <v/>
      </c>
      <c r="K76" t="str">
        <f>IFERROR(VLOOKUP(Tabelle32[[#This Row],[Device ID]],BOM!$A$3:$BO$103,13,FALSE),"")</f>
        <v/>
      </c>
      <c r="L76" t="str">
        <f>IFERROR(VLOOKUP(Tabelle32[[#This Row],[Device ID]],BOM!$A$3:$BO$103,14,FALSE),"")</f>
        <v/>
      </c>
      <c r="M76" t="str">
        <f>IFERROR(VLOOKUP(Tabelle32[[#This Row],[Device ID]],BOM!$A$3:$BO$103,16,FALSE),"")</f>
        <v/>
      </c>
      <c r="N76" t="str">
        <f>IFERROR(VLOOKUP(Tabelle32[[#This Row],[Device ID]],BOM!$A$3:$BO$103,17,FALSE),"")</f>
        <v/>
      </c>
      <c r="P76" s="16" t="str">
        <f>IFERROR(VLOOKUP(Tabelle32[[#This Row],[Device ID]],BOM!$A$3:$BO$50,19,FALSE),"")</f>
        <v/>
      </c>
      <c r="Q76" s="16" t="str">
        <f>IFERROR(VLOOKUP(Tabelle32[[#This Row],[Device ID]],BOM!$A$3:$BO$50,20,FALSE),"")</f>
        <v/>
      </c>
      <c r="R76" s="16" t="str">
        <f>IFERROR(VLOOKUP(Tabelle32[[#This Row],[Device ID]],BOM!$A$3:$BO$50,21,FALSE),"")</f>
        <v/>
      </c>
      <c r="U76" t="str">
        <f>IFERROR(VLOOKUP(Tabelle32[[#This Row],[Device ID]],BOM!$A$3:$BO$103,24,FALSE),"")</f>
        <v/>
      </c>
      <c r="V76" s="14" t="str">
        <f>IFERROR(VLOOKUP(Tabelle32[[#This Row],[Device ID]],BOM!$A$3:$BO$103,25,FALSE),"")</f>
        <v/>
      </c>
      <c r="W76" s="14" t="str">
        <f>IFERROR(VLOOKUP(Tabelle32[[#This Row],[Device ID]],BOM!$A$3:$BO$103,26,FALSE),"")</f>
        <v/>
      </c>
      <c r="X76" s="14" t="str">
        <f>IFERROR(VLOOKUP(Tabelle32[[#This Row],[Device ID]],BOM!$A$3:$BO$103,27,FALSE),"")</f>
        <v/>
      </c>
      <c r="Y76" s="14" t="str">
        <f>IFERROR(VLOOKUP(Tabelle32[[#This Row],[Device ID]],BOM!$A$3:$BO$103,28,FALSE),"")</f>
        <v/>
      </c>
      <c r="Z76" s="14" t="str">
        <f>IFERROR(VLOOKUP(Tabelle32[[#This Row],[Device ID]],BOM!$A$3:$BO$103,29,FALSE),"")</f>
        <v/>
      </c>
      <c r="AA76" s="14" t="str">
        <f>IFERROR(VLOOKUP(Tabelle32[[#This Row],[Device ID]],BOM!$A$3:$BO$103,30,FALSE),"")</f>
        <v/>
      </c>
      <c r="AB76" s="14" t="str">
        <f>IFERROR(VLOOKUP(Tabelle32[[#This Row],[Device ID]],BOM!$A$3:$BO$103,31,FALSE),"")</f>
        <v/>
      </c>
      <c r="AC76" s="14" t="str">
        <f>IFERROR(VLOOKUP(Tabelle32[[#This Row],[Device ID]],BOM!$A$3:$BO$103,32,FALSE),"")</f>
        <v/>
      </c>
      <c r="AD76" s="14" t="str">
        <f>IFERROR(VLOOKUP(Tabelle32[[#This Row],[Device ID]],BOM!$A$3:$BO$103,33,FALSE),"")</f>
        <v/>
      </c>
      <c r="AE76" s="14" t="str">
        <f>IFERROR(VLOOKUP(Tabelle32[[#This Row],[Device ID]],BOM!$A$3:$BO$103,34,FALSE),"")</f>
        <v/>
      </c>
      <c r="AF76" s="14" t="str">
        <f>IFERROR(VLOOKUP(Tabelle32[[#This Row],[Device ID]],BOM!$A$3:$BO$103,35,FALSE),"")</f>
        <v/>
      </c>
      <c r="AG76" s="14" t="str">
        <f>IFERROR(VLOOKUP(Tabelle32[[#This Row],[Device ID]],BOM!$A$3:$BO$103,36,FALSE),"")</f>
        <v/>
      </c>
      <c r="AL76" t="str">
        <f>IFERROR(VLOOKUP(Tabelle32[[#This Row],[Device ID]],BOM!$A$3:$BO$103,41,FALSE),"")</f>
        <v/>
      </c>
      <c r="AN76" t="str">
        <f>IFERROR(VLOOKUP(Tabelle32[[#This Row],[Device ID]],BOM!$A$3:$BO$103,43,FALSE),"")</f>
        <v/>
      </c>
      <c r="AP76" t="str">
        <f>IFERROR(CONCATENATE(Tabelle32[[#This Row],[Family
GFX-Unit]]," | ",Tabelle32[[#This Row],[Label 1
GFX-Unit]]," | ",Tabelle32[[#This Row],[Attached Device if Gateway]]),"")</f>
        <v xml:space="preserve"> |  | </v>
      </c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 t="str">
        <f>IF(COUNTA(Tabelle32[[#This Row],[Type:Vid_1080i50]:[Type:Anc_Prot]])&gt;0,"x","")</f>
        <v/>
      </c>
      <c r="BJ76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76" s="19"/>
      <c r="BN76" s="19"/>
      <c r="BO76" s="19"/>
      <c r="BP76" s="19"/>
      <c r="BQ76" s="19">
        <f>LEN(Tabelle32[[#This Row],[Label 1
GFX-Unit]])</f>
        <v>0</v>
      </c>
      <c r="BR76" s="19"/>
      <c r="BS76" s="19"/>
    </row>
    <row r="77" spans="1:71" ht="13" x14ac:dyDescent="0.3">
      <c r="A77" t="str">
        <f>IF(Tabelle32[[#This Row],[Device ID]]&gt;0,CONCATENATE(Tabelle32[[#This Row],[Device ID]],".",TEXT(Tabelle32[[#This Row],[Streamcounter]],"####0000")),"")</f>
        <v/>
      </c>
      <c r="B77" s="17" t="str">
        <f>IFERROR(IF(VLOOKUP(Tabelle32[[#This Row],[Device ID]],BOM!$A$3:$B$103,2,FALSE)=0,"",CONCATENATE(VLOOKUP(Tabelle32[[#This Row],[Device ID]],BOM!$A$3:$B$103,2,FALSE),"_",BV77)),"")</f>
        <v/>
      </c>
      <c r="C77" s="36"/>
      <c r="D77" s="36"/>
      <c r="E77" s="36"/>
      <c r="F77" t="str">
        <f>IFERROR(VLOOKUP(Tabelle32[[#This Row],[Device ID]],BOM!$A$3:$BO$103,15,FALSE),"")</f>
        <v/>
      </c>
      <c r="G77" s="19"/>
      <c r="H77" t="str">
        <f>IFERROR(VLOOKUP(Tabelle32[[#This Row],[Device ID]],BOM!$A$3:$BO$103,2,FALSE),"")</f>
        <v/>
      </c>
      <c r="I77" t="str">
        <f>IFERROR(VLOOKUP(Tabelle32[[#This Row],[Device ID]],BOM!$A$3:$BO$103,11,FALSE),"")</f>
        <v/>
      </c>
      <c r="J77" t="str">
        <f>IFERROR(VLOOKUP(Tabelle32[[#This Row],[Device ID]],BOM!$A$3:$BO$103,12,FALSE),"")</f>
        <v/>
      </c>
      <c r="K77" t="str">
        <f>IFERROR(VLOOKUP(Tabelle32[[#This Row],[Device ID]],BOM!$A$3:$BO$103,13,FALSE),"")</f>
        <v/>
      </c>
      <c r="L77" t="str">
        <f>IFERROR(VLOOKUP(Tabelle32[[#This Row],[Device ID]],BOM!$A$3:$BO$103,14,FALSE),"")</f>
        <v/>
      </c>
      <c r="M77" t="str">
        <f>IFERROR(VLOOKUP(Tabelle32[[#This Row],[Device ID]],BOM!$A$3:$BO$103,16,FALSE),"")</f>
        <v/>
      </c>
      <c r="N77" t="str">
        <f>IFERROR(VLOOKUP(Tabelle32[[#This Row],[Device ID]],BOM!$A$3:$BO$103,17,FALSE),"")</f>
        <v/>
      </c>
      <c r="P77" s="16" t="str">
        <f>IFERROR(VLOOKUP(Tabelle32[[#This Row],[Device ID]],BOM!$A$3:$BO$50,19,FALSE),"")</f>
        <v/>
      </c>
      <c r="Q77" s="16" t="str">
        <f>IFERROR(VLOOKUP(Tabelle32[[#This Row],[Device ID]],BOM!$A$3:$BO$50,20,FALSE),"")</f>
        <v/>
      </c>
      <c r="R77" s="16" t="str">
        <f>IFERROR(VLOOKUP(Tabelle32[[#This Row],[Device ID]],BOM!$A$3:$BO$50,21,FALSE),"")</f>
        <v/>
      </c>
      <c r="U77" t="str">
        <f>IFERROR(VLOOKUP(Tabelle32[[#This Row],[Device ID]],BOM!$A$3:$BO$103,24,FALSE),"")</f>
        <v/>
      </c>
      <c r="V77" s="14" t="str">
        <f>IFERROR(VLOOKUP(Tabelle32[[#This Row],[Device ID]],BOM!$A$3:$BO$103,25,FALSE),"")</f>
        <v/>
      </c>
      <c r="W77" s="14" t="str">
        <f>IFERROR(VLOOKUP(Tabelle32[[#This Row],[Device ID]],BOM!$A$3:$BO$103,26,FALSE),"")</f>
        <v/>
      </c>
      <c r="X77" s="14" t="str">
        <f>IFERROR(VLOOKUP(Tabelle32[[#This Row],[Device ID]],BOM!$A$3:$BO$103,27,FALSE),"")</f>
        <v/>
      </c>
      <c r="Y77" s="14" t="str">
        <f>IFERROR(VLOOKUP(Tabelle32[[#This Row],[Device ID]],BOM!$A$3:$BO$103,28,FALSE),"")</f>
        <v/>
      </c>
      <c r="Z77" s="14" t="str">
        <f>IFERROR(VLOOKUP(Tabelle32[[#This Row],[Device ID]],BOM!$A$3:$BO$103,29,FALSE),"")</f>
        <v/>
      </c>
      <c r="AA77" s="14" t="str">
        <f>IFERROR(VLOOKUP(Tabelle32[[#This Row],[Device ID]],BOM!$A$3:$BO$103,30,FALSE),"")</f>
        <v/>
      </c>
      <c r="AB77" s="14" t="str">
        <f>IFERROR(VLOOKUP(Tabelle32[[#This Row],[Device ID]],BOM!$A$3:$BO$103,31,FALSE),"")</f>
        <v/>
      </c>
      <c r="AC77" s="14" t="str">
        <f>IFERROR(VLOOKUP(Tabelle32[[#This Row],[Device ID]],BOM!$A$3:$BO$103,32,FALSE),"")</f>
        <v/>
      </c>
      <c r="AD77" s="14" t="str">
        <f>IFERROR(VLOOKUP(Tabelle32[[#This Row],[Device ID]],BOM!$A$3:$BO$103,33,FALSE),"")</f>
        <v/>
      </c>
      <c r="AE77" s="14" t="str">
        <f>IFERROR(VLOOKUP(Tabelle32[[#This Row],[Device ID]],BOM!$A$3:$BO$103,34,FALSE),"")</f>
        <v/>
      </c>
      <c r="AF77" s="14" t="str">
        <f>IFERROR(VLOOKUP(Tabelle32[[#This Row],[Device ID]],BOM!$A$3:$BO$103,35,FALSE),"")</f>
        <v/>
      </c>
      <c r="AG77" s="14" t="str">
        <f>IFERROR(VLOOKUP(Tabelle32[[#This Row],[Device ID]],BOM!$A$3:$BO$103,36,FALSE),"")</f>
        <v/>
      </c>
      <c r="AL77" t="str">
        <f>IFERROR(VLOOKUP(Tabelle32[[#This Row],[Device ID]],BOM!$A$3:$BO$103,41,FALSE),"")</f>
        <v/>
      </c>
      <c r="AN77" t="str">
        <f>IFERROR(VLOOKUP(Tabelle32[[#This Row],[Device ID]],BOM!$A$3:$BO$103,43,FALSE),"")</f>
        <v/>
      </c>
      <c r="AP77" t="str">
        <f>IFERROR(CONCATENATE(Tabelle32[[#This Row],[Family
GFX-Unit]]," | ",Tabelle32[[#This Row],[Label 1
GFX-Unit]]," | ",Tabelle32[[#This Row],[Attached Device if Gateway]]),"")</f>
        <v xml:space="preserve"> |  | </v>
      </c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 t="str">
        <f>IF(COUNTA(Tabelle32[[#This Row],[Type:Vid_1080i50]:[Type:Anc_Prot]])&gt;0,"x","")</f>
        <v/>
      </c>
      <c r="BJ77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77" s="19"/>
      <c r="BN77" s="19"/>
      <c r="BO77" s="19"/>
      <c r="BP77" s="19"/>
      <c r="BQ77" s="19">
        <f>LEN(Tabelle32[[#This Row],[Label 1
GFX-Unit]])</f>
        <v>0</v>
      </c>
      <c r="BR77" s="19"/>
      <c r="BS77" s="19"/>
    </row>
    <row r="78" spans="1:71" ht="13" x14ac:dyDescent="0.3">
      <c r="A78" t="str">
        <f>IF(Tabelle32[[#This Row],[Device ID]]&gt;0,CONCATENATE(Tabelle32[[#This Row],[Device ID]],".",TEXT(Tabelle32[[#This Row],[Streamcounter]],"####0000")),"")</f>
        <v/>
      </c>
      <c r="B78" s="17" t="str">
        <f>IFERROR(IF(VLOOKUP(Tabelle32[[#This Row],[Device ID]],BOM!$A$3:$B$103,2,FALSE)=0,"",CONCATENATE(VLOOKUP(Tabelle32[[#This Row],[Device ID]],BOM!$A$3:$B$103,2,FALSE),"_",BV78)),"")</f>
        <v/>
      </c>
      <c r="C78" s="36"/>
      <c r="D78" s="36"/>
      <c r="E78" s="36"/>
      <c r="F78" t="str">
        <f>IFERROR(VLOOKUP(Tabelle32[[#This Row],[Device ID]],BOM!$A$3:$BO$103,15,FALSE),"")</f>
        <v/>
      </c>
      <c r="G78" s="19"/>
      <c r="H78" t="str">
        <f>IFERROR(VLOOKUP(Tabelle32[[#This Row],[Device ID]],BOM!$A$3:$BO$103,2,FALSE),"")</f>
        <v/>
      </c>
      <c r="I78" t="str">
        <f>IFERROR(VLOOKUP(Tabelle32[[#This Row],[Device ID]],BOM!$A$3:$BO$103,11,FALSE),"")</f>
        <v/>
      </c>
      <c r="J78" t="str">
        <f>IFERROR(VLOOKUP(Tabelle32[[#This Row],[Device ID]],BOM!$A$3:$BO$103,12,FALSE),"")</f>
        <v/>
      </c>
      <c r="K78" t="str">
        <f>IFERROR(VLOOKUP(Tabelle32[[#This Row],[Device ID]],BOM!$A$3:$BO$103,13,FALSE),"")</f>
        <v/>
      </c>
      <c r="L78" t="str">
        <f>IFERROR(VLOOKUP(Tabelle32[[#This Row],[Device ID]],BOM!$A$3:$BO$103,14,FALSE),"")</f>
        <v/>
      </c>
      <c r="M78" t="str">
        <f>IFERROR(VLOOKUP(Tabelle32[[#This Row],[Device ID]],BOM!$A$3:$BO$103,16,FALSE),"")</f>
        <v/>
      </c>
      <c r="N78" t="str">
        <f>IFERROR(VLOOKUP(Tabelle32[[#This Row],[Device ID]],BOM!$A$3:$BO$103,17,FALSE),"")</f>
        <v/>
      </c>
      <c r="P78" s="16" t="str">
        <f>IFERROR(VLOOKUP(Tabelle32[[#This Row],[Device ID]],BOM!$A$3:$BO$50,19,FALSE),"")</f>
        <v/>
      </c>
      <c r="Q78" s="16" t="str">
        <f>IFERROR(VLOOKUP(Tabelle32[[#This Row],[Device ID]],BOM!$A$3:$BO$50,20,FALSE),"")</f>
        <v/>
      </c>
      <c r="R78" s="16" t="str">
        <f>IFERROR(VLOOKUP(Tabelle32[[#This Row],[Device ID]],BOM!$A$3:$BO$50,21,FALSE),"")</f>
        <v/>
      </c>
      <c r="U78" t="str">
        <f>IFERROR(VLOOKUP(Tabelle32[[#This Row],[Device ID]],BOM!$A$3:$BO$103,24,FALSE),"")</f>
        <v/>
      </c>
      <c r="V78" s="14" t="str">
        <f>IFERROR(VLOOKUP(Tabelle32[[#This Row],[Device ID]],BOM!$A$3:$BO$103,25,FALSE),"")</f>
        <v/>
      </c>
      <c r="W78" s="14" t="str">
        <f>IFERROR(VLOOKUP(Tabelle32[[#This Row],[Device ID]],BOM!$A$3:$BO$103,26,FALSE),"")</f>
        <v/>
      </c>
      <c r="X78" s="14" t="str">
        <f>IFERROR(VLOOKUP(Tabelle32[[#This Row],[Device ID]],BOM!$A$3:$BO$103,27,FALSE),"")</f>
        <v/>
      </c>
      <c r="Y78" s="14" t="str">
        <f>IFERROR(VLOOKUP(Tabelle32[[#This Row],[Device ID]],BOM!$A$3:$BO$103,28,FALSE),"")</f>
        <v/>
      </c>
      <c r="Z78" s="14" t="str">
        <f>IFERROR(VLOOKUP(Tabelle32[[#This Row],[Device ID]],BOM!$A$3:$BO$103,29,FALSE),"")</f>
        <v/>
      </c>
      <c r="AA78" s="14" t="str">
        <f>IFERROR(VLOOKUP(Tabelle32[[#This Row],[Device ID]],BOM!$A$3:$BO$103,30,FALSE),"")</f>
        <v/>
      </c>
      <c r="AB78" s="14" t="str">
        <f>IFERROR(VLOOKUP(Tabelle32[[#This Row],[Device ID]],BOM!$A$3:$BO$103,31,FALSE),"")</f>
        <v/>
      </c>
      <c r="AC78" s="14" t="str">
        <f>IFERROR(VLOOKUP(Tabelle32[[#This Row],[Device ID]],BOM!$A$3:$BO$103,32,FALSE),"")</f>
        <v/>
      </c>
      <c r="AD78" s="14" t="str">
        <f>IFERROR(VLOOKUP(Tabelle32[[#This Row],[Device ID]],BOM!$A$3:$BO$103,33,FALSE),"")</f>
        <v/>
      </c>
      <c r="AE78" s="14" t="str">
        <f>IFERROR(VLOOKUP(Tabelle32[[#This Row],[Device ID]],BOM!$A$3:$BO$103,34,FALSE),"")</f>
        <v/>
      </c>
      <c r="AF78" s="14" t="str">
        <f>IFERROR(VLOOKUP(Tabelle32[[#This Row],[Device ID]],BOM!$A$3:$BO$103,35,FALSE),"")</f>
        <v/>
      </c>
      <c r="AG78" s="14" t="str">
        <f>IFERROR(VLOOKUP(Tabelle32[[#This Row],[Device ID]],BOM!$A$3:$BO$103,36,FALSE),"")</f>
        <v/>
      </c>
      <c r="AL78" t="str">
        <f>IFERROR(VLOOKUP(Tabelle32[[#This Row],[Device ID]],BOM!$A$3:$BO$103,41,FALSE),"")</f>
        <v/>
      </c>
      <c r="AN78" t="str">
        <f>IFERROR(VLOOKUP(Tabelle32[[#This Row],[Device ID]],BOM!$A$3:$BO$103,43,FALSE),"")</f>
        <v/>
      </c>
      <c r="AP78" t="str">
        <f>IFERROR(CONCATENATE(Tabelle32[[#This Row],[Family
GFX-Unit]]," | ",Tabelle32[[#This Row],[Label 1
GFX-Unit]]," | ",Tabelle32[[#This Row],[Attached Device if Gateway]]),"")</f>
        <v xml:space="preserve"> |  | </v>
      </c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 t="str">
        <f>IF(COUNTA(Tabelle32[[#This Row],[Type:Vid_1080i50]:[Type:Anc_Prot]])&gt;0,"x","")</f>
        <v/>
      </c>
      <c r="BJ78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78" s="19"/>
      <c r="BN78" s="19"/>
      <c r="BO78" s="19"/>
      <c r="BP78" s="19"/>
      <c r="BQ78" s="19">
        <f>LEN(Tabelle32[[#This Row],[Label 1
GFX-Unit]])</f>
        <v>0</v>
      </c>
      <c r="BR78" s="19"/>
      <c r="BS78" s="19"/>
    </row>
    <row r="79" spans="1:71" ht="13" x14ac:dyDescent="0.3">
      <c r="A79" t="str">
        <f>IF(Tabelle32[[#This Row],[Device ID]]&gt;0,CONCATENATE(Tabelle32[[#This Row],[Device ID]],".",TEXT(Tabelle32[[#This Row],[Streamcounter]],"####0000")),"")</f>
        <v/>
      </c>
      <c r="B79" s="17" t="str">
        <f>IFERROR(IF(VLOOKUP(Tabelle32[[#This Row],[Device ID]],BOM!$A$3:$B$103,2,FALSE)=0,"",CONCATENATE(VLOOKUP(Tabelle32[[#This Row],[Device ID]],BOM!$A$3:$B$103,2,FALSE),"_",BV79)),"")</f>
        <v/>
      </c>
      <c r="C79" s="36"/>
      <c r="D79" s="36"/>
      <c r="E79" s="36"/>
      <c r="F79" t="str">
        <f>IFERROR(VLOOKUP(Tabelle32[[#This Row],[Device ID]],BOM!$A$3:$BO$103,15,FALSE),"")</f>
        <v/>
      </c>
      <c r="G79" s="19"/>
      <c r="H79" t="str">
        <f>IFERROR(VLOOKUP(Tabelle32[[#This Row],[Device ID]],BOM!$A$3:$BO$103,2,FALSE),"")</f>
        <v/>
      </c>
      <c r="I79" t="str">
        <f>IFERROR(VLOOKUP(Tabelle32[[#This Row],[Device ID]],BOM!$A$3:$BO$103,11,FALSE),"")</f>
        <v/>
      </c>
      <c r="J79" t="str">
        <f>IFERROR(VLOOKUP(Tabelle32[[#This Row],[Device ID]],BOM!$A$3:$BO$103,12,FALSE),"")</f>
        <v/>
      </c>
      <c r="K79" t="str">
        <f>IFERROR(VLOOKUP(Tabelle32[[#This Row],[Device ID]],BOM!$A$3:$BO$103,13,FALSE),"")</f>
        <v/>
      </c>
      <c r="L79" t="str">
        <f>IFERROR(VLOOKUP(Tabelle32[[#This Row],[Device ID]],BOM!$A$3:$BO$103,14,FALSE),"")</f>
        <v/>
      </c>
      <c r="M79" t="str">
        <f>IFERROR(VLOOKUP(Tabelle32[[#This Row],[Device ID]],BOM!$A$3:$BO$103,16,FALSE),"")</f>
        <v/>
      </c>
      <c r="N79" t="str">
        <f>IFERROR(VLOOKUP(Tabelle32[[#This Row],[Device ID]],BOM!$A$3:$BO$103,17,FALSE),"")</f>
        <v/>
      </c>
      <c r="P79" s="16" t="str">
        <f>IFERROR(VLOOKUP(Tabelle32[[#This Row],[Device ID]],BOM!$A$3:$BO$50,19,FALSE),"")</f>
        <v/>
      </c>
      <c r="Q79" s="16" t="str">
        <f>IFERROR(VLOOKUP(Tabelle32[[#This Row],[Device ID]],BOM!$A$3:$BO$50,20,FALSE),"")</f>
        <v/>
      </c>
      <c r="R79" s="16" t="str">
        <f>IFERROR(VLOOKUP(Tabelle32[[#This Row],[Device ID]],BOM!$A$3:$BO$50,21,FALSE),"")</f>
        <v/>
      </c>
      <c r="U79" t="str">
        <f>IFERROR(VLOOKUP(Tabelle32[[#This Row],[Device ID]],BOM!$A$3:$BO$103,24,FALSE),"")</f>
        <v/>
      </c>
      <c r="V79" s="14" t="str">
        <f>IFERROR(VLOOKUP(Tabelle32[[#This Row],[Device ID]],BOM!$A$3:$BO$103,25,FALSE),"")</f>
        <v/>
      </c>
      <c r="W79" s="14" t="str">
        <f>IFERROR(VLOOKUP(Tabelle32[[#This Row],[Device ID]],BOM!$A$3:$BO$103,26,FALSE),"")</f>
        <v/>
      </c>
      <c r="X79" s="14" t="str">
        <f>IFERROR(VLOOKUP(Tabelle32[[#This Row],[Device ID]],BOM!$A$3:$BO$103,27,FALSE),"")</f>
        <v/>
      </c>
      <c r="Y79" s="14" t="str">
        <f>IFERROR(VLOOKUP(Tabelle32[[#This Row],[Device ID]],BOM!$A$3:$BO$103,28,FALSE),"")</f>
        <v/>
      </c>
      <c r="Z79" s="14" t="str">
        <f>IFERROR(VLOOKUP(Tabelle32[[#This Row],[Device ID]],BOM!$A$3:$BO$103,29,FALSE),"")</f>
        <v/>
      </c>
      <c r="AA79" s="14" t="str">
        <f>IFERROR(VLOOKUP(Tabelle32[[#This Row],[Device ID]],BOM!$A$3:$BO$103,30,FALSE),"")</f>
        <v/>
      </c>
      <c r="AB79" s="14" t="str">
        <f>IFERROR(VLOOKUP(Tabelle32[[#This Row],[Device ID]],BOM!$A$3:$BO$103,31,FALSE),"")</f>
        <v/>
      </c>
      <c r="AC79" s="14" t="str">
        <f>IFERROR(VLOOKUP(Tabelle32[[#This Row],[Device ID]],BOM!$A$3:$BO$103,32,FALSE),"")</f>
        <v/>
      </c>
      <c r="AD79" s="14" t="str">
        <f>IFERROR(VLOOKUP(Tabelle32[[#This Row],[Device ID]],BOM!$A$3:$BO$103,33,FALSE),"")</f>
        <v/>
      </c>
      <c r="AE79" s="14" t="str">
        <f>IFERROR(VLOOKUP(Tabelle32[[#This Row],[Device ID]],BOM!$A$3:$BO$103,34,FALSE),"")</f>
        <v/>
      </c>
      <c r="AF79" s="14" t="str">
        <f>IFERROR(VLOOKUP(Tabelle32[[#This Row],[Device ID]],BOM!$A$3:$BO$103,35,FALSE),"")</f>
        <v/>
      </c>
      <c r="AG79" s="14" t="str">
        <f>IFERROR(VLOOKUP(Tabelle32[[#This Row],[Device ID]],BOM!$A$3:$BO$103,36,FALSE),"")</f>
        <v/>
      </c>
      <c r="AL79" t="str">
        <f>IFERROR(VLOOKUP(Tabelle32[[#This Row],[Device ID]],BOM!$A$3:$BO$103,41,FALSE),"")</f>
        <v/>
      </c>
      <c r="AN79" t="str">
        <f>IFERROR(VLOOKUP(Tabelle32[[#This Row],[Device ID]],BOM!$A$3:$BO$103,43,FALSE),"")</f>
        <v/>
      </c>
      <c r="AP79" t="str">
        <f>IFERROR(CONCATENATE(Tabelle32[[#This Row],[Family
GFX-Unit]]," | ",Tabelle32[[#This Row],[Label 1
GFX-Unit]]," | ",Tabelle32[[#This Row],[Attached Device if Gateway]]),"")</f>
        <v xml:space="preserve"> |  | </v>
      </c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 t="str">
        <f>IF(COUNTA(Tabelle32[[#This Row],[Type:Vid_1080i50]:[Type:Anc_Prot]])&gt;0,"x","")</f>
        <v/>
      </c>
      <c r="BJ79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79" s="19"/>
      <c r="BN79" s="19"/>
      <c r="BO79" s="19"/>
      <c r="BP79" s="19"/>
      <c r="BQ79" s="19">
        <f>LEN(Tabelle32[[#This Row],[Label 1
GFX-Unit]])</f>
        <v>0</v>
      </c>
      <c r="BR79" s="19"/>
      <c r="BS79" s="19"/>
    </row>
    <row r="80" spans="1:71" ht="13" x14ac:dyDescent="0.3">
      <c r="A80" t="str">
        <f>IF(Tabelle32[[#This Row],[Device ID]]&gt;0,CONCATENATE(Tabelle32[[#This Row],[Device ID]],".",TEXT(Tabelle32[[#This Row],[Streamcounter]],"####0000")),"")</f>
        <v/>
      </c>
      <c r="B80" s="17" t="str">
        <f>IFERROR(IF(VLOOKUP(Tabelle32[[#This Row],[Device ID]],BOM!$A$3:$B$103,2,FALSE)=0,"",CONCATENATE(VLOOKUP(Tabelle32[[#This Row],[Device ID]],BOM!$A$3:$B$103,2,FALSE),"_",BV80)),"")</f>
        <v/>
      </c>
      <c r="C80" s="36"/>
      <c r="D80" s="36"/>
      <c r="E80" s="36"/>
      <c r="F80" t="str">
        <f>IFERROR(VLOOKUP(Tabelle32[[#This Row],[Device ID]],BOM!$A$3:$BO$103,15,FALSE),"")</f>
        <v/>
      </c>
      <c r="G80" s="19"/>
      <c r="H80" t="str">
        <f>IFERROR(VLOOKUP(Tabelle32[[#This Row],[Device ID]],BOM!$A$3:$BO$103,2,FALSE),"")</f>
        <v/>
      </c>
      <c r="I80" t="str">
        <f>IFERROR(VLOOKUP(Tabelle32[[#This Row],[Device ID]],BOM!$A$3:$BO$103,11,FALSE),"")</f>
        <v/>
      </c>
      <c r="J80" t="str">
        <f>IFERROR(VLOOKUP(Tabelle32[[#This Row],[Device ID]],BOM!$A$3:$BO$103,12,FALSE),"")</f>
        <v/>
      </c>
      <c r="K80" t="str">
        <f>IFERROR(VLOOKUP(Tabelle32[[#This Row],[Device ID]],BOM!$A$3:$BO$103,13,FALSE),"")</f>
        <v/>
      </c>
      <c r="L80" t="str">
        <f>IFERROR(VLOOKUP(Tabelle32[[#This Row],[Device ID]],BOM!$A$3:$BO$103,14,FALSE),"")</f>
        <v/>
      </c>
      <c r="M80" t="str">
        <f>IFERROR(VLOOKUP(Tabelle32[[#This Row],[Device ID]],BOM!$A$3:$BO$103,16,FALSE),"")</f>
        <v/>
      </c>
      <c r="N80" t="str">
        <f>IFERROR(VLOOKUP(Tabelle32[[#This Row],[Device ID]],BOM!$A$3:$BO$103,17,FALSE),"")</f>
        <v/>
      </c>
      <c r="P80" s="16" t="str">
        <f>IFERROR(VLOOKUP(Tabelle32[[#This Row],[Device ID]],BOM!$A$3:$BO$50,19,FALSE),"")</f>
        <v/>
      </c>
      <c r="Q80" s="16" t="str">
        <f>IFERROR(VLOOKUP(Tabelle32[[#This Row],[Device ID]],BOM!$A$3:$BO$50,20,FALSE),"")</f>
        <v/>
      </c>
      <c r="R80" s="16" t="str">
        <f>IFERROR(VLOOKUP(Tabelle32[[#This Row],[Device ID]],BOM!$A$3:$BO$50,21,FALSE),"")</f>
        <v/>
      </c>
      <c r="U80" t="str">
        <f>IFERROR(VLOOKUP(Tabelle32[[#This Row],[Device ID]],BOM!$A$3:$BO$103,24,FALSE),"")</f>
        <v/>
      </c>
      <c r="V80" s="14" t="str">
        <f>IFERROR(VLOOKUP(Tabelle32[[#This Row],[Device ID]],BOM!$A$3:$BO$103,25,FALSE),"")</f>
        <v/>
      </c>
      <c r="W80" s="14" t="str">
        <f>IFERROR(VLOOKUP(Tabelle32[[#This Row],[Device ID]],BOM!$A$3:$BO$103,26,FALSE),"")</f>
        <v/>
      </c>
      <c r="X80" s="14" t="str">
        <f>IFERROR(VLOOKUP(Tabelle32[[#This Row],[Device ID]],BOM!$A$3:$BO$103,27,FALSE),"")</f>
        <v/>
      </c>
      <c r="Y80" s="14" t="str">
        <f>IFERROR(VLOOKUP(Tabelle32[[#This Row],[Device ID]],BOM!$A$3:$BO$103,28,FALSE),"")</f>
        <v/>
      </c>
      <c r="Z80" s="14" t="str">
        <f>IFERROR(VLOOKUP(Tabelle32[[#This Row],[Device ID]],BOM!$A$3:$BO$103,29,FALSE),"")</f>
        <v/>
      </c>
      <c r="AA80" s="14" t="str">
        <f>IFERROR(VLOOKUP(Tabelle32[[#This Row],[Device ID]],BOM!$A$3:$BO$103,30,FALSE),"")</f>
        <v/>
      </c>
      <c r="AB80" s="14" t="str">
        <f>IFERROR(VLOOKUP(Tabelle32[[#This Row],[Device ID]],BOM!$A$3:$BO$103,31,FALSE),"")</f>
        <v/>
      </c>
      <c r="AC80" s="14" t="str">
        <f>IFERROR(VLOOKUP(Tabelle32[[#This Row],[Device ID]],BOM!$A$3:$BO$103,32,FALSE),"")</f>
        <v/>
      </c>
      <c r="AD80" s="14" t="str">
        <f>IFERROR(VLOOKUP(Tabelle32[[#This Row],[Device ID]],BOM!$A$3:$BO$103,33,FALSE),"")</f>
        <v/>
      </c>
      <c r="AE80" s="14" t="str">
        <f>IFERROR(VLOOKUP(Tabelle32[[#This Row],[Device ID]],BOM!$A$3:$BO$103,34,FALSE),"")</f>
        <v/>
      </c>
      <c r="AF80" s="14" t="str">
        <f>IFERROR(VLOOKUP(Tabelle32[[#This Row],[Device ID]],BOM!$A$3:$BO$103,35,FALSE),"")</f>
        <v/>
      </c>
      <c r="AG80" s="14" t="str">
        <f>IFERROR(VLOOKUP(Tabelle32[[#This Row],[Device ID]],BOM!$A$3:$BO$103,36,FALSE),"")</f>
        <v/>
      </c>
      <c r="AL80" t="str">
        <f>IFERROR(VLOOKUP(Tabelle32[[#This Row],[Device ID]],BOM!$A$3:$BO$103,41,FALSE),"")</f>
        <v/>
      </c>
      <c r="AN80" t="str">
        <f>IFERROR(VLOOKUP(Tabelle32[[#This Row],[Device ID]],BOM!$A$3:$BO$103,43,FALSE),"")</f>
        <v/>
      </c>
      <c r="AP80" t="str">
        <f>IFERROR(CONCATENATE(Tabelle32[[#This Row],[Family
GFX-Unit]]," | ",Tabelle32[[#This Row],[Label 1
GFX-Unit]]," | ",Tabelle32[[#This Row],[Attached Device if Gateway]]),"")</f>
        <v xml:space="preserve"> |  | </v>
      </c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 t="str">
        <f>IF(COUNTA(Tabelle32[[#This Row],[Type:Vid_1080i50]:[Type:Anc_Prot]])&gt;0,"x","")</f>
        <v/>
      </c>
      <c r="BJ80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80" s="19"/>
      <c r="BN80" s="19"/>
      <c r="BO80" s="19"/>
      <c r="BP80" s="19"/>
      <c r="BQ80" s="19">
        <f>LEN(Tabelle32[[#This Row],[Label 1
GFX-Unit]])</f>
        <v>0</v>
      </c>
      <c r="BR80" s="19"/>
      <c r="BS80" s="19"/>
    </row>
    <row r="81" spans="1:71" ht="13" x14ac:dyDescent="0.3">
      <c r="A81" t="str">
        <f>IF(Tabelle32[[#This Row],[Device ID]]&gt;0,CONCATENATE(Tabelle32[[#This Row],[Device ID]],".",TEXT(Tabelle32[[#This Row],[Streamcounter]],"####0000")),"")</f>
        <v/>
      </c>
      <c r="B81" s="17" t="str">
        <f>IFERROR(IF(VLOOKUP(Tabelle32[[#This Row],[Device ID]],BOM!$A$3:$B$103,2,FALSE)=0,"",CONCATENATE(VLOOKUP(Tabelle32[[#This Row],[Device ID]],BOM!$A$3:$B$103,2,FALSE),"_",BV81)),"")</f>
        <v/>
      </c>
      <c r="C81" s="36"/>
      <c r="D81" s="36"/>
      <c r="E81" s="36"/>
      <c r="F81" t="str">
        <f>IFERROR(VLOOKUP(Tabelle32[[#This Row],[Device ID]],BOM!$A$3:$BO$103,15,FALSE),"")</f>
        <v/>
      </c>
      <c r="G81" s="19"/>
      <c r="H81" t="str">
        <f>IFERROR(VLOOKUP(Tabelle32[[#This Row],[Device ID]],BOM!$A$3:$BO$103,2,FALSE),"")</f>
        <v/>
      </c>
      <c r="I81" t="str">
        <f>IFERROR(VLOOKUP(Tabelle32[[#This Row],[Device ID]],BOM!$A$3:$BO$103,11,FALSE),"")</f>
        <v/>
      </c>
      <c r="J81" t="str">
        <f>IFERROR(VLOOKUP(Tabelle32[[#This Row],[Device ID]],BOM!$A$3:$BO$103,12,FALSE),"")</f>
        <v/>
      </c>
      <c r="K81" t="str">
        <f>IFERROR(VLOOKUP(Tabelle32[[#This Row],[Device ID]],BOM!$A$3:$BO$103,13,FALSE),"")</f>
        <v/>
      </c>
      <c r="L81" t="str">
        <f>IFERROR(VLOOKUP(Tabelle32[[#This Row],[Device ID]],BOM!$A$3:$BO$103,14,FALSE),"")</f>
        <v/>
      </c>
      <c r="M81" t="str">
        <f>IFERROR(VLOOKUP(Tabelle32[[#This Row],[Device ID]],BOM!$A$3:$BO$103,16,FALSE),"")</f>
        <v/>
      </c>
      <c r="N81" t="str">
        <f>IFERROR(VLOOKUP(Tabelle32[[#This Row],[Device ID]],BOM!$A$3:$BO$103,17,FALSE),"")</f>
        <v/>
      </c>
      <c r="P81" s="16" t="str">
        <f>IFERROR(VLOOKUP(Tabelle32[[#This Row],[Device ID]],BOM!$A$3:$BO$50,19,FALSE),"")</f>
        <v/>
      </c>
      <c r="Q81" s="16" t="str">
        <f>IFERROR(VLOOKUP(Tabelle32[[#This Row],[Device ID]],BOM!$A$3:$BO$50,20,FALSE),"")</f>
        <v/>
      </c>
      <c r="R81" s="16" t="str">
        <f>IFERROR(VLOOKUP(Tabelle32[[#This Row],[Device ID]],BOM!$A$3:$BO$50,21,FALSE),"")</f>
        <v/>
      </c>
      <c r="U81" t="str">
        <f>IFERROR(VLOOKUP(Tabelle32[[#This Row],[Device ID]],BOM!$A$3:$BO$103,24,FALSE),"")</f>
        <v/>
      </c>
      <c r="V81" s="14" t="str">
        <f>IFERROR(VLOOKUP(Tabelle32[[#This Row],[Device ID]],BOM!$A$3:$BO$103,25,FALSE),"")</f>
        <v/>
      </c>
      <c r="W81" s="14" t="str">
        <f>IFERROR(VLOOKUP(Tabelle32[[#This Row],[Device ID]],BOM!$A$3:$BO$103,26,FALSE),"")</f>
        <v/>
      </c>
      <c r="X81" s="14" t="str">
        <f>IFERROR(VLOOKUP(Tabelle32[[#This Row],[Device ID]],BOM!$A$3:$BO$103,27,FALSE),"")</f>
        <v/>
      </c>
      <c r="Y81" s="14" t="str">
        <f>IFERROR(VLOOKUP(Tabelle32[[#This Row],[Device ID]],BOM!$A$3:$BO$103,28,FALSE),"")</f>
        <v/>
      </c>
      <c r="Z81" s="14" t="str">
        <f>IFERROR(VLOOKUP(Tabelle32[[#This Row],[Device ID]],BOM!$A$3:$BO$103,29,FALSE),"")</f>
        <v/>
      </c>
      <c r="AA81" s="14" t="str">
        <f>IFERROR(VLOOKUP(Tabelle32[[#This Row],[Device ID]],BOM!$A$3:$BO$103,30,FALSE),"")</f>
        <v/>
      </c>
      <c r="AB81" s="14" t="str">
        <f>IFERROR(VLOOKUP(Tabelle32[[#This Row],[Device ID]],BOM!$A$3:$BO$103,31,FALSE),"")</f>
        <v/>
      </c>
      <c r="AC81" s="14" t="str">
        <f>IFERROR(VLOOKUP(Tabelle32[[#This Row],[Device ID]],BOM!$A$3:$BO$103,32,FALSE),"")</f>
        <v/>
      </c>
      <c r="AD81" s="14" t="str">
        <f>IFERROR(VLOOKUP(Tabelle32[[#This Row],[Device ID]],BOM!$A$3:$BO$103,33,FALSE),"")</f>
        <v/>
      </c>
      <c r="AE81" s="14" t="str">
        <f>IFERROR(VLOOKUP(Tabelle32[[#This Row],[Device ID]],BOM!$A$3:$BO$103,34,FALSE),"")</f>
        <v/>
      </c>
      <c r="AF81" s="14" t="str">
        <f>IFERROR(VLOOKUP(Tabelle32[[#This Row],[Device ID]],BOM!$A$3:$BO$103,35,FALSE),"")</f>
        <v/>
      </c>
      <c r="AG81" s="14" t="str">
        <f>IFERROR(VLOOKUP(Tabelle32[[#This Row],[Device ID]],BOM!$A$3:$BO$103,36,FALSE),"")</f>
        <v/>
      </c>
      <c r="AL81" t="str">
        <f>IFERROR(VLOOKUP(Tabelle32[[#This Row],[Device ID]],BOM!$A$3:$BO$103,41,FALSE),"")</f>
        <v/>
      </c>
      <c r="AN81" t="str">
        <f>IFERROR(VLOOKUP(Tabelle32[[#This Row],[Device ID]],BOM!$A$3:$BO$103,43,FALSE),"")</f>
        <v/>
      </c>
      <c r="AP81" t="str">
        <f>IFERROR(CONCATENATE(Tabelle32[[#This Row],[Family
GFX-Unit]]," | ",Tabelle32[[#This Row],[Label 1
GFX-Unit]]," | ",Tabelle32[[#This Row],[Attached Device if Gateway]]),"")</f>
        <v xml:space="preserve"> |  | </v>
      </c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 t="str">
        <f>IF(COUNTA(Tabelle32[[#This Row],[Type:Vid_1080i50]:[Type:Anc_Prot]])&gt;0,"x","")</f>
        <v/>
      </c>
      <c r="BJ81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81" s="19"/>
      <c r="BN81" s="19"/>
      <c r="BO81" s="19"/>
      <c r="BP81" s="19"/>
      <c r="BQ81" s="19">
        <f>LEN(Tabelle32[[#This Row],[Label 1
GFX-Unit]])</f>
        <v>0</v>
      </c>
      <c r="BR81" s="19"/>
      <c r="BS81" s="19"/>
    </row>
    <row r="82" spans="1:71" ht="13" x14ac:dyDescent="0.3">
      <c r="A82" t="str">
        <f>IF(Tabelle32[[#This Row],[Device ID]]&gt;0,CONCATENATE(Tabelle32[[#This Row],[Device ID]],".",TEXT(Tabelle32[[#This Row],[Streamcounter]],"####0000")),"")</f>
        <v/>
      </c>
      <c r="B82" s="17" t="str">
        <f>IFERROR(IF(VLOOKUP(Tabelle32[[#This Row],[Device ID]],BOM!$A$3:$B$103,2,FALSE)=0,"",CONCATENATE(VLOOKUP(Tabelle32[[#This Row],[Device ID]],BOM!$A$3:$B$103,2,FALSE),"_",BV82)),"")</f>
        <v/>
      </c>
      <c r="C82" s="36"/>
      <c r="D82" s="36"/>
      <c r="E82" s="36"/>
      <c r="F82" t="str">
        <f>IFERROR(VLOOKUP(Tabelle32[[#This Row],[Device ID]],BOM!$A$3:$BO$103,15,FALSE),"")</f>
        <v/>
      </c>
      <c r="G82" s="19"/>
      <c r="H82" t="str">
        <f>IFERROR(VLOOKUP(Tabelle32[[#This Row],[Device ID]],BOM!$A$3:$BO$103,2,FALSE),"")</f>
        <v/>
      </c>
      <c r="I82" t="str">
        <f>IFERROR(VLOOKUP(Tabelle32[[#This Row],[Device ID]],BOM!$A$3:$BO$103,11,FALSE),"")</f>
        <v/>
      </c>
      <c r="J82" t="str">
        <f>IFERROR(VLOOKUP(Tabelle32[[#This Row],[Device ID]],BOM!$A$3:$BO$103,12,FALSE),"")</f>
        <v/>
      </c>
      <c r="K82" t="str">
        <f>IFERROR(VLOOKUP(Tabelle32[[#This Row],[Device ID]],BOM!$A$3:$BO$103,13,FALSE),"")</f>
        <v/>
      </c>
      <c r="L82" t="str">
        <f>IFERROR(VLOOKUP(Tabelle32[[#This Row],[Device ID]],BOM!$A$3:$BO$103,14,FALSE),"")</f>
        <v/>
      </c>
      <c r="M82" t="str">
        <f>IFERROR(VLOOKUP(Tabelle32[[#This Row],[Device ID]],BOM!$A$3:$BO$103,16,FALSE),"")</f>
        <v/>
      </c>
      <c r="N82" t="str">
        <f>IFERROR(VLOOKUP(Tabelle32[[#This Row],[Device ID]],BOM!$A$3:$BO$103,17,FALSE),"")</f>
        <v/>
      </c>
      <c r="P82" s="16" t="str">
        <f>IFERROR(VLOOKUP(Tabelle32[[#This Row],[Device ID]],BOM!$A$3:$BO$50,19,FALSE),"")</f>
        <v/>
      </c>
      <c r="Q82" s="16" t="str">
        <f>IFERROR(VLOOKUP(Tabelle32[[#This Row],[Device ID]],BOM!$A$3:$BO$50,20,FALSE),"")</f>
        <v/>
      </c>
      <c r="R82" s="16" t="str">
        <f>IFERROR(VLOOKUP(Tabelle32[[#This Row],[Device ID]],BOM!$A$3:$BO$50,21,FALSE),"")</f>
        <v/>
      </c>
      <c r="U82" t="str">
        <f>IFERROR(VLOOKUP(Tabelle32[[#This Row],[Device ID]],BOM!$A$3:$BO$103,24,FALSE),"")</f>
        <v/>
      </c>
      <c r="V82" s="14" t="str">
        <f>IFERROR(VLOOKUP(Tabelle32[[#This Row],[Device ID]],BOM!$A$3:$BO$103,25,FALSE),"")</f>
        <v/>
      </c>
      <c r="W82" s="14" t="str">
        <f>IFERROR(VLOOKUP(Tabelle32[[#This Row],[Device ID]],BOM!$A$3:$BO$103,26,FALSE),"")</f>
        <v/>
      </c>
      <c r="X82" s="14" t="str">
        <f>IFERROR(VLOOKUP(Tabelle32[[#This Row],[Device ID]],BOM!$A$3:$BO$103,27,FALSE),"")</f>
        <v/>
      </c>
      <c r="Y82" s="14" t="str">
        <f>IFERROR(VLOOKUP(Tabelle32[[#This Row],[Device ID]],BOM!$A$3:$BO$103,28,FALSE),"")</f>
        <v/>
      </c>
      <c r="Z82" s="14" t="str">
        <f>IFERROR(VLOOKUP(Tabelle32[[#This Row],[Device ID]],BOM!$A$3:$BO$103,29,FALSE),"")</f>
        <v/>
      </c>
      <c r="AA82" s="14" t="str">
        <f>IFERROR(VLOOKUP(Tabelle32[[#This Row],[Device ID]],BOM!$A$3:$BO$103,30,FALSE),"")</f>
        <v/>
      </c>
      <c r="AB82" s="14" t="str">
        <f>IFERROR(VLOOKUP(Tabelle32[[#This Row],[Device ID]],BOM!$A$3:$BO$103,31,FALSE),"")</f>
        <v/>
      </c>
      <c r="AC82" s="14" t="str">
        <f>IFERROR(VLOOKUP(Tabelle32[[#This Row],[Device ID]],BOM!$A$3:$BO$103,32,FALSE),"")</f>
        <v/>
      </c>
      <c r="AD82" s="14" t="str">
        <f>IFERROR(VLOOKUP(Tabelle32[[#This Row],[Device ID]],BOM!$A$3:$BO$103,33,FALSE),"")</f>
        <v/>
      </c>
      <c r="AE82" s="14" t="str">
        <f>IFERROR(VLOOKUP(Tabelle32[[#This Row],[Device ID]],BOM!$A$3:$BO$103,34,FALSE),"")</f>
        <v/>
      </c>
      <c r="AF82" s="14" t="str">
        <f>IFERROR(VLOOKUP(Tabelle32[[#This Row],[Device ID]],BOM!$A$3:$BO$103,35,FALSE),"")</f>
        <v/>
      </c>
      <c r="AG82" s="14" t="str">
        <f>IFERROR(VLOOKUP(Tabelle32[[#This Row],[Device ID]],BOM!$A$3:$BO$103,36,FALSE),"")</f>
        <v/>
      </c>
      <c r="AL82" t="str">
        <f>IFERROR(VLOOKUP(Tabelle32[[#This Row],[Device ID]],BOM!$A$3:$BO$103,41,FALSE),"")</f>
        <v/>
      </c>
      <c r="AN82" t="str">
        <f>IFERROR(VLOOKUP(Tabelle32[[#This Row],[Device ID]],BOM!$A$3:$BO$103,43,FALSE),"")</f>
        <v/>
      </c>
      <c r="AP82" t="str">
        <f>IFERROR(CONCATENATE(Tabelle32[[#This Row],[Family
GFX-Unit]]," | ",Tabelle32[[#This Row],[Label 1
GFX-Unit]]," | ",Tabelle32[[#This Row],[Attached Device if Gateway]]),"")</f>
        <v xml:space="preserve"> |  | </v>
      </c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 t="str">
        <f>IF(COUNTA(Tabelle32[[#This Row],[Type:Vid_1080i50]:[Type:Anc_Prot]])&gt;0,"x","")</f>
        <v/>
      </c>
      <c r="BJ82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82" s="19"/>
      <c r="BN82" s="19"/>
      <c r="BO82" s="19"/>
      <c r="BP82" s="19"/>
      <c r="BQ82" s="19">
        <f>LEN(Tabelle32[[#This Row],[Label 1
GFX-Unit]])</f>
        <v>0</v>
      </c>
      <c r="BR82" s="19"/>
      <c r="BS82" s="19"/>
    </row>
    <row r="83" spans="1:71" ht="13" x14ac:dyDescent="0.3">
      <c r="A83" t="str">
        <f>IF(Tabelle32[[#This Row],[Device ID]]&gt;0,CONCATENATE(Tabelle32[[#This Row],[Device ID]],".",TEXT(Tabelle32[[#This Row],[Streamcounter]],"####0000")),"")</f>
        <v/>
      </c>
      <c r="B83" s="17" t="str">
        <f>IFERROR(IF(VLOOKUP(Tabelle32[[#This Row],[Device ID]],BOM!$A$3:$B$103,2,FALSE)=0,"",CONCATENATE(VLOOKUP(Tabelle32[[#This Row],[Device ID]],BOM!$A$3:$B$103,2,FALSE),"_",BV83)),"")</f>
        <v/>
      </c>
      <c r="C83" s="36"/>
      <c r="D83" s="36"/>
      <c r="E83" s="36"/>
      <c r="F83" t="str">
        <f>IFERROR(VLOOKUP(Tabelle32[[#This Row],[Device ID]],BOM!$A$3:$BO$103,15,FALSE),"")</f>
        <v/>
      </c>
      <c r="G83" s="19"/>
      <c r="H83" t="str">
        <f>IFERROR(VLOOKUP(Tabelle32[[#This Row],[Device ID]],BOM!$A$3:$BO$103,2,FALSE),"")</f>
        <v/>
      </c>
      <c r="I83" t="str">
        <f>IFERROR(VLOOKUP(Tabelle32[[#This Row],[Device ID]],BOM!$A$3:$BO$103,11,FALSE),"")</f>
        <v/>
      </c>
      <c r="J83" t="str">
        <f>IFERROR(VLOOKUP(Tabelle32[[#This Row],[Device ID]],BOM!$A$3:$BO$103,12,FALSE),"")</f>
        <v/>
      </c>
      <c r="K83" t="str">
        <f>IFERROR(VLOOKUP(Tabelle32[[#This Row],[Device ID]],BOM!$A$3:$BO$103,13,FALSE),"")</f>
        <v/>
      </c>
      <c r="L83" t="str">
        <f>IFERROR(VLOOKUP(Tabelle32[[#This Row],[Device ID]],BOM!$A$3:$BO$103,14,FALSE),"")</f>
        <v/>
      </c>
      <c r="M83" t="str">
        <f>IFERROR(VLOOKUP(Tabelle32[[#This Row],[Device ID]],BOM!$A$3:$BO$103,16,FALSE),"")</f>
        <v/>
      </c>
      <c r="N83" t="str">
        <f>IFERROR(VLOOKUP(Tabelle32[[#This Row],[Device ID]],BOM!$A$3:$BO$103,17,FALSE),"")</f>
        <v/>
      </c>
      <c r="P83" s="16" t="str">
        <f>IFERROR(VLOOKUP(Tabelle32[[#This Row],[Device ID]],BOM!$A$3:$BO$50,19,FALSE),"")</f>
        <v/>
      </c>
      <c r="Q83" s="16" t="str">
        <f>IFERROR(VLOOKUP(Tabelle32[[#This Row],[Device ID]],BOM!$A$3:$BO$50,20,FALSE),"")</f>
        <v/>
      </c>
      <c r="R83" s="16" t="str">
        <f>IFERROR(VLOOKUP(Tabelle32[[#This Row],[Device ID]],BOM!$A$3:$BO$50,21,FALSE),"")</f>
        <v/>
      </c>
      <c r="U83" t="str">
        <f>IFERROR(VLOOKUP(Tabelle32[[#This Row],[Device ID]],BOM!$A$3:$BO$103,24,FALSE),"")</f>
        <v/>
      </c>
      <c r="V83" s="14" t="str">
        <f>IFERROR(VLOOKUP(Tabelle32[[#This Row],[Device ID]],BOM!$A$3:$BO$103,25,FALSE),"")</f>
        <v/>
      </c>
      <c r="W83" s="14" t="str">
        <f>IFERROR(VLOOKUP(Tabelle32[[#This Row],[Device ID]],BOM!$A$3:$BO$103,26,FALSE),"")</f>
        <v/>
      </c>
      <c r="X83" s="14" t="str">
        <f>IFERROR(VLOOKUP(Tabelle32[[#This Row],[Device ID]],BOM!$A$3:$BO$103,27,FALSE),"")</f>
        <v/>
      </c>
      <c r="Y83" s="14" t="str">
        <f>IFERROR(VLOOKUP(Tabelle32[[#This Row],[Device ID]],BOM!$A$3:$BO$103,28,FALSE),"")</f>
        <v/>
      </c>
      <c r="Z83" s="14" t="str">
        <f>IFERROR(VLOOKUP(Tabelle32[[#This Row],[Device ID]],BOM!$A$3:$BO$103,29,FALSE),"")</f>
        <v/>
      </c>
      <c r="AA83" s="14" t="str">
        <f>IFERROR(VLOOKUP(Tabelle32[[#This Row],[Device ID]],BOM!$A$3:$BO$103,30,FALSE),"")</f>
        <v/>
      </c>
      <c r="AB83" s="14" t="str">
        <f>IFERROR(VLOOKUP(Tabelle32[[#This Row],[Device ID]],BOM!$A$3:$BO$103,31,FALSE),"")</f>
        <v/>
      </c>
      <c r="AC83" s="14" t="str">
        <f>IFERROR(VLOOKUP(Tabelle32[[#This Row],[Device ID]],BOM!$A$3:$BO$103,32,FALSE),"")</f>
        <v/>
      </c>
      <c r="AD83" s="14" t="str">
        <f>IFERROR(VLOOKUP(Tabelle32[[#This Row],[Device ID]],BOM!$A$3:$BO$103,33,FALSE),"")</f>
        <v/>
      </c>
      <c r="AE83" s="14" t="str">
        <f>IFERROR(VLOOKUP(Tabelle32[[#This Row],[Device ID]],BOM!$A$3:$BO$103,34,FALSE),"")</f>
        <v/>
      </c>
      <c r="AF83" s="14" t="str">
        <f>IFERROR(VLOOKUP(Tabelle32[[#This Row],[Device ID]],BOM!$A$3:$BO$103,35,FALSE),"")</f>
        <v/>
      </c>
      <c r="AG83" s="14" t="str">
        <f>IFERROR(VLOOKUP(Tabelle32[[#This Row],[Device ID]],BOM!$A$3:$BO$103,36,FALSE),"")</f>
        <v/>
      </c>
      <c r="AL83" t="str">
        <f>IFERROR(VLOOKUP(Tabelle32[[#This Row],[Device ID]],BOM!$A$3:$BO$103,41,FALSE),"")</f>
        <v/>
      </c>
      <c r="AN83" t="str">
        <f>IFERROR(VLOOKUP(Tabelle32[[#This Row],[Device ID]],BOM!$A$3:$BO$103,43,FALSE),"")</f>
        <v/>
      </c>
      <c r="AP83" t="str">
        <f>IFERROR(CONCATENATE(Tabelle32[[#This Row],[Family
GFX-Unit]]," | ",Tabelle32[[#This Row],[Label 1
GFX-Unit]]," | ",Tabelle32[[#This Row],[Attached Device if Gateway]]),"")</f>
        <v xml:space="preserve"> |  | </v>
      </c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 t="str">
        <f>IF(COUNTA(Tabelle32[[#This Row],[Type:Vid_1080i50]:[Type:Anc_Prot]])&gt;0,"x","")</f>
        <v/>
      </c>
      <c r="BJ83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83" s="19"/>
      <c r="BN83" s="19"/>
      <c r="BO83" s="19"/>
      <c r="BP83" s="19"/>
      <c r="BQ83" s="19">
        <f>LEN(Tabelle32[[#This Row],[Label 1
GFX-Unit]])</f>
        <v>0</v>
      </c>
      <c r="BR83" s="19"/>
      <c r="BS83" s="19"/>
    </row>
    <row r="84" spans="1:71" ht="13" x14ac:dyDescent="0.3">
      <c r="A84" t="str">
        <f>IF(Tabelle32[[#This Row],[Device ID]]&gt;0,CONCATENATE(Tabelle32[[#This Row],[Device ID]],".",TEXT(Tabelle32[[#This Row],[Streamcounter]],"####0000")),"")</f>
        <v/>
      </c>
      <c r="B84" s="17" t="str">
        <f>IFERROR(IF(VLOOKUP(Tabelle32[[#This Row],[Device ID]],BOM!$A$3:$B$103,2,FALSE)=0,"",CONCATENATE(VLOOKUP(Tabelle32[[#This Row],[Device ID]],BOM!$A$3:$B$103,2,FALSE),"_",BV84)),"")</f>
        <v/>
      </c>
      <c r="C84" s="36"/>
      <c r="D84" s="36"/>
      <c r="E84" s="36"/>
      <c r="F84" t="str">
        <f>IFERROR(VLOOKUP(Tabelle32[[#This Row],[Device ID]],BOM!$A$3:$BO$103,15,FALSE),"")</f>
        <v/>
      </c>
      <c r="G84" s="19"/>
      <c r="H84" t="str">
        <f>IFERROR(VLOOKUP(Tabelle32[[#This Row],[Device ID]],BOM!$A$3:$BO$103,2,FALSE),"")</f>
        <v/>
      </c>
      <c r="I84" t="str">
        <f>IFERROR(VLOOKUP(Tabelle32[[#This Row],[Device ID]],BOM!$A$3:$BO$103,11,FALSE),"")</f>
        <v/>
      </c>
      <c r="J84" t="str">
        <f>IFERROR(VLOOKUP(Tabelle32[[#This Row],[Device ID]],BOM!$A$3:$BO$103,12,FALSE),"")</f>
        <v/>
      </c>
      <c r="K84" t="str">
        <f>IFERROR(VLOOKUP(Tabelle32[[#This Row],[Device ID]],BOM!$A$3:$BO$103,13,FALSE),"")</f>
        <v/>
      </c>
      <c r="L84" t="str">
        <f>IFERROR(VLOOKUP(Tabelle32[[#This Row],[Device ID]],BOM!$A$3:$BO$103,14,FALSE),"")</f>
        <v/>
      </c>
      <c r="M84" t="str">
        <f>IFERROR(VLOOKUP(Tabelle32[[#This Row],[Device ID]],BOM!$A$3:$BO$103,16,FALSE),"")</f>
        <v/>
      </c>
      <c r="N84" t="str">
        <f>IFERROR(VLOOKUP(Tabelle32[[#This Row],[Device ID]],BOM!$A$3:$BO$103,17,FALSE),"")</f>
        <v/>
      </c>
      <c r="P84" s="16" t="str">
        <f>IFERROR(VLOOKUP(Tabelle32[[#This Row],[Device ID]],BOM!$A$3:$BO$50,19,FALSE),"")</f>
        <v/>
      </c>
      <c r="Q84" s="16" t="str">
        <f>IFERROR(VLOOKUP(Tabelle32[[#This Row],[Device ID]],BOM!$A$3:$BO$50,20,FALSE),"")</f>
        <v/>
      </c>
      <c r="R84" s="16" t="str">
        <f>IFERROR(VLOOKUP(Tabelle32[[#This Row],[Device ID]],BOM!$A$3:$BO$50,21,FALSE),"")</f>
        <v/>
      </c>
      <c r="U84" t="str">
        <f>IFERROR(VLOOKUP(Tabelle32[[#This Row],[Device ID]],BOM!$A$3:$BO$103,24,FALSE),"")</f>
        <v/>
      </c>
      <c r="V84" s="14" t="str">
        <f>IFERROR(VLOOKUP(Tabelle32[[#This Row],[Device ID]],BOM!$A$3:$BO$103,25,FALSE),"")</f>
        <v/>
      </c>
      <c r="W84" s="14" t="str">
        <f>IFERROR(VLOOKUP(Tabelle32[[#This Row],[Device ID]],BOM!$A$3:$BO$103,26,FALSE),"")</f>
        <v/>
      </c>
      <c r="X84" s="14" t="str">
        <f>IFERROR(VLOOKUP(Tabelle32[[#This Row],[Device ID]],BOM!$A$3:$BO$103,27,FALSE),"")</f>
        <v/>
      </c>
      <c r="Y84" s="14" t="str">
        <f>IFERROR(VLOOKUP(Tabelle32[[#This Row],[Device ID]],BOM!$A$3:$BO$103,28,FALSE),"")</f>
        <v/>
      </c>
      <c r="Z84" s="14" t="str">
        <f>IFERROR(VLOOKUP(Tabelle32[[#This Row],[Device ID]],BOM!$A$3:$BO$103,29,FALSE),"")</f>
        <v/>
      </c>
      <c r="AA84" s="14" t="str">
        <f>IFERROR(VLOOKUP(Tabelle32[[#This Row],[Device ID]],BOM!$A$3:$BO$103,30,FALSE),"")</f>
        <v/>
      </c>
      <c r="AB84" s="14" t="str">
        <f>IFERROR(VLOOKUP(Tabelle32[[#This Row],[Device ID]],BOM!$A$3:$BO$103,31,FALSE),"")</f>
        <v/>
      </c>
      <c r="AC84" s="14" t="str">
        <f>IFERROR(VLOOKUP(Tabelle32[[#This Row],[Device ID]],BOM!$A$3:$BO$103,32,FALSE),"")</f>
        <v/>
      </c>
      <c r="AD84" s="14" t="str">
        <f>IFERROR(VLOOKUP(Tabelle32[[#This Row],[Device ID]],BOM!$A$3:$BO$103,33,FALSE),"")</f>
        <v/>
      </c>
      <c r="AE84" s="14" t="str">
        <f>IFERROR(VLOOKUP(Tabelle32[[#This Row],[Device ID]],BOM!$A$3:$BO$103,34,FALSE),"")</f>
        <v/>
      </c>
      <c r="AF84" s="14" t="str">
        <f>IFERROR(VLOOKUP(Tabelle32[[#This Row],[Device ID]],BOM!$A$3:$BO$103,35,FALSE),"")</f>
        <v/>
      </c>
      <c r="AG84" s="14" t="str">
        <f>IFERROR(VLOOKUP(Tabelle32[[#This Row],[Device ID]],BOM!$A$3:$BO$103,36,FALSE),"")</f>
        <v/>
      </c>
      <c r="AL84" t="str">
        <f>IFERROR(VLOOKUP(Tabelle32[[#This Row],[Device ID]],BOM!$A$3:$BO$103,41,FALSE),"")</f>
        <v/>
      </c>
      <c r="AN84" t="str">
        <f>IFERROR(VLOOKUP(Tabelle32[[#This Row],[Device ID]],BOM!$A$3:$BO$103,43,FALSE),"")</f>
        <v/>
      </c>
      <c r="AP84" t="str">
        <f>IFERROR(CONCATENATE(Tabelle32[[#This Row],[Family
GFX-Unit]]," | ",Tabelle32[[#This Row],[Label 1
GFX-Unit]]," | ",Tabelle32[[#This Row],[Attached Device if Gateway]]),"")</f>
        <v xml:space="preserve"> |  | </v>
      </c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 t="str">
        <f>IF(COUNTA(Tabelle32[[#This Row],[Type:Vid_1080i50]:[Type:Anc_Prot]])&gt;0,"x","")</f>
        <v/>
      </c>
      <c r="BJ84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84" s="19"/>
      <c r="BN84" s="19"/>
      <c r="BO84" s="19"/>
      <c r="BP84" s="19"/>
      <c r="BQ84" s="19">
        <f>LEN(Tabelle32[[#This Row],[Label 1
GFX-Unit]])</f>
        <v>0</v>
      </c>
      <c r="BR84" s="19"/>
      <c r="BS84" s="19"/>
    </row>
    <row r="85" spans="1:71" ht="13" x14ac:dyDescent="0.3">
      <c r="A85" t="str">
        <f>IF(Tabelle32[[#This Row],[Device ID]]&gt;0,CONCATENATE(Tabelle32[[#This Row],[Device ID]],".",TEXT(Tabelle32[[#This Row],[Streamcounter]],"####0000")),"")</f>
        <v/>
      </c>
      <c r="B85" s="17" t="str">
        <f>IFERROR(IF(VLOOKUP(Tabelle32[[#This Row],[Device ID]],BOM!$A$3:$B$103,2,FALSE)=0,"",CONCATENATE(VLOOKUP(Tabelle32[[#This Row],[Device ID]],BOM!$A$3:$B$103,2,FALSE),"_",BV85)),"")</f>
        <v/>
      </c>
      <c r="C85" s="36"/>
      <c r="D85" s="36"/>
      <c r="E85" s="36"/>
      <c r="F85" t="str">
        <f>IFERROR(VLOOKUP(Tabelle32[[#This Row],[Device ID]],BOM!$A$3:$BO$103,15,FALSE),"")</f>
        <v/>
      </c>
      <c r="G85" s="19"/>
      <c r="H85" t="str">
        <f>IFERROR(VLOOKUP(Tabelle32[[#This Row],[Device ID]],BOM!$A$3:$BO$103,2,FALSE),"")</f>
        <v/>
      </c>
      <c r="I85" t="str">
        <f>IFERROR(VLOOKUP(Tabelle32[[#This Row],[Device ID]],BOM!$A$3:$BO$103,11,FALSE),"")</f>
        <v/>
      </c>
      <c r="J85" t="str">
        <f>IFERROR(VLOOKUP(Tabelle32[[#This Row],[Device ID]],BOM!$A$3:$BO$103,12,FALSE),"")</f>
        <v/>
      </c>
      <c r="K85" t="str">
        <f>IFERROR(VLOOKUP(Tabelle32[[#This Row],[Device ID]],BOM!$A$3:$BO$103,13,FALSE),"")</f>
        <v/>
      </c>
      <c r="L85" t="str">
        <f>IFERROR(VLOOKUP(Tabelle32[[#This Row],[Device ID]],BOM!$A$3:$BO$103,14,FALSE),"")</f>
        <v/>
      </c>
      <c r="M85" t="str">
        <f>IFERROR(VLOOKUP(Tabelle32[[#This Row],[Device ID]],BOM!$A$3:$BO$103,16,FALSE),"")</f>
        <v/>
      </c>
      <c r="N85" t="str">
        <f>IFERROR(VLOOKUP(Tabelle32[[#This Row],[Device ID]],BOM!$A$3:$BO$103,17,FALSE),"")</f>
        <v/>
      </c>
      <c r="P85" s="16" t="str">
        <f>IFERROR(VLOOKUP(Tabelle32[[#This Row],[Device ID]],BOM!$A$3:$BO$50,19,FALSE),"")</f>
        <v/>
      </c>
      <c r="Q85" s="16" t="str">
        <f>IFERROR(VLOOKUP(Tabelle32[[#This Row],[Device ID]],BOM!$A$3:$BO$50,20,FALSE),"")</f>
        <v/>
      </c>
      <c r="R85" s="16" t="str">
        <f>IFERROR(VLOOKUP(Tabelle32[[#This Row],[Device ID]],BOM!$A$3:$BO$50,21,FALSE),"")</f>
        <v/>
      </c>
      <c r="U85" t="str">
        <f>IFERROR(VLOOKUP(Tabelle32[[#This Row],[Device ID]],BOM!$A$3:$BO$103,24,FALSE),"")</f>
        <v/>
      </c>
      <c r="V85" s="14" t="str">
        <f>IFERROR(VLOOKUP(Tabelle32[[#This Row],[Device ID]],BOM!$A$3:$BO$103,25,FALSE),"")</f>
        <v/>
      </c>
      <c r="W85" s="14" t="str">
        <f>IFERROR(VLOOKUP(Tabelle32[[#This Row],[Device ID]],BOM!$A$3:$BO$103,26,FALSE),"")</f>
        <v/>
      </c>
      <c r="X85" s="14" t="str">
        <f>IFERROR(VLOOKUP(Tabelle32[[#This Row],[Device ID]],BOM!$A$3:$BO$103,27,FALSE),"")</f>
        <v/>
      </c>
      <c r="Y85" s="14" t="str">
        <f>IFERROR(VLOOKUP(Tabelle32[[#This Row],[Device ID]],BOM!$A$3:$BO$103,28,FALSE),"")</f>
        <v/>
      </c>
      <c r="Z85" s="14" t="str">
        <f>IFERROR(VLOOKUP(Tabelle32[[#This Row],[Device ID]],BOM!$A$3:$BO$103,29,FALSE),"")</f>
        <v/>
      </c>
      <c r="AA85" s="14" t="str">
        <f>IFERROR(VLOOKUP(Tabelle32[[#This Row],[Device ID]],BOM!$A$3:$BO$103,30,FALSE),"")</f>
        <v/>
      </c>
      <c r="AB85" s="14" t="str">
        <f>IFERROR(VLOOKUP(Tabelle32[[#This Row],[Device ID]],BOM!$A$3:$BO$103,31,FALSE),"")</f>
        <v/>
      </c>
      <c r="AC85" s="14" t="str">
        <f>IFERROR(VLOOKUP(Tabelle32[[#This Row],[Device ID]],BOM!$A$3:$BO$103,32,FALSE),"")</f>
        <v/>
      </c>
      <c r="AD85" s="14" t="str">
        <f>IFERROR(VLOOKUP(Tabelle32[[#This Row],[Device ID]],BOM!$A$3:$BO$103,33,FALSE),"")</f>
        <v/>
      </c>
      <c r="AE85" s="14" t="str">
        <f>IFERROR(VLOOKUP(Tabelle32[[#This Row],[Device ID]],BOM!$A$3:$BO$103,34,FALSE),"")</f>
        <v/>
      </c>
      <c r="AF85" s="14" t="str">
        <f>IFERROR(VLOOKUP(Tabelle32[[#This Row],[Device ID]],BOM!$A$3:$BO$103,35,FALSE),"")</f>
        <v/>
      </c>
      <c r="AG85" s="14" t="str">
        <f>IFERROR(VLOOKUP(Tabelle32[[#This Row],[Device ID]],BOM!$A$3:$BO$103,36,FALSE),"")</f>
        <v/>
      </c>
      <c r="AL85" t="str">
        <f>IFERROR(VLOOKUP(Tabelle32[[#This Row],[Device ID]],BOM!$A$3:$BO$103,41,FALSE),"")</f>
        <v/>
      </c>
      <c r="AN85" t="str">
        <f>IFERROR(VLOOKUP(Tabelle32[[#This Row],[Device ID]],BOM!$A$3:$BO$103,43,FALSE),"")</f>
        <v/>
      </c>
      <c r="AP85" t="str">
        <f>IFERROR(CONCATENATE(Tabelle32[[#This Row],[Family
GFX-Unit]]," | ",Tabelle32[[#This Row],[Label 1
GFX-Unit]]," | ",Tabelle32[[#This Row],[Attached Device if Gateway]]),"")</f>
        <v xml:space="preserve"> |  | </v>
      </c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 t="str">
        <f>IF(COUNTA(Tabelle32[[#This Row],[Type:Vid_1080i50]:[Type:Anc_Prot]])&gt;0,"x","")</f>
        <v/>
      </c>
      <c r="BJ85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85" s="19"/>
      <c r="BN85" s="19"/>
      <c r="BO85" s="19"/>
      <c r="BP85" s="19"/>
      <c r="BQ85" s="19">
        <f>LEN(Tabelle32[[#This Row],[Label 1
GFX-Unit]])</f>
        <v>0</v>
      </c>
      <c r="BR85" s="19"/>
      <c r="BS85" s="19"/>
    </row>
    <row r="86" spans="1:71" ht="13" x14ac:dyDescent="0.3">
      <c r="A86" t="str">
        <f>IF(Tabelle32[[#This Row],[Device ID]]&gt;0,CONCATENATE(Tabelle32[[#This Row],[Device ID]],".",TEXT(Tabelle32[[#This Row],[Streamcounter]],"####0000")),"")</f>
        <v/>
      </c>
      <c r="B86" s="17" t="str">
        <f>IFERROR(IF(VLOOKUP(Tabelle32[[#This Row],[Device ID]],BOM!$A$3:$B$103,2,FALSE)=0,"",CONCATENATE(VLOOKUP(Tabelle32[[#This Row],[Device ID]],BOM!$A$3:$B$103,2,FALSE),"_",BV86)),"")</f>
        <v/>
      </c>
      <c r="C86" s="36"/>
      <c r="D86" s="36"/>
      <c r="E86" s="36"/>
      <c r="F86" t="str">
        <f>IFERROR(VLOOKUP(Tabelle32[[#This Row],[Device ID]],BOM!$A$3:$BO$103,15,FALSE),"")</f>
        <v/>
      </c>
      <c r="G86" s="19"/>
      <c r="H86" t="str">
        <f>IFERROR(VLOOKUP(Tabelle32[[#This Row],[Device ID]],BOM!$A$3:$BO$103,2,FALSE),"")</f>
        <v/>
      </c>
      <c r="I86" t="str">
        <f>IFERROR(VLOOKUP(Tabelle32[[#This Row],[Device ID]],BOM!$A$3:$BO$103,11,FALSE),"")</f>
        <v/>
      </c>
      <c r="J86" t="str">
        <f>IFERROR(VLOOKUP(Tabelle32[[#This Row],[Device ID]],BOM!$A$3:$BO$103,12,FALSE),"")</f>
        <v/>
      </c>
      <c r="K86" t="str">
        <f>IFERROR(VLOOKUP(Tabelle32[[#This Row],[Device ID]],BOM!$A$3:$BO$103,13,FALSE),"")</f>
        <v/>
      </c>
      <c r="L86" t="str">
        <f>IFERROR(VLOOKUP(Tabelle32[[#This Row],[Device ID]],BOM!$A$3:$BO$103,14,FALSE),"")</f>
        <v/>
      </c>
      <c r="M86" t="str">
        <f>IFERROR(VLOOKUP(Tabelle32[[#This Row],[Device ID]],BOM!$A$3:$BO$103,16,FALSE),"")</f>
        <v/>
      </c>
      <c r="N86" t="str">
        <f>IFERROR(VLOOKUP(Tabelle32[[#This Row],[Device ID]],BOM!$A$3:$BO$103,17,FALSE),"")</f>
        <v/>
      </c>
      <c r="P86" s="16" t="str">
        <f>IFERROR(VLOOKUP(Tabelle32[[#This Row],[Device ID]],BOM!$A$3:$BO$50,19,FALSE),"")</f>
        <v/>
      </c>
      <c r="Q86" s="16" t="str">
        <f>IFERROR(VLOOKUP(Tabelle32[[#This Row],[Device ID]],BOM!$A$3:$BO$50,20,FALSE),"")</f>
        <v/>
      </c>
      <c r="R86" s="16" t="str">
        <f>IFERROR(VLOOKUP(Tabelle32[[#This Row],[Device ID]],BOM!$A$3:$BO$50,21,FALSE),"")</f>
        <v/>
      </c>
      <c r="U86" t="str">
        <f>IFERROR(VLOOKUP(Tabelle32[[#This Row],[Device ID]],BOM!$A$3:$BO$103,24,FALSE),"")</f>
        <v/>
      </c>
      <c r="V86" s="14" t="str">
        <f>IFERROR(VLOOKUP(Tabelle32[[#This Row],[Device ID]],BOM!$A$3:$BO$103,25,FALSE),"")</f>
        <v/>
      </c>
      <c r="W86" s="14" t="str">
        <f>IFERROR(VLOOKUP(Tabelle32[[#This Row],[Device ID]],BOM!$A$3:$BO$103,26,FALSE),"")</f>
        <v/>
      </c>
      <c r="X86" s="14" t="str">
        <f>IFERROR(VLOOKUP(Tabelle32[[#This Row],[Device ID]],BOM!$A$3:$BO$103,27,FALSE),"")</f>
        <v/>
      </c>
      <c r="Y86" s="14" t="str">
        <f>IFERROR(VLOOKUP(Tabelle32[[#This Row],[Device ID]],BOM!$A$3:$BO$103,28,FALSE),"")</f>
        <v/>
      </c>
      <c r="Z86" s="14" t="str">
        <f>IFERROR(VLOOKUP(Tabelle32[[#This Row],[Device ID]],BOM!$A$3:$BO$103,29,FALSE),"")</f>
        <v/>
      </c>
      <c r="AA86" s="14" t="str">
        <f>IFERROR(VLOOKUP(Tabelle32[[#This Row],[Device ID]],BOM!$A$3:$BO$103,30,FALSE),"")</f>
        <v/>
      </c>
      <c r="AB86" s="14" t="str">
        <f>IFERROR(VLOOKUP(Tabelle32[[#This Row],[Device ID]],BOM!$A$3:$BO$103,31,FALSE),"")</f>
        <v/>
      </c>
      <c r="AC86" s="14" t="str">
        <f>IFERROR(VLOOKUP(Tabelle32[[#This Row],[Device ID]],BOM!$A$3:$BO$103,32,FALSE),"")</f>
        <v/>
      </c>
      <c r="AD86" s="14" t="str">
        <f>IFERROR(VLOOKUP(Tabelle32[[#This Row],[Device ID]],BOM!$A$3:$BO$103,33,FALSE),"")</f>
        <v/>
      </c>
      <c r="AE86" s="14" t="str">
        <f>IFERROR(VLOOKUP(Tabelle32[[#This Row],[Device ID]],BOM!$A$3:$BO$103,34,FALSE),"")</f>
        <v/>
      </c>
      <c r="AF86" s="14" t="str">
        <f>IFERROR(VLOOKUP(Tabelle32[[#This Row],[Device ID]],BOM!$A$3:$BO$103,35,FALSE),"")</f>
        <v/>
      </c>
      <c r="AG86" s="14" t="str">
        <f>IFERROR(VLOOKUP(Tabelle32[[#This Row],[Device ID]],BOM!$A$3:$BO$103,36,FALSE),"")</f>
        <v/>
      </c>
      <c r="AL86" t="str">
        <f>IFERROR(VLOOKUP(Tabelle32[[#This Row],[Device ID]],BOM!$A$3:$BO$103,41,FALSE),"")</f>
        <v/>
      </c>
      <c r="AN86" t="str">
        <f>IFERROR(VLOOKUP(Tabelle32[[#This Row],[Device ID]],BOM!$A$3:$BO$103,43,FALSE),"")</f>
        <v/>
      </c>
      <c r="AP86" t="str">
        <f>IFERROR(CONCATENATE(Tabelle32[[#This Row],[Family
GFX-Unit]]," | ",Tabelle32[[#This Row],[Label 1
GFX-Unit]]," | ",Tabelle32[[#This Row],[Attached Device if Gateway]]),"")</f>
        <v xml:space="preserve"> |  | </v>
      </c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 t="str">
        <f>IF(COUNTA(Tabelle32[[#This Row],[Type:Vid_1080i50]:[Type:Anc_Prot]])&gt;0,"x","")</f>
        <v/>
      </c>
      <c r="BJ86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86" s="19"/>
      <c r="BN86" s="19"/>
      <c r="BO86" s="19"/>
      <c r="BP86" s="19"/>
      <c r="BQ86" s="19">
        <f>LEN(Tabelle32[[#This Row],[Label 1
GFX-Unit]])</f>
        <v>0</v>
      </c>
      <c r="BR86" s="19"/>
      <c r="BS86" s="19"/>
    </row>
    <row r="87" spans="1:71" ht="13" x14ac:dyDescent="0.3">
      <c r="A87" t="str">
        <f>IF(Tabelle32[[#This Row],[Device ID]]&gt;0,CONCATENATE(Tabelle32[[#This Row],[Device ID]],".",TEXT(Tabelle32[[#This Row],[Streamcounter]],"####0000")),"")</f>
        <v/>
      </c>
      <c r="B87" s="17" t="str">
        <f>IFERROR(IF(VLOOKUP(Tabelle32[[#This Row],[Device ID]],BOM!$A$3:$B$103,2,FALSE)=0,"",CONCATENATE(VLOOKUP(Tabelle32[[#This Row],[Device ID]],BOM!$A$3:$B$103,2,FALSE),"_",BV87)),"")</f>
        <v/>
      </c>
      <c r="C87" s="36"/>
      <c r="D87" s="36"/>
      <c r="E87" s="36"/>
      <c r="F87" t="str">
        <f>IFERROR(VLOOKUP(Tabelle32[[#This Row],[Device ID]],BOM!$A$3:$BO$103,15,FALSE),"")</f>
        <v/>
      </c>
      <c r="G87" s="19"/>
      <c r="H87" t="str">
        <f>IFERROR(VLOOKUP(Tabelle32[[#This Row],[Device ID]],BOM!$A$3:$BO$103,2,FALSE),"")</f>
        <v/>
      </c>
      <c r="I87" t="str">
        <f>IFERROR(VLOOKUP(Tabelle32[[#This Row],[Device ID]],BOM!$A$3:$BO$103,11,FALSE),"")</f>
        <v/>
      </c>
      <c r="J87" t="str">
        <f>IFERROR(VLOOKUP(Tabelle32[[#This Row],[Device ID]],BOM!$A$3:$BO$103,12,FALSE),"")</f>
        <v/>
      </c>
      <c r="K87" t="str">
        <f>IFERROR(VLOOKUP(Tabelle32[[#This Row],[Device ID]],BOM!$A$3:$BO$103,13,FALSE),"")</f>
        <v/>
      </c>
      <c r="L87" t="str">
        <f>IFERROR(VLOOKUP(Tabelle32[[#This Row],[Device ID]],BOM!$A$3:$BO$103,14,FALSE),"")</f>
        <v/>
      </c>
      <c r="M87" t="str">
        <f>IFERROR(VLOOKUP(Tabelle32[[#This Row],[Device ID]],BOM!$A$3:$BO$103,16,FALSE),"")</f>
        <v/>
      </c>
      <c r="N87" t="str">
        <f>IFERROR(VLOOKUP(Tabelle32[[#This Row],[Device ID]],BOM!$A$3:$BO$103,17,FALSE),"")</f>
        <v/>
      </c>
      <c r="P87" s="16" t="str">
        <f>IFERROR(VLOOKUP(Tabelle32[[#This Row],[Device ID]],BOM!$A$3:$BO$50,19,FALSE),"")</f>
        <v/>
      </c>
      <c r="Q87" s="16" t="str">
        <f>IFERROR(VLOOKUP(Tabelle32[[#This Row],[Device ID]],BOM!$A$3:$BO$50,20,FALSE),"")</f>
        <v/>
      </c>
      <c r="R87" s="16" t="str">
        <f>IFERROR(VLOOKUP(Tabelle32[[#This Row],[Device ID]],BOM!$A$3:$BO$50,21,FALSE),"")</f>
        <v/>
      </c>
      <c r="U87" t="str">
        <f>IFERROR(VLOOKUP(Tabelle32[[#This Row],[Device ID]],BOM!$A$3:$BO$103,24,FALSE),"")</f>
        <v/>
      </c>
      <c r="V87" s="14" t="str">
        <f>IFERROR(VLOOKUP(Tabelle32[[#This Row],[Device ID]],BOM!$A$3:$BO$103,25,FALSE),"")</f>
        <v/>
      </c>
      <c r="W87" s="14" t="str">
        <f>IFERROR(VLOOKUP(Tabelle32[[#This Row],[Device ID]],BOM!$A$3:$BO$103,26,FALSE),"")</f>
        <v/>
      </c>
      <c r="X87" s="14" t="str">
        <f>IFERROR(VLOOKUP(Tabelle32[[#This Row],[Device ID]],BOM!$A$3:$BO$103,27,FALSE),"")</f>
        <v/>
      </c>
      <c r="Y87" s="14" t="str">
        <f>IFERROR(VLOOKUP(Tabelle32[[#This Row],[Device ID]],BOM!$A$3:$BO$103,28,FALSE),"")</f>
        <v/>
      </c>
      <c r="Z87" s="14" t="str">
        <f>IFERROR(VLOOKUP(Tabelle32[[#This Row],[Device ID]],BOM!$A$3:$BO$103,29,FALSE),"")</f>
        <v/>
      </c>
      <c r="AA87" s="14" t="str">
        <f>IFERROR(VLOOKUP(Tabelle32[[#This Row],[Device ID]],BOM!$A$3:$BO$103,30,FALSE),"")</f>
        <v/>
      </c>
      <c r="AB87" s="14" t="str">
        <f>IFERROR(VLOOKUP(Tabelle32[[#This Row],[Device ID]],BOM!$A$3:$BO$103,31,FALSE),"")</f>
        <v/>
      </c>
      <c r="AC87" s="14" t="str">
        <f>IFERROR(VLOOKUP(Tabelle32[[#This Row],[Device ID]],BOM!$A$3:$BO$103,32,FALSE),"")</f>
        <v/>
      </c>
      <c r="AD87" s="14" t="str">
        <f>IFERROR(VLOOKUP(Tabelle32[[#This Row],[Device ID]],BOM!$A$3:$BO$103,33,FALSE),"")</f>
        <v/>
      </c>
      <c r="AE87" s="14" t="str">
        <f>IFERROR(VLOOKUP(Tabelle32[[#This Row],[Device ID]],BOM!$A$3:$BO$103,34,FALSE),"")</f>
        <v/>
      </c>
      <c r="AF87" s="14" t="str">
        <f>IFERROR(VLOOKUP(Tabelle32[[#This Row],[Device ID]],BOM!$A$3:$BO$103,35,FALSE),"")</f>
        <v/>
      </c>
      <c r="AG87" s="14" t="str">
        <f>IFERROR(VLOOKUP(Tabelle32[[#This Row],[Device ID]],BOM!$A$3:$BO$103,36,FALSE),"")</f>
        <v/>
      </c>
      <c r="AL87" t="str">
        <f>IFERROR(VLOOKUP(Tabelle32[[#This Row],[Device ID]],BOM!$A$3:$BO$103,41,FALSE),"")</f>
        <v/>
      </c>
      <c r="AN87" t="str">
        <f>IFERROR(VLOOKUP(Tabelle32[[#This Row],[Device ID]],BOM!$A$3:$BO$103,43,FALSE),"")</f>
        <v/>
      </c>
      <c r="AP87" t="str">
        <f>IFERROR(CONCATENATE(Tabelle32[[#This Row],[Family
GFX-Unit]]," | ",Tabelle32[[#This Row],[Label 1
GFX-Unit]]," | ",Tabelle32[[#This Row],[Attached Device if Gateway]]),"")</f>
        <v xml:space="preserve"> |  | </v>
      </c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 t="str">
        <f>IF(COUNTA(Tabelle32[[#This Row],[Type:Vid_1080i50]:[Type:Anc_Prot]])&gt;0,"x","")</f>
        <v/>
      </c>
      <c r="BJ87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87" s="19"/>
      <c r="BN87" s="19"/>
      <c r="BO87" s="19"/>
      <c r="BP87" s="19"/>
      <c r="BQ87" s="19">
        <f>LEN(Tabelle32[[#This Row],[Label 1
GFX-Unit]])</f>
        <v>0</v>
      </c>
      <c r="BR87" s="19"/>
      <c r="BS87" s="19"/>
    </row>
    <row r="88" spans="1:71" ht="13" x14ac:dyDescent="0.3">
      <c r="A88" t="str">
        <f>IF(Tabelle32[[#This Row],[Device ID]]&gt;0,CONCATENATE(Tabelle32[[#This Row],[Device ID]],".",TEXT(Tabelle32[[#This Row],[Streamcounter]],"####0000")),"")</f>
        <v/>
      </c>
      <c r="B88" s="17" t="str">
        <f>IFERROR(IF(VLOOKUP(Tabelle32[[#This Row],[Device ID]],BOM!$A$3:$B$103,2,FALSE)=0,"",CONCATENATE(VLOOKUP(Tabelle32[[#This Row],[Device ID]],BOM!$A$3:$B$103,2,FALSE),"_",BV88)),"")</f>
        <v/>
      </c>
      <c r="C88" s="36"/>
      <c r="D88" s="36"/>
      <c r="E88" s="36"/>
      <c r="F88" t="str">
        <f>IFERROR(VLOOKUP(Tabelle32[[#This Row],[Device ID]],BOM!$A$3:$BO$103,15,FALSE),"")</f>
        <v/>
      </c>
      <c r="G88" s="19"/>
      <c r="H88" t="str">
        <f>IFERROR(VLOOKUP(Tabelle32[[#This Row],[Device ID]],BOM!$A$3:$BO$103,2,FALSE),"")</f>
        <v/>
      </c>
      <c r="I88" t="str">
        <f>IFERROR(VLOOKUP(Tabelle32[[#This Row],[Device ID]],BOM!$A$3:$BO$103,11,FALSE),"")</f>
        <v/>
      </c>
      <c r="J88" t="str">
        <f>IFERROR(VLOOKUP(Tabelle32[[#This Row],[Device ID]],BOM!$A$3:$BO$103,12,FALSE),"")</f>
        <v/>
      </c>
      <c r="K88" t="str">
        <f>IFERROR(VLOOKUP(Tabelle32[[#This Row],[Device ID]],BOM!$A$3:$BO$103,13,FALSE),"")</f>
        <v/>
      </c>
      <c r="L88" t="str">
        <f>IFERROR(VLOOKUP(Tabelle32[[#This Row],[Device ID]],BOM!$A$3:$BO$103,14,FALSE),"")</f>
        <v/>
      </c>
      <c r="M88" t="str">
        <f>IFERROR(VLOOKUP(Tabelle32[[#This Row],[Device ID]],BOM!$A$3:$BO$103,16,FALSE),"")</f>
        <v/>
      </c>
      <c r="N88" t="str">
        <f>IFERROR(VLOOKUP(Tabelle32[[#This Row],[Device ID]],BOM!$A$3:$BO$103,17,FALSE),"")</f>
        <v/>
      </c>
      <c r="P88" s="16" t="str">
        <f>IFERROR(VLOOKUP(Tabelle32[[#This Row],[Device ID]],BOM!$A$3:$BO$50,19,FALSE),"")</f>
        <v/>
      </c>
      <c r="Q88" s="16" t="str">
        <f>IFERROR(VLOOKUP(Tabelle32[[#This Row],[Device ID]],BOM!$A$3:$BO$50,20,FALSE),"")</f>
        <v/>
      </c>
      <c r="R88" s="16" t="str">
        <f>IFERROR(VLOOKUP(Tabelle32[[#This Row],[Device ID]],BOM!$A$3:$BO$50,21,FALSE),"")</f>
        <v/>
      </c>
      <c r="U88" t="str">
        <f>IFERROR(VLOOKUP(Tabelle32[[#This Row],[Device ID]],BOM!$A$3:$BO$103,24,FALSE),"")</f>
        <v/>
      </c>
      <c r="V88" s="14" t="str">
        <f>IFERROR(VLOOKUP(Tabelle32[[#This Row],[Device ID]],BOM!$A$3:$BO$103,25,FALSE),"")</f>
        <v/>
      </c>
      <c r="W88" s="14" t="str">
        <f>IFERROR(VLOOKUP(Tabelle32[[#This Row],[Device ID]],BOM!$A$3:$BO$103,26,FALSE),"")</f>
        <v/>
      </c>
      <c r="X88" s="14" t="str">
        <f>IFERROR(VLOOKUP(Tabelle32[[#This Row],[Device ID]],BOM!$A$3:$BO$103,27,FALSE),"")</f>
        <v/>
      </c>
      <c r="Y88" s="14" t="str">
        <f>IFERROR(VLOOKUP(Tabelle32[[#This Row],[Device ID]],BOM!$A$3:$BO$103,28,FALSE),"")</f>
        <v/>
      </c>
      <c r="Z88" s="14" t="str">
        <f>IFERROR(VLOOKUP(Tabelle32[[#This Row],[Device ID]],BOM!$A$3:$BO$103,29,FALSE),"")</f>
        <v/>
      </c>
      <c r="AA88" s="14" t="str">
        <f>IFERROR(VLOOKUP(Tabelle32[[#This Row],[Device ID]],BOM!$A$3:$BO$103,30,FALSE),"")</f>
        <v/>
      </c>
      <c r="AB88" s="14" t="str">
        <f>IFERROR(VLOOKUP(Tabelle32[[#This Row],[Device ID]],BOM!$A$3:$BO$103,31,FALSE),"")</f>
        <v/>
      </c>
      <c r="AC88" s="14" t="str">
        <f>IFERROR(VLOOKUP(Tabelle32[[#This Row],[Device ID]],BOM!$A$3:$BO$103,32,FALSE),"")</f>
        <v/>
      </c>
      <c r="AD88" s="14" t="str">
        <f>IFERROR(VLOOKUP(Tabelle32[[#This Row],[Device ID]],BOM!$A$3:$BO$103,33,FALSE),"")</f>
        <v/>
      </c>
      <c r="AE88" s="14" t="str">
        <f>IFERROR(VLOOKUP(Tabelle32[[#This Row],[Device ID]],BOM!$A$3:$BO$103,34,FALSE),"")</f>
        <v/>
      </c>
      <c r="AF88" s="14" t="str">
        <f>IFERROR(VLOOKUP(Tabelle32[[#This Row],[Device ID]],BOM!$A$3:$BO$103,35,FALSE),"")</f>
        <v/>
      </c>
      <c r="AG88" s="14" t="str">
        <f>IFERROR(VLOOKUP(Tabelle32[[#This Row],[Device ID]],BOM!$A$3:$BO$103,36,FALSE),"")</f>
        <v/>
      </c>
      <c r="AL88" t="str">
        <f>IFERROR(VLOOKUP(Tabelle32[[#This Row],[Device ID]],BOM!$A$3:$BO$103,41,FALSE),"")</f>
        <v/>
      </c>
      <c r="AN88" t="str">
        <f>IFERROR(VLOOKUP(Tabelle32[[#This Row],[Device ID]],BOM!$A$3:$BO$103,43,FALSE),"")</f>
        <v/>
      </c>
      <c r="AP88" t="str">
        <f>IFERROR(CONCATENATE(Tabelle32[[#This Row],[Family
GFX-Unit]]," | ",Tabelle32[[#This Row],[Label 1
GFX-Unit]]," | ",Tabelle32[[#This Row],[Attached Device if Gateway]]),"")</f>
        <v xml:space="preserve"> |  | </v>
      </c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 t="str">
        <f>IF(COUNTA(Tabelle32[[#This Row],[Type:Vid_1080i50]:[Type:Anc_Prot]])&gt;0,"x","")</f>
        <v/>
      </c>
      <c r="BJ88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88" s="19"/>
      <c r="BN88" s="19"/>
      <c r="BO88" s="19"/>
      <c r="BP88" s="19"/>
      <c r="BQ88" s="19">
        <f>LEN(Tabelle32[[#This Row],[Label 1
GFX-Unit]])</f>
        <v>0</v>
      </c>
      <c r="BR88" s="19"/>
      <c r="BS88" s="19"/>
    </row>
    <row r="89" spans="1:71" ht="13" x14ac:dyDescent="0.3">
      <c r="A89" t="str">
        <f>IF(Tabelle32[[#This Row],[Device ID]]&gt;0,CONCATENATE(Tabelle32[[#This Row],[Device ID]],".",TEXT(Tabelle32[[#This Row],[Streamcounter]],"####0000")),"")</f>
        <v/>
      </c>
      <c r="B89" s="17" t="str">
        <f>IFERROR(IF(VLOOKUP(Tabelle32[[#This Row],[Device ID]],BOM!$A$3:$B$103,2,FALSE)=0,"",CONCATENATE(VLOOKUP(Tabelle32[[#This Row],[Device ID]],BOM!$A$3:$B$103,2,FALSE),"_",BV89)),"")</f>
        <v/>
      </c>
      <c r="C89" s="36"/>
      <c r="D89" s="36"/>
      <c r="E89" s="36"/>
      <c r="F89" t="str">
        <f>IFERROR(VLOOKUP(Tabelle32[[#This Row],[Device ID]],BOM!$A$3:$BO$103,15,FALSE),"")</f>
        <v/>
      </c>
      <c r="G89" s="19"/>
      <c r="H89" t="str">
        <f>IFERROR(VLOOKUP(Tabelle32[[#This Row],[Device ID]],BOM!$A$3:$BO$103,2,FALSE),"")</f>
        <v/>
      </c>
      <c r="I89" t="str">
        <f>IFERROR(VLOOKUP(Tabelle32[[#This Row],[Device ID]],BOM!$A$3:$BO$103,11,FALSE),"")</f>
        <v/>
      </c>
      <c r="J89" t="str">
        <f>IFERROR(VLOOKUP(Tabelle32[[#This Row],[Device ID]],BOM!$A$3:$BO$103,12,FALSE),"")</f>
        <v/>
      </c>
      <c r="K89" t="str">
        <f>IFERROR(VLOOKUP(Tabelle32[[#This Row],[Device ID]],BOM!$A$3:$BO$103,13,FALSE),"")</f>
        <v/>
      </c>
      <c r="L89" t="str">
        <f>IFERROR(VLOOKUP(Tabelle32[[#This Row],[Device ID]],BOM!$A$3:$BO$103,14,FALSE),"")</f>
        <v/>
      </c>
      <c r="M89" t="str">
        <f>IFERROR(VLOOKUP(Tabelle32[[#This Row],[Device ID]],BOM!$A$3:$BO$103,16,FALSE),"")</f>
        <v/>
      </c>
      <c r="N89" t="str">
        <f>IFERROR(VLOOKUP(Tabelle32[[#This Row],[Device ID]],BOM!$A$3:$BO$103,17,FALSE),"")</f>
        <v/>
      </c>
      <c r="P89" s="16" t="str">
        <f>IFERROR(VLOOKUP(Tabelle32[[#This Row],[Device ID]],BOM!$A$3:$BO$50,19,FALSE),"")</f>
        <v/>
      </c>
      <c r="Q89" s="16" t="str">
        <f>IFERROR(VLOOKUP(Tabelle32[[#This Row],[Device ID]],BOM!$A$3:$BO$50,20,FALSE),"")</f>
        <v/>
      </c>
      <c r="R89" s="16" t="str">
        <f>IFERROR(VLOOKUP(Tabelle32[[#This Row],[Device ID]],BOM!$A$3:$BO$50,21,FALSE),"")</f>
        <v/>
      </c>
      <c r="U89" t="str">
        <f>IFERROR(VLOOKUP(Tabelle32[[#This Row],[Device ID]],BOM!$A$3:$BO$103,24,FALSE),"")</f>
        <v/>
      </c>
      <c r="V89" s="14" t="str">
        <f>IFERROR(VLOOKUP(Tabelle32[[#This Row],[Device ID]],BOM!$A$3:$BO$103,25,FALSE),"")</f>
        <v/>
      </c>
      <c r="W89" s="14" t="str">
        <f>IFERROR(VLOOKUP(Tabelle32[[#This Row],[Device ID]],BOM!$A$3:$BO$103,26,FALSE),"")</f>
        <v/>
      </c>
      <c r="X89" s="14" t="str">
        <f>IFERROR(VLOOKUP(Tabelle32[[#This Row],[Device ID]],BOM!$A$3:$BO$103,27,FALSE),"")</f>
        <v/>
      </c>
      <c r="Y89" s="14" t="str">
        <f>IFERROR(VLOOKUP(Tabelle32[[#This Row],[Device ID]],BOM!$A$3:$BO$103,28,FALSE),"")</f>
        <v/>
      </c>
      <c r="Z89" s="14" t="str">
        <f>IFERROR(VLOOKUP(Tabelle32[[#This Row],[Device ID]],BOM!$A$3:$BO$103,29,FALSE),"")</f>
        <v/>
      </c>
      <c r="AA89" s="14" t="str">
        <f>IFERROR(VLOOKUP(Tabelle32[[#This Row],[Device ID]],BOM!$A$3:$BO$103,30,FALSE),"")</f>
        <v/>
      </c>
      <c r="AB89" s="14" t="str">
        <f>IFERROR(VLOOKUP(Tabelle32[[#This Row],[Device ID]],BOM!$A$3:$BO$103,31,FALSE),"")</f>
        <v/>
      </c>
      <c r="AC89" s="14" t="str">
        <f>IFERROR(VLOOKUP(Tabelle32[[#This Row],[Device ID]],BOM!$A$3:$BO$103,32,FALSE),"")</f>
        <v/>
      </c>
      <c r="AD89" s="14" t="str">
        <f>IFERROR(VLOOKUP(Tabelle32[[#This Row],[Device ID]],BOM!$A$3:$BO$103,33,FALSE),"")</f>
        <v/>
      </c>
      <c r="AE89" s="14" t="str">
        <f>IFERROR(VLOOKUP(Tabelle32[[#This Row],[Device ID]],BOM!$A$3:$BO$103,34,FALSE),"")</f>
        <v/>
      </c>
      <c r="AF89" s="14" t="str">
        <f>IFERROR(VLOOKUP(Tabelle32[[#This Row],[Device ID]],BOM!$A$3:$BO$103,35,FALSE),"")</f>
        <v/>
      </c>
      <c r="AG89" s="14" t="str">
        <f>IFERROR(VLOOKUP(Tabelle32[[#This Row],[Device ID]],BOM!$A$3:$BO$103,36,FALSE),"")</f>
        <v/>
      </c>
      <c r="AL89" t="str">
        <f>IFERROR(VLOOKUP(Tabelle32[[#This Row],[Device ID]],BOM!$A$3:$BO$103,41,FALSE),"")</f>
        <v/>
      </c>
      <c r="AN89" t="str">
        <f>IFERROR(VLOOKUP(Tabelle32[[#This Row],[Device ID]],BOM!$A$3:$BO$103,43,FALSE),"")</f>
        <v/>
      </c>
      <c r="AP89" t="str">
        <f>IFERROR(CONCATENATE(Tabelle32[[#This Row],[Family
GFX-Unit]]," | ",Tabelle32[[#This Row],[Label 1
GFX-Unit]]," | ",Tabelle32[[#This Row],[Attached Device if Gateway]]),"")</f>
        <v xml:space="preserve"> |  | </v>
      </c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 t="str">
        <f>IF(COUNTA(Tabelle32[[#This Row],[Type:Vid_1080i50]:[Type:Anc_Prot]])&gt;0,"x","")</f>
        <v/>
      </c>
      <c r="BJ89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89" s="19"/>
      <c r="BN89" s="19"/>
      <c r="BO89" s="19"/>
      <c r="BP89" s="19"/>
      <c r="BQ89" s="19">
        <f>LEN(Tabelle32[[#This Row],[Label 1
GFX-Unit]])</f>
        <v>0</v>
      </c>
      <c r="BR89" s="19"/>
      <c r="BS89" s="19"/>
    </row>
    <row r="90" spans="1:71" ht="13" x14ac:dyDescent="0.3">
      <c r="A90" t="str">
        <f>IF(Tabelle32[[#This Row],[Device ID]]&gt;0,CONCATENATE(Tabelle32[[#This Row],[Device ID]],".",TEXT(Tabelle32[[#This Row],[Streamcounter]],"####0000")),"")</f>
        <v/>
      </c>
      <c r="B90" s="17" t="str">
        <f>IFERROR(IF(VLOOKUP(Tabelle32[[#This Row],[Device ID]],BOM!$A$3:$B$103,2,FALSE)=0,"",CONCATENATE(VLOOKUP(Tabelle32[[#This Row],[Device ID]],BOM!$A$3:$B$103,2,FALSE),"_",BV90)),"")</f>
        <v/>
      </c>
      <c r="C90" s="36"/>
      <c r="D90" s="36"/>
      <c r="E90" s="36"/>
      <c r="F90" t="str">
        <f>IFERROR(VLOOKUP(Tabelle32[[#This Row],[Device ID]],BOM!$A$3:$BO$103,15,FALSE),"")</f>
        <v/>
      </c>
      <c r="G90" s="19"/>
      <c r="H90" t="str">
        <f>IFERROR(VLOOKUP(Tabelle32[[#This Row],[Device ID]],BOM!$A$3:$BO$103,2,FALSE),"")</f>
        <v/>
      </c>
      <c r="I90" t="str">
        <f>IFERROR(VLOOKUP(Tabelle32[[#This Row],[Device ID]],BOM!$A$3:$BO$103,11,FALSE),"")</f>
        <v/>
      </c>
      <c r="J90" t="str">
        <f>IFERROR(VLOOKUP(Tabelle32[[#This Row],[Device ID]],BOM!$A$3:$BO$103,12,FALSE),"")</f>
        <v/>
      </c>
      <c r="K90" t="str">
        <f>IFERROR(VLOOKUP(Tabelle32[[#This Row],[Device ID]],BOM!$A$3:$BO$103,13,FALSE),"")</f>
        <v/>
      </c>
      <c r="L90" t="str">
        <f>IFERROR(VLOOKUP(Tabelle32[[#This Row],[Device ID]],BOM!$A$3:$BO$103,14,FALSE),"")</f>
        <v/>
      </c>
      <c r="M90" t="str">
        <f>IFERROR(VLOOKUP(Tabelle32[[#This Row],[Device ID]],BOM!$A$3:$BO$103,16,FALSE),"")</f>
        <v/>
      </c>
      <c r="N90" t="str">
        <f>IFERROR(VLOOKUP(Tabelle32[[#This Row],[Device ID]],BOM!$A$3:$BO$103,17,FALSE),"")</f>
        <v/>
      </c>
      <c r="P90" s="16" t="str">
        <f>IFERROR(VLOOKUP(Tabelle32[[#This Row],[Device ID]],BOM!$A$3:$BO$50,19,FALSE),"")</f>
        <v/>
      </c>
      <c r="Q90" s="16" t="str">
        <f>IFERROR(VLOOKUP(Tabelle32[[#This Row],[Device ID]],BOM!$A$3:$BO$50,20,FALSE),"")</f>
        <v/>
      </c>
      <c r="R90" s="16" t="str">
        <f>IFERROR(VLOOKUP(Tabelle32[[#This Row],[Device ID]],BOM!$A$3:$BO$50,21,FALSE),"")</f>
        <v/>
      </c>
      <c r="U90" t="str">
        <f>IFERROR(VLOOKUP(Tabelle32[[#This Row],[Device ID]],BOM!$A$3:$BO$103,24,FALSE),"")</f>
        <v/>
      </c>
      <c r="V90" s="14" t="str">
        <f>IFERROR(VLOOKUP(Tabelle32[[#This Row],[Device ID]],BOM!$A$3:$BO$103,25,FALSE),"")</f>
        <v/>
      </c>
      <c r="W90" s="14" t="str">
        <f>IFERROR(VLOOKUP(Tabelle32[[#This Row],[Device ID]],BOM!$A$3:$BO$103,26,FALSE),"")</f>
        <v/>
      </c>
      <c r="X90" s="14" t="str">
        <f>IFERROR(VLOOKUP(Tabelle32[[#This Row],[Device ID]],BOM!$A$3:$BO$103,27,FALSE),"")</f>
        <v/>
      </c>
      <c r="Y90" s="14" t="str">
        <f>IFERROR(VLOOKUP(Tabelle32[[#This Row],[Device ID]],BOM!$A$3:$BO$103,28,FALSE),"")</f>
        <v/>
      </c>
      <c r="Z90" s="14" t="str">
        <f>IFERROR(VLOOKUP(Tabelle32[[#This Row],[Device ID]],BOM!$A$3:$BO$103,29,FALSE),"")</f>
        <v/>
      </c>
      <c r="AA90" s="14" t="str">
        <f>IFERROR(VLOOKUP(Tabelle32[[#This Row],[Device ID]],BOM!$A$3:$BO$103,30,FALSE),"")</f>
        <v/>
      </c>
      <c r="AB90" s="14" t="str">
        <f>IFERROR(VLOOKUP(Tabelle32[[#This Row],[Device ID]],BOM!$A$3:$BO$103,31,FALSE),"")</f>
        <v/>
      </c>
      <c r="AC90" s="14" t="str">
        <f>IFERROR(VLOOKUP(Tabelle32[[#This Row],[Device ID]],BOM!$A$3:$BO$103,32,FALSE),"")</f>
        <v/>
      </c>
      <c r="AD90" s="14" t="str">
        <f>IFERROR(VLOOKUP(Tabelle32[[#This Row],[Device ID]],BOM!$A$3:$BO$103,33,FALSE),"")</f>
        <v/>
      </c>
      <c r="AE90" s="14" t="str">
        <f>IFERROR(VLOOKUP(Tabelle32[[#This Row],[Device ID]],BOM!$A$3:$BO$103,34,FALSE),"")</f>
        <v/>
      </c>
      <c r="AF90" s="14" t="str">
        <f>IFERROR(VLOOKUP(Tabelle32[[#This Row],[Device ID]],BOM!$A$3:$BO$103,35,FALSE),"")</f>
        <v/>
      </c>
      <c r="AG90" s="14" t="str">
        <f>IFERROR(VLOOKUP(Tabelle32[[#This Row],[Device ID]],BOM!$A$3:$BO$103,36,FALSE),"")</f>
        <v/>
      </c>
      <c r="AL90" t="str">
        <f>IFERROR(VLOOKUP(Tabelle32[[#This Row],[Device ID]],BOM!$A$3:$BO$103,41,FALSE),"")</f>
        <v/>
      </c>
      <c r="AN90" t="str">
        <f>IFERROR(VLOOKUP(Tabelle32[[#This Row],[Device ID]],BOM!$A$3:$BO$103,43,FALSE),"")</f>
        <v/>
      </c>
      <c r="AP90" t="str">
        <f>IFERROR(CONCATENATE(Tabelle32[[#This Row],[Family
GFX-Unit]]," | ",Tabelle32[[#This Row],[Label 1
GFX-Unit]]," | ",Tabelle32[[#This Row],[Attached Device if Gateway]]),"")</f>
        <v xml:space="preserve"> |  | </v>
      </c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 t="str">
        <f>IF(COUNTA(Tabelle32[[#This Row],[Type:Vid_1080i50]:[Type:Anc_Prot]])&gt;0,"x","")</f>
        <v/>
      </c>
      <c r="BJ90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90" s="19"/>
      <c r="BN90" s="19"/>
      <c r="BO90" s="19"/>
      <c r="BP90" s="19"/>
      <c r="BQ90" s="19">
        <f>LEN(Tabelle32[[#This Row],[Label 1
GFX-Unit]])</f>
        <v>0</v>
      </c>
      <c r="BR90" s="19"/>
      <c r="BS90" s="19"/>
    </row>
    <row r="91" spans="1:71" ht="13" x14ac:dyDescent="0.3">
      <c r="A91" t="str">
        <f>IF(Tabelle32[[#This Row],[Device ID]]&gt;0,CONCATENATE(Tabelle32[[#This Row],[Device ID]],".",TEXT(Tabelle32[[#This Row],[Streamcounter]],"####0000")),"")</f>
        <v/>
      </c>
      <c r="B91" s="17" t="str">
        <f>IFERROR(IF(VLOOKUP(Tabelle32[[#This Row],[Device ID]],BOM!$A$3:$B$103,2,FALSE)=0,"",CONCATENATE(VLOOKUP(Tabelle32[[#This Row],[Device ID]],BOM!$A$3:$B$103,2,FALSE),"_",BV91)),"")</f>
        <v/>
      </c>
      <c r="C91" s="36"/>
      <c r="D91" s="36"/>
      <c r="E91" s="36"/>
      <c r="F91" t="str">
        <f>IFERROR(VLOOKUP(Tabelle32[[#This Row],[Device ID]],BOM!$A$3:$BO$103,15,FALSE),"")</f>
        <v/>
      </c>
      <c r="G91" s="19"/>
      <c r="H91" t="str">
        <f>IFERROR(VLOOKUP(Tabelle32[[#This Row],[Device ID]],BOM!$A$3:$BO$103,2,FALSE),"")</f>
        <v/>
      </c>
      <c r="I91" t="str">
        <f>IFERROR(VLOOKUP(Tabelle32[[#This Row],[Device ID]],BOM!$A$3:$BO$103,11,FALSE),"")</f>
        <v/>
      </c>
      <c r="J91" t="str">
        <f>IFERROR(VLOOKUP(Tabelle32[[#This Row],[Device ID]],BOM!$A$3:$BO$103,12,FALSE),"")</f>
        <v/>
      </c>
      <c r="K91" t="str">
        <f>IFERROR(VLOOKUP(Tabelle32[[#This Row],[Device ID]],BOM!$A$3:$BO$103,13,FALSE),"")</f>
        <v/>
      </c>
      <c r="L91" t="str">
        <f>IFERROR(VLOOKUP(Tabelle32[[#This Row],[Device ID]],BOM!$A$3:$BO$103,14,FALSE),"")</f>
        <v/>
      </c>
      <c r="M91" t="str">
        <f>IFERROR(VLOOKUP(Tabelle32[[#This Row],[Device ID]],BOM!$A$3:$BO$103,16,FALSE),"")</f>
        <v/>
      </c>
      <c r="N91" t="str">
        <f>IFERROR(VLOOKUP(Tabelle32[[#This Row],[Device ID]],BOM!$A$3:$BO$103,17,FALSE),"")</f>
        <v/>
      </c>
      <c r="P91" s="16" t="str">
        <f>IFERROR(VLOOKUP(Tabelle32[[#This Row],[Device ID]],BOM!$A$3:$BO$50,19,FALSE),"")</f>
        <v/>
      </c>
      <c r="Q91" s="16" t="str">
        <f>IFERROR(VLOOKUP(Tabelle32[[#This Row],[Device ID]],BOM!$A$3:$BO$50,20,FALSE),"")</f>
        <v/>
      </c>
      <c r="R91" s="16" t="str">
        <f>IFERROR(VLOOKUP(Tabelle32[[#This Row],[Device ID]],BOM!$A$3:$BO$50,21,FALSE),"")</f>
        <v/>
      </c>
      <c r="U91" t="str">
        <f>IFERROR(VLOOKUP(Tabelle32[[#This Row],[Device ID]],BOM!$A$3:$BO$103,24,FALSE),"")</f>
        <v/>
      </c>
      <c r="V91" s="14" t="str">
        <f>IFERROR(VLOOKUP(Tabelle32[[#This Row],[Device ID]],BOM!$A$3:$BO$103,25,FALSE),"")</f>
        <v/>
      </c>
      <c r="W91" s="14" t="str">
        <f>IFERROR(VLOOKUP(Tabelle32[[#This Row],[Device ID]],BOM!$A$3:$BO$103,26,FALSE),"")</f>
        <v/>
      </c>
      <c r="X91" s="14" t="str">
        <f>IFERROR(VLOOKUP(Tabelle32[[#This Row],[Device ID]],BOM!$A$3:$BO$103,27,FALSE),"")</f>
        <v/>
      </c>
      <c r="Y91" s="14" t="str">
        <f>IFERROR(VLOOKUP(Tabelle32[[#This Row],[Device ID]],BOM!$A$3:$BO$103,28,FALSE),"")</f>
        <v/>
      </c>
      <c r="Z91" s="14" t="str">
        <f>IFERROR(VLOOKUP(Tabelle32[[#This Row],[Device ID]],BOM!$A$3:$BO$103,29,FALSE),"")</f>
        <v/>
      </c>
      <c r="AA91" s="14" t="str">
        <f>IFERROR(VLOOKUP(Tabelle32[[#This Row],[Device ID]],BOM!$A$3:$BO$103,30,FALSE),"")</f>
        <v/>
      </c>
      <c r="AB91" s="14" t="str">
        <f>IFERROR(VLOOKUP(Tabelle32[[#This Row],[Device ID]],BOM!$A$3:$BO$103,31,FALSE),"")</f>
        <v/>
      </c>
      <c r="AC91" s="14" t="str">
        <f>IFERROR(VLOOKUP(Tabelle32[[#This Row],[Device ID]],BOM!$A$3:$BO$103,32,FALSE),"")</f>
        <v/>
      </c>
      <c r="AD91" s="14" t="str">
        <f>IFERROR(VLOOKUP(Tabelle32[[#This Row],[Device ID]],BOM!$A$3:$BO$103,33,FALSE),"")</f>
        <v/>
      </c>
      <c r="AE91" s="14" t="str">
        <f>IFERROR(VLOOKUP(Tabelle32[[#This Row],[Device ID]],BOM!$A$3:$BO$103,34,FALSE),"")</f>
        <v/>
      </c>
      <c r="AF91" s="14" t="str">
        <f>IFERROR(VLOOKUP(Tabelle32[[#This Row],[Device ID]],BOM!$A$3:$BO$103,35,FALSE),"")</f>
        <v/>
      </c>
      <c r="AG91" s="14" t="str">
        <f>IFERROR(VLOOKUP(Tabelle32[[#This Row],[Device ID]],BOM!$A$3:$BO$103,36,FALSE),"")</f>
        <v/>
      </c>
      <c r="AL91" t="str">
        <f>IFERROR(VLOOKUP(Tabelle32[[#This Row],[Device ID]],BOM!$A$3:$BO$103,41,FALSE),"")</f>
        <v/>
      </c>
      <c r="AN91" t="str">
        <f>IFERROR(VLOOKUP(Tabelle32[[#This Row],[Device ID]],BOM!$A$3:$BO$103,43,FALSE),"")</f>
        <v/>
      </c>
      <c r="AP91" t="str">
        <f>IFERROR(CONCATENATE(Tabelle32[[#This Row],[Family
GFX-Unit]]," | ",Tabelle32[[#This Row],[Label 1
GFX-Unit]]," | ",Tabelle32[[#This Row],[Attached Device if Gateway]]),"")</f>
        <v xml:space="preserve"> |  | </v>
      </c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 t="str">
        <f>IF(COUNTA(Tabelle32[[#This Row],[Type:Vid_1080i50]:[Type:Anc_Prot]])&gt;0,"x","")</f>
        <v/>
      </c>
      <c r="BJ91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91" s="19"/>
      <c r="BN91" s="19"/>
      <c r="BO91" s="19"/>
      <c r="BP91" s="19"/>
      <c r="BQ91" s="19">
        <f>LEN(Tabelle32[[#This Row],[Label 1
GFX-Unit]])</f>
        <v>0</v>
      </c>
      <c r="BR91" s="19"/>
      <c r="BS91" s="19"/>
    </row>
    <row r="92" spans="1:71" ht="13" x14ac:dyDescent="0.3">
      <c r="A92" t="str">
        <f>IF(Tabelle32[[#This Row],[Device ID]]&gt;0,CONCATENATE(Tabelle32[[#This Row],[Device ID]],".",TEXT(Tabelle32[[#This Row],[Streamcounter]],"####0000")),"")</f>
        <v/>
      </c>
      <c r="B92" s="17" t="str">
        <f>IFERROR(IF(VLOOKUP(Tabelle32[[#This Row],[Device ID]],BOM!$A$3:$B$103,2,FALSE)=0,"",CONCATENATE(VLOOKUP(Tabelle32[[#This Row],[Device ID]],BOM!$A$3:$B$103,2,FALSE),"_",BV92)),"")</f>
        <v/>
      </c>
      <c r="C92" s="36"/>
      <c r="D92" s="36"/>
      <c r="E92" s="36"/>
      <c r="F92" t="str">
        <f>IFERROR(VLOOKUP(Tabelle32[[#This Row],[Device ID]],BOM!$A$3:$BO$103,15,FALSE),"")</f>
        <v/>
      </c>
      <c r="G92" s="19"/>
      <c r="H92" t="str">
        <f>IFERROR(VLOOKUP(Tabelle32[[#This Row],[Device ID]],BOM!$A$3:$BO$103,2,FALSE),"")</f>
        <v/>
      </c>
      <c r="I92" t="str">
        <f>IFERROR(VLOOKUP(Tabelle32[[#This Row],[Device ID]],BOM!$A$3:$BO$103,11,FALSE),"")</f>
        <v/>
      </c>
      <c r="J92" t="str">
        <f>IFERROR(VLOOKUP(Tabelle32[[#This Row],[Device ID]],BOM!$A$3:$BO$103,12,FALSE),"")</f>
        <v/>
      </c>
      <c r="K92" t="str">
        <f>IFERROR(VLOOKUP(Tabelle32[[#This Row],[Device ID]],BOM!$A$3:$BO$103,13,FALSE),"")</f>
        <v/>
      </c>
      <c r="L92" t="str">
        <f>IFERROR(VLOOKUP(Tabelle32[[#This Row],[Device ID]],BOM!$A$3:$BO$103,14,FALSE),"")</f>
        <v/>
      </c>
      <c r="M92" t="str">
        <f>IFERROR(VLOOKUP(Tabelle32[[#This Row],[Device ID]],BOM!$A$3:$BO$103,16,FALSE),"")</f>
        <v/>
      </c>
      <c r="N92" t="str">
        <f>IFERROR(VLOOKUP(Tabelle32[[#This Row],[Device ID]],BOM!$A$3:$BO$103,17,FALSE),"")</f>
        <v/>
      </c>
      <c r="P92" s="16" t="str">
        <f>IFERROR(VLOOKUP(Tabelle32[[#This Row],[Device ID]],BOM!$A$3:$BO$50,19,FALSE),"")</f>
        <v/>
      </c>
      <c r="Q92" s="16" t="str">
        <f>IFERROR(VLOOKUP(Tabelle32[[#This Row],[Device ID]],BOM!$A$3:$BO$50,20,FALSE),"")</f>
        <v/>
      </c>
      <c r="R92" s="16" t="str">
        <f>IFERROR(VLOOKUP(Tabelle32[[#This Row],[Device ID]],BOM!$A$3:$BO$50,21,FALSE),"")</f>
        <v/>
      </c>
      <c r="U92" t="str">
        <f>IFERROR(VLOOKUP(Tabelle32[[#This Row],[Device ID]],BOM!$A$3:$BO$103,24,FALSE),"")</f>
        <v/>
      </c>
      <c r="V92" s="14" t="str">
        <f>IFERROR(VLOOKUP(Tabelle32[[#This Row],[Device ID]],BOM!$A$3:$BO$103,25,FALSE),"")</f>
        <v/>
      </c>
      <c r="W92" s="14" t="str">
        <f>IFERROR(VLOOKUP(Tabelle32[[#This Row],[Device ID]],BOM!$A$3:$BO$103,26,FALSE),"")</f>
        <v/>
      </c>
      <c r="X92" s="14" t="str">
        <f>IFERROR(VLOOKUP(Tabelle32[[#This Row],[Device ID]],BOM!$A$3:$BO$103,27,FALSE),"")</f>
        <v/>
      </c>
      <c r="Y92" s="14" t="str">
        <f>IFERROR(VLOOKUP(Tabelle32[[#This Row],[Device ID]],BOM!$A$3:$BO$103,28,FALSE),"")</f>
        <v/>
      </c>
      <c r="Z92" s="14" t="str">
        <f>IFERROR(VLOOKUP(Tabelle32[[#This Row],[Device ID]],BOM!$A$3:$BO$103,29,FALSE),"")</f>
        <v/>
      </c>
      <c r="AA92" s="14" t="str">
        <f>IFERROR(VLOOKUP(Tabelle32[[#This Row],[Device ID]],BOM!$A$3:$BO$103,30,FALSE),"")</f>
        <v/>
      </c>
      <c r="AB92" s="14" t="str">
        <f>IFERROR(VLOOKUP(Tabelle32[[#This Row],[Device ID]],BOM!$A$3:$BO$103,31,FALSE),"")</f>
        <v/>
      </c>
      <c r="AC92" s="14" t="str">
        <f>IFERROR(VLOOKUP(Tabelle32[[#This Row],[Device ID]],BOM!$A$3:$BO$103,32,FALSE),"")</f>
        <v/>
      </c>
      <c r="AD92" s="14" t="str">
        <f>IFERROR(VLOOKUP(Tabelle32[[#This Row],[Device ID]],BOM!$A$3:$BO$103,33,FALSE),"")</f>
        <v/>
      </c>
      <c r="AE92" s="14" t="str">
        <f>IFERROR(VLOOKUP(Tabelle32[[#This Row],[Device ID]],BOM!$A$3:$BO$103,34,FALSE),"")</f>
        <v/>
      </c>
      <c r="AF92" s="14" t="str">
        <f>IFERROR(VLOOKUP(Tabelle32[[#This Row],[Device ID]],BOM!$A$3:$BO$103,35,FALSE),"")</f>
        <v/>
      </c>
      <c r="AG92" s="14" t="str">
        <f>IFERROR(VLOOKUP(Tabelle32[[#This Row],[Device ID]],BOM!$A$3:$BO$103,36,FALSE),"")</f>
        <v/>
      </c>
      <c r="AL92" t="str">
        <f>IFERROR(VLOOKUP(Tabelle32[[#This Row],[Device ID]],BOM!$A$3:$BO$103,41,FALSE),"")</f>
        <v/>
      </c>
      <c r="AN92" t="str">
        <f>IFERROR(VLOOKUP(Tabelle32[[#This Row],[Device ID]],BOM!$A$3:$BO$103,43,FALSE),"")</f>
        <v/>
      </c>
      <c r="AP92" t="str">
        <f>IFERROR(CONCATENATE(Tabelle32[[#This Row],[Family
GFX-Unit]]," | ",Tabelle32[[#This Row],[Label 1
GFX-Unit]]," | ",Tabelle32[[#This Row],[Attached Device if Gateway]]),"")</f>
        <v xml:space="preserve"> |  | </v>
      </c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 t="str">
        <f>IF(COUNTA(Tabelle32[[#This Row],[Type:Vid_1080i50]:[Type:Anc_Prot]])&gt;0,"x","")</f>
        <v/>
      </c>
      <c r="BJ92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92" s="19"/>
      <c r="BN92" s="19"/>
      <c r="BO92" s="19"/>
      <c r="BP92" s="19"/>
      <c r="BQ92" s="19">
        <f>LEN(Tabelle32[[#This Row],[Label 1
GFX-Unit]])</f>
        <v>0</v>
      </c>
      <c r="BR92" s="19"/>
      <c r="BS92" s="19"/>
    </row>
    <row r="93" spans="1:71" ht="13" x14ac:dyDescent="0.3">
      <c r="A93" t="str">
        <f>IF(Tabelle32[[#This Row],[Device ID]]&gt;0,CONCATENATE(Tabelle32[[#This Row],[Device ID]],".",TEXT(Tabelle32[[#This Row],[Streamcounter]],"####0000")),"")</f>
        <v/>
      </c>
      <c r="B93" s="17" t="str">
        <f>IFERROR(IF(VLOOKUP(Tabelle32[[#This Row],[Device ID]],BOM!$A$3:$B$103,2,FALSE)=0,"",CONCATENATE(VLOOKUP(Tabelle32[[#This Row],[Device ID]],BOM!$A$3:$B$103,2,FALSE),"_",BV93)),"")</f>
        <v/>
      </c>
      <c r="C93" s="36"/>
      <c r="D93" s="36"/>
      <c r="E93" s="36"/>
      <c r="F93" t="str">
        <f>IFERROR(VLOOKUP(Tabelle32[[#This Row],[Device ID]],BOM!$A$3:$BO$103,15,FALSE),"")</f>
        <v/>
      </c>
      <c r="G93" s="19"/>
      <c r="H93" t="str">
        <f>IFERROR(VLOOKUP(Tabelle32[[#This Row],[Device ID]],BOM!$A$3:$BO$103,2,FALSE),"")</f>
        <v/>
      </c>
      <c r="I93" t="str">
        <f>IFERROR(VLOOKUP(Tabelle32[[#This Row],[Device ID]],BOM!$A$3:$BO$103,11,FALSE),"")</f>
        <v/>
      </c>
      <c r="J93" t="str">
        <f>IFERROR(VLOOKUP(Tabelle32[[#This Row],[Device ID]],BOM!$A$3:$BO$103,12,FALSE),"")</f>
        <v/>
      </c>
      <c r="K93" t="str">
        <f>IFERROR(VLOOKUP(Tabelle32[[#This Row],[Device ID]],BOM!$A$3:$BO$103,13,FALSE),"")</f>
        <v/>
      </c>
      <c r="L93" t="str">
        <f>IFERROR(VLOOKUP(Tabelle32[[#This Row],[Device ID]],BOM!$A$3:$BO$103,14,FALSE),"")</f>
        <v/>
      </c>
      <c r="M93" t="str">
        <f>IFERROR(VLOOKUP(Tabelle32[[#This Row],[Device ID]],BOM!$A$3:$BO$103,16,FALSE),"")</f>
        <v/>
      </c>
      <c r="N93" t="str">
        <f>IFERROR(VLOOKUP(Tabelle32[[#This Row],[Device ID]],BOM!$A$3:$BO$103,17,FALSE),"")</f>
        <v/>
      </c>
      <c r="P93" s="16" t="str">
        <f>IFERROR(VLOOKUP(Tabelle32[[#This Row],[Device ID]],BOM!$A$3:$BO$50,19,FALSE),"")</f>
        <v/>
      </c>
      <c r="Q93" s="16" t="str">
        <f>IFERROR(VLOOKUP(Tabelle32[[#This Row],[Device ID]],BOM!$A$3:$BO$50,20,FALSE),"")</f>
        <v/>
      </c>
      <c r="R93" s="16" t="str">
        <f>IFERROR(VLOOKUP(Tabelle32[[#This Row],[Device ID]],BOM!$A$3:$BO$50,21,FALSE),"")</f>
        <v/>
      </c>
      <c r="U93" t="str">
        <f>IFERROR(VLOOKUP(Tabelle32[[#This Row],[Device ID]],BOM!$A$3:$BO$103,24,FALSE),"")</f>
        <v/>
      </c>
      <c r="V93" s="14" t="str">
        <f>IFERROR(VLOOKUP(Tabelle32[[#This Row],[Device ID]],BOM!$A$3:$BO$103,25,FALSE),"")</f>
        <v/>
      </c>
      <c r="W93" s="14" t="str">
        <f>IFERROR(VLOOKUP(Tabelle32[[#This Row],[Device ID]],BOM!$A$3:$BO$103,26,FALSE),"")</f>
        <v/>
      </c>
      <c r="X93" s="14" t="str">
        <f>IFERROR(VLOOKUP(Tabelle32[[#This Row],[Device ID]],BOM!$A$3:$BO$103,27,FALSE),"")</f>
        <v/>
      </c>
      <c r="Y93" s="14" t="str">
        <f>IFERROR(VLOOKUP(Tabelle32[[#This Row],[Device ID]],BOM!$A$3:$BO$103,28,FALSE),"")</f>
        <v/>
      </c>
      <c r="Z93" s="14" t="str">
        <f>IFERROR(VLOOKUP(Tabelle32[[#This Row],[Device ID]],BOM!$A$3:$BO$103,29,FALSE),"")</f>
        <v/>
      </c>
      <c r="AA93" s="14" t="str">
        <f>IFERROR(VLOOKUP(Tabelle32[[#This Row],[Device ID]],BOM!$A$3:$BO$103,30,FALSE),"")</f>
        <v/>
      </c>
      <c r="AB93" s="14" t="str">
        <f>IFERROR(VLOOKUP(Tabelle32[[#This Row],[Device ID]],BOM!$A$3:$BO$103,31,FALSE),"")</f>
        <v/>
      </c>
      <c r="AC93" s="14" t="str">
        <f>IFERROR(VLOOKUP(Tabelle32[[#This Row],[Device ID]],BOM!$A$3:$BO$103,32,FALSE),"")</f>
        <v/>
      </c>
      <c r="AD93" s="14" t="str">
        <f>IFERROR(VLOOKUP(Tabelle32[[#This Row],[Device ID]],BOM!$A$3:$BO$103,33,FALSE),"")</f>
        <v/>
      </c>
      <c r="AE93" s="14" t="str">
        <f>IFERROR(VLOOKUP(Tabelle32[[#This Row],[Device ID]],BOM!$A$3:$BO$103,34,FALSE),"")</f>
        <v/>
      </c>
      <c r="AF93" s="14" t="str">
        <f>IFERROR(VLOOKUP(Tabelle32[[#This Row],[Device ID]],BOM!$A$3:$BO$103,35,FALSE),"")</f>
        <v/>
      </c>
      <c r="AG93" s="14" t="str">
        <f>IFERROR(VLOOKUP(Tabelle32[[#This Row],[Device ID]],BOM!$A$3:$BO$103,36,FALSE),"")</f>
        <v/>
      </c>
      <c r="AL93" t="str">
        <f>IFERROR(VLOOKUP(Tabelle32[[#This Row],[Device ID]],BOM!$A$3:$BO$103,41,FALSE),"")</f>
        <v/>
      </c>
      <c r="AN93" t="str">
        <f>IFERROR(VLOOKUP(Tabelle32[[#This Row],[Device ID]],BOM!$A$3:$BO$103,43,FALSE),"")</f>
        <v/>
      </c>
      <c r="AP93" t="str">
        <f>IFERROR(CONCATENATE(Tabelle32[[#This Row],[Family
GFX-Unit]]," | ",Tabelle32[[#This Row],[Label 1
GFX-Unit]]," | ",Tabelle32[[#This Row],[Attached Device if Gateway]]),"")</f>
        <v xml:space="preserve"> |  | </v>
      </c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 t="str">
        <f>IF(COUNTA(Tabelle32[[#This Row],[Type:Vid_1080i50]:[Type:Anc_Prot]])&gt;0,"x","")</f>
        <v/>
      </c>
      <c r="BJ93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93" s="19"/>
      <c r="BN93" s="19"/>
      <c r="BO93" s="19"/>
      <c r="BP93" s="19"/>
      <c r="BQ93" s="19">
        <f>LEN(Tabelle32[[#This Row],[Label 1
GFX-Unit]])</f>
        <v>0</v>
      </c>
      <c r="BR93" s="19"/>
      <c r="BS93" s="19"/>
    </row>
    <row r="94" spans="1:71" ht="13" x14ac:dyDescent="0.3">
      <c r="A94" t="str">
        <f>IF(Tabelle32[[#This Row],[Device ID]]&gt;0,CONCATENATE(Tabelle32[[#This Row],[Device ID]],".",TEXT(Tabelle32[[#This Row],[Streamcounter]],"####0000")),"")</f>
        <v/>
      </c>
      <c r="B94" s="17" t="str">
        <f>IFERROR(IF(VLOOKUP(Tabelle32[[#This Row],[Device ID]],BOM!$A$3:$B$103,2,FALSE)=0,"",CONCATENATE(VLOOKUP(Tabelle32[[#This Row],[Device ID]],BOM!$A$3:$B$103,2,FALSE),"_",BV94)),"")</f>
        <v/>
      </c>
      <c r="C94" s="36"/>
      <c r="D94" s="36"/>
      <c r="E94" s="36"/>
      <c r="F94" t="str">
        <f>IFERROR(VLOOKUP(Tabelle32[[#This Row],[Device ID]],BOM!$A$3:$BO$103,15,FALSE),"")</f>
        <v/>
      </c>
      <c r="G94" s="19"/>
      <c r="H94" t="str">
        <f>IFERROR(VLOOKUP(Tabelle32[[#This Row],[Device ID]],BOM!$A$3:$BO$103,2,FALSE),"")</f>
        <v/>
      </c>
      <c r="I94" t="str">
        <f>IFERROR(VLOOKUP(Tabelle32[[#This Row],[Device ID]],BOM!$A$3:$BO$103,11,FALSE),"")</f>
        <v/>
      </c>
      <c r="J94" t="str">
        <f>IFERROR(VLOOKUP(Tabelle32[[#This Row],[Device ID]],BOM!$A$3:$BO$103,12,FALSE),"")</f>
        <v/>
      </c>
      <c r="K94" t="str">
        <f>IFERROR(VLOOKUP(Tabelle32[[#This Row],[Device ID]],BOM!$A$3:$BO$103,13,FALSE),"")</f>
        <v/>
      </c>
      <c r="L94" t="str">
        <f>IFERROR(VLOOKUP(Tabelle32[[#This Row],[Device ID]],BOM!$A$3:$BO$103,14,FALSE),"")</f>
        <v/>
      </c>
      <c r="M94" t="str">
        <f>IFERROR(VLOOKUP(Tabelle32[[#This Row],[Device ID]],BOM!$A$3:$BO$103,16,FALSE),"")</f>
        <v/>
      </c>
      <c r="N94" t="str">
        <f>IFERROR(VLOOKUP(Tabelle32[[#This Row],[Device ID]],BOM!$A$3:$BO$103,17,FALSE),"")</f>
        <v/>
      </c>
      <c r="P94" s="16" t="str">
        <f>IFERROR(VLOOKUP(Tabelle32[[#This Row],[Device ID]],BOM!$A$3:$BO$50,19,FALSE),"")</f>
        <v/>
      </c>
      <c r="Q94" s="16" t="str">
        <f>IFERROR(VLOOKUP(Tabelle32[[#This Row],[Device ID]],BOM!$A$3:$BO$50,20,FALSE),"")</f>
        <v/>
      </c>
      <c r="R94" s="16" t="str">
        <f>IFERROR(VLOOKUP(Tabelle32[[#This Row],[Device ID]],BOM!$A$3:$BO$50,21,FALSE),"")</f>
        <v/>
      </c>
      <c r="U94" t="str">
        <f>IFERROR(VLOOKUP(Tabelle32[[#This Row],[Device ID]],BOM!$A$3:$BO$103,24,FALSE),"")</f>
        <v/>
      </c>
      <c r="V94" s="14" t="str">
        <f>IFERROR(VLOOKUP(Tabelle32[[#This Row],[Device ID]],BOM!$A$3:$BO$103,25,FALSE),"")</f>
        <v/>
      </c>
      <c r="W94" s="14" t="str">
        <f>IFERROR(VLOOKUP(Tabelle32[[#This Row],[Device ID]],BOM!$A$3:$BO$103,26,FALSE),"")</f>
        <v/>
      </c>
      <c r="X94" s="14" t="str">
        <f>IFERROR(VLOOKUP(Tabelle32[[#This Row],[Device ID]],BOM!$A$3:$BO$103,27,FALSE),"")</f>
        <v/>
      </c>
      <c r="Y94" s="14" t="str">
        <f>IFERROR(VLOOKUP(Tabelle32[[#This Row],[Device ID]],BOM!$A$3:$BO$103,28,FALSE),"")</f>
        <v/>
      </c>
      <c r="Z94" s="14" t="str">
        <f>IFERROR(VLOOKUP(Tabelle32[[#This Row],[Device ID]],BOM!$A$3:$BO$103,29,FALSE),"")</f>
        <v/>
      </c>
      <c r="AA94" s="14" t="str">
        <f>IFERROR(VLOOKUP(Tabelle32[[#This Row],[Device ID]],BOM!$A$3:$BO$103,30,FALSE),"")</f>
        <v/>
      </c>
      <c r="AB94" s="14" t="str">
        <f>IFERROR(VLOOKUP(Tabelle32[[#This Row],[Device ID]],BOM!$A$3:$BO$103,31,FALSE),"")</f>
        <v/>
      </c>
      <c r="AC94" s="14" t="str">
        <f>IFERROR(VLOOKUP(Tabelle32[[#This Row],[Device ID]],BOM!$A$3:$BO$103,32,FALSE),"")</f>
        <v/>
      </c>
      <c r="AD94" s="14" t="str">
        <f>IFERROR(VLOOKUP(Tabelle32[[#This Row],[Device ID]],BOM!$A$3:$BO$103,33,FALSE),"")</f>
        <v/>
      </c>
      <c r="AE94" s="14" t="str">
        <f>IFERROR(VLOOKUP(Tabelle32[[#This Row],[Device ID]],BOM!$A$3:$BO$103,34,FALSE),"")</f>
        <v/>
      </c>
      <c r="AF94" s="14" t="str">
        <f>IFERROR(VLOOKUP(Tabelle32[[#This Row],[Device ID]],BOM!$A$3:$BO$103,35,FALSE),"")</f>
        <v/>
      </c>
      <c r="AG94" s="14" t="str">
        <f>IFERROR(VLOOKUP(Tabelle32[[#This Row],[Device ID]],BOM!$A$3:$BO$103,36,FALSE),"")</f>
        <v/>
      </c>
      <c r="AL94" t="str">
        <f>IFERROR(VLOOKUP(Tabelle32[[#This Row],[Device ID]],BOM!$A$3:$BO$103,41,FALSE),"")</f>
        <v/>
      </c>
      <c r="AN94" t="str">
        <f>IFERROR(VLOOKUP(Tabelle32[[#This Row],[Device ID]],BOM!$A$3:$BO$103,43,FALSE),"")</f>
        <v/>
      </c>
      <c r="AP94" t="str">
        <f>IFERROR(CONCATENATE(Tabelle32[[#This Row],[Family
GFX-Unit]]," | ",Tabelle32[[#This Row],[Label 1
GFX-Unit]]," | ",Tabelle32[[#This Row],[Attached Device if Gateway]]),"")</f>
        <v xml:space="preserve"> |  | </v>
      </c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 t="str">
        <f>IF(COUNTA(Tabelle32[[#This Row],[Type:Vid_1080i50]:[Type:Anc_Prot]])&gt;0,"x","")</f>
        <v/>
      </c>
      <c r="BJ94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94" s="19"/>
      <c r="BN94" s="19"/>
      <c r="BO94" s="19"/>
      <c r="BP94" s="19"/>
      <c r="BQ94" s="19">
        <f>LEN(Tabelle32[[#This Row],[Label 1
GFX-Unit]])</f>
        <v>0</v>
      </c>
      <c r="BR94" s="19"/>
      <c r="BS94" s="19"/>
    </row>
    <row r="95" spans="1:71" ht="13" x14ac:dyDescent="0.3">
      <c r="A95" t="str">
        <f>IF(Tabelle32[[#This Row],[Device ID]]&gt;0,CONCATENATE(Tabelle32[[#This Row],[Device ID]],".",TEXT(Tabelle32[[#This Row],[Streamcounter]],"####0000")),"")</f>
        <v/>
      </c>
      <c r="B95" s="17" t="str">
        <f>IFERROR(IF(VLOOKUP(Tabelle32[[#This Row],[Device ID]],BOM!$A$3:$B$103,2,FALSE)=0,"",CONCATENATE(VLOOKUP(Tabelle32[[#This Row],[Device ID]],BOM!$A$3:$B$103,2,FALSE),"_",BV95)),"")</f>
        <v/>
      </c>
      <c r="C95" s="36"/>
      <c r="D95" s="36"/>
      <c r="E95" s="36"/>
      <c r="F95" t="str">
        <f>IFERROR(VLOOKUP(Tabelle32[[#This Row],[Device ID]],BOM!$A$3:$BO$103,15,FALSE),"")</f>
        <v/>
      </c>
      <c r="G95" s="19"/>
      <c r="H95" t="str">
        <f>IFERROR(VLOOKUP(Tabelle32[[#This Row],[Device ID]],BOM!$A$3:$BO$103,2,FALSE),"")</f>
        <v/>
      </c>
      <c r="I95" t="str">
        <f>IFERROR(VLOOKUP(Tabelle32[[#This Row],[Device ID]],BOM!$A$3:$BO$103,11,FALSE),"")</f>
        <v/>
      </c>
      <c r="J95" t="str">
        <f>IFERROR(VLOOKUP(Tabelle32[[#This Row],[Device ID]],BOM!$A$3:$BO$103,12,FALSE),"")</f>
        <v/>
      </c>
      <c r="K95" t="str">
        <f>IFERROR(VLOOKUP(Tabelle32[[#This Row],[Device ID]],BOM!$A$3:$BO$103,13,FALSE),"")</f>
        <v/>
      </c>
      <c r="L95" t="str">
        <f>IFERROR(VLOOKUP(Tabelle32[[#This Row],[Device ID]],BOM!$A$3:$BO$103,14,FALSE),"")</f>
        <v/>
      </c>
      <c r="M95" t="str">
        <f>IFERROR(VLOOKUP(Tabelle32[[#This Row],[Device ID]],BOM!$A$3:$BO$103,16,FALSE),"")</f>
        <v/>
      </c>
      <c r="N95" t="str">
        <f>IFERROR(VLOOKUP(Tabelle32[[#This Row],[Device ID]],BOM!$A$3:$BO$103,17,FALSE),"")</f>
        <v/>
      </c>
      <c r="P95" s="16" t="str">
        <f>IFERROR(VLOOKUP(Tabelle32[[#This Row],[Device ID]],BOM!$A$3:$BO$50,19,FALSE),"")</f>
        <v/>
      </c>
      <c r="Q95" s="16" t="str">
        <f>IFERROR(VLOOKUP(Tabelle32[[#This Row],[Device ID]],BOM!$A$3:$BO$50,20,FALSE),"")</f>
        <v/>
      </c>
      <c r="R95" s="16" t="str">
        <f>IFERROR(VLOOKUP(Tabelle32[[#This Row],[Device ID]],BOM!$A$3:$BO$50,21,FALSE),"")</f>
        <v/>
      </c>
      <c r="U95" t="str">
        <f>IFERROR(VLOOKUP(Tabelle32[[#This Row],[Device ID]],BOM!$A$3:$BO$103,24,FALSE),"")</f>
        <v/>
      </c>
      <c r="V95" s="14" t="str">
        <f>IFERROR(VLOOKUP(Tabelle32[[#This Row],[Device ID]],BOM!$A$3:$BO$103,25,FALSE),"")</f>
        <v/>
      </c>
      <c r="W95" s="14" t="str">
        <f>IFERROR(VLOOKUP(Tabelle32[[#This Row],[Device ID]],BOM!$A$3:$BO$103,26,FALSE),"")</f>
        <v/>
      </c>
      <c r="X95" s="14" t="str">
        <f>IFERROR(VLOOKUP(Tabelle32[[#This Row],[Device ID]],BOM!$A$3:$BO$103,27,FALSE),"")</f>
        <v/>
      </c>
      <c r="Y95" s="14" t="str">
        <f>IFERROR(VLOOKUP(Tabelle32[[#This Row],[Device ID]],BOM!$A$3:$BO$103,28,FALSE),"")</f>
        <v/>
      </c>
      <c r="Z95" s="14" t="str">
        <f>IFERROR(VLOOKUP(Tabelle32[[#This Row],[Device ID]],BOM!$A$3:$BO$103,29,FALSE),"")</f>
        <v/>
      </c>
      <c r="AA95" s="14" t="str">
        <f>IFERROR(VLOOKUP(Tabelle32[[#This Row],[Device ID]],BOM!$A$3:$BO$103,30,FALSE),"")</f>
        <v/>
      </c>
      <c r="AB95" s="14" t="str">
        <f>IFERROR(VLOOKUP(Tabelle32[[#This Row],[Device ID]],BOM!$A$3:$BO$103,31,FALSE),"")</f>
        <v/>
      </c>
      <c r="AC95" s="14" t="str">
        <f>IFERROR(VLOOKUP(Tabelle32[[#This Row],[Device ID]],BOM!$A$3:$BO$103,32,FALSE),"")</f>
        <v/>
      </c>
      <c r="AD95" s="14" t="str">
        <f>IFERROR(VLOOKUP(Tabelle32[[#This Row],[Device ID]],BOM!$A$3:$BO$103,33,FALSE),"")</f>
        <v/>
      </c>
      <c r="AE95" s="14" t="str">
        <f>IFERROR(VLOOKUP(Tabelle32[[#This Row],[Device ID]],BOM!$A$3:$BO$103,34,FALSE),"")</f>
        <v/>
      </c>
      <c r="AF95" s="14" t="str">
        <f>IFERROR(VLOOKUP(Tabelle32[[#This Row],[Device ID]],BOM!$A$3:$BO$103,35,FALSE),"")</f>
        <v/>
      </c>
      <c r="AG95" s="14" t="str">
        <f>IFERROR(VLOOKUP(Tabelle32[[#This Row],[Device ID]],BOM!$A$3:$BO$103,36,FALSE),"")</f>
        <v/>
      </c>
      <c r="AL95" t="str">
        <f>IFERROR(VLOOKUP(Tabelle32[[#This Row],[Device ID]],BOM!$A$3:$BO$103,41,FALSE),"")</f>
        <v/>
      </c>
      <c r="AN95" t="str">
        <f>IFERROR(VLOOKUP(Tabelle32[[#This Row],[Device ID]],BOM!$A$3:$BO$103,43,FALSE),"")</f>
        <v/>
      </c>
      <c r="AP95" t="str">
        <f>IFERROR(CONCATENATE(Tabelle32[[#This Row],[Family
GFX-Unit]]," | ",Tabelle32[[#This Row],[Label 1
GFX-Unit]]," | ",Tabelle32[[#This Row],[Attached Device if Gateway]]),"")</f>
        <v xml:space="preserve"> |  | </v>
      </c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 t="str">
        <f>IF(COUNTA(Tabelle32[[#This Row],[Type:Vid_1080i50]:[Type:Anc_Prot]])&gt;0,"x","")</f>
        <v/>
      </c>
      <c r="BJ95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95" s="19"/>
      <c r="BN95" s="19"/>
      <c r="BO95" s="19"/>
      <c r="BP95" s="19"/>
      <c r="BQ95" s="19">
        <f>LEN(Tabelle32[[#This Row],[Label 1
GFX-Unit]])</f>
        <v>0</v>
      </c>
      <c r="BR95" s="19"/>
      <c r="BS95" s="19"/>
    </row>
    <row r="96" spans="1:71" ht="13" x14ac:dyDescent="0.3">
      <c r="A96" t="str">
        <f>IF(Tabelle32[[#This Row],[Device ID]]&gt;0,CONCATENATE(Tabelle32[[#This Row],[Device ID]],".",TEXT(Tabelle32[[#This Row],[Streamcounter]],"####0000")),"")</f>
        <v/>
      </c>
      <c r="B96" s="17" t="str">
        <f>IFERROR(IF(VLOOKUP(Tabelle32[[#This Row],[Device ID]],BOM!$A$3:$B$103,2,FALSE)=0,"",CONCATENATE(VLOOKUP(Tabelle32[[#This Row],[Device ID]],BOM!$A$3:$B$103,2,FALSE),"_",BV96)),"")</f>
        <v/>
      </c>
      <c r="C96" s="36"/>
      <c r="D96" s="36"/>
      <c r="E96" s="36"/>
      <c r="F96" t="str">
        <f>IFERROR(VLOOKUP(Tabelle32[[#This Row],[Device ID]],BOM!$A$3:$BO$103,15,FALSE),"")</f>
        <v/>
      </c>
      <c r="G96" s="19"/>
      <c r="H96" t="str">
        <f>IFERROR(VLOOKUP(Tabelle32[[#This Row],[Device ID]],BOM!$A$3:$BO$103,2,FALSE),"")</f>
        <v/>
      </c>
      <c r="I96" t="str">
        <f>IFERROR(VLOOKUP(Tabelle32[[#This Row],[Device ID]],BOM!$A$3:$BO$103,11,FALSE),"")</f>
        <v/>
      </c>
      <c r="J96" t="str">
        <f>IFERROR(VLOOKUP(Tabelle32[[#This Row],[Device ID]],BOM!$A$3:$BO$103,12,FALSE),"")</f>
        <v/>
      </c>
      <c r="K96" t="str">
        <f>IFERROR(VLOOKUP(Tabelle32[[#This Row],[Device ID]],BOM!$A$3:$BO$103,13,FALSE),"")</f>
        <v/>
      </c>
      <c r="L96" t="str">
        <f>IFERROR(VLOOKUP(Tabelle32[[#This Row],[Device ID]],BOM!$A$3:$BO$103,14,FALSE),"")</f>
        <v/>
      </c>
      <c r="M96" t="str">
        <f>IFERROR(VLOOKUP(Tabelle32[[#This Row],[Device ID]],BOM!$A$3:$BO$103,16,FALSE),"")</f>
        <v/>
      </c>
      <c r="N96" t="str">
        <f>IFERROR(VLOOKUP(Tabelle32[[#This Row],[Device ID]],BOM!$A$3:$BO$103,17,FALSE),"")</f>
        <v/>
      </c>
      <c r="P96" s="16" t="str">
        <f>IFERROR(VLOOKUP(Tabelle32[[#This Row],[Device ID]],BOM!$A$3:$BO$50,19,FALSE),"")</f>
        <v/>
      </c>
      <c r="Q96" s="16" t="str">
        <f>IFERROR(VLOOKUP(Tabelle32[[#This Row],[Device ID]],BOM!$A$3:$BO$50,20,FALSE),"")</f>
        <v/>
      </c>
      <c r="R96" s="16" t="str">
        <f>IFERROR(VLOOKUP(Tabelle32[[#This Row],[Device ID]],BOM!$A$3:$BO$50,21,FALSE),"")</f>
        <v/>
      </c>
      <c r="U96" t="str">
        <f>IFERROR(VLOOKUP(Tabelle32[[#This Row],[Device ID]],BOM!$A$3:$BO$103,24,FALSE),"")</f>
        <v/>
      </c>
      <c r="V96" s="14" t="str">
        <f>IFERROR(VLOOKUP(Tabelle32[[#This Row],[Device ID]],BOM!$A$3:$BO$103,25,FALSE),"")</f>
        <v/>
      </c>
      <c r="W96" s="14" t="str">
        <f>IFERROR(VLOOKUP(Tabelle32[[#This Row],[Device ID]],BOM!$A$3:$BO$103,26,FALSE),"")</f>
        <v/>
      </c>
      <c r="X96" s="14" t="str">
        <f>IFERROR(VLOOKUP(Tabelle32[[#This Row],[Device ID]],BOM!$A$3:$BO$103,27,FALSE),"")</f>
        <v/>
      </c>
      <c r="Y96" s="14" t="str">
        <f>IFERROR(VLOOKUP(Tabelle32[[#This Row],[Device ID]],BOM!$A$3:$BO$103,28,FALSE),"")</f>
        <v/>
      </c>
      <c r="Z96" s="14" t="str">
        <f>IFERROR(VLOOKUP(Tabelle32[[#This Row],[Device ID]],BOM!$A$3:$BO$103,29,FALSE),"")</f>
        <v/>
      </c>
      <c r="AA96" s="14" t="str">
        <f>IFERROR(VLOOKUP(Tabelle32[[#This Row],[Device ID]],BOM!$A$3:$BO$103,30,FALSE),"")</f>
        <v/>
      </c>
      <c r="AB96" s="14" t="str">
        <f>IFERROR(VLOOKUP(Tabelle32[[#This Row],[Device ID]],BOM!$A$3:$BO$103,31,FALSE),"")</f>
        <v/>
      </c>
      <c r="AC96" s="14" t="str">
        <f>IFERROR(VLOOKUP(Tabelle32[[#This Row],[Device ID]],BOM!$A$3:$BO$103,32,FALSE),"")</f>
        <v/>
      </c>
      <c r="AD96" s="14" t="str">
        <f>IFERROR(VLOOKUP(Tabelle32[[#This Row],[Device ID]],BOM!$A$3:$BO$103,33,FALSE),"")</f>
        <v/>
      </c>
      <c r="AE96" s="14" t="str">
        <f>IFERROR(VLOOKUP(Tabelle32[[#This Row],[Device ID]],BOM!$A$3:$BO$103,34,FALSE),"")</f>
        <v/>
      </c>
      <c r="AF96" s="14" t="str">
        <f>IFERROR(VLOOKUP(Tabelle32[[#This Row],[Device ID]],BOM!$A$3:$BO$103,35,FALSE),"")</f>
        <v/>
      </c>
      <c r="AG96" s="14" t="str">
        <f>IFERROR(VLOOKUP(Tabelle32[[#This Row],[Device ID]],BOM!$A$3:$BO$103,36,FALSE),"")</f>
        <v/>
      </c>
      <c r="AL96" t="str">
        <f>IFERROR(VLOOKUP(Tabelle32[[#This Row],[Device ID]],BOM!$A$3:$BO$103,41,FALSE),"")</f>
        <v/>
      </c>
      <c r="AN96" t="str">
        <f>IFERROR(VLOOKUP(Tabelle32[[#This Row],[Device ID]],BOM!$A$3:$BO$103,43,FALSE),"")</f>
        <v/>
      </c>
      <c r="AP96" t="str">
        <f>IFERROR(CONCATENATE(Tabelle32[[#This Row],[Family
GFX-Unit]]," | ",Tabelle32[[#This Row],[Label 1
GFX-Unit]]," | ",Tabelle32[[#This Row],[Attached Device if Gateway]]),"")</f>
        <v xml:space="preserve"> |  | </v>
      </c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 t="str">
        <f>IF(COUNTA(Tabelle32[[#This Row],[Type:Vid_1080i50]:[Type:Anc_Prot]])&gt;0,"x","")</f>
        <v/>
      </c>
      <c r="BJ96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96" s="19"/>
      <c r="BN96" s="19"/>
      <c r="BO96" s="19"/>
      <c r="BP96" s="19"/>
      <c r="BQ96" s="19">
        <f>LEN(Tabelle32[[#This Row],[Label 1
GFX-Unit]])</f>
        <v>0</v>
      </c>
      <c r="BR96" s="19"/>
      <c r="BS96" s="19"/>
    </row>
    <row r="97" spans="1:71" ht="13" x14ac:dyDescent="0.3">
      <c r="A97" t="str">
        <f>IF(Tabelle32[[#This Row],[Device ID]]&gt;0,CONCATENATE(Tabelle32[[#This Row],[Device ID]],".",TEXT(Tabelle32[[#This Row],[Streamcounter]],"####0000")),"")</f>
        <v/>
      </c>
      <c r="B97" s="17" t="str">
        <f>IFERROR(IF(VLOOKUP(Tabelle32[[#This Row],[Device ID]],BOM!$A$3:$B$103,2,FALSE)=0,"",CONCATENATE(VLOOKUP(Tabelle32[[#This Row],[Device ID]],BOM!$A$3:$B$103,2,FALSE),"_",BV97)),"")</f>
        <v/>
      </c>
      <c r="C97" s="36"/>
      <c r="D97" s="36"/>
      <c r="E97" s="36"/>
      <c r="F97" t="str">
        <f>IFERROR(VLOOKUP(Tabelle32[[#This Row],[Device ID]],BOM!$A$3:$BO$103,15,FALSE),"")</f>
        <v/>
      </c>
      <c r="G97" s="19"/>
      <c r="H97" t="str">
        <f>IFERROR(VLOOKUP(Tabelle32[[#This Row],[Device ID]],BOM!$A$3:$BO$103,2,FALSE),"")</f>
        <v/>
      </c>
      <c r="I97" t="str">
        <f>IFERROR(VLOOKUP(Tabelle32[[#This Row],[Device ID]],BOM!$A$3:$BO$103,11,FALSE),"")</f>
        <v/>
      </c>
      <c r="J97" t="str">
        <f>IFERROR(VLOOKUP(Tabelle32[[#This Row],[Device ID]],BOM!$A$3:$BO$103,12,FALSE),"")</f>
        <v/>
      </c>
      <c r="K97" t="str">
        <f>IFERROR(VLOOKUP(Tabelle32[[#This Row],[Device ID]],BOM!$A$3:$BO$103,13,FALSE),"")</f>
        <v/>
      </c>
      <c r="L97" t="str">
        <f>IFERROR(VLOOKUP(Tabelle32[[#This Row],[Device ID]],BOM!$A$3:$BO$103,14,FALSE),"")</f>
        <v/>
      </c>
      <c r="M97" t="str">
        <f>IFERROR(VLOOKUP(Tabelle32[[#This Row],[Device ID]],BOM!$A$3:$BO$103,16,FALSE),"")</f>
        <v/>
      </c>
      <c r="N97" t="str">
        <f>IFERROR(VLOOKUP(Tabelle32[[#This Row],[Device ID]],BOM!$A$3:$BO$103,17,FALSE),"")</f>
        <v/>
      </c>
      <c r="P97" s="16" t="str">
        <f>IFERROR(VLOOKUP(Tabelle32[[#This Row],[Device ID]],BOM!$A$3:$BO$50,19,FALSE),"")</f>
        <v/>
      </c>
      <c r="Q97" s="16" t="str">
        <f>IFERROR(VLOOKUP(Tabelle32[[#This Row],[Device ID]],BOM!$A$3:$BO$50,20,FALSE),"")</f>
        <v/>
      </c>
      <c r="R97" s="16" t="str">
        <f>IFERROR(VLOOKUP(Tabelle32[[#This Row],[Device ID]],BOM!$A$3:$BO$50,21,FALSE),"")</f>
        <v/>
      </c>
      <c r="U97" t="str">
        <f>IFERROR(VLOOKUP(Tabelle32[[#This Row],[Device ID]],BOM!$A$3:$BO$103,24,FALSE),"")</f>
        <v/>
      </c>
      <c r="V97" s="14" t="str">
        <f>IFERROR(VLOOKUP(Tabelle32[[#This Row],[Device ID]],BOM!$A$3:$BO$103,25,FALSE),"")</f>
        <v/>
      </c>
      <c r="W97" s="14" t="str">
        <f>IFERROR(VLOOKUP(Tabelle32[[#This Row],[Device ID]],BOM!$A$3:$BO$103,26,FALSE),"")</f>
        <v/>
      </c>
      <c r="X97" s="14" t="str">
        <f>IFERROR(VLOOKUP(Tabelle32[[#This Row],[Device ID]],BOM!$A$3:$BO$103,27,FALSE),"")</f>
        <v/>
      </c>
      <c r="Y97" s="14" t="str">
        <f>IFERROR(VLOOKUP(Tabelle32[[#This Row],[Device ID]],BOM!$A$3:$BO$103,28,FALSE),"")</f>
        <v/>
      </c>
      <c r="Z97" s="14" t="str">
        <f>IFERROR(VLOOKUP(Tabelle32[[#This Row],[Device ID]],BOM!$A$3:$BO$103,29,FALSE),"")</f>
        <v/>
      </c>
      <c r="AA97" s="14" t="str">
        <f>IFERROR(VLOOKUP(Tabelle32[[#This Row],[Device ID]],BOM!$A$3:$BO$103,30,FALSE),"")</f>
        <v/>
      </c>
      <c r="AB97" s="14" t="str">
        <f>IFERROR(VLOOKUP(Tabelle32[[#This Row],[Device ID]],BOM!$A$3:$BO$103,31,FALSE),"")</f>
        <v/>
      </c>
      <c r="AC97" s="14" t="str">
        <f>IFERROR(VLOOKUP(Tabelle32[[#This Row],[Device ID]],BOM!$A$3:$BO$103,32,FALSE),"")</f>
        <v/>
      </c>
      <c r="AD97" s="14" t="str">
        <f>IFERROR(VLOOKUP(Tabelle32[[#This Row],[Device ID]],BOM!$A$3:$BO$103,33,FALSE),"")</f>
        <v/>
      </c>
      <c r="AE97" s="14" t="str">
        <f>IFERROR(VLOOKUP(Tabelle32[[#This Row],[Device ID]],BOM!$A$3:$BO$103,34,FALSE),"")</f>
        <v/>
      </c>
      <c r="AF97" s="14" t="str">
        <f>IFERROR(VLOOKUP(Tabelle32[[#This Row],[Device ID]],BOM!$A$3:$BO$103,35,FALSE),"")</f>
        <v/>
      </c>
      <c r="AG97" s="14" t="str">
        <f>IFERROR(VLOOKUP(Tabelle32[[#This Row],[Device ID]],BOM!$A$3:$BO$103,36,FALSE),"")</f>
        <v/>
      </c>
      <c r="AL97" t="str">
        <f>IFERROR(VLOOKUP(Tabelle32[[#This Row],[Device ID]],BOM!$A$3:$BO$103,41,FALSE),"")</f>
        <v/>
      </c>
      <c r="AN97" t="str">
        <f>IFERROR(VLOOKUP(Tabelle32[[#This Row],[Device ID]],BOM!$A$3:$BO$103,43,FALSE),"")</f>
        <v/>
      </c>
      <c r="AP97" t="str">
        <f>IFERROR(CONCATENATE(Tabelle32[[#This Row],[Family
GFX-Unit]]," | ",Tabelle32[[#This Row],[Label 1
GFX-Unit]]," | ",Tabelle32[[#This Row],[Attached Device if Gateway]]),"")</f>
        <v xml:space="preserve"> |  | </v>
      </c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 t="str">
        <f>IF(COUNTA(Tabelle32[[#This Row],[Type:Vid_1080i50]:[Type:Anc_Prot]])&gt;0,"x","")</f>
        <v/>
      </c>
      <c r="BJ97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97" s="19"/>
      <c r="BN97" s="19"/>
      <c r="BO97" s="19"/>
      <c r="BP97" s="19"/>
      <c r="BQ97" s="19">
        <f>LEN(Tabelle32[[#This Row],[Label 1
GFX-Unit]])</f>
        <v>0</v>
      </c>
      <c r="BR97" s="19"/>
      <c r="BS97" s="19"/>
    </row>
    <row r="98" spans="1:71" ht="13" x14ac:dyDescent="0.3">
      <c r="A98" t="str">
        <f>IF(Tabelle32[[#This Row],[Device ID]]&gt;0,CONCATENATE(Tabelle32[[#This Row],[Device ID]],".",TEXT(Tabelle32[[#This Row],[Streamcounter]],"####0000")),"")</f>
        <v/>
      </c>
      <c r="B98" s="17" t="str">
        <f>IFERROR(IF(VLOOKUP(Tabelle32[[#This Row],[Device ID]],BOM!$A$3:$B$103,2,FALSE)=0,"",CONCATENATE(VLOOKUP(Tabelle32[[#This Row],[Device ID]],BOM!$A$3:$B$103,2,FALSE),"_",BV98)),"")</f>
        <v/>
      </c>
      <c r="C98" s="36"/>
      <c r="D98" s="36"/>
      <c r="E98" s="36"/>
      <c r="F98" t="str">
        <f>IFERROR(VLOOKUP(Tabelle32[[#This Row],[Device ID]],BOM!$A$3:$BO$103,15,FALSE),"")</f>
        <v/>
      </c>
      <c r="G98" s="19"/>
      <c r="H98" t="str">
        <f>IFERROR(VLOOKUP(Tabelle32[[#This Row],[Device ID]],BOM!$A$3:$BO$103,2,FALSE),"")</f>
        <v/>
      </c>
      <c r="I98" t="str">
        <f>IFERROR(VLOOKUP(Tabelle32[[#This Row],[Device ID]],BOM!$A$3:$BO$103,11,FALSE),"")</f>
        <v/>
      </c>
      <c r="J98" t="str">
        <f>IFERROR(VLOOKUP(Tabelle32[[#This Row],[Device ID]],BOM!$A$3:$BO$103,12,FALSE),"")</f>
        <v/>
      </c>
      <c r="K98" t="str">
        <f>IFERROR(VLOOKUP(Tabelle32[[#This Row],[Device ID]],BOM!$A$3:$BO$103,13,FALSE),"")</f>
        <v/>
      </c>
      <c r="L98" t="str">
        <f>IFERROR(VLOOKUP(Tabelle32[[#This Row],[Device ID]],BOM!$A$3:$BO$103,14,FALSE),"")</f>
        <v/>
      </c>
      <c r="M98" t="str">
        <f>IFERROR(VLOOKUP(Tabelle32[[#This Row],[Device ID]],BOM!$A$3:$BO$103,16,FALSE),"")</f>
        <v/>
      </c>
      <c r="N98" t="str">
        <f>IFERROR(VLOOKUP(Tabelle32[[#This Row],[Device ID]],BOM!$A$3:$BO$103,17,FALSE),"")</f>
        <v/>
      </c>
      <c r="P98" s="16" t="str">
        <f>IFERROR(VLOOKUP(Tabelle32[[#This Row],[Device ID]],BOM!$A$3:$BO$50,19,FALSE),"")</f>
        <v/>
      </c>
      <c r="Q98" s="16" t="str">
        <f>IFERROR(VLOOKUP(Tabelle32[[#This Row],[Device ID]],BOM!$A$3:$BO$50,20,FALSE),"")</f>
        <v/>
      </c>
      <c r="R98" s="16" t="str">
        <f>IFERROR(VLOOKUP(Tabelle32[[#This Row],[Device ID]],BOM!$A$3:$BO$50,21,FALSE),"")</f>
        <v/>
      </c>
      <c r="U98" t="str">
        <f>IFERROR(VLOOKUP(Tabelle32[[#This Row],[Device ID]],BOM!$A$3:$BO$103,24,FALSE),"")</f>
        <v/>
      </c>
      <c r="V98" s="14" t="str">
        <f>IFERROR(VLOOKUP(Tabelle32[[#This Row],[Device ID]],BOM!$A$3:$BO$103,25,FALSE),"")</f>
        <v/>
      </c>
      <c r="W98" s="14" t="str">
        <f>IFERROR(VLOOKUP(Tabelle32[[#This Row],[Device ID]],BOM!$A$3:$BO$103,26,FALSE),"")</f>
        <v/>
      </c>
      <c r="X98" s="14" t="str">
        <f>IFERROR(VLOOKUP(Tabelle32[[#This Row],[Device ID]],BOM!$A$3:$BO$103,27,FALSE),"")</f>
        <v/>
      </c>
      <c r="Y98" s="14" t="str">
        <f>IFERROR(VLOOKUP(Tabelle32[[#This Row],[Device ID]],BOM!$A$3:$BO$103,28,FALSE),"")</f>
        <v/>
      </c>
      <c r="Z98" s="14" t="str">
        <f>IFERROR(VLOOKUP(Tabelle32[[#This Row],[Device ID]],BOM!$A$3:$BO$103,29,FALSE),"")</f>
        <v/>
      </c>
      <c r="AA98" s="14" t="str">
        <f>IFERROR(VLOOKUP(Tabelle32[[#This Row],[Device ID]],BOM!$A$3:$BO$103,30,FALSE),"")</f>
        <v/>
      </c>
      <c r="AB98" s="14" t="str">
        <f>IFERROR(VLOOKUP(Tabelle32[[#This Row],[Device ID]],BOM!$A$3:$BO$103,31,FALSE),"")</f>
        <v/>
      </c>
      <c r="AC98" s="14" t="str">
        <f>IFERROR(VLOOKUP(Tabelle32[[#This Row],[Device ID]],BOM!$A$3:$BO$103,32,FALSE),"")</f>
        <v/>
      </c>
      <c r="AD98" s="14" t="str">
        <f>IFERROR(VLOOKUP(Tabelle32[[#This Row],[Device ID]],BOM!$A$3:$BO$103,33,FALSE),"")</f>
        <v/>
      </c>
      <c r="AE98" s="14" t="str">
        <f>IFERROR(VLOOKUP(Tabelle32[[#This Row],[Device ID]],BOM!$A$3:$BO$103,34,FALSE),"")</f>
        <v/>
      </c>
      <c r="AF98" s="14" t="str">
        <f>IFERROR(VLOOKUP(Tabelle32[[#This Row],[Device ID]],BOM!$A$3:$BO$103,35,FALSE),"")</f>
        <v/>
      </c>
      <c r="AG98" s="14" t="str">
        <f>IFERROR(VLOOKUP(Tabelle32[[#This Row],[Device ID]],BOM!$A$3:$BO$103,36,FALSE),"")</f>
        <v/>
      </c>
      <c r="AL98" t="str">
        <f>IFERROR(VLOOKUP(Tabelle32[[#This Row],[Device ID]],BOM!$A$3:$BO$103,41,FALSE),"")</f>
        <v/>
      </c>
      <c r="AN98" t="str">
        <f>IFERROR(VLOOKUP(Tabelle32[[#This Row],[Device ID]],BOM!$A$3:$BO$103,43,FALSE),"")</f>
        <v/>
      </c>
      <c r="AP98" t="str">
        <f>IFERROR(CONCATENATE(Tabelle32[[#This Row],[Family
GFX-Unit]]," | ",Tabelle32[[#This Row],[Label 1
GFX-Unit]]," | ",Tabelle32[[#This Row],[Attached Device if Gateway]]),"")</f>
        <v xml:space="preserve"> |  | </v>
      </c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 t="str">
        <f>IF(COUNTA(Tabelle32[[#This Row],[Type:Vid_1080i50]:[Type:Anc_Prot]])&gt;0,"x","")</f>
        <v/>
      </c>
      <c r="BJ98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98" s="19"/>
      <c r="BN98" s="19"/>
      <c r="BO98" s="19"/>
      <c r="BP98" s="19"/>
      <c r="BQ98" s="19">
        <f>LEN(Tabelle32[[#This Row],[Label 1
GFX-Unit]])</f>
        <v>0</v>
      </c>
      <c r="BR98" s="19"/>
      <c r="BS98" s="19"/>
    </row>
    <row r="99" spans="1:71" ht="13" x14ac:dyDescent="0.3">
      <c r="A99" t="str">
        <f>IF(Tabelle32[[#This Row],[Device ID]]&gt;0,CONCATENATE(Tabelle32[[#This Row],[Device ID]],".",TEXT(Tabelle32[[#This Row],[Streamcounter]],"####0000")),"")</f>
        <v/>
      </c>
      <c r="B99" s="17" t="str">
        <f>IFERROR(IF(VLOOKUP(Tabelle32[[#This Row],[Device ID]],BOM!$A$3:$B$103,2,FALSE)=0,"",CONCATENATE(VLOOKUP(Tabelle32[[#This Row],[Device ID]],BOM!$A$3:$B$103,2,FALSE),"_",BV99)),"")</f>
        <v/>
      </c>
      <c r="C99" s="36"/>
      <c r="D99" s="36"/>
      <c r="E99" s="36"/>
      <c r="F99" t="str">
        <f>IFERROR(VLOOKUP(Tabelle32[[#This Row],[Device ID]],BOM!$A$3:$BO$103,15,FALSE),"")</f>
        <v/>
      </c>
      <c r="G99" s="19"/>
      <c r="H99" t="str">
        <f>IFERROR(VLOOKUP(Tabelle32[[#This Row],[Device ID]],BOM!$A$3:$BO$103,2,FALSE),"")</f>
        <v/>
      </c>
      <c r="I99" t="str">
        <f>IFERROR(VLOOKUP(Tabelle32[[#This Row],[Device ID]],BOM!$A$3:$BO$103,11,FALSE),"")</f>
        <v/>
      </c>
      <c r="J99" t="str">
        <f>IFERROR(VLOOKUP(Tabelle32[[#This Row],[Device ID]],BOM!$A$3:$BO$103,12,FALSE),"")</f>
        <v/>
      </c>
      <c r="K99" t="str">
        <f>IFERROR(VLOOKUP(Tabelle32[[#This Row],[Device ID]],BOM!$A$3:$BO$103,13,FALSE),"")</f>
        <v/>
      </c>
      <c r="L99" t="str">
        <f>IFERROR(VLOOKUP(Tabelle32[[#This Row],[Device ID]],BOM!$A$3:$BO$103,14,FALSE),"")</f>
        <v/>
      </c>
      <c r="M99" t="str">
        <f>IFERROR(VLOOKUP(Tabelle32[[#This Row],[Device ID]],BOM!$A$3:$BO$103,16,FALSE),"")</f>
        <v/>
      </c>
      <c r="N99" t="str">
        <f>IFERROR(VLOOKUP(Tabelle32[[#This Row],[Device ID]],BOM!$A$3:$BO$103,17,FALSE),"")</f>
        <v/>
      </c>
      <c r="P99" s="16" t="str">
        <f>IFERROR(VLOOKUP(Tabelle32[[#This Row],[Device ID]],BOM!$A$3:$BO$50,19,FALSE),"")</f>
        <v/>
      </c>
      <c r="Q99" s="16" t="str">
        <f>IFERROR(VLOOKUP(Tabelle32[[#This Row],[Device ID]],BOM!$A$3:$BO$50,20,FALSE),"")</f>
        <v/>
      </c>
      <c r="R99" s="16" t="str">
        <f>IFERROR(VLOOKUP(Tabelle32[[#This Row],[Device ID]],BOM!$A$3:$BO$50,21,FALSE),"")</f>
        <v/>
      </c>
      <c r="U99" t="str">
        <f>IFERROR(VLOOKUP(Tabelle32[[#This Row],[Device ID]],BOM!$A$3:$BO$103,24,FALSE),"")</f>
        <v/>
      </c>
      <c r="V99" s="14" t="str">
        <f>IFERROR(VLOOKUP(Tabelle32[[#This Row],[Device ID]],BOM!$A$3:$BO$103,25,FALSE),"")</f>
        <v/>
      </c>
      <c r="W99" s="14" t="str">
        <f>IFERROR(VLOOKUP(Tabelle32[[#This Row],[Device ID]],BOM!$A$3:$BO$103,26,FALSE),"")</f>
        <v/>
      </c>
      <c r="X99" s="14" t="str">
        <f>IFERROR(VLOOKUP(Tabelle32[[#This Row],[Device ID]],BOM!$A$3:$BO$103,27,FALSE),"")</f>
        <v/>
      </c>
      <c r="Y99" s="14" t="str">
        <f>IFERROR(VLOOKUP(Tabelle32[[#This Row],[Device ID]],BOM!$A$3:$BO$103,28,FALSE),"")</f>
        <v/>
      </c>
      <c r="Z99" s="14" t="str">
        <f>IFERROR(VLOOKUP(Tabelle32[[#This Row],[Device ID]],BOM!$A$3:$BO$103,29,FALSE),"")</f>
        <v/>
      </c>
      <c r="AA99" s="14" t="str">
        <f>IFERROR(VLOOKUP(Tabelle32[[#This Row],[Device ID]],BOM!$A$3:$BO$103,30,FALSE),"")</f>
        <v/>
      </c>
      <c r="AB99" s="14" t="str">
        <f>IFERROR(VLOOKUP(Tabelle32[[#This Row],[Device ID]],BOM!$A$3:$BO$103,31,FALSE),"")</f>
        <v/>
      </c>
      <c r="AC99" s="14" t="str">
        <f>IFERROR(VLOOKUP(Tabelle32[[#This Row],[Device ID]],BOM!$A$3:$BO$103,32,FALSE),"")</f>
        <v/>
      </c>
      <c r="AD99" s="14" t="str">
        <f>IFERROR(VLOOKUP(Tabelle32[[#This Row],[Device ID]],BOM!$A$3:$BO$103,33,FALSE),"")</f>
        <v/>
      </c>
      <c r="AE99" s="14" t="str">
        <f>IFERROR(VLOOKUP(Tabelle32[[#This Row],[Device ID]],BOM!$A$3:$BO$103,34,FALSE),"")</f>
        <v/>
      </c>
      <c r="AF99" s="14" t="str">
        <f>IFERROR(VLOOKUP(Tabelle32[[#This Row],[Device ID]],BOM!$A$3:$BO$103,35,FALSE),"")</f>
        <v/>
      </c>
      <c r="AG99" s="14" t="str">
        <f>IFERROR(VLOOKUP(Tabelle32[[#This Row],[Device ID]],BOM!$A$3:$BO$103,36,FALSE),"")</f>
        <v/>
      </c>
      <c r="AL99" t="str">
        <f>IFERROR(VLOOKUP(Tabelle32[[#This Row],[Device ID]],BOM!$A$3:$BO$103,41,FALSE),"")</f>
        <v/>
      </c>
      <c r="AN99" t="str">
        <f>IFERROR(VLOOKUP(Tabelle32[[#This Row],[Device ID]],BOM!$A$3:$BO$103,43,FALSE),"")</f>
        <v/>
      </c>
      <c r="AP99" t="str">
        <f>IFERROR(CONCATENATE(Tabelle32[[#This Row],[Family
GFX-Unit]]," | ",Tabelle32[[#This Row],[Label 1
GFX-Unit]]," | ",Tabelle32[[#This Row],[Attached Device if Gateway]]),"")</f>
        <v xml:space="preserve"> |  | </v>
      </c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 t="str">
        <f>IF(COUNTA(Tabelle32[[#This Row],[Type:Vid_1080i50]:[Type:Anc_Prot]])&gt;0,"x","")</f>
        <v/>
      </c>
      <c r="BJ99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99" s="19"/>
      <c r="BN99" s="19"/>
      <c r="BO99" s="19"/>
      <c r="BP99" s="19"/>
      <c r="BQ99" s="19">
        <f>LEN(Tabelle32[[#This Row],[Label 1
GFX-Unit]])</f>
        <v>0</v>
      </c>
      <c r="BR99" s="19"/>
      <c r="BS99" s="19"/>
    </row>
    <row r="100" spans="1:71" ht="13" x14ac:dyDescent="0.3">
      <c r="A100" t="str">
        <f>IF(Tabelle32[[#This Row],[Device ID]]&gt;0,CONCATENATE(Tabelle32[[#This Row],[Device ID]],".",TEXT(Tabelle32[[#This Row],[Streamcounter]],"####0000")),"")</f>
        <v/>
      </c>
      <c r="B100" s="17" t="str">
        <f>IFERROR(IF(VLOOKUP(Tabelle32[[#This Row],[Device ID]],BOM!$A$3:$B$103,2,FALSE)=0,"",CONCATENATE(VLOOKUP(Tabelle32[[#This Row],[Device ID]],BOM!$A$3:$B$103,2,FALSE),"_",BV100)),"")</f>
        <v/>
      </c>
      <c r="C100" s="36"/>
      <c r="D100" s="36"/>
      <c r="E100" s="36"/>
      <c r="F100" t="str">
        <f>IFERROR(VLOOKUP(Tabelle32[[#This Row],[Device ID]],BOM!$A$3:$BO$103,15,FALSE),"")</f>
        <v/>
      </c>
      <c r="G100" s="19"/>
      <c r="H100" t="str">
        <f>IFERROR(VLOOKUP(Tabelle32[[#This Row],[Device ID]],BOM!$A$3:$BO$103,2,FALSE),"")</f>
        <v/>
      </c>
      <c r="I100" t="str">
        <f>IFERROR(VLOOKUP(Tabelle32[[#This Row],[Device ID]],BOM!$A$3:$BO$103,11,FALSE),"")</f>
        <v/>
      </c>
      <c r="J100" t="str">
        <f>IFERROR(VLOOKUP(Tabelle32[[#This Row],[Device ID]],BOM!$A$3:$BO$103,12,FALSE),"")</f>
        <v/>
      </c>
      <c r="K100" t="str">
        <f>IFERROR(VLOOKUP(Tabelle32[[#This Row],[Device ID]],BOM!$A$3:$BO$103,13,FALSE),"")</f>
        <v/>
      </c>
      <c r="L100" t="str">
        <f>IFERROR(VLOOKUP(Tabelle32[[#This Row],[Device ID]],BOM!$A$3:$BO$103,14,FALSE),"")</f>
        <v/>
      </c>
      <c r="M100" t="str">
        <f>IFERROR(VLOOKUP(Tabelle32[[#This Row],[Device ID]],BOM!$A$3:$BO$103,16,FALSE),"")</f>
        <v/>
      </c>
      <c r="N100" t="str">
        <f>IFERROR(VLOOKUP(Tabelle32[[#This Row],[Device ID]],BOM!$A$3:$BO$103,17,FALSE),"")</f>
        <v/>
      </c>
      <c r="P100" s="16" t="str">
        <f>IFERROR(VLOOKUP(Tabelle32[[#This Row],[Device ID]],BOM!$A$3:$BO$50,19,FALSE),"")</f>
        <v/>
      </c>
      <c r="Q100" s="16" t="str">
        <f>IFERROR(VLOOKUP(Tabelle32[[#This Row],[Device ID]],BOM!$A$3:$BO$50,20,FALSE),"")</f>
        <v/>
      </c>
      <c r="R100" s="16" t="str">
        <f>IFERROR(VLOOKUP(Tabelle32[[#This Row],[Device ID]],BOM!$A$3:$BO$50,21,FALSE),"")</f>
        <v/>
      </c>
      <c r="U100" t="str">
        <f>IFERROR(VLOOKUP(Tabelle32[[#This Row],[Device ID]],BOM!$A$3:$BO$103,24,FALSE),"")</f>
        <v/>
      </c>
      <c r="V100" s="14" t="str">
        <f>IFERROR(VLOOKUP(Tabelle32[[#This Row],[Device ID]],BOM!$A$3:$BO$103,25,FALSE),"")</f>
        <v/>
      </c>
      <c r="W100" s="14" t="str">
        <f>IFERROR(VLOOKUP(Tabelle32[[#This Row],[Device ID]],BOM!$A$3:$BO$103,26,FALSE),"")</f>
        <v/>
      </c>
      <c r="X100" s="14" t="str">
        <f>IFERROR(VLOOKUP(Tabelle32[[#This Row],[Device ID]],BOM!$A$3:$BO$103,27,FALSE),"")</f>
        <v/>
      </c>
      <c r="Y100" s="14" t="str">
        <f>IFERROR(VLOOKUP(Tabelle32[[#This Row],[Device ID]],BOM!$A$3:$BO$103,28,FALSE),"")</f>
        <v/>
      </c>
      <c r="Z100" s="14" t="str">
        <f>IFERROR(VLOOKUP(Tabelle32[[#This Row],[Device ID]],BOM!$A$3:$BO$103,29,FALSE),"")</f>
        <v/>
      </c>
      <c r="AA100" s="14" t="str">
        <f>IFERROR(VLOOKUP(Tabelle32[[#This Row],[Device ID]],BOM!$A$3:$BO$103,30,FALSE),"")</f>
        <v/>
      </c>
      <c r="AB100" s="14" t="str">
        <f>IFERROR(VLOOKUP(Tabelle32[[#This Row],[Device ID]],BOM!$A$3:$BO$103,31,FALSE),"")</f>
        <v/>
      </c>
      <c r="AC100" s="14" t="str">
        <f>IFERROR(VLOOKUP(Tabelle32[[#This Row],[Device ID]],BOM!$A$3:$BO$103,32,FALSE),"")</f>
        <v/>
      </c>
      <c r="AD100" s="14" t="str">
        <f>IFERROR(VLOOKUP(Tabelle32[[#This Row],[Device ID]],BOM!$A$3:$BO$103,33,FALSE),"")</f>
        <v/>
      </c>
      <c r="AE100" s="14" t="str">
        <f>IFERROR(VLOOKUP(Tabelle32[[#This Row],[Device ID]],BOM!$A$3:$BO$103,34,FALSE),"")</f>
        <v/>
      </c>
      <c r="AF100" s="14" t="str">
        <f>IFERROR(VLOOKUP(Tabelle32[[#This Row],[Device ID]],BOM!$A$3:$BO$103,35,FALSE),"")</f>
        <v/>
      </c>
      <c r="AG100" s="14" t="str">
        <f>IFERROR(VLOOKUP(Tabelle32[[#This Row],[Device ID]],BOM!$A$3:$BO$103,36,FALSE),"")</f>
        <v/>
      </c>
      <c r="AL100" t="str">
        <f>IFERROR(VLOOKUP(Tabelle32[[#This Row],[Device ID]],BOM!$A$3:$BO$103,41,FALSE),"")</f>
        <v/>
      </c>
      <c r="AN100" t="str">
        <f>IFERROR(VLOOKUP(Tabelle32[[#This Row],[Device ID]],BOM!$A$3:$BO$103,43,FALSE),"")</f>
        <v/>
      </c>
      <c r="AP100" t="str">
        <f>IFERROR(CONCATENATE(Tabelle32[[#This Row],[Family
GFX-Unit]]," | ",Tabelle32[[#This Row],[Label 1
GFX-Unit]]," | ",Tabelle32[[#This Row],[Attached Device if Gateway]]),"")</f>
        <v xml:space="preserve"> |  | </v>
      </c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 t="str">
        <f>IF(COUNTA(Tabelle32[[#This Row],[Type:Vid_1080i50]:[Type:Anc_Prot]])&gt;0,"x","")</f>
        <v/>
      </c>
      <c r="BJ100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100" s="19"/>
      <c r="BN100" s="19"/>
      <c r="BO100" s="19"/>
      <c r="BP100" s="19"/>
      <c r="BQ100" s="19">
        <f>LEN(Tabelle32[[#This Row],[Label 1
GFX-Unit]])</f>
        <v>0</v>
      </c>
      <c r="BR100" s="19"/>
      <c r="BS100" s="19"/>
    </row>
    <row r="101" spans="1:71" ht="13" x14ac:dyDescent="0.3">
      <c r="A101" t="str">
        <f>IF(Tabelle32[[#This Row],[Device ID]]&gt;0,CONCATENATE(Tabelle32[[#This Row],[Device ID]],".",TEXT(Tabelle32[[#This Row],[Streamcounter]],"####0000")),"")</f>
        <v/>
      </c>
      <c r="B101" s="17" t="str">
        <f>IFERROR(IF(VLOOKUP(Tabelle32[[#This Row],[Device ID]],BOM!$A$3:$B$103,2,FALSE)=0,"",CONCATENATE(VLOOKUP(Tabelle32[[#This Row],[Device ID]],BOM!$A$3:$B$103,2,FALSE),"_",BV101)),"")</f>
        <v/>
      </c>
      <c r="C101" s="36"/>
      <c r="D101" s="36"/>
      <c r="E101" s="36"/>
      <c r="F101" t="str">
        <f>IFERROR(VLOOKUP(Tabelle32[[#This Row],[Device ID]],BOM!$A$3:$BO$103,15,FALSE),"")</f>
        <v/>
      </c>
      <c r="G101" s="19"/>
      <c r="H101" t="str">
        <f>IFERROR(VLOOKUP(Tabelle32[[#This Row],[Device ID]],BOM!$A$3:$BO$103,2,FALSE),"")</f>
        <v/>
      </c>
      <c r="I101" t="str">
        <f>IFERROR(VLOOKUP(Tabelle32[[#This Row],[Device ID]],BOM!$A$3:$BO$103,11,FALSE),"")</f>
        <v/>
      </c>
      <c r="J101" t="str">
        <f>IFERROR(VLOOKUP(Tabelle32[[#This Row],[Device ID]],BOM!$A$3:$BO$103,12,FALSE),"")</f>
        <v/>
      </c>
      <c r="K101" t="str">
        <f>IFERROR(VLOOKUP(Tabelle32[[#This Row],[Device ID]],BOM!$A$3:$BO$103,13,FALSE),"")</f>
        <v/>
      </c>
      <c r="L101" t="str">
        <f>IFERROR(VLOOKUP(Tabelle32[[#This Row],[Device ID]],BOM!$A$3:$BO$103,14,FALSE),"")</f>
        <v/>
      </c>
      <c r="M101" t="str">
        <f>IFERROR(VLOOKUP(Tabelle32[[#This Row],[Device ID]],BOM!$A$3:$BO$103,16,FALSE),"")</f>
        <v/>
      </c>
      <c r="N101" t="str">
        <f>IFERROR(VLOOKUP(Tabelle32[[#This Row],[Device ID]],BOM!$A$3:$BO$103,17,FALSE),"")</f>
        <v/>
      </c>
      <c r="P101" s="16" t="str">
        <f>IFERROR(VLOOKUP(Tabelle32[[#This Row],[Device ID]],BOM!$A$3:$BO$50,19,FALSE),"")</f>
        <v/>
      </c>
      <c r="Q101" s="16" t="str">
        <f>IFERROR(VLOOKUP(Tabelle32[[#This Row],[Device ID]],BOM!$A$3:$BO$50,20,FALSE),"")</f>
        <v/>
      </c>
      <c r="R101" s="16" t="str">
        <f>IFERROR(VLOOKUP(Tabelle32[[#This Row],[Device ID]],BOM!$A$3:$BO$50,21,FALSE),"")</f>
        <v/>
      </c>
      <c r="U101" t="str">
        <f>IFERROR(VLOOKUP(Tabelle32[[#This Row],[Device ID]],BOM!$A$3:$BO$103,24,FALSE),"")</f>
        <v/>
      </c>
      <c r="V101" s="14" t="str">
        <f>IFERROR(VLOOKUP(Tabelle32[[#This Row],[Device ID]],BOM!$A$3:$BO$103,25,FALSE),"")</f>
        <v/>
      </c>
      <c r="W101" s="14" t="str">
        <f>IFERROR(VLOOKUP(Tabelle32[[#This Row],[Device ID]],BOM!$A$3:$BO$103,26,FALSE),"")</f>
        <v/>
      </c>
      <c r="X101" s="14" t="str">
        <f>IFERROR(VLOOKUP(Tabelle32[[#This Row],[Device ID]],BOM!$A$3:$BO$103,27,FALSE),"")</f>
        <v/>
      </c>
      <c r="Y101" s="14" t="str">
        <f>IFERROR(VLOOKUP(Tabelle32[[#This Row],[Device ID]],BOM!$A$3:$BO$103,28,FALSE),"")</f>
        <v/>
      </c>
      <c r="Z101" s="14" t="str">
        <f>IFERROR(VLOOKUP(Tabelle32[[#This Row],[Device ID]],BOM!$A$3:$BO$103,29,FALSE),"")</f>
        <v/>
      </c>
      <c r="AA101" s="14" t="str">
        <f>IFERROR(VLOOKUP(Tabelle32[[#This Row],[Device ID]],BOM!$A$3:$BO$103,30,FALSE),"")</f>
        <v/>
      </c>
      <c r="AB101" s="14" t="str">
        <f>IFERROR(VLOOKUP(Tabelle32[[#This Row],[Device ID]],BOM!$A$3:$BO$103,31,FALSE),"")</f>
        <v/>
      </c>
      <c r="AC101" s="14" t="str">
        <f>IFERROR(VLOOKUP(Tabelle32[[#This Row],[Device ID]],BOM!$A$3:$BO$103,32,FALSE),"")</f>
        <v/>
      </c>
      <c r="AD101" s="14" t="str">
        <f>IFERROR(VLOOKUP(Tabelle32[[#This Row],[Device ID]],BOM!$A$3:$BO$103,33,FALSE),"")</f>
        <v/>
      </c>
      <c r="AE101" s="14" t="str">
        <f>IFERROR(VLOOKUP(Tabelle32[[#This Row],[Device ID]],BOM!$A$3:$BO$103,34,FALSE),"")</f>
        <v/>
      </c>
      <c r="AF101" s="14" t="str">
        <f>IFERROR(VLOOKUP(Tabelle32[[#This Row],[Device ID]],BOM!$A$3:$BO$103,35,FALSE),"")</f>
        <v/>
      </c>
      <c r="AG101" s="14" t="str">
        <f>IFERROR(VLOOKUP(Tabelle32[[#This Row],[Device ID]],BOM!$A$3:$BO$103,36,FALSE),"")</f>
        <v/>
      </c>
      <c r="AL101" t="str">
        <f>IFERROR(VLOOKUP(Tabelle32[[#This Row],[Device ID]],BOM!$A$3:$BO$103,41,FALSE),"")</f>
        <v/>
      </c>
      <c r="AN101" t="str">
        <f>IFERROR(VLOOKUP(Tabelle32[[#This Row],[Device ID]],BOM!$A$3:$BO$103,43,FALSE),"")</f>
        <v/>
      </c>
      <c r="AP101" t="str">
        <f>IFERROR(CONCATENATE(Tabelle32[[#This Row],[Family
GFX-Unit]]," | ",Tabelle32[[#This Row],[Label 1
GFX-Unit]]," | ",Tabelle32[[#This Row],[Attached Device if Gateway]]),"")</f>
        <v xml:space="preserve"> |  | </v>
      </c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 t="str">
        <f>IF(COUNTA(Tabelle32[[#This Row],[Type:Vid_1080i50]:[Type:Anc_Prot]])&gt;0,"x","")</f>
        <v/>
      </c>
      <c r="BJ101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101" s="19"/>
      <c r="BN101" s="19"/>
      <c r="BO101" s="19"/>
      <c r="BP101" s="19"/>
      <c r="BQ101" s="19">
        <f>LEN(Tabelle32[[#This Row],[Label 1
GFX-Unit]])</f>
        <v>0</v>
      </c>
      <c r="BR101" s="19"/>
      <c r="BS101" s="19"/>
    </row>
    <row r="102" spans="1:71" ht="13" x14ac:dyDescent="0.3">
      <c r="A102" t="str">
        <f>IF(Tabelle32[[#This Row],[Device ID]]&gt;0,CONCATENATE(Tabelle32[[#This Row],[Device ID]],".",TEXT(Tabelle32[[#This Row],[Streamcounter]],"####0000")),"")</f>
        <v/>
      </c>
      <c r="B102" s="17" t="str">
        <f>IFERROR(IF(VLOOKUP(Tabelle32[[#This Row],[Device ID]],BOM!$A$3:$B$103,2,FALSE)=0,"",CONCATENATE(VLOOKUP(Tabelle32[[#This Row],[Device ID]],BOM!$A$3:$B$103,2,FALSE),"_",BV102)),"")</f>
        <v/>
      </c>
      <c r="C102" s="36"/>
      <c r="D102" s="36"/>
      <c r="E102" s="36"/>
      <c r="F102" t="str">
        <f>IFERROR(VLOOKUP(Tabelle32[[#This Row],[Device ID]],BOM!$A$3:$BO$103,15,FALSE),"")</f>
        <v/>
      </c>
      <c r="G102" s="19"/>
      <c r="H102" t="str">
        <f>IFERROR(VLOOKUP(Tabelle32[[#This Row],[Device ID]],BOM!$A$3:$BO$103,2,FALSE),"")</f>
        <v/>
      </c>
      <c r="I102" t="str">
        <f>IFERROR(VLOOKUP(Tabelle32[[#This Row],[Device ID]],BOM!$A$3:$BO$103,11,FALSE),"")</f>
        <v/>
      </c>
      <c r="J102" t="str">
        <f>IFERROR(VLOOKUP(Tabelle32[[#This Row],[Device ID]],BOM!$A$3:$BO$103,12,FALSE),"")</f>
        <v/>
      </c>
      <c r="K102" t="str">
        <f>IFERROR(VLOOKUP(Tabelle32[[#This Row],[Device ID]],BOM!$A$3:$BO$103,13,FALSE),"")</f>
        <v/>
      </c>
      <c r="L102" t="str">
        <f>IFERROR(VLOOKUP(Tabelle32[[#This Row],[Device ID]],BOM!$A$3:$BO$103,14,FALSE),"")</f>
        <v/>
      </c>
      <c r="M102" t="str">
        <f>IFERROR(VLOOKUP(Tabelle32[[#This Row],[Device ID]],BOM!$A$3:$BO$103,16,FALSE),"")</f>
        <v/>
      </c>
      <c r="N102" t="str">
        <f>IFERROR(VLOOKUP(Tabelle32[[#This Row],[Device ID]],BOM!$A$3:$BO$103,17,FALSE),"")</f>
        <v/>
      </c>
      <c r="P102" s="16" t="str">
        <f>IFERROR(VLOOKUP(Tabelle32[[#This Row],[Device ID]],BOM!$A$3:$BO$50,19,FALSE),"")</f>
        <v/>
      </c>
      <c r="Q102" s="16" t="str">
        <f>IFERROR(VLOOKUP(Tabelle32[[#This Row],[Device ID]],BOM!$A$3:$BO$50,20,FALSE),"")</f>
        <v/>
      </c>
      <c r="R102" s="16" t="str">
        <f>IFERROR(VLOOKUP(Tabelle32[[#This Row],[Device ID]],BOM!$A$3:$BO$50,21,FALSE),"")</f>
        <v/>
      </c>
      <c r="U102" t="str">
        <f>IFERROR(VLOOKUP(Tabelle32[[#This Row],[Device ID]],BOM!$A$3:$BO$103,24,FALSE),"")</f>
        <v/>
      </c>
      <c r="V102" s="14" t="str">
        <f>IFERROR(VLOOKUP(Tabelle32[[#This Row],[Device ID]],BOM!$A$3:$BO$103,25,FALSE),"")</f>
        <v/>
      </c>
      <c r="W102" s="14" t="str">
        <f>IFERROR(VLOOKUP(Tabelle32[[#This Row],[Device ID]],BOM!$A$3:$BO$103,26,FALSE),"")</f>
        <v/>
      </c>
      <c r="X102" s="14" t="str">
        <f>IFERROR(VLOOKUP(Tabelle32[[#This Row],[Device ID]],BOM!$A$3:$BO$103,27,FALSE),"")</f>
        <v/>
      </c>
      <c r="Y102" s="14" t="str">
        <f>IFERROR(VLOOKUP(Tabelle32[[#This Row],[Device ID]],BOM!$A$3:$BO$103,28,FALSE),"")</f>
        <v/>
      </c>
      <c r="Z102" s="14" t="str">
        <f>IFERROR(VLOOKUP(Tabelle32[[#This Row],[Device ID]],BOM!$A$3:$BO$103,29,FALSE),"")</f>
        <v/>
      </c>
      <c r="AA102" s="14" t="str">
        <f>IFERROR(VLOOKUP(Tabelle32[[#This Row],[Device ID]],BOM!$A$3:$BO$103,30,FALSE),"")</f>
        <v/>
      </c>
      <c r="AB102" s="14" t="str">
        <f>IFERROR(VLOOKUP(Tabelle32[[#This Row],[Device ID]],BOM!$A$3:$BO$103,31,FALSE),"")</f>
        <v/>
      </c>
      <c r="AC102" s="14" t="str">
        <f>IFERROR(VLOOKUP(Tabelle32[[#This Row],[Device ID]],BOM!$A$3:$BO$103,32,FALSE),"")</f>
        <v/>
      </c>
      <c r="AD102" s="14" t="str">
        <f>IFERROR(VLOOKUP(Tabelle32[[#This Row],[Device ID]],BOM!$A$3:$BO$103,33,FALSE),"")</f>
        <v/>
      </c>
      <c r="AE102" s="14" t="str">
        <f>IFERROR(VLOOKUP(Tabelle32[[#This Row],[Device ID]],BOM!$A$3:$BO$103,34,FALSE),"")</f>
        <v/>
      </c>
      <c r="AF102" s="14" t="str">
        <f>IFERROR(VLOOKUP(Tabelle32[[#This Row],[Device ID]],BOM!$A$3:$BO$103,35,FALSE),"")</f>
        <v/>
      </c>
      <c r="AG102" s="14" t="str">
        <f>IFERROR(VLOOKUP(Tabelle32[[#This Row],[Device ID]],BOM!$A$3:$BO$103,36,FALSE),"")</f>
        <v/>
      </c>
      <c r="AL102" t="str">
        <f>IFERROR(VLOOKUP(Tabelle32[[#This Row],[Device ID]],BOM!$A$3:$BO$103,41,FALSE),"")</f>
        <v/>
      </c>
      <c r="AN102" t="str">
        <f>IFERROR(VLOOKUP(Tabelle32[[#This Row],[Device ID]],BOM!$A$3:$BO$103,43,FALSE),"")</f>
        <v/>
      </c>
      <c r="AP102" t="str">
        <f>IFERROR(CONCATENATE(Tabelle32[[#This Row],[Family
GFX-Unit]]," | ",Tabelle32[[#This Row],[Label 1
GFX-Unit]]," | ",Tabelle32[[#This Row],[Attached Device if Gateway]]),"")</f>
        <v xml:space="preserve"> |  | </v>
      </c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 t="str">
        <f>IF(COUNTA(Tabelle32[[#This Row],[Type:Vid_1080i50]:[Type:Anc_Prot]])&gt;0,"x","")</f>
        <v/>
      </c>
      <c r="BJ102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102" s="19"/>
      <c r="BN102" s="19"/>
      <c r="BO102" s="19"/>
      <c r="BP102" s="19"/>
      <c r="BQ102" s="19">
        <f>LEN(Tabelle32[[#This Row],[Label 1
GFX-Unit]])</f>
        <v>0</v>
      </c>
      <c r="BR102" s="19"/>
      <c r="BS102" s="19"/>
    </row>
    <row r="103" spans="1:71" ht="13" x14ac:dyDescent="0.3">
      <c r="A103" t="str">
        <f>IF(Tabelle32[[#This Row],[Device ID]]&gt;0,CONCATENATE(Tabelle32[[#This Row],[Device ID]],".",TEXT(Tabelle32[[#This Row],[Streamcounter]],"####0000")),"")</f>
        <v/>
      </c>
      <c r="B103" s="17" t="str">
        <f>IFERROR(IF(VLOOKUP(Tabelle32[[#This Row],[Device ID]],BOM!$A$3:$B$103,2,FALSE)=0,"",CONCATENATE(VLOOKUP(Tabelle32[[#This Row],[Device ID]],BOM!$A$3:$B$103,2,FALSE),"_",BV103)),"")</f>
        <v/>
      </c>
      <c r="C103" s="36"/>
      <c r="D103" s="36"/>
      <c r="E103" s="36"/>
      <c r="F103" t="str">
        <f>IFERROR(VLOOKUP(Tabelle32[[#This Row],[Device ID]],BOM!$A$3:$BO$103,15,FALSE),"")</f>
        <v/>
      </c>
      <c r="G103" s="19"/>
      <c r="H103" t="str">
        <f>IFERROR(VLOOKUP(Tabelle32[[#This Row],[Device ID]],BOM!$A$3:$BO$103,2,FALSE),"")</f>
        <v/>
      </c>
      <c r="I103" t="str">
        <f>IFERROR(VLOOKUP(Tabelle32[[#This Row],[Device ID]],BOM!$A$3:$BO$103,11,FALSE),"")</f>
        <v/>
      </c>
      <c r="J103" t="str">
        <f>IFERROR(VLOOKUP(Tabelle32[[#This Row],[Device ID]],BOM!$A$3:$BO$103,12,FALSE),"")</f>
        <v/>
      </c>
      <c r="K103" t="str">
        <f>IFERROR(VLOOKUP(Tabelle32[[#This Row],[Device ID]],BOM!$A$3:$BO$103,13,FALSE),"")</f>
        <v/>
      </c>
      <c r="L103" t="str">
        <f>IFERROR(VLOOKUP(Tabelle32[[#This Row],[Device ID]],BOM!$A$3:$BO$103,14,FALSE),"")</f>
        <v/>
      </c>
      <c r="M103" t="str">
        <f>IFERROR(VLOOKUP(Tabelle32[[#This Row],[Device ID]],BOM!$A$3:$BO$103,16,FALSE),"")</f>
        <v/>
      </c>
      <c r="N103" t="str">
        <f>IFERROR(VLOOKUP(Tabelle32[[#This Row],[Device ID]],BOM!$A$3:$BO$103,17,FALSE),"")</f>
        <v/>
      </c>
      <c r="P103" s="16" t="str">
        <f>IFERROR(VLOOKUP(Tabelle32[[#This Row],[Device ID]],BOM!$A$3:$BO$50,19,FALSE),"")</f>
        <v/>
      </c>
      <c r="Q103" s="16" t="str">
        <f>IFERROR(VLOOKUP(Tabelle32[[#This Row],[Device ID]],BOM!$A$3:$BO$50,20,FALSE),"")</f>
        <v/>
      </c>
      <c r="R103" s="16" t="str">
        <f>IFERROR(VLOOKUP(Tabelle32[[#This Row],[Device ID]],BOM!$A$3:$BO$50,21,FALSE),"")</f>
        <v/>
      </c>
      <c r="U103" t="str">
        <f>IFERROR(VLOOKUP(Tabelle32[[#This Row],[Device ID]],BOM!$A$3:$BO$103,24,FALSE),"")</f>
        <v/>
      </c>
      <c r="V103" s="14" t="str">
        <f>IFERROR(VLOOKUP(Tabelle32[[#This Row],[Device ID]],BOM!$A$3:$BO$103,25,FALSE),"")</f>
        <v/>
      </c>
      <c r="W103" s="14" t="str">
        <f>IFERROR(VLOOKUP(Tabelle32[[#This Row],[Device ID]],BOM!$A$3:$BO$103,26,FALSE),"")</f>
        <v/>
      </c>
      <c r="X103" s="14" t="str">
        <f>IFERROR(VLOOKUP(Tabelle32[[#This Row],[Device ID]],BOM!$A$3:$BO$103,27,FALSE),"")</f>
        <v/>
      </c>
      <c r="Y103" s="14" t="str">
        <f>IFERROR(VLOOKUP(Tabelle32[[#This Row],[Device ID]],BOM!$A$3:$BO$103,28,FALSE),"")</f>
        <v/>
      </c>
      <c r="Z103" s="14" t="str">
        <f>IFERROR(VLOOKUP(Tabelle32[[#This Row],[Device ID]],BOM!$A$3:$BO$103,29,FALSE),"")</f>
        <v/>
      </c>
      <c r="AA103" s="14" t="str">
        <f>IFERROR(VLOOKUP(Tabelle32[[#This Row],[Device ID]],BOM!$A$3:$BO$103,30,FALSE),"")</f>
        <v/>
      </c>
      <c r="AB103" s="14" t="str">
        <f>IFERROR(VLOOKUP(Tabelle32[[#This Row],[Device ID]],BOM!$A$3:$BO$103,31,FALSE),"")</f>
        <v/>
      </c>
      <c r="AC103" s="14" t="str">
        <f>IFERROR(VLOOKUP(Tabelle32[[#This Row],[Device ID]],BOM!$A$3:$BO$103,32,FALSE),"")</f>
        <v/>
      </c>
      <c r="AD103" s="14" t="str">
        <f>IFERROR(VLOOKUP(Tabelle32[[#This Row],[Device ID]],BOM!$A$3:$BO$103,33,FALSE),"")</f>
        <v/>
      </c>
      <c r="AE103" s="14" t="str">
        <f>IFERROR(VLOOKUP(Tabelle32[[#This Row],[Device ID]],BOM!$A$3:$BO$103,34,FALSE),"")</f>
        <v/>
      </c>
      <c r="AF103" s="14" t="str">
        <f>IFERROR(VLOOKUP(Tabelle32[[#This Row],[Device ID]],BOM!$A$3:$BO$103,35,FALSE),"")</f>
        <v/>
      </c>
      <c r="AG103" s="14" t="str">
        <f>IFERROR(VLOOKUP(Tabelle32[[#This Row],[Device ID]],BOM!$A$3:$BO$103,36,FALSE),"")</f>
        <v/>
      </c>
      <c r="AL103" t="str">
        <f>IFERROR(VLOOKUP(Tabelle32[[#This Row],[Device ID]],BOM!$A$3:$BO$103,41,FALSE),"")</f>
        <v/>
      </c>
      <c r="AN103" t="str">
        <f>IFERROR(VLOOKUP(Tabelle32[[#This Row],[Device ID]],BOM!$A$3:$BO$103,43,FALSE),"")</f>
        <v/>
      </c>
      <c r="AP103" t="str">
        <f>IFERROR(CONCATENATE(Tabelle32[[#This Row],[Family
GFX-Unit]]," | ",Tabelle32[[#This Row],[Label 1
GFX-Unit]]," | ",Tabelle32[[#This Row],[Attached Device if Gateway]]),"")</f>
        <v xml:space="preserve"> |  | </v>
      </c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 t="str">
        <f>IF(COUNTA(Tabelle32[[#This Row],[Type:Vid_1080i50]:[Type:Anc_Prot]])&gt;0,"x","")</f>
        <v/>
      </c>
      <c r="BJ103" s="43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/>
      </c>
      <c r="BM103" s="19"/>
      <c r="BN103" s="19"/>
      <c r="BO103" s="19"/>
      <c r="BP103" s="19"/>
      <c r="BQ103" s="19">
        <f>LEN(Tabelle32[[#This Row],[Label 1
GFX-Unit]])</f>
        <v>0</v>
      </c>
      <c r="BR103" s="19"/>
      <c r="BS103" s="19"/>
    </row>
  </sheetData>
  <sheetProtection sheet="1" formatCells="0" formatColumns="0" formatRows="0" sort="0"/>
  <mergeCells count="1">
    <mergeCell ref="C1:F1"/>
  </mergeCells>
  <dataValidations disablePrompts="1" count="2">
    <dataValidation type="list" allowBlank="1" showInputMessage="1" showErrorMessage="1" sqref="AN3" xr:uid="{F23EF2BB-C0E7-47C1-B07B-FE9F41B78D58}">
      <formula1>#REF!</formula1>
    </dataValidation>
    <dataValidation type="list" allowBlank="1" showInputMessage="1" sqref="L3 N3 I3 AL3" xr:uid="{65A80E2E-3525-421A-A212-3DADE8A8AEEA}">
      <formula1>#REF!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9BF66-A49E-4EB7-9F21-525052012FC5}">
  <dimension ref="A1:Y13"/>
  <sheetViews>
    <sheetView topLeftCell="D1" workbookViewId="0">
      <selection activeCell="Y2" sqref="Y2"/>
    </sheetView>
  </sheetViews>
  <sheetFormatPr baseColWidth="10" defaultColWidth="8.7265625" defaultRowHeight="12.5" x14ac:dyDescent="0.25"/>
  <cols>
    <col min="2" max="2" width="30.54296875" bestFit="1" customWidth="1"/>
    <col min="3" max="3" width="45.54296875" customWidth="1"/>
    <col min="4" max="4" width="48.54296875" customWidth="1"/>
    <col min="6" max="6" width="6.453125" bestFit="1" customWidth="1"/>
    <col min="13" max="13" width="14.81640625" bestFit="1" customWidth="1"/>
  </cols>
  <sheetData>
    <row r="1" spans="1:25" x14ac:dyDescent="0.25">
      <c r="A1" t="s">
        <v>265</v>
      </c>
      <c r="B1" t="s">
        <v>266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O1" t="s">
        <v>279</v>
      </c>
      <c r="P1" t="s">
        <v>280</v>
      </c>
      <c r="Q1" t="s">
        <v>281</v>
      </c>
      <c r="R1" t="s">
        <v>282</v>
      </c>
      <c r="S1" t="s">
        <v>283</v>
      </c>
      <c r="T1" t="s">
        <v>284</v>
      </c>
      <c r="U1" t="s">
        <v>285</v>
      </c>
      <c r="V1" t="s">
        <v>286</v>
      </c>
      <c r="W1" t="s">
        <v>287</v>
      </c>
      <c r="X1" t="s">
        <v>288</v>
      </c>
      <c r="Y1" t="s">
        <v>289</v>
      </c>
    </row>
    <row r="2" spans="1:25" x14ac:dyDescent="0.25">
      <c r="A2" t="s">
        <v>290</v>
      </c>
      <c r="B2" t="s">
        <v>291</v>
      </c>
      <c r="C2" t="str">
        <f>IFERROR(VLOOKUP(B2,'Sender-Receiver'!$B$3:$BP$1500,61,FALSE),"")</f>
        <v>Type:Aud_1CH_M,Type:Aud_2CH_LR,#Embrionix emBox</v>
      </c>
      <c r="D2" t="str">
        <f>IFERROR(VLOOKUP(B2,'Sender-Receiver'!$B$3:$BP$1500,41,FALSE),"")</f>
        <v>Display TR402 | DISPLAY TON 1 | MV Disp. 1</v>
      </c>
      <c r="E2" t="s">
        <v>292</v>
      </c>
      <c r="F2">
        <v>1</v>
      </c>
      <c r="G2" t="s">
        <v>293</v>
      </c>
      <c r="M2" t="str">
        <f>IF(BOM!$AE$4=FALSE,IF(ISERROR(SEARCH("send",B2)),"","pool:TPC"), IF(ISERROR(SEARCH("send",B2)),"","pool:TPC|pool:TPC"))</f>
        <v/>
      </c>
      <c r="S2" t="str">
        <f>IFERROR(IF(VLOOKUP(B2,'Sender-Receiver'!$B$3:$BP$1500,60,FALSE)="x","true","false"),"false")</f>
        <v>true</v>
      </c>
      <c r="T2" t="str">
        <f>IF(S2="true","full","off")</f>
        <v>full</v>
      </c>
      <c r="Y2" t="str">
        <f>IF(BOM!$AE$4=FALSE,IF(ISERROR(SEARCH("Embrionix",BOM!$M$4)),"none",IF(ISERROR(SEARCH("Quadsplit",BOM!$N$4)),IF(ISERROR(SEARCH("rec",B2)),"none","merge"),"none")),IF(ISERROR(SEARCH("rec",B2)),"split","merge"))</f>
        <v>merge</v>
      </c>
    </row>
    <row r="3" spans="1:25" x14ac:dyDescent="0.25">
      <c r="A3" t="s">
        <v>290</v>
      </c>
      <c r="B3" t="s">
        <v>294</v>
      </c>
      <c r="C3" t="str">
        <f>IFERROR(VLOOKUP(B3,'Sender-Receiver'!$B$3:$BP$1500,61,FALSE),"")</f>
        <v>#Embrionix emBox</v>
      </c>
      <c r="D3" t="str">
        <f>IFERROR(VLOOKUP(B3,'Sender-Receiver'!$B$3:$BP$1500,41,FALSE),"")</f>
        <v xml:space="preserve"> |  | MV Disp. 1</v>
      </c>
      <c r="E3" t="s">
        <v>292</v>
      </c>
      <c r="F3">
        <v>1</v>
      </c>
      <c r="G3" t="s">
        <v>295</v>
      </c>
      <c r="M3" t="str">
        <f>IF(BOM!$AE$4=FALSE,IF(ISERROR(SEARCH("send",B3)),"","pool:TPC"), IF(ISERROR(SEARCH("send",B3)),"","pool:TPC|pool:TPC"))</f>
        <v/>
      </c>
      <c r="S3" t="str">
        <f>IFERROR(IF(VLOOKUP(B3,'Sender-Receiver'!$B$3:$BP$1500,60,FALSE)="x","true","false"),"false")</f>
        <v>false</v>
      </c>
      <c r="T3" t="str">
        <f t="shared" ref="T3:T7" si="0">IF(S3="true","full","off")</f>
        <v>off</v>
      </c>
      <c r="Y3" t="str">
        <f>IF(BOM!$AE$4=FALSE,IF(ISERROR(SEARCH("Embrionix",BOM!$M$4)),"none",IF(ISERROR(SEARCH("Quadsplit",BOM!$N$4)),IF(ISERROR(SEARCH("rec",B3)),"none","merge"),"none")),IF(ISERROR(SEARCH("rec",B3)),"split","merge"))</f>
        <v>merge</v>
      </c>
    </row>
    <row r="4" spans="1:25" x14ac:dyDescent="0.25">
      <c r="A4" t="s">
        <v>290</v>
      </c>
      <c r="B4" t="s">
        <v>296</v>
      </c>
      <c r="C4" t="str">
        <f>IFERROR(VLOOKUP(B4,'Sender-Receiver'!$B$3:$BP$1500,61,FALSE),"")</f>
        <v>#Embrionix emBox</v>
      </c>
      <c r="D4" t="str">
        <f>IFERROR(VLOOKUP(B4,'Sender-Receiver'!$B$3:$BP$1500,41,FALSE),"")</f>
        <v xml:space="preserve"> |  | MV Disp. 1</v>
      </c>
      <c r="E4" t="s">
        <v>292</v>
      </c>
      <c r="F4">
        <v>1</v>
      </c>
      <c r="G4" t="s">
        <v>297</v>
      </c>
      <c r="M4" t="str">
        <f>IF(BOM!$AE$4=FALSE,IF(ISERROR(SEARCH("send",B4)),"","pool:TPC"), IF(ISERROR(SEARCH("send",B4)),"","pool:TPC|pool:TPC"))</f>
        <v/>
      </c>
      <c r="S4" t="str">
        <f>IFERROR(IF(VLOOKUP(B4,'Sender-Receiver'!$B$3:$BP$1500,60,FALSE)="x","true","false"),"false")</f>
        <v>false</v>
      </c>
      <c r="T4" t="str">
        <f t="shared" si="0"/>
        <v>off</v>
      </c>
      <c r="Y4" t="str">
        <f>IF(BOM!$AE$4=FALSE,IF(ISERROR(SEARCH("Embrionix",BOM!$M$4)),"none",IF(ISERROR(SEARCH("Quadsplit",BOM!$N$4)),IF(ISERROR(SEARCH("rec",B4)),"none","merge"),"none")),IF(ISERROR(SEARCH("rec",B4)),"split","merge"))</f>
        <v>merge</v>
      </c>
    </row>
    <row r="5" spans="1:25" x14ac:dyDescent="0.25">
      <c r="A5" t="s">
        <v>290</v>
      </c>
      <c r="B5" t="s">
        <v>298</v>
      </c>
      <c r="C5" t="str">
        <f>IFERROR(VLOOKUP(B5,'Sender-Receiver'!$B$3:$BP$1500,61,FALSE),"")</f>
        <v>#Embrionix emBox</v>
      </c>
      <c r="D5" t="str">
        <f>IFERROR(VLOOKUP(B5,'Sender-Receiver'!$B$3:$BP$1500,41,FALSE),"")</f>
        <v xml:space="preserve"> |  | MV Disp. 1</v>
      </c>
      <c r="E5" t="s">
        <v>292</v>
      </c>
      <c r="F5">
        <v>1</v>
      </c>
      <c r="G5" t="s">
        <v>299</v>
      </c>
      <c r="M5" t="str">
        <f>IF(BOM!$AE$4=FALSE,IF(ISERROR(SEARCH("send",B5)),"","pool:TPC"), IF(ISERROR(SEARCH("send",B5)),"","pool:TPC|pool:TPC"))</f>
        <v/>
      </c>
      <c r="S5" t="str">
        <f>IFERROR(IF(VLOOKUP(B5,'Sender-Receiver'!$B$3:$BP$1500,60,FALSE)="x","true","false"),"false")</f>
        <v>false</v>
      </c>
      <c r="T5" t="str">
        <f t="shared" si="0"/>
        <v>off</v>
      </c>
      <c r="Y5" t="str">
        <f>IF(BOM!$AE$4=FALSE,IF(ISERROR(SEARCH("Embrionix",BOM!$M$4)),"none",IF(ISERROR(SEARCH("Quadsplit",BOM!$N$4)),IF(ISERROR(SEARCH("rec",B5)),"none","merge"),"none")),IF(ISERROR(SEARCH("rec",B5)),"split","merge"))</f>
        <v>merge</v>
      </c>
    </row>
    <row r="6" spans="1:25" x14ac:dyDescent="0.25">
      <c r="A6" t="s">
        <v>290</v>
      </c>
      <c r="B6" t="s">
        <v>300</v>
      </c>
      <c r="C6" t="str">
        <f>IFERROR(VLOOKUP(B6,'Sender-Receiver'!$B$3:$BP$1500,61,FALSE),"")</f>
        <v>Type:Anc_Prot,#Embrionix emBox</v>
      </c>
      <c r="D6" t="str">
        <f>IFERROR(VLOOKUP(B6,'Sender-Receiver'!$B$3:$BP$1500,41,FALSE),"")</f>
        <v>Display TR402 | DISPLAY TON 1 | MV Disp. 1</v>
      </c>
      <c r="E6" t="s">
        <v>292</v>
      </c>
      <c r="F6">
        <v>1</v>
      </c>
      <c r="G6" t="s">
        <v>301</v>
      </c>
      <c r="M6" t="str">
        <f>IF(BOM!$AE$4=FALSE,IF(ISERROR(SEARCH("send",B6)),"","pool:TPC"), IF(ISERROR(SEARCH("send",B6)),"","pool:TPC|pool:TPC"))</f>
        <v/>
      </c>
      <c r="S6" t="str">
        <f>IFERROR(IF(VLOOKUP(B6,'Sender-Receiver'!$B$3:$BP$1500,60,FALSE)="x","true","false"),"false")</f>
        <v>true</v>
      </c>
      <c r="T6" t="str">
        <f t="shared" si="0"/>
        <v>full</v>
      </c>
      <c r="Y6" t="str">
        <f>IF(BOM!$AE$4=FALSE,IF(ISERROR(SEARCH("Embrionix",BOM!$M$4)),"none",IF(ISERROR(SEARCH("Quadsplit",BOM!$N$4)),IF(ISERROR(SEARCH("rec",B6)),"none","merge"),"none")),IF(ISERROR(SEARCH("rec",B6)),"split","merge"))</f>
        <v>merge</v>
      </c>
    </row>
    <row r="7" spans="1:25" x14ac:dyDescent="0.25">
      <c r="A7" t="s">
        <v>290</v>
      </c>
      <c r="B7" t="s">
        <v>302</v>
      </c>
      <c r="C7" t="str">
        <f>IFERROR(VLOOKUP(B7,'Sender-Receiver'!$B$3:$BP$1500,61,FALSE),"")</f>
        <v>Type:Vid_1080i50,Type:Vid_1080p25,Type:Vid_1080p50,Type:Vid_2160p50,Type:Vid_1080p60,#Embrionix emBox</v>
      </c>
      <c r="D7" t="str">
        <f>IFERROR(VLOOKUP(B7,'Sender-Receiver'!$B$3:$BP$1500,41,FALSE),"")</f>
        <v>Display TR402 | DISPLAY TON 1 | MV Disp. 1</v>
      </c>
      <c r="E7" t="s">
        <v>292</v>
      </c>
      <c r="F7">
        <v>1</v>
      </c>
      <c r="G7" t="s">
        <v>303</v>
      </c>
      <c r="M7" t="str">
        <f>IF(BOM!$AE$4=FALSE,IF(ISERROR(SEARCH("send",B7)),"","pool:TPC"), IF(ISERROR(SEARCH("send",B7)),"","pool:TPC|pool:TPC"))</f>
        <v/>
      </c>
      <c r="S7" t="str">
        <f>IFERROR(IF(VLOOKUP(B7,'Sender-Receiver'!$B$3:$BP$1500,60,FALSE)="x","true","false"),"false")</f>
        <v>true</v>
      </c>
      <c r="T7" t="str">
        <f t="shared" si="0"/>
        <v>full</v>
      </c>
      <c r="Y7" t="str">
        <f>IF(BOM!$AE$4=FALSE,IF(ISERROR(SEARCH("Embrionix",BOM!$M$4)),"none",IF(ISERROR(SEARCH("Quadsplit",BOM!$N$4)),IF(ISERROR(SEARCH("rec",B7)),"none","merge"),"none")),IF(ISERROR(SEARCH("rec",B7)),"split","merge"))</f>
        <v>merge</v>
      </c>
    </row>
    <row r="8" spans="1:25" x14ac:dyDescent="0.25">
      <c r="M8" t="str">
        <f>IF(BOM!$AE$4=FALSE,IF(ISERROR(SEARCH("send",B8)),"","pool:TPC"), IF(ISERROR(SEARCH("send",B8)),"","pool:TPC|pool:TPC"))</f>
        <v/>
      </c>
    </row>
    <row r="9" spans="1:25" x14ac:dyDescent="0.25">
      <c r="M9" t="str">
        <f>IF(BOM!$AE$4=FALSE,IF(ISERROR(SEARCH("send",B9)),"","pool:TPC"), IF(ISERROR(SEARCH("send",B9)),"","pool:TPC|pool:TPC"))</f>
        <v/>
      </c>
    </row>
    <row r="10" spans="1:25" x14ac:dyDescent="0.25">
      <c r="M10" t="str">
        <f>IF(BOM!$AE$4=FALSE,IF(ISERROR(SEARCH("send",B10)),"","pool:TPC"), IF(ISERROR(SEARCH("send",B10)),"","pool:TPC|pool:TPC"))</f>
        <v/>
      </c>
    </row>
    <row r="11" spans="1:25" x14ac:dyDescent="0.25">
      <c r="M11" t="str">
        <f>IF(BOM!$AE$4=FALSE,IF(ISERROR(SEARCH("send",B11)),"","pool:TPC"), IF(ISERROR(SEARCH("send",B11)),"","pool:TPC|pool:TPC"))</f>
        <v/>
      </c>
    </row>
    <row r="12" spans="1:25" x14ac:dyDescent="0.25">
      <c r="M12" t="str">
        <f>IF(BOM!$AE$4=FALSE,IF(ISERROR(SEARCH("send",B12)),"","pool:TPC"), IF(ISERROR(SEARCH("send",B12)),"","pool:TPC|pool:TPC"))</f>
        <v/>
      </c>
    </row>
    <row r="13" spans="1:25" x14ac:dyDescent="0.25">
      <c r="M13" t="str">
        <f>IF(BOM!$AE$4=FALSE,IF(ISERROR(SEARCH("send",B13)),"","pool:TPC"), IF(ISERROR(SEARCH("send",B13)),"","pool:TPC|pool:TPC"))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BA0A-373C-4D55-A580-6D9009BF302E}">
  <sheetPr>
    <tabColor theme="0" tint="-4.9989318521683403E-2"/>
  </sheetPr>
  <dimension ref="A1:C13"/>
  <sheetViews>
    <sheetView tabSelected="1" workbookViewId="0">
      <selection activeCell="H7" sqref="H7"/>
    </sheetView>
  </sheetViews>
  <sheetFormatPr baseColWidth="10" defaultColWidth="11.453125" defaultRowHeight="12.5" x14ac:dyDescent="0.25"/>
  <cols>
    <col min="1" max="1" width="24.90625" bestFit="1" customWidth="1"/>
    <col min="2" max="2" width="12.81640625" bestFit="1" customWidth="1"/>
    <col min="3" max="3" width="55.54296875" bestFit="1" customWidth="1"/>
  </cols>
  <sheetData>
    <row r="1" spans="1:3" x14ac:dyDescent="0.25">
      <c r="A1" t="s">
        <v>145</v>
      </c>
      <c r="B1" t="s">
        <v>140</v>
      </c>
      <c r="C1" t="s">
        <v>139</v>
      </c>
    </row>
    <row r="2" spans="1:3" x14ac:dyDescent="0.25">
      <c r="A2" s="35" t="s">
        <v>62</v>
      </c>
      <c r="B2" s="35" t="s">
        <v>143</v>
      </c>
      <c r="C2" s="35" t="s">
        <v>146</v>
      </c>
    </row>
    <row r="3" spans="1:3" x14ac:dyDescent="0.25">
      <c r="A3" s="35" t="s">
        <v>147</v>
      </c>
      <c r="B3" s="35" t="s">
        <v>143</v>
      </c>
      <c r="C3" s="35" t="s">
        <v>146</v>
      </c>
    </row>
    <row r="4" spans="1:3" x14ac:dyDescent="0.25">
      <c r="A4" s="35" t="s">
        <v>148</v>
      </c>
      <c r="B4" s="35" t="s">
        <v>143</v>
      </c>
      <c r="C4" s="35" t="s">
        <v>146</v>
      </c>
    </row>
    <row r="5" spans="1:3" x14ac:dyDescent="0.25">
      <c r="A5" s="35" t="s">
        <v>149</v>
      </c>
      <c r="B5" s="35" t="s">
        <v>143</v>
      </c>
      <c r="C5" s="35" t="s">
        <v>146</v>
      </c>
    </row>
    <row r="6" spans="1:3" x14ac:dyDescent="0.25">
      <c r="A6" s="35" t="s">
        <v>150</v>
      </c>
      <c r="B6" s="35" t="s">
        <v>143</v>
      </c>
      <c r="C6" s="35" t="s">
        <v>146</v>
      </c>
    </row>
    <row r="7" spans="1:3" x14ac:dyDescent="0.25">
      <c r="A7" s="35" t="s">
        <v>151</v>
      </c>
      <c r="B7" s="35" t="s">
        <v>143</v>
      </c>
      <c r="C7" s="35" t="s">
        <v>146</v>
      </c>
    </row>
    <row r="8" spans="1:3" x14ac:dyDescent="0.25">
      <c r="A8" s="35" t="s">
        <v>152</v>
      </c>
      <c r="B8" s="35" t="s">
        <v>143</v>
      </c>
      <c r="C8" s="35" t="s">
        <v>146</v>
      </c>
    </row>
    <row r="9" spans="1:3" x14ac:dyDescent="0.25">
      <c r="A9" s="35" t="s">
        <v>153</v>
      </c>
      <c r="B9" s="35" t="s">
        <v>143</v>
      </c>
      <c r="C9" s="35" t="s">
        <v>146</v>
      </c>
    </row>
    <row r="10" spans="1:3" x14ac:dyDescent="0.25">
      <c r="A10" s="35" t="s">
        <v>154</v>
      </c>
      <c r="B10" s="35" t="s">
        <v>143</v>
      </c>
      <c r="C10" s="35" t="s">
        <v>146</v>
      </c>
    </row>
    <row r="11" spans="1:3" x14ac:dyDescent="0.25">
      <c r="A11" s="35" t="s">
        <v>319</v>
      </c>
      <c r="B11" s="35" t="s">
        <v>143</v>
      </c>
      <c r="C11" s="35" t="s">
        <v>146</v>
      </c>
    </row>
    <row r="12" spans="1:3" x14ac:dyDescent="0.25">
      <c r="A12" s="35" t="s">
        <v>304</v>
      </c>
      <c r="B12" s="35" t="s">
        <v>143</v>
      </c>
      <c r="C12" s="35" t="s">
        <v>146</v>
      </c>
    </row>
    <row r="13" spans="1:3" x14ac:dyDescent="0.25">
      <c r="A13" s="35" t="s">
        <v>320</v>
      </c>
      <c r="B13" s="35" t="s">
        <v>143</v>
      </c>
      <c r="C13" s="35" t="s">
        <v>146</v>
      </c>
    </row>
  </sheetData>
  <dataValidations disablePrompts="1" count="1">
    <dataValidation type="list" allowBlank="1" showInputMessage="1" showErrorMessage="1" sqref="H8" xr:uid="{EA25B99F-F9D9-41C4-B20D-38BE3CA8BC14}">
      <formula1>dev_type_gw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E4529-6563-4E3A-8F75-80A490CA0179}">
  <sheetPr>
    <tabColor theme="0" tint="-4.9989318521683403E-2"/>
  </sheetPr>
  <dimension ref="A1:C18"/>
  <sheetViews>
    <sheetView workbookViewId="0">
      <selection activeCell="C39" sqref="C39"/>
    </sheetView>
  </sheetViews>
  <sheetFormatPr baseColWidth="10" defaultColWidth="11.453125" defaultRowHeight="12.5" x14ac:dyDescent="0.25"/>
  <cols>
    <col min="1" max="1" width="19.453125" bestFit="1" customWidth="1"/>
    <col min="2" max="2" width="12.81640625" bestFit="1" customWidth="1"/>
    <col min="3" max="3" width="47.7265625" bestFit="1" customWidth="1"/>
  </cols>
  <sheetData>
    <row r="1" spans="1:3" x14ac:dyDescent="0.25">
      <c r="A1" t="s">
        <v>82</v>
      </c>
      <c r="B1" t="s">
        <v>140</v>
      </c>
      <c r="C1" t="s">
        <v>139</v>
      </c>
    </row>
    <row r="2" spans="1:3" x14ac:dyDescent="0.25">
      <c r="A2" s="35" t="s">
        <v>141</v>
      </c>
      <c r="B2" s="35" t="s">
        <v>143</v>
      </c>
      <c r="C2" s="35" t="s">
        <v>142</v>
      </c>
    </row>
    <row r="3" spans="1:3" x14ac:dyDescent="0.25">
      <c r="A3" s="35" t="s">
        <v>114</v>
      </c>
      <c r="B3" s="35" t="s">
        <v>143</v>
      </c>
      <c r="C3" s="35" t="s">
        <v>142</v>
      </c>
    </row>
    <row r="4" spans="1:3" x14ac:dyDescent="0.25">
      <c r="A4" s="35" t="s">
        <v>144</v>
      </c>
      <c r="B4" s="35" t="s">
        <v>143</v>
      </c>
      <c r="C4" s="35" t="s">
        <v>142</v>
      </c>
    </row>
    <row r="5" spans="1:3" x14ac:dyDescent="0.25">
      <c r="A5" s="35" t="s">
        <v>305</v>
      </c>
      <c r="B5" s="35" t="s">
        <v>143</v>
      </c>
      <c r="C5" s="35" t="s">
        <v>142</v>
      </c>
    </row>
    <row r="6" spans="1:3" x14ac:dyDescent="0.25">
      <c r="A6" s="35" t="s">
        <v>306</v>
      </c>
      <c r="B6" s="35" t="s">
        <v>143</v>
      </c>
      <c r="C6" s="35" t="s">
        <v>142</v>
      </c>
    </row>
    <row r="7" spans="1:3" x14ac:dyDescent="0.25">
      <c r="A7" s="35" t="s">
        <v>307</v>
      </c>
      <c r="B7" s="35" t="s">
        <v>143</v>
      </c>
      <c r="C7" s="35" t="s">
        <v>142</v>
      </c>
    </row>
    <row r="8" spans="1:3" x14ac:dyDescent="0.25">
      <c r="A8" s="35" t="s">
        <v>308</v>
      </c>
      <c r="B8" s="35" t="s">
        <v>143</v>
      </c>
      <c r="C8" s="35" t="s">
        <v>142</v>
      </c>
    </row>
    <row r="9" spans="1:3" x14ac:dyDescent="0.25">
      <c r="A9" s="35" t="s">
        <v>309</v>
      </c>
      <c r="B9" s="35" t="s">
        <v>143</v>
      </c>
      <c r="C9" s="35" t="s">
        <v>142</v>
      </c>
    </row>
    <row r="10" spans="1:3" x14ac:dyDescent="0.25">
      <c r="A10" s="35" t="s">
        <v>310</v>
      </c>
      <c r="B10" s="35" t="s">
        <v>143</v>
      </c>
      <c r="C10" s="35" t="s">
        <v>142</v>
      </c>
    </row>
    <row r="11" spans="1:3" x14ac:dyDescent="0.25">
      <c r="A11" s="35" t="s">
        <v>311</v>
      </c>
      <c r="B11" s="35" t="s">
        <v>143</v>
      </c>
      <c r="C11" s="35" t="s">
        <v>142</v>
      </c>
    </row>
    <row r="12" spans="1:3" x14ac:dyDescent="0.25">
      <c r="A12" s="35" t="s">
        <v>312</v>
      </c>
      <c r="B12" s="35" t="s">
        <v>143</v>
      </c>
      <c r="C12" s="35" t="s">
        <v>142</v>
      </c>
    </row>
    <row r="13" spans="1:3" x14ac:dyDescent="0.25">
      <c r="A13" s="35" t="s">
        <v>313</v>
      </c>
      <c r="B13" s="35" t="s">
        <v>143</v>
      </c>
      <c r="C13" s="35" t="s">
        <v>142</v>
      </c>
    </row>
    <row r="14" spans="1:3" x14ac:dyDescent="0.25">
      <c r="A14" s="35" t="s">
        <v>314</v>
      </c>
      <c r="B14" s="35" t="s">
        <v>143</v>
      </c>
      <c r="C14" s="35" t="s">
        <v>142</v>
      </c>
    </row>
    <row r="15" spans="1:3" x14ac:dyDescent="0.25">
      <c r="A15" s="35" t="s">
        <v>315</v>
      </c>
      <c r="B15" s="35" t="s">
        <v>143</v>
      </c>
      <c r="C15" s="35" t="s">
        <v>142</v>
      </c>
    </row>
    <row r="16" spans="1:3" x14ac:dyDescent="0.25">
      <c r="A16" s="35" t="s">
        <v>316</v>
      </c>
      <c r="B16" s="35" t="s">
        <v>143</v>
      </c>
      <c r="C16" s="35" t="s">
        <v>142</v>
      </c>
    </row>
    <row r="17" spans="1:3" x14ac:dyDescent="0.25">
      <c r="A17" s="35" t="s">
        <v>317</v>
      </c>
      <c r="B17" s="35" t="s">
        <v>143</v>
      </c>
      <c r="C17" s="35" t="s">
        <v>142</v>
      </c>
    </row>
    <row r="18" spans="1:3" x14ac:dyDescent="0.25">
      <c r="A18" s="35" t="s">
        <v>318</v>
      </c>
      <c r="B18" s="35" t="s">
        <v>143</v>
      </c>
      <c r="C18" s="35" t="s">
        <v>142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3A93E-1E07-4828-8CC4-6E7DA605C419}">
  <sheetPr>
    <tabColor theme="0" tint="-4.9989318521683403E-2"/>
  </sheetPr>
  <dimension ref="A1:C13"/>
  <sheetViews>
    <sheetView workbookViewId="0">
      <selection activeCell="C39" sqref="C39"/>
    </sheetView>
  </sheetViews>
  <sheetFormatPr baseColWidth="10" defaultColWidth="11.453125" defaultRowHeight="12.5" x14ac:dyDescent="0.25"/>
  <cols>
    <col min="1" max="1" width="24.90625" bestFit="1" customWidth="1"/>
    <col min="2" max="2" width="12.81640625" bestFit="1" customWidth="1"/>
    <col min="3" max="3" width="55.54296875" bestFit="1" customWidth="1"/>
  </cols>
  <sheetData>
    <row r="1" spans="1:3" x14ac:dyDescent="0.25">
      <c r="A1" t="s">
        <v>145</v>
      </c>
      <c r="B1" t="s">
        <v>140</v>
      </c>
      <c r="C1" t="s">
        <v>139</v>
      </c>
    </row>
    <row r="2" spans="1:3" x14ac:dyDescent="0.25">
      <c r="A2" s="35" t="s">
        <v>62</v>
      </c>
      <c r="B2" s="35" t="s">
        <v>143</v>
      </c>
      <c r="C2" s="35" t="s">
        <v>146</v>
      </c>
    </row>
    <row r="3" spans="1:3" x14ac:dyDescent="0.25">
      <c r="A3" s="35" t="s">
        <v>147</v>
      </c>
      <c r="B3" s="35" t="s">
        <v>143</v>
      </c>
      <c r="C3" s="35" t="s">
        <v>146</v>
      </c>
    </row>
    <row r="4" spans="1:3" x14ac:dyDescent="0.25">
      <c r="A4" s="35" t="s">
        <v>148</v>
      </c>
      <c r="B4" s="35" t="s">
        <v>143</v>
      </c>
      <c r="C4" s="35" t="s">
        <v>146</v>
      </c>
    </row>
    <row r="5" spans="1:3" x14ac:dyDescent="0.25">
      <c r="A5" s="35" t="s">
        <v>149</v>
      </c>
      <c r="B5" s="35" t="s">
        <v>143</v>
      </c>
      <c r="C5" s="35" t="s">
        <v>146</v>
      </c>
    </row>
    <row r="6" spans="1:3" x14ac:dyDescent="0.25">
      <c r="A6" s="35" t="s">
        <v>150</v>
      </c>
      <c r="B6" s="35" t="s">
        <v>143</v>
      </c>
      <c r="C6" s="35" t="s">
        <v>146</v>
      </c>
    </row>
    <row r="7" spans="1:3" x14ac:dyDescent="0.25">
      <c r="A7" s="35" t="s">
        <v>151</v>
      </c>
      <c r="B7" s="35" t="s">
        <v>143</v>
      </c>
      <c r="C7" s="35" t="s">
        <v>146</v>
      </c>
    </row>
    <row r="8" spans="1:3" x14ac:dyDescent="0.25">
      <c r="A8" s="35" t="s">
        <v>152</v>
      </c>
      <c r="B8" s="35" t="s">
        <v>143</v>
      </c>
      <c r="C8" s="35" t="s">
        <v>146</v>
      </c>
    </row>
    <row r="9" spans="1:3" x14ac:dyDescent="0.25">
      <c r="A9" s="35" t="s">
        <v>153</v>
      </c>
      <c r="B9" s="35" t="s">
        <v>143</v>
      </c>
      <c r="C9" s="35" t="s">
        <v>146</v>
      </c>
    </row>
    <row r="10" spans="1:3" x14ac:dyDescent="0.25">
      <c r="A10" s="35" t="s">
        <v>154</v>
      </c>
      <c r="B10" s="35" t="s">
        <v>143</v>
      </c>
      <c r="C10" s="35" t="s">
        <v>146</v>
      </c>
    </row>
    <row r="11" spans="1:3" x14ac:dyDescent="0.25">
      <c r="A11" s="35" t="s">
        <v>319</v>
      </c>
      <c r="B11" s="35" t="s">
        <v>143</v>
      </c>
      <c r="C11" s="35" t="s">
        <v>146</v>
      </c>
    </row>
    <row r="12" spans="1:3" x14ac:dyDescent="0.25">
      <c r="A12" s="35" t="s">
        <v>304</v>
      </c>
      <c r="B12" s="35" t="s">
        <v>143</v>
      </c>
      <c r="C12" s="35" t="s">
        <v>146</v>
      </c>
    </row>
    <row r="13" spans="1:3" x14ac:dyDescent="0.25">
      <c r="A13" s="35" t="s">
        <v>320</v>
      </c>
      <c r="B13" s="35" t="s">
        <v>143</v>
      </c>
      <c r="C13" s="35" t="s">
        <v>146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14CB-4348-4A81-B0DB-C23F9EE7335A}">
  <sheetPr>
    <tabColor theme="0" tint="-4.9989318521683403E-2"/>
  </sheetPr>
  <dimension ref="A1:C66"/>
  <sheetViews>
    <sheetView workbookViewId="0">
      <selection activeCell="C39" sqref="C39"/>
    </sheetView>
  </sheetViews>
  <sheetFormatPr baseColWidth="10" defaultColWidth="11.453125" defaultRowHeight="12.5" x14ac:dyDescent="0.25"/>
  <cols>
    <col min="1" max="1" width="23.08984375" bestFit="1" customWidth="1"/>
    <col min="2" max="2" width="12.81640625" bestFit="1" customWidth="1"/>
    <col min="3" max="3" width="49.81640625" bestFit="1" customWidth="1"/>
  </cols>
  <sheetData>
    <row r="1" spans="1:3" x14ac:dyDescent="0.25">
      <c r="A1" t="s">
        <v>81</v>
      </c>
      <c r="B1" t="s">
        <v>140</v>
      </c>
      <c r="C1" t="s">
        <v>139</v>
      </c>
    </row>
    <row r="2" spans="1:3" x14ac:dyDescent="0.25">
      <c r="A2" s="35" t="s">
        <v>155</v>
      </c>
      <c r="B2" s="35" t="s">
        <v>143</v>
      </c>
      <c r="C2" s="35" t="s">
        <v>156</v>
      </c>
    </row>
    <row r="3" spans="1:3" x14ac:dyDescent="0.25">
      <c r="A3" s="35" t="s">
        <v>157</v>
      </c>
      <c r="B3" s="35" t="s">
        <v>143</v>
      </c>
      <c r="C3" s="35" t="s">
        <v>156</v>
      </c>
    </row>
    <row r="4" spans="1:3" x14ac:dyDescent="0.25">
      <c r="A4" s="35" t="s">
        <v>158</v>
      </c>
      <c r="B4" s="35" t="s">
        <v>143</v>
      </c>
      <c r="C4" s="35" t="s">
        <v>156</v>
      </c>
    </row>
    <row r="5" spans="1:3" x14ac:dyDescent="0.25">
      <c r="A5" s="35" t="s">
        <v>159</v>
      </c>
      <c r="B5" s="35" t="s">
        <v>143</v>
      </c>
      <c r="C5" s="35" t="s">
        <v>156</v>
      </c>
    </row>
    <row r="6" spans="1:3" x14ac:dyDescent="0.25">
      <c r="A6" s="35" t="s">
        <v>160</v>
      </c>
      <c r="B6" s="35" t="s">
        <v>143</v>
      </c>
      <c r="C6" s="35" t="s">
        <v>156</v>
      </c>
    </row>
    <row r="7" spans="1:3" x14ac:dyDescent="0.25">
      <c r="A7" s="35" t="s">
        <v>161</v>
      </c>
      <c r="B7" s="35" t="s">
        <v>143</v>
      </c>
      <c r="C7" s="35" t="s">
        <v>156</v>
      </c>
    </row>
    <row r="8" spans="1:3" x14ac:dyDescent="0.25">
      <c r="A8" s="35" t="s">
        <v>162</v>
      </c>
      <c r="B8" s="35" t="s">
        <v>143</v>
      </c>
      <c r="C8" s="35" t="s">
        <v>156</v>
      </c>
    </row>
    <row r="9" spans="1:3" x14ac:dyDescent="0.25">
      <c r="A9" s="35" t="s">
        <v>163</v>
      </c>
      <c r="B9" s="35" t="s">
        <v>143</v>
      </c>
      <c r="C9" s="35" t="s">
        <v>156</v>
      </c>
    </row>
    <row r="10" spans="1:3" x14ac:dyDescent="0.25">
      <c r="A10" s="35" t="s">
        <v>164</v>
      </c>
      <c r="B10" s="35" t="s">
        <v>143</v>
      </c>
      <c r="C10" s="35" t="s">
        <v>156</v>
      </c>
    </row>
    <row r="11" spans="1:3" x14ac:dyDescent="0.25">
      <c r="A11" s="35" t="s">
        <v>165</v>
      </c>
      <c r="B11" s="35" t="s">
        <v>143</v>
      </c>
      <c r="C11" s="35" t="s">
        <v>156</v>
      </c>
    </row>
    <row r="12" spans="1:3" x14ac:dyDescent="0.25">
      <c r="A12" s="35" t="s">
        <v>166</v>
      </c>
      <c r="B12" s="35" t="s">
        <v>143</v>
      </c>
      <c r="C12" s="35" t="s">
        <v>156</v>
      </c>
    </row>
    <row r="13" spans="1:3" x14ac:dyDescent="0.25">
      <c r="A13" s="35" t="s">
        <v>167</v>
      </c>
      <c r="B13" s="35" t="s">
        <v>143</v>
      </c>
      <c r="C13" s="35" t="s">
        <v>156</v>
      </c>
    </row>
    <row r="14" spans="1:3" x14ac:dyDescent="0.25">
      <c r="A14" s="35" t="s">
        <v>168</v>
      </c>
      <c r="B14" s="35" t="s">
        <v>143</v>
      </c>
      <c r="C14" s="35" t="s">
        <v>156</v>
      </c>
    </row>
    <row r="15" spans="1:3" x14ac:dyDescent="0.25">
      <c r="A15" s="35" t="s">
        <v>169</v>
      </c>
      <c r="B15" s="35" t="s">
        <v>143</v>
      </c>
      <c r="C15" s="35" t="s">
        <v>156</v>
      </c>
    </row>
    <row r="16" spans="1:3" x14ac:dyDescent="0.25">
      <c r="A16" s="35" t="s">
        <v>170</v>
      </c>
      <c r="B16" s="35" t="s">
        <v>143</v>
      </c>
      <c r="C16" s="35" t="s">
        <v>156</v>
      </c>
    </row>
    <row r="17" spans="1:3" x14ac:dyDescent="0.25">
      <c r="A17" s="35" t="s">
        <v>171</v>
      </c>
      <c r="B17" s="35" t="s">
        <v>143</v>
      </c>
      <c r="C17" s="35" t="s">
        <v>156</v>
      </c>
    </row>
    <row r="18" spans="1:3" x14ac:dyDescent="0.25">
      <c r="A18" s="35" t="s">
        <v>172</v>
      </c>
      <c r="B18" s="35" t="s">
        <v>143</v>
      </c>
      <c r="C18" s="35" t="s">
        <v>156</v>
      </c>
    </row>
    <row r="19" spans="1:3" x14ac:dyDescent="0.25">
      <c r="A19" s="35" t="s">
        <v>173</v>
      </c>
      <c r="B19" s="35" t="s">
        <v>143</v>
      </c>
      <c r="C19" s="35" t="s">
        <v>156</v>
      </c>
    </row>
    <row r="20" spans="1:3" x14ac:dyDescent="0.25">
      <c r="A20" s="35" t="s">
        <v>174</v>
      </c>
      <c r="B20" s="35" t="s">
        <v>143</v>
      </c>
      <c r="C20" s="35" t="s">
        <v>156</v>
      </c>
    </row>
    <row r="21" spans="1:3" x14ac:dyDescent="0.25">
      <c r="A21" s="35" t="s">
        <v>175</v>
      </c>
      <c r="B21" s="35" t="s">
        <v>143</v>
      </c>
      <c r="C21" s="35" t="s">
        <v>156</v>
      </c>
    </row>
    <row r="22" spans="1:3" x14ac:dyDescent="0.25">
      <c r="A22" s="35" t="s">
        <v>176</v>
      </c>
      <c r="B22" s="35" t="s">
        <v>143</v>
      </c>
      <c r="C22" s="35" t="s">
        <v>156</v>
      </c>
    </row>
    <row r="23" spans="1:3" x14ac:dyDescent="0.25">
      <c r="A23" s="35" t="s">
        <v>177</v>
      </c>
      <c r="B23" s="35" t="s">
        <v>143</v>
      </c>
      <c r="C23" s="35" t="s">
        <v>156</v>
      </c>
    </row>
    <row r="24" spans="1:3" x14ac:dyDescent="0.25">
      <c r="A24" s="35" t="s">
        <v>178</v>
      </c>
      <c r="B24" s="35" t="s">
        <v>143</v>
      </c>
      <c r="C24" s="35" t="s">
        <v>156</v>
      </c>
    </row>
    <row r="25" spans="1:3" x14ac:dyDescent="0.25">
      <c r="A25" s="35" t="s">
        <v>179</v>
      </c>
      <c r="B25" s="35" t="s">
        <v>143</v>
      </c>
      <c r="C25" s="35" t="s">
        <v>156</v>
      </c>
    </row>
    <row r="26" spans="1:3" x14ac:dyDescent="0.25">
      <c r="A26" s="35" t="s">
        <v>180</v>
      </c>
      <c r="B26" s="35" t="s">
        <v>143</v>
      </c>
      <c r="C26" s="35" t="s">
        <v>156</v>
      </c>
    </row>
    <row r="27" spans="1:3" x14ac:dyDescent="0.25">
      <c r="A27" s="35" t="s">
        <v>181</v>
      </c>
      <c r="B27" s="35" t="s">
        <v>143</v>
      </c>
      <c r="C27" s="35" t="s">
        <v>156</v>
      </c>
    </row>
    <row r="28" spans="1:3" x14ac:dyDescent="0.25">
      <c r="A28" s="35" t="s">
        <v>182</v>
      </c>
      <c r="B28" s="35" t="s">
        <v>143</v>
      </c>
      <c r="C28" s="35" t="s">
        <v>156</v>
      </c>
    </row>
    <row r="29" spans="1:3" x14ac:dyDescent="0.25">
      <c r="A29" s="35" t="s">
        <v>183</v>
      </c>
      <c r="B29" s="35" t="s">
        <v>143</v>
      </c>
      <c r="C29" s="35" t="s">
        <v>156</v>
      </c>
    </row>
    <row r="30" spans="1:3" x14ac:dyDescent="0.25">
      <c r="A30" s="35" t="s">
        <v>184</v>
      </c>
      <c r="B30" s="35" t="s">
        <v>143</v>
      </c>
      <c r="C30" s="35" t="s">
        <v>156</v>
      </c>
    </row>
    <row r="31" spans="1:3" x14ac:dyDescent="0.25">
      <c r="A31" s="35" t="s">
        <v>185</v>
      </c>
      <c r="B31" s="35" t="s">
        <v>143</v>
      </c>
      <c r="C31" s="35" t="s">
        <v>156</v>
      </c>
    </row>
    <row r="32" spans="1:3" x14ac:dyDescent="0.25">
      <c r="A32" s="35" t="s">
        <v>186</v>
      </c>
      <c r="B32" s="35" t="s">
        <v>143</v>
      </c>
      <c r="C32" s="35" t="s">
        <v>156</v>
      </c>
    </row>
    <row r="33" spans="1:3" x14ac:dyDescent="0.25">
      <c r="A33" s="35" t="s">
        <v>187</v>
      </c>
      <c r="B33" s="35" t="s">
        <v>143</v>
      </c>
      <c r="C33" s="35" t="s">
        <v>156</v>
      </c>
    </row>
    <row r="34" spans="1:3" x14ac:dyDescent="0.25">
      <c r="A34" s="35" t="s">
        <v>188</v>
      </c>
      <c r="B34" s="35" t="s">
        <v>143</v>
      </c>
      <c r="C34" s="35" t="s">
        <v>156</v>
      </c>
    </row>
    <row r="35" spans="1:3" x14ac:dyDescent="0.25">
      <c r="A35" s="35" t="s">
        <v>189</v>
      </c>
      <c r="B35" s="35" t="s">
        <v>143</v>
      </c>
      <c r="C35" s="35" t="s">
        <v>156</v>
      </c>
    </row>
    <row r="36" spans="1:3" x14ac:dyDescent="0.25">
      <c r="A36" s="35" t="s">
        <v>190</v>
      </c>
      <c r="B36" s="35" t="s">
        <v>143</v>
      </c>
      <c r="C36" s="35" t="s">
        <v>156</v>
      </c>
    </row>
    <row r="37" spans="1:3" x14ac:dyDescent="0.25">
      <c r="A37" s="35" t="s">
        <v>191</v>
      </c>
      <c r="B37" s="35" t="s">
        <v>143</v>
      </c>
      <c r="C37" s="35" t="s">
        <v>156</v>
      </c>
    </row>
    <row r="38" spans="1:3" x14ac:dyDescent="0.25">
      <c r="A38" s="35" t="s">
        <v>192</v>
      </c>
      <c r="B38" s="35" t="s">
        <v>143</v>
      </c>
      <c r="C38" s="35" t="s">
        <v>156</v>
      </c>
    </row>
    <row r="39" spans="1:3" x14ac:dyDescent="0.25">
      <c r="A39" s="35" t="s">
        <v>193</v>
      </c>
      <c r="B39" s="35" t="s">
        <v>143</v>
      </c>
      <c r="C39" s="35" t="s">
        <v>156</v>
      </c>
    </row>
    <row r="40" spans="1:3" x14ac:dyDescent="0.25">
      <c r="A40" s="35" t="s">
        <v>194</v>
      </c>
      <c r="B40" s="35" t="s">
        <v>143</v>
      </c>
      <c r="C40" s="35" t="s">
        <v>156</v>
      </c>
    </row>
    <row r="41" spans="1:3" x14ac:dyDescent="0.25">
      <c r="A41" s="35" t="s">
        <v>195</v>
      </c>
      <c r="B41" s="35" t="s">
        <v>143</v>
      </c>
      <c r="C41" s="35" t="s">
        <v>156</v>
      </c>
    </row>
    <row r="42" spans="1:3" x14ac:dyDescent="0.25">
      <c r="A42" s="35" t="s">
        <v>196</v>
      </c>
      <c r="B42" s="35" t="s">
        <v>143</v>
      </c>
      <c r="C42" s="35" t="s">
        <v>156</v>
      </c>
    </row>
    <row r="43" spans="1:3" x14ac:dyDescent="0.25">
      <c r="A43" s="35" t="s">
        <v>197</v>
      </c>
      <c r="B43" s="35" t="s">
        <v>143</v>
      </c>
      <c r="C43" s="35" t="s">
        <v>156</v>
      </c>
    </row>
    <row r="44" spans="1:3" x14ac:dyDescent="0.25">
      <c r="A44" s="35" t="s">
        <v>198</v>
      </c>
      <c r="B44" s="35" t="s">
        <v>143</v>
      </c>
      <c r="C44" s="35" t="s">
        <v>156</v>
      </c>
    </row>
    <row r="45" spans="1:3" x14ac:dyDescent="0.25">
      <c r="A45" s="35" t="s">
        <v>199</v>
      </c>
      <c r="B45" s="35" t="s">
        <v>143</v>
      </c>
      <c r="C45" s="35" t="s">
        <v>156</v>
      </c>
    </row>
    <row r="46" spans="1:3" x14ac:dyDescent="0.25">
      <c r="A46" s="35" t="s">
        <v>200</v>
      </c>
      <c r="B46" s="35" t="s">
        <v>143</v>
      </c>
      <c r="C46" s="35" t="s">
        <v>156</v>
      </c>
    </row>
    <row r="47" spans="1:3" x14ac:dyDescent="0.25">
      <c r="A47" s="35" t="s">
        <v>201</v>
      </c>
      <c r="B47" s="35" t="s">
        <v>143</v>
      </c>
      <c r="C47" s="35" t="s">
        <v>156</v>
      </c>
    </row>
    <row r="48" spans="1:3" x14ac:dyDescent="0.25">
      <c r="A48" s="35" t="s">
        <v>202</v>
      </c>
      <c r="B48" s="35" t="s">
        <v>143</v>
      </c>
      <c r="C48" s="35" t="s">
        <v>156</v>
      </c>
    </row>
    <row r="49" spans="1:3" x14ac:dyDescent="0.25">
      <c r="A49" s="35" t="s">
        <v>203</v>
      </c>
      <c r="B49" s="35" t="s">
        <v>143</v>
      </c>
      <c r="C49" s="35" t="s">
        <v>156</v>
      </c>
    </row>
    <row r="50" spans="1:3" x14ac:dyDescent="0.25">
      <c r="A50" s="35" t="s">
        <v>204</v>
      </c>
      <c r="B50" s="35" t="s">
        <v>143</v>
      </c>
      <c r="C50" s="35" t="s">
        <v>156</v>
      </c>
    </row>
    <row r="51" spans="1:3" x14ac:dyDescent="0.25">
      <c r="A51" s="35" t="s">
        <v>205</v>
      </c>
      <c r="B51" s="35" t="s">
        <v>143</v>
      </c>
      <c r="C51" s="35" t="s">
        <v>156</v>
      </c>
    </row>
    <row r="52" spans="1:3" x14ac:dyDescent="0.25">
      <c r="A52" s="35" t="s">
        <v>206</v>
      </c>
      <c r="B52" s="35" t="s">
        <v>143</v>
      </c>
      <c r="C52" s="35" t="s">
        <v>156</v>
      </c>
    </row>
    <row r="53" spans="1:3" x14ac:dyDescent="0.25">
      <c r="A53" s="35" t="s">
        <v>207</v>
      </c>
      <c r="B53" s="35" t="s">
        <v>143</v>
      </c>
      <c r="C53" s="35" t="s">
        <v>156</v>
      </c>
    </row>
    <row r="54" spans="1:3" x14ac:dyDescent="0.25">
      <c r="A54" s="35" t="s">
        <v>208</v>
      </c>
      <c r="B54" s="35" t="s">
        <v>143</v>
      </c>
      <c r="C54" s="35" t="s">
        <v>156</v>
      </c>
    </row>
    <row r="55" spans="1:3" x14ac:dyDescent="0.25">
      <c r="A55" s="35" t="s">
        <v>209</v>
      </c>
      <c r="B55" s="35" t="s">
        <v>143</v>
      </c>
      <c r="C55" s="35" t="s">
        <v>156</v>
      </c>
    </row>
    <row r="56" spans="1:3" x14ac:dyDescent="0.25">
      <c r="A56" s="35" t="s">
        <v>210</v>
      </c>
      <c r="B56" s="35" t="s">
        <v>143</v>
      </c>
      <c r="C56" s="35" t="s">
        <v>156</v>
      </c>
    </row>
    <row r="57" spans="1:3" x14ac:dyDescent="0.25">
      <c r="A57" s="35" t="s">
        <v>211</v>
      </c>
      <c r="B57" s="35" t="s">
        <v>143</v>
      </c>
      <c r="C57" s="35" t="s">
        <v>156</v>
      </c>
    </row>
    <row r="58" spans="1:3" x14ac:dyDescent="0.25">
      <c r="A58" s="35" t="s">
        <v>212</v>
      </c>
      <c r="B58" s="35" t="s">
        <v>143</v>
      </c>
      <c r="C58" s="35" t="s">
        <v>156</v>
      </c>
    </row>
    <row r="59" spans="1:3" x14ac:dyDescent="0.25">
      <c r="A59" s="35" t="s">
        <v>213</v>
      </c>
      <c r="B59" s="35" t="s">
        <v>143</v>
      </c>
      <c r="C59" s="35" t="s">
        <v>156</v>
      </c>
    </row>
    <row r="60" spans="1:3" x14ac:dyDescent="0.25">
      <c r="A60" s="35" t="s">
        <v>214</v>
      </c>
      <c r="B60" s="35" t="s">
        <v>143</v>
      </c>
      <c r="C60" s="35" t="s">
        <v>156</v>
      </c>
    </row>
    <row r="61" spans="1:3" x14ac:dyDescent="0.25">
      <c r="A61" s="35" t="s">
        <v>215</v>
      </c>
      <c r="B61" s="35" t="s">
        <v>143</v>
      </c>
      <c r="C61" s="35" t="s">
        <v>156</v>
      </c>
    </row>
    <row r="62" spans="1:3" x14ac:dyDescent="0.25">
      <c r="A62" s="35" t="s">
        <v>321</v>
      </c>
      <c r="B62" s="35" t="s">
        <v>143</v>
      </c>
      <c r="C62" s="35" t="s">
        <v>156</v>
      </c>
    </row>
    <row r="63" spans="1:3" x14ac:dyDescent="0.25">
      <c r="A63" s="35" t="s">
        <v>322</v>
      </c>
      <c r="B63" s="35" t="s">
        <v>143</v>
      </c>
      <c r="C63" s="35" t="s">
        <v>156</v>
      </c>
    </row>
    <row r="64" spans="1:3" x14ac:dyDescent="0.25">
      <c r="A64" s="35" t="s">
        <v>323</v>
      </c>
      <c r="B64" s="35" t="s">
        <v>143</v>
      </c>
      <c r="C64" s="35" t="s">
        <v>156</v>
      </c>
    </row>
    <row r="65" spans="1:3" x14ac:dyDescent="0.25">
      <c r="A65" s="35" t="s">
        <v>324</v>
      </c>
      <c r="B65" s="35" t="s">
        <v>143</v>
      </c>
      <c r="C65" s="35" t="s">
        <v>156</v>
      </c>
    </row>
    <row r="66" spans="1:3" x14ac:dyDescent="0.25">
      <c r="A66" s="35" t="s">
        <v>325</v>
      </c>
      <c r="B66" s="35" t="s">
        <v>143</v>
      </c>
      <c r="C66" s="35" t="s">
        <v>156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B973-70CA-4580-B480-4192EB6FDC40}">
  <sheetPr>
    <tabColor theme="0" tint="-4.9989318521683403E-2"/>
  </sheetPr>
  <dimension ref="A1:C42"/>
  <sheetViews>
    <sheetView workbookViewId="0">
      <selection activeCell="C39" sqref="C39"/>
    </sheetView>
  </sheetViews>
  <sheetFormatPr baseColWidth="10" defaultColWidth="11.453125" defaultRowHeight="12.5" x14ac:dyDescent="0.25"/>
  <cols>
    <col min="1" max="1" width="19.453125" bestFit="1" customWidth="1"/>
    <col min="2" max="2" width="12.81640625" bestFit="1" customWidth="1"/>
    <col min="3" max="3" width="51.36328125" bestFit="1" customWidth="1"/>
  </cols>
  <sheetData>
    <row r="1" spans="1:3" x14ac:dyDescent="0.25">
      <c r="A1" t="s">
        <v>216</v>
      </c>
      <c r="B1" t="s">
        <v>140</v>
      </c>
      <c r="C1" t="s">
        <v>139</v>
      </c>
    </row>
    <row r="2" spans="1:3" x14ac:dyDescent="0.25">
      <c r="A2" s="35" t="s">
        <v>217</v>
      </c>
      <c r="B2" s="35" t="s">
        <v>143</v>
      </c>
      <c r="C2" s="35" t="s">
        <v>218</v>
      </c>
    </row>
    <row r="3" spans="1:3" x14ac:dyDescent="0.25">
      <c r="A3" s="35" t="s">
        <v>219</v>
      </c>
      <c r="B3" s="35" t="s">
        <v>143</v>
      </c>
      <c r="C3" s="35" t="s">
        <v>218</v>
      </c>
    </row>
    <row r="4" spans="1:3" x14ac:dyDescent="0.25">
      <c r="A4" s="35" t="s">
        <v>220</v>
      </c>
      <c r="B4" s="35" t="s">
        <v>143</v>
      </c>
      <c r="C4" s="35" t="s">
        <v>218</v>
      </c>
    </row>
    <row r="5" spans="1:3" x14ac:dyDescent="0.25">
      <c r="A5" s="35" t="s">
        <v>221</v>
      </c>
      <c r="B5" s="35" t="s">
        <v>143</v>
      </c>
      <c r="C5" s="35" t="s">
        <v>218</v>
      </c>
    </row>
    <row r="6" spans="1:3" x14ac:dyDescent="0.25">
      <c r="A6" s="35" t="s">
        <v>222</v>
      </c>
      <c r="B6" s="35" t="s">
        <v>143</v>
      </c>
      <c r="C6" s="35" t="s">
        <v>218</v>
      </c>
    </row>
    <row r="7" spans="1:3" x14ac:dyDescent="0.25">
      <c r="A7" s="35" t="s">
        <v>223</v>
      </c>
      <c r="B7" s="35" t="s">
        <v>143</v>
      </c>
      <c r="C7" s="35" t="s">
        <v>218</v>
      </c>
    </row>
    <row r="8" spans="1:3" x14ac:dyDescent="0.25">
      <c r="A8" s="35" t="s">
        <v>224</v>
      </c>
      <c r="B8" s="35" t="s">
        <v>143</v>
      </c>
      <c r="C8" s="35" t="s">
        <v>218</v>
      </c>
    </row>
    <row r="9" spans="1:3" x14ac:dyDescent="0.25">
      <c r="A9" s="35" t="s">
        <v>225</v>
      </c>
      <c r="B9" s="35" t="s">
        <v>143</v>
      </c>
      <c r="C9" s="35" t="s">
        <v>218</v>
      </c>
    </row>
    <row r="10" spans="1:3" x14ac:dyDescent="0.25">
      <c r="A10" s="35" t="s">
        <v>226</v>
      </c>
      <c r="B10" s="35" t="s">
        <v>143</v>
      </c>
      <c r="C10" s="35" t="s">
        <v>218</v>
      </c>
    </row>
    <row r="11" spans="1:3" x14ac:dyDescent="0.25">
      <c r="A11" s="35" t="s">
        <v>227</v>
      </c>
      <c r="B11" s="35" t="s">
        <v>143</v>
      </c>
      <c r="C11" s="35" t="s">
        <v>218</v>
      </c>
    </row>
    <row r="12" spans="1:3" x14ac:dyDescent="0.25">
      <c r="A12" s="35" t="s">
        <v>228</v>
      </c>
      <c r="B12" s="35" t="s">
        <v>143</v>
      </c>
      <c r="C12" s="35" t="s">
        <v>218</v>
      </c>
    </row>
    <row r="13" spans="1:3" x14ac:dyDescent="0.25">
      <c r="A13" s="35" t="s">
        <v>229</v>
      </c>
      <c r="B13" s="35" t="s">
        <v>143</v>
      </c>
      <c r="C13" s="35" t="s">
        <v>218</v>
      </c>
    </row>
    <row r="14" spans="1:3" x14ac:dyDescent="0.25">
      <c r="A14" s="35" t="s">
        <v>230</v>
      </c>
      <c r="B14" s="35" t="s">
        <v>143</v>
      </c>
      <c r="C14" s="35" t="s">
        <v>218</v>
      </c>
    </row>
    <row r="15" spans="1:3" x14ac:dyDescent="0.25">
      <c r="A15" s="35" t="s">
        <v>231</v>
      </c>
      <c r="B15" s="35" t="s">
        <v>143</v>
      </c>
      <c r="C15" s="35" t="s">
        <v>218</v>
      </c>
    </row>
    <row r="16" spans="1:3" x14ac:dyDescent="0.25">
      <c r="A16" s="35" t="s">
        <v>232</v>
      </c>
      <c r="B16" s="35" t="s">
        <v>143</v>
      </c>
      <c r="C16" s="35" t="s">
        <v>218</v>
      </c>
    </row>
    <row r="17" spans="1:3" x14ac:dyDescent="0.25">
      <c r="A17" s="35" t="s">
        <v>233</v>
      </c>
      <c r="B17" s="35" t="s">
        <v>143</v>
      </c>
      <c r="C17" s="35" t="s">
        <v>218</v>
      </c>
    </row>
    <row r="18" spans="1:3" x14ac:dyDescent="0.25">
      <c r="A18" s="35" t="s">
        <v>234</v>
      </c>
      <c r="B18" s="35" t="s">
        <v>143</v>
      </c>
      <c r="C18" s="35" t="s">
        <v>218</v>
      </c>
    </row>
    <row r="19" spans="1:3" x14ac:dyDescent="0.25">
      <c r="A19" s="35" t="s">
        <v>235</v>
      </c>
      <c r="B19" s="35" t="s">
        <v>143</v>
      </c>
      <c r="C19" s="35" t="s">
        <v>218</v>
      </c>
    </row>
    <row r="20" spans="1:3" x14ac:dyDescent="0.25">
      <c r="A20" s="35" t="s">
        <v>236</v>
      </c>
      <c r="B20" s="35" t="s">
        <v>143</v>
      </c>
      <c r="C20" s="35" t="s">
        <v>218</v>
      </c>
    </row>
    <row r="21" spans="1:3" x14ac:dyDescent="0.25">
      <c r="A21" s="35" t="s">
        <v>237</v>
      </c>
      <c r="B21" s="35" t="s">
        <v>143</v>
      </c>
      <c r="C21" s="35" t="s">
        <v>218</v>
      </c>
    </row>
    <row r="22" spans="1:3" x14ac:dyDescent="0.25">
      <c r="A22" s="35" t="s">
        <v>238</v>
      </c>
      <c r="B22" s="35" t="s">
        <v>143</v>
      </c>
      <c r="C22" s="35" t="s">
        <v>218</v>
      </c>
    </row>
    <row r="23" spans="1:3" x14ac:dyDescent="0.25">
      <c r="A23" s="35" t="s">
        <v>239</v>
      </c>
      <c r="B23" s="35" t="s">
        <v>143</v>
      </c>
      <c r="C23" s="35" t="s">
        <v>218</v>
      </c>
    </row>
    <row r="24" spans="1:3" x14ac:dyDescent="0.25">
      <c r="A24" s="35" t="s">
        <v>321</v>
      </c>
      <c r="B24" s="35" t="s">
        <v>143</v>
      </c>
      <c r="C24" s="35" t="s">
        <v>218</v>
      </c>
    </row>
    <row r="25" spans="1:3" x14ac:dyDescent="0.25">
      <c r="A25" s="35" t="s">
        <v>326</v>
      </c>
      <c r="B25" s="35" t="s">
        <v>143</v>
      </c>
      <c r="C25" s="35" t="s">
        <v>218</v>
      </c>
    </row>
    <row r="26" spans="1:3" x14ac:dyDescent="0.25">
      <c r="A26" s="35" t="s">
        <v>220</v>
      </c>
      <c r="B26" s="35" t="s">
        <v>143</v>
      </c>
      <c r="C26" s="35" t="s">
        <v>218</v>
      </c>
    </row>
    <row r="27" spans="1:3" x14ac:dyDescent="0.25">
      <c r="A27" s="35" t="s">
        <v>326</v>
      </c>
      <c r="B27" s="35" t="s">
        <v>143</v>
      </c>
      <c r="C27" s="35" t="s">
        <v>218</v>
      </c>
    </row>
    <row r="28" spans="1:3" x14ac:dyDescent="0.25">
      <c r="A28" s="35" t="s">
        <v>113</v>
      </c>
      <c r="B28" s="35" t="s">
        <v>143</v>
      </c>
      <c r="C28" s="35" t="s">
        <v>218</v>
      </c>
    </row>
    <row r="29" spans="1:3" x14ac:dyDescent="0.25">
      <c r="A29" s="35" t="s">
        <v>327</v>
      </c>
      <c r="B29" s="35" t="s">
        <v>143</v>
      </c>
      <c r="C29" s="35" t="s">
        <v>218</v>
      </c>
    </row>
    <row r="30" spans="1:3" x14ac:dyDescent="0.25">
      <c r="A30" s="35" t="s">
        <v>328</v>
      </c>
      <c r="B30" s="35" t="s">
        <v>143</v>
      </c>
      <c r="C30" s="35" t="s">
        <v>218</v>
      </c>
    </row>
    <row r="31" spans="1:3" x14ac:dyDescent="0.25">
      <c r="A31" s="35" t="s">
        <v>329</v>
      </c>
      <c r="B31" s="35" t="s">
        <v>143</v>
      </c>
      <c r="C31" s="35" t="s">
        <v>218</v>
      </c>
    </row>
    <row r="32" spans="1:3" x14ac:dyDescent="0.25">
      <c r="A32" s="35" t="s">
        <v>330</v>
      </c>
      <c r="B32" s="35" t="s">
        <v>143</v>
      </c>
      <c r="C32" s="35" t="s">
        <v>218</v>
      </c>
    </row>
    <row r="33" spans="1:3" x14ac:dyDescent="0.25">
      <c r="A33" s="35" t="s">
        <v>331</v>
      </c>
      <c r="B33" s="35" t="s">
        <v>143</v>
      </c>
      <c r="C33" s="35" t="s">
        <v>218</v>
      </c>
    </row>
    <row r="34" spans="1:3" x14ac:dyDescent="0.25">
      <c r="A34" s="35" t="s">
        <v>332</v>
      </c>
      <c r="B34" s="35" t="s">
        <v>143</v>
      </c>
      <c r="C34" s="35" t="s">
        <v>218</v>
      </c>
    </row>
    <row r="35" spans="1:3" x14ac:dyDescent="0.25">
      <c r="A35" s="35" t="s">
        <v>333</v>
      </c>
      <c r="B35" s="35" t="s">
        <v>143</v>
      </c>
      <c r="C35" s="35" t="s">
        <v>218</v>
      </c>
    </row>
    <row r="36" spans="1:3" x14ac:dyDescent="0.25">
      <c r="A36" s="35" t="s">
        <v>334</v>
      </c>
      <c r="B36" s="35" t="s">
        <v>143</v>
      </c>
      <c r="C36" s="35" t="s">
        <v>218</v>
      </c>
    </row>
    <row r="37" spans="1:3" x14ac:dyDescent="0.25">
      <c r="A37" s="35" t="s">
        <v>335</v>
      </c>
      <c r="B37" s="35" t="s">
        <v>143</v>
      </c>
      <c r="C37" s="35" t="s">
        <v>218</v>
      </c>
    </row>
    <row r="38" spans="1:3" x14ac:dyDescent="0.25">
      <c r="A38" s="35" t="s">
        <v>336</v>
      </c>
      <c r="B38" s="35" t="s">
        <v>143</v>
      </c>
      <c r="C38" s="35" t="s">
        <v>218</v>
      </c>
    </row>
    <row r="39" spans="1:3" x14ac:dyDescent="0.25">
      <c r="A39" s="35" t="s">
        <v>337</v>
      </c>
      <c r="B39" s="35" t="s">
        <v>143</v>
      </c>
      <c r="C39" s="35" t="s">
        <v>218</v>
      </c>
    </row>
    <row r="40" spans="1:3" x14ac:dyDescent="0.25">
      <c r="A40" s="35" t="s">
        <v>338</v>
      </c>
      <c r="B40" s="35" t="s">
        <v>143</v>
      </c>
      <c r="C40" s="35" t="s">
        <v>218</v>
      </c>
    </row>
    <row r="41" spans="1:3" x14ac:dyDescent="0.25">
      <c r="A41" s="35" t="s">
        <v>339</v>
      </c>
      <c r="B41" s="35" t="s">
        <v>143</v>
      </c>
      <c r="C41" s="35" t="s">
        <v>218</v>
      </c>
    </row>
    <row r="42" spans="1:3" x14ac:dyDescent="0.25">
      <c r="A42" s="35" t="s">
        <v>323</v>
      </c>
      <c r="B42" s="35" t="s">
        <v>143</v>
      </c>
      <c r="C42" s="35" t="s">
        <v>218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5F203703E46CF459607BAE3D5CD3E9A" ma:contentTypeVersion="12" ma:contentTypeDescription="Ein neues Dokument erstellen." ma:contentTypeScope="" ma:versionID="9d07781c0bd6727cf113ade4ef1e60c6">
  <xsd:schema xmlns:xsd="http://www.w3.org/2001/XMLSchema" xmlns:xs="http://www.w3.org/2001/XMLSchema" xmlns:p="http://schemas.microsoft.com/office/2006/metadata/properties" xmlns:ns2="89cd8dc2-7f1e-4f42-83a0-a70470038d8c" xmlns:ns3="1248aef5-c64b-4b14-b256-1fc60ae2f00c" targetNamespace="http://schemas.microsoft.com/office/2006/metadata/properties" ma:root="true" ma:fieldsID="e591de0cd795033d3212032d82c6e25a" ns2:_="" ns3:_="">
    <xsd:import namespace="89cd8dc2-7f1e-4f42-83a0-a70470038d8c"/>
    <xsd:import namespace="1248aef5-c64b-4b14-b256-1fc60ae2f0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d8dc2-7f1e-4f42-83a0-a70470038d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48aef5-c64b-4b14-b256-1fc60ae2f00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k D A A B Q S w M E F A A C A A g A m j t m T 1 x O R D 2 p A A A A + Q A A A B I A H A B D b 2 5 m a W c v U G F j a 2 F n Z S 5 4 b W w g o h g A K K A U A A A A A A A A A A A A A A A A A A A A A A A A A A A A h Y 8 x D o I w G I W v Q r r T l h K r M T 9 l Y H G Q x M T E u D Z Q o R G K o c V y N w e P 5 B U k U d T N 8 b 1 8 L / n e 4 3 a H d G y b 4 K p 6 q z u T o A h T F C h T d K U 2 V Y I G d w p X K B W w k 8 V Z V i q Y Y G P X o 9 U J q p 2 7 r A n x 3 m M f 4 6 6 v C K M 0 I s d 8 u y 9 q 1 c p Q G + u k K R T 6 r M r / K y T g 8 J I R D H O O F / G S 4 4 g z B m T u I d f m y 7 B J G V M g P y V k Q + O G X o l S h d k G y B y B v G + I J 1 B L A w Q U A A I A C A C a O 2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j t m T y i K R 7 g O A A A A E Q A A A B M A H A B G b 3 J t d W x h c y 9 T Z W N 0 a W 9 u M S 5 t I K I Y A C i g F A A A A A A A A A A A A A A A A A A A A A A A A A A A A C t O T S 7 J z M 9 T C I b Q h t Y A U E s B A i 0 A F A A C A A g A m j t m T 1 x O R D 2 p A A A A + Q A A A B I A A A A A A A A A A A A A A A A A A A A A A E N v b m Z p Z y 9 Q Y W N r Y W d l L n h t b F B L A Q I t A B Q A A g A I A J o 7 Z k 8 P y u m r p A A A A O k A A A A T A A A A A A A A A A A A A A A A A P U A A A B b Q 2 9 u d G V u d F 9 U e X B l c 1 0 u e G 1 s U E s B A i 0 A F A A C A A g A m j t m T y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H k o N y K n v I N I g h H S S Z r L o D I A A A A A A g A A A A A A A 2 Y A A M A A A A A Q A A A A s W g j l Z W m n Y h 5 i 4 F 8 J 0 J R 5 w A A A A A E g A A A o A A A A B A A A A A Y / I z 4 O / z / f s R o x B y Y f K 4 p U A A A A F n N w d p 3 r T v h C A A p j z 7 m r Q N K 2 e v D W d 5 G e P F L V p 5 F j P C q M Y v b w M P U 6 P z I b t K m v 4 B d e w U L E K 6 T u P S k 7 A d U 8 A n t + z 5 g 0 4 u q Z 8 Q D 3 O 2 t I 3 K w 8 t 5 B F A A A A L t J T w a o H q 9 7 t A 3 m I 5 W z L 7 J N 6 G I h < / D a t a M a s h u p > 
</file>

<file path=customXml/itemProps1.xml><?xml version="1.0" encoding="utf-8"?>
<ds:datastoreItem xmlns:ds="http://schemas.openxmlformats.org/officeDocument/2006/customXml" ds:itemID="{C5A24A9C-5C17-4D31-BC38-BE7B98DB06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170AA5-1BD3-423A-A5CF-AD5218DEBC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cd8dc2-7f1e-4f42-83a0-a70470038d8c"/>
    <ds:schemaRef ds:uri="1248aef5-c64b-4b14-b256-1fc60ae2f0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D1F228-257D-4753-8250-18430D542849}">
  <ds:schemaRefs>
    <ds:schemaRef ds:uri="89cd8dc2-7f1e-4f42-83a0-a70470038d8c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248aef5-c64b-4b14-b256-1fc60ae2f00c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EB95DC93-DF79-4170-B312-B7F42D5BB3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8</vt:i4>
      </vt:variant>
    </vt:vector>
  </HeadingPairs>
  <TitlesOfParts>
    <vt:vector size="20" baseType="lpstr">
      <vt:lpstr>Changelog</vt:lpstr>
      <vt:lpstr>BOM</vt:lpstr>
      <vt:lpstr>Sender-Receiver</vt:lpstr>
      <vt:lpstr>Nevion</vt:lpstr>
      <vt:lpstr>SP - Device Type Gateway</vt:lpstr>
      <vt:lpstr>SP - Manufacturer</vt:lpstr>
      <vt:lpstr>SP - Dev. Type GW</vt:lpstr>
      <vt:lpstr>SP - Device Location</vt:lpstr>
      <vt:lpstr>SP - Workplace Usage</vt:lpstr>
      <vt:lpstr>SP - Workplace Room</vt:lpstr>
      <vt:lpstr>SP - ST2022-7</vt:lpstr>
      <vt:lpstr>SP - Driver</vt:lpstr>
      <vt:lpstr>dev_location</vt:lpstr>
      <vt:lpstr>dev_type_gw</vt:lpstr>
      <vt:lpstr>driver</vt:lpstr>
      <vt:lpstr>drivertag</vt:lpstr>
      <vt:lpstr>manufacturer</vt:lpstr>
      <vt:lpstr>ST2022_7</vt:lpstr>
      <vt:lpstr>workplace_room</vt:lpstr>
      <vt:lpstr>workplace_usage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Lennartz, Marco (tpc)</dc:creator>
  <cp:lastModifiedBy>Furter, Sandro (SRF)</cp:lastModifiedBy>
  <dcterms:created xsi:type="dcterms:W3CDTF">2019-11-05T21:10:34Z</dcterms:created>
  <dcterms:modified xsi:type="dcterms:W3CDTF">2021-10-20T11:55:50Z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0x01010055F203703E46CF459607BAE3D5CD3E9A</vt:lpwstr>
  </property>
</Properties>
</file>