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zo/Documents/"/>
    </mc:Choice>
  </mc:AlternateContent>
  <xr:revisionPtr revIDLastSave="0" documentId="13_ncr:1_{F52C717A-3553-7D4F-BBD7-8ECCC2FA743E}" xr6:coauthVersionLast="47" xr6:coauthVersionMax="47" xr10:uidLastSave="{00000000-0000-0000-0000-000000000000}"/>
  <bookViews>
    <workbookView xWindow="0" yWindow="500" windowWidth="28800" windowHeight="16100" activeTab="2" xr2:uid="{1841EBA3-633C-0749-9630-EC233FDE1BBE}"/>
  </bookViews>
  <sheets>
    <sheet name="SETTINGS" sheetId="4" r:id="rId1"/>
    <sheet name="Tracking Sheet" sheetId="3" r:id="rId2"/>
    <sheet name="Dashboard" sheetId="6" r:id="rId3"/>
    <sheet name="CALC" sheetId="5" r:id="rId4"/>
    <sheet name="Sheet2" sheetId="2" state="hidden" r:id="rId5"/>
  </sheets>
  <externalReferences>
    <externalReference r:id="rId6"/>
  </externalReferences>
  <definedNames>
    <definedName name="account_holders_header_row" localSheetId="2">ROW(AccountHolders[[#Headers],[Account Holder(s)]])</definedName>
    <definedName name="account_holders_header_row">ROW(AccountHolders[[#Headers],[Account Holder(s)]])</definedName>
    <definedName name="account_holders_max_row" localSheetId="2">MAX(ROW(AccountHolders[]))</definedName>
    <definedName name="account_holders_max_row">MAX(ROW(AccountHolders[]))</definedName>
    <definedName name="account_holders_min_row" localSheetId="2">MIN(ROW(AccountHolders[]))</definedName>
    <definedName name="account_holders_min_row">MIN(ROW(AccountHolders[]))</definedName>
    <definedName name="AccountHoldersDropDown">INDEX(GetAllNamesExceptTotal, ROWS(GetAllNamesExceptTotal)+1-ROW(INDIRECT("1:"&amp;ROWS(GetAllNamesExceptTotal))))</definedName>
    <definedName name="AccountHoldersExtendedReversed">INDEX(GetAllNames, ROWS(GetAllNames)+1-ROW(INDIRECT("1:"&amp;ROWS(GetAllNames))))</definedName>
    <definedName name="AccountHoldersforValidation">OFFSET(CALC!$I$17,0,0,COUNTIF(CALC!$I$17:$I$27,"?*"),1)</definedName>
    <definedName name="current_account_total">CALC!$F$22</definedName>
    <definedName name="current_date">TODAY()</definedName>
    <definedName name="dashboard_graph_display">CALC!$F$24</definedName>
    <definedName name="dashboard_graph_disply">CALC!$F$24</definedName>
    <definedName name="DropdownForDashboard">INDEX(GetAllNamesForDashboard, ROWS(GetAllNamesForDashboard)+1-ROW(INDIRECT("1:"&amp;ROWS(GetAllNamesForDashboard))))</definedName>
    <definedName name="GetAllNames">OFFSET(CALC!$I$8,0,0,COUNTIF(CALC!$I$8:$I$15,"?*"),1)</definedName>
    <definedName name="GetAllNamesExceptTotal">OFFSET(CALC!$I$9,0,0,COUNTIF(CALC!$I$9:$I$15,"?*"),1)</definedName>
    <definedName name="GetAllNamesForDashboard">OFFSET(CALC!$J$8,0,0,COUNTIF(CALC!$J$8:$J$15,"?*"),1)</definedName>
    <definedName name="income_header_row">ROW([1]!Income[[#Headers],[Income]])</definedName>
    <definedName name="income_total_row">ROW('[1]Budget Planning'!$C$21)</definedName>
    <definedName name="interest_ratio" localSheetId="2">Dashboard!#REF!</definedName>
    <definedName name="is_interest" localSheetId="2">Dashboard!$E1</definedName>
    <definedName name="is_name" localSheetId="2">Dashboard!$D1</definedName>
    <definedName name="is_total" localSheetId="2">Dashboard!$F1</definedName>
    <definedName name="selected_period">CALC!$F$18</definedName>
    <definedName name="selected_period_display">CALC!$F$19</definedName>
    <definedName name="selected_period_interest">CALC!$F$23</definedName>
    <definedName name="selected_year">CALC!$F$17</definedName>
    <definedName name="total_account_deposit" localSheetId="3">CALC!$F1</definedName>
    <definedName name="total_account_diff" localSheetId="3">CALC!$H1</definedName>
    <definedName name="total_account_interest" localSheetId="3">CALC!$J1</definedName>
    <definedName name="total_account_percent_principal" localSheetId="3">CALC!$I1</definedName>
    <definedName name="total_account_withdrawal" localSheetId="3">CALC!$G1</definedName>
    <definedName name="total_interest">CALC!$F$20</definedName>
    <definedName name="total_principal">CALC!$F$21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3" l="1" a="1"/>
  <c r="H53" i="3" s="1"/>
  <c r="I53" i="3"/>
  <c r="I15" i="5"/>
  <c r="I14" i="5"/>
  <c r="I13" i="5"/>
  <c r="E43" i="5"/>
  <c r="H52" i="3" l="1" a="1"/>
  <c r="H52" i="3" s="1"/>
  <c r="I52" i="3"/>
  <c r="L22" i="6"/>
  <c r="L23" i="6"/>
  <c r="L24" i="6"/>
  <c r="L25" i="6"/>
  <c r="L26" i="6"/>
  <c r="L27" i="6"/>
  <c r="H12" i="3" a="1"/>
  <c r="H12" i="3" s="1"/>
  <c r="I12" i="3"/>
  <c r="H50" i="3" a="1"/>
  <c r="H50" i="3" s="1"/>
  <c r="I50" i="3"/>
  <c r="H43" i="3" a="1"/>
  <c r="H43" i="3" s="1"/>
  <c r="I43" i="3"/>
  <c r="H49" i="3" a="1"/>
  <c r="H49" i="3" s="1"/>
  <c r="I49" i="3"/>
  <c r="H42" i="3" a="1"/>
  <c r="H42" i="3" s="1"/>
  <c r="I42" i="3"/>
  <c r="H41" i="3" a="1"/>
  <c r="H41" i="3" s="1"/>
  <c r="I41" i="3"/>
  <c r="H38" i="3" a="1"/>
  <c r="H38" i="3" s="1"/>
  <c r="I38" i="3"/>
  <c r="H51" i="3" a="1"/>
  <c r="H51" i="3" s="1"/>
  <c r="I51" i="3"/>
  <c r="H48" i="3" a="1"/>
  <c r="H48" i="3" s="1"/>
  <c r="I48" i="3"/>
  <c r="H47" i="3" a="1"/>
  <c r="H47" i="3" s="1"/>
  <c r="I47" i="3"/>
  <c r="H46" i="3" a="1"/>
  <c r="H46" i="3" s="1"/>
  <c r="I46" i="3"/>
  <c r="H45" i="3" a="1"/>
  <c r="H45" i="3" s="1"/>
  <c r="I45" i="3"/>
  <c r="H44" i="3" a="1"/>
  <c r="H44" i="3" s="1"/>
  <c r="I44" i="3"/>
  <c r="H37" i="3" a="1"/>
  <c r="H37" i="3" s="1"/>
  <c r="I37" i="3"/>
  <c r="H40" i="3" a="1"/>
  <c r="H40" i="3" s="1"/>
  <c r="I40" i="3"/>
  <c r="H39" i="3" a="1"/>
  <c r="H39" i="3" s="1"/>
  <c r="I39" i="3"/>
  <c r="H36" i="3" a="1"/>
  <c r="H36" i="3" s="1"/>
  <c r="I36" i="3"/>
  <c r="H32" i="3" a="1"/>
  <c r="H32" i="3" s="1"/>
  <c r="I32" i="3"/>
  <c r="H35" i="3" a="1"/>
  <c r="H35" i="3" s="1"/>
  <c r="I35" i="3"/>
  <c r="G135" i="5" l="1"/>
  <c r="I65" i="5"/>
  <c r="J65" i="5"/>
  <c r="K65" i="5"/>
  <c r="L65" i="5"/>
  <c r="M65" i="5"/>
  <c r="I66" i="5"/>
  <c r="J66" i="5"/>
  <c r="K66" i="5"/>
  <c r="L66" i="5"/>
  <c r="M66" i="5"/>
  <c r="I67" i="5"/>
  <c r="J67" i="5"/>
  <c r="K67" i="5"/>
  <c r="L67" i="5"/>
  <c r="M67" i="5"/>
  <c r="I68" i="5"/>
  <c r="J68" i="5"/>
  <c r="K68" i="5"/>
  <c r="L68" i="5"/>
  <c r="M68" i="5"/>
  <c r="I69" i="5"/>
  <c r="J69" i="5"/>
  <c r="K69" i="5"/>
  <c r="L69" i="5"/>
  <c r="M69" i="5"/>
  <c r="I70" i="5"/>
  <c r="J70" i="5"/>
  <c r="K70" i="5"/>
  <c r="L70" i="5"/>
  <c r="M70" i="5"/>
  <c r="I71" i="5"/>
  <c r="J71" i="5"/>
  <c r="K71" i="5"/>
  <c r="L71" i="5"/>
  <c r="M71" i="5"/>
  <c r="I72" i="5"/>
  <c r="J72" i="5"/>
  <c r="K72" i="5"/>
  <c r="L72" i="5"/>
  <c r="M72" i="5"/>
  <c r="I73" i="5"/>
  <c r="J73" i="5"/>
  <c r="K73" i="5"/>
  <c r="L73" i="5"/>
  <c r="M73" i="5"/>
  <c r="I74" i="5"/>
  <c r="J74" i="5"/>
  <c r="K74" i="5"/>
  <c r="L74" i="5"/>
  <c r="M74" i="5"/>
  <c r="I75" i="5"/>
  <c r="J75" i="5"/>
  <c r="K75" i="5"/>
  <c r="L75" i="5"/>
  <c r="M75" i="5"/>
  <c r="I76" i="5"/>
  <c r="J76" i="5"/>
  <c r="K76" i="5"/>
  <c r="L76" i="5"/>
  <c r="M76" i="5"/>
  <c r="I77" i="5"/>
  <c r="J77" i="5"/>
  <c r="K77" i="5"/>
  <c r="L77" i="5"/>
  <c r="M77" i="5"/>
  <c r="I78" i="5"/>
  <c r="J78" i="5"/>
  <c r="K78" i="5"/>
  <c r="L78" i="5"/>
  <c r="M78" i="5"/>
  <c r="I79" i="5"/>
  <c r="J79" i="5"/>
  <c r="K79" i="5"/>
  <c r="L79" i="5"/>
  <c r="M79" i="5"/>
  <c r="I80" i="5"/>
  <c r="J80" i="5"/>
  <c r="K80" i="5"/>
  <c r="L80" i="5"/>
  <c r="M80" i="5"/>
  <c r="I81" i="5"/>
  <c r="J81" i="5"/>
  <c r="K81" i="5"/>
  <c r="L81" i="5"/>
  <c r="M81" i="5"/>
  <c r="I82" i="5"/>
  <c r="J82" i="5"/>
  <c r="K82" i="5"/>
  <c r="L82" i="5"/>
  <c r="M82" i="5"/>
  <c r="I83" i="5"/>
  <c r="J83" i="5"/>
  <c r="K83" i="5"/>
  <c r="L83" i="5"/>
  <c r="M83" i="5"/>
  <c r="I84" i="5"/>
  <c r="J84" i="5"/>
  <c r="K84" i="5"/>
  <c r="L84" i="5"/>
  <c r="M84" i="5"/>
  <c r="I85" i="5"/>
  <c r="J85" i="5"/>
  <c r="K85" i="5"/>
  <c r="L85" i="5"/>
  <c r="M85" i="5"/>
  <c r="I86" i="5"/>
  <c r="J86" i="5"/>
  <c r="K86" i="5"/>
  <c r="L86" i="5"/>
  <c r="M86" i="5"/>
  <c r="I87" i="5"/>
  <c r="J87" i="5"/>
  <c r="K87" i="5"/>
  <c r="L87" i="5"/>
  <c r="M87" i="5"/>
  <c r="I88" i="5"/>
  <c r="J88" i="5"/>
  <c r="K88" i="5"/>
  <c r="L88" i="5"/>
  <c r="M88" i="5"/>
  <c r="I89" i="5"/>
  <c r="J89" i="5"/>
  <c r="K89" i="5"/>
  <c r="L89" i="5"/>
  <c r="M89" i="5"/>
  <c r="I90" i="5"/>
  <c r="J90" i="5"/>
  <c r="K90" i="5"/>
  <c r="L90" i="5"/>
  <c r="M90" i="5"/>
  <c r="I91" i="5"/>
  <c r="J91" i="5"/>
  <c r="K91" i="5"/>
  <c r="L91" i="5"/>
  <c r="M91" i="5"/>
  <c r="I92" i="5"/>
  <c r="J92" i="5"/>
  <c r="K92" i="5"/>
  <c r="L92" i="5"/>
  <c r="M92" i="5"/>
  <c r="I93" i="5"/>
  <c r="J93" i="5"/>
  <c r="K93" i="5"/>
  <c r="L93" i="5"/>
  <c r="M93" i="5"/>
  <c r="I94" i="5"/>
  <c r="J94" i="5"/>
  <c r="K94" i="5"/>
  <c r="L94" i="5"/>
  <c r="M94" i="5"/>
  <c r="I95" i="5"/>
  <c r="J95" i="5"/>
  <c r="K95" i="5"/>
  <c r="L95" i="5"/>
  <c r="M95" i="5"/>
  <c r="I96" i="5"/>
  <c r="J96" i="5"/>
  <c r="K96" i="5"/>
  <c r="L96" i="5"/>
  <c r="M96" i="5"/>
  <c r="I97" i="5"/>
  <c r="J97" i="5"/>
  <c r="K97" i="5"/>
  <c r="L97" i="5"/>
  <c r="M97" i="5"/>
  <c r="I98" i="5"/>
  <c r="J98" i="5"/>
  <c r="K98" i="5"/>
  <c r="L98" i="5"/>
  <c r="M98" i="5"/>
  <c r="I99" i="5"/>
  <c r="J99" i="5"/>
  <c r="K99" i="5"/>
  <c r="L99" i="5"/>
  <c r="M99" i="5"/>
  <c r="I100" i="5"/>
  <c r="J100" i="5"/>
  <c r="K100" i="5"/>
  <c r="L100" i="5"/>
  <c r="M100" i="5"/>
  <c r="I101" i="5"/>
  <c r="J101" i="5"/>
  <c r="K101" i="5"/>
  <c r="L101" i="5"/>
  <c r="M101" i="5"/>
  <c r="I102" i="5"/>
  <c r="J102" i="5"/>
  <c r="K102" i="5"/>
  <c r="L102" i="5"/>
  <c r="M102" i="5"/>
  <c r="I103" i="5"/>
  <c r="J103" i="5"/>
  <c r="K103" i="5"/>
  <c r="L103" i="5"/>
  <c r="M103" i="5"/>
  <c r="I104" i="5"/>
  <c r="J104" i="5"/>
  <c r="K104" i="5"/>
  <c r="L104" i="5"/>
  <c r="M104" i="5"/>
  <c r="I105" i="5"/>
  <c r="J105" i="5"/>
  <c r="K105" i="5"/>
  <c r="L105" i="5"/>
  <c r="M105" i="5"/>
  <c r="I106" i="5"/>
  <c r="J106" i="5"/>
  <c r="K106" i="5"/>
  <c r="L106" i="5"/>
  <c r="M106" i="5"/>
  <c r="I107" i="5"/>
  <c r="J107" i="5"/>
  <c r="K107" i="5"/>
  <c r="L107" i="5"/>
  <c r="M107" i="5"/>
  <c r="I108" i="5"/>
  <c r="J108" i="5"/>
  <c r="K108" i="5"/>
  <c r="L108" i="5"/>
  <c r="M108" i="5"/>
  <c r="I109" i="5"/>
  <c r="J109" i="5"/>
  <c r="K109" i="5"/>
  <c r="L109" i="5"/>
  <c r="M109" i="5"/>
  <c r="I110" i="5"/>
  <c r="J110" i="5"/>
  <c r="K110" i="5"/>
  <c r="L110" i="5"/>
  <c r="M110" i="5"/>
  <c r="I111" i="5"/>
  <c r="J111" i="5"/>
  <c r="K111" i="5"/>
  <c r="L111" i="5"/>
  <c r="M111" i="5"/>
  <c r="I112" i="5"/>
  <c r="J112" i="5"/>
  <c r="K112" i="5"/>
  <c r="L112" i="5"/>
  <c r="M112" i="5"/>
  <c r="I113" i="5"/>
  <c r="J113" i="5"/>
  <c r="K113" i="5"/>
  <c r="L113" i="5"/>
  <c r="M113" i="5"/>
  <c r="I114" i="5"/>
  <c r="J114" i="5"/>
  <c r="K114" i="5"/>
  <c r="L114" i="5"/>
  <c r="M114" i="5"/>
  <c r="I115" i="5"/>
  <c r="J115" i="5"/>
  <c r="K115" i="5"/>
  <c r="L115" i="5"/>
  <c r="M115" i="5"/>
  <c r="I116" i="5"/>
  <c r="J116" i="5"/>
  <c r="K116" i="5"/>
  <c r="L116" i="5"/>
  <c r="M116" i="5"/>
  <c r="I117" i="5"/>
  <c r="J117" i="5"/>
  <c r="K117" i="5"/>
  <c r="L117" i="5"/>
  <c r="M117" i="5"/>
  <c r="I118" i="5"/>
  <c r="J118" i="5"/>
  <c r="K118" i="5"/>
  <c r="L118" i="5"/>
  <c r="M118" i="5"/>
  <c r="I119" i="5"/>
  <c r="J119" i="5"/>
  <c r="K119" i="5"/>
  <c r="L119" i="5"/>
  <c r="M119" i="5"/>
  <c r="I120" i="5"/>
  <c r="J120" i="5"/>
  <c r="K120" i="5"/>
  <c r="L120" i="5"/>
  <c r="M120" i="5"/>
  <c r="I121" i="5"/>
  <c r="J121" i="5"/>
  <c r="K121" i="5"/>
  <c r="L121" i="5"/>
  <c r="M121" i="5"/>
  <c r="I122" i="5"/>
  <c r="J122" i="5"/>
  <c r="K122" i="5"/>
  <c r="L122" i="5"/>
  <c r="M122" i="5"/>
  <c r="I123" i="5"/>
  <c r="J123" i="5"/>
  <c r="K123" i="5"/>
  <c r="L123" i="5"/>
  <c r="M123" i="5"/>
  <c r="I124" i="5"/>
  <c r="J124" i="5"/>
  <c r="K124" i="5"/>
  <c r="L124" i="5"/>
  <c r="M124" i="5"/>
  <c r="I125" i="5"/>
  <c r="J125" i="5"/>
  <c r="K125" i="5"/>
  <c r="L125" i="5"/>
  <c r="M125" i="5"/>
  <c r="I126" i="5"/>
  <c r="J126" i="5"/>
  <c r="K126" i="5"/>
  <c r="L126" i="5"/>
  <c r="M126" i="5"/>
  <c r="I127" i="5"/>
  <c r="J127" i="5"/>
  <c r="K127" i="5"/>
  <c r="L127" i="5"/>
  <c r="M127" i="5"/>
  <c r="I128" i="5"/>
  <c r="J128" i="5"/>
  <c r="K128" i="5"/>
  <c r="L128" i="5"/>
  <c r="M128" i="5"/>
  <c r="I129" i="5"/>
  <c r="J129" i="5"/>
  <c r="K129" i="5"/>
  <c r="L129" i="5"/>
  <c r="M129" i="5"/>
  <c r="I130" i="5"/>
  <c r="J130" i="5"/>
  <c r="K130" i="5"/>
  <c r="L130" i="5"/>
  <c r="M130" i="5"/>
  <c r="I131" i="5"/>
  <c r="J131" i="5"/>
  <c r="K131" i="5"/>
  <c r="L131" i="5"/>
  <c r="M131" i="5"/>
  <c r="I132" i="5"/>
  <c r="J132" i="5"/>
  <c r="K132" i="5"/>
  <c r="L132" i="5"/>
  <c r="M132" i="5"/>
  <c r="I133" i="5"/>
  <c r="J133" i="5"/>
  <c r="K133" i="5"/>
  <c r="L133" i="5"/>
  <c r="M133" i="5"/>
  <c r="I134" i="5"/>
  <c r="J134" i="5"/>
  <c r="K134" i="5"/>
  <c r="L134" i="5"/>
  <c r="M134" i="5"/>
  <c r="I135" i="5"/>
  <c r="J135" i="5"/>
  <c r="K135" i="5"/>
  <c r="L135" i="5"/>
  <c r="M135" i="5"/>
  <c r="I136" i="5"/>
  <c r="J136" i="5"/>
  <c r="K136" i="5"/>
  <c r="L136" i="5"/>
  <c r="M136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51" i="5"/>
  <c r="I152" i="5"/>
  <c r="I153" i="5"/>
  <c r="I154" i="5"/>
  <c r="I155" i="5"/>
  <c r="H33" i="3" a="1"/>
  <c r="H33" i="3" s="1"/>
  <c r="I33" i="3"/>
  <c r="I213" i="5"/>
  <c r="J213" i="5"/>
  <c r="K213" i="5"/>
  <c r="L213" i="5"/>
  <c r="M213" i="5"/>
  <c r="I214" i="5"/>
  <c r="J214" i="5"/>
  <c r="K214" i="5"/>
  <c r="L214" i="5"/>
  <c r="M214" i="5"/>
  <c r="I215" i="5"/>
  <c r="J215" i="5"/>
  <c r="K215" i="5"/>
  <c r="L215" i="5"/>
  <c r="M215" i="5"/>
  <c r="I216" i="5"/>
  <c r="J216" i="5"/>
  <c r="K216" i="5"/>
  <c r="L216" i="5"/>
  <c r="M216" i="5"/>
  <c r="I217" i="5"/>
  <c r="J217" i="5"/>
  <c r="K217" i="5"/>
  <c r="L217" i="5"/>
  <c r="M217" i="5"/>
  <c r="I218" i="5"/>
  <c r="J218" i="5"/>
  <c r="K218" i="5"/>
  <c r="L218" i="5"/>
  <c r="M218" i="5"/>
  <c r="I219" i="5"/>
  <c r="J219" i="5"/>
  <c r="K219" i="5"/>
  <c r="L219" i="5"/>
  <c r="M219" i="5"/>
  <c r="I220" i="5"/>
  <c r="J220" i="5"/>
  <c r="K220" i="5"/>
  <c r="L220" i="5"/>
  <c r="M220" i="5"/>
  <c r="I221" i="5"/>
  <c r="J221" i="5"/>
  <c r="K221" i="5"/>
  <c r="L221" i="5"/>
  <c r="M221" i="5"/>
  <c r="I222" i="5"/>
  <c r="J222" i="5"/>
  <c r="K222" i="5"/>
  <c r="L222" i="5"/>
  <c r="M222" i="5"/>
  <c r="I223" i="5"/>
  <c r="J223" i="5"/>
  <c r="K223" i="5"/>
  <c r="L223" i="5"/>
  <c r="M223" i="5"/>
  <c r="I224" i="5"/>
  <c r="J224" i="5"/>
  <c r="K224" i="5"/>
  <c r="L224" i="5"/>
  <c r="M224" i="5"/>
  <c r="I225" i="5"/>
  <c r="J225" i="5"/>
  <c r="K225" i="5"/>
  <c r="L225" i="5"/>
  <c r="M225" i="5"/>
  <c r="I226" i="5"/>
  <c r="J226" i="5"/>
  <c r="K226" i="5"/>
  <c r="L226" i="5"/>
  <c r="M226" i="5"/>
  <c r="I227" i="5"/>
  <c r="J227" i="5"/>
  <c r="K227" i="5"/>
  <c r="L227" i="5"/>
  <c r="M227" i="5"/>
  <c r="I228" i="5"/>
  <c r="J228" i="5"/>
  <c r="K228" i="5"/>
  <c r="L228" i="5"/>
  <c r="M228" i="5"/>
  <c r="I229" i="5"/>
  <c r="J229" i="5"/>
  <c r="K229" i="5"/>
  <c r="L229" i="5"/>
  <c r="M229" i="5"/>
  <c r="I230" i="5"/>
  <c r="J230" i="5"/>
  <c r="K230" i="5"/>
  <c r="L230" i="5"/>
  <c r="M230" i="5"/>
  <c r="I231" i="5"/>
  <c r="J231" i="5"/>
  <c r="K231" i="5"/>
  <c r="L231" i="5"/>
  <c r="M231" i="5"/>
  <c r="I232" i="5"/>
  <c r="J232" i="5"/>
  <c r="K232" i="5"/>
  <c r="L232" i="5"/>
  <c r="M232" i="5"/>
  <c r="I233" i="5"/>
  <c r="J233" i="5"/>
  <c r="K233" i="5"/>
  <c r="L233" i="5"/>
  <c r="M233" i="5"/>
  <c r="I234" i="5"/>
  <c r="J234" i="5"/>
  <c r="K234" i="5"/>
  <c r="L234" i="5"/>
  <c r="M234" i="5"/>
  <c r="I235" i="5"/>
  <c r="J235" i="5"/>
  <c r="K235" i="5"/>
  <c r="L235" i="5"/>
  <c r="M235" i="5"/>
  <c r="I236" i="5"/>
  <c r="J236" i="5"/>
  <c r="K236" i="5"/>
  <c r="L236" i="5"/>
  <c r="M236" i="5"/>
  <c r="I237" i="5"/>
  <c r="J237" i="5"/>
  <c r="K237" i="5"/>
  <c r="L237" i="5"/>
  <c r="M237" i="5"/>
  <c r="I238" i="5"/>
  <c r="J238" i="5"/>
  <c r="K238" i="5"/>
  <c r="L238" i="5"/>
  <c r="M238" i="5"/>
  <c r="I239" i="5"/>
  <c r="J239" i="5"/>
  <c r="K239" i="5"/>
  <c r="L239" i="5"/>
  <c r="M239" i="5"/>
  <c r="I240" i="5"/>
  <c r="J240" i="5"/>
  <c r="K240" i="5"/>
  <c r="L240" i="5"/>
  <c r="M240" i="5"/>
  <c r="I241" i="5"/>
  <c r="J241" i="5"/>
  <c r="K241" i="5"/>
  <c r="L241" i="5"/>
  <c r="M241" i="5"/>
  <c r="I242" i="5"/>
  <c r="J242" i="5"/>
  <c r="K242" i="5"/>
  <c r="L242" i="5"/>
  <c r="M242" i="5"/>
  <c r="I243" i="5"/>
  <c r="J243" i="5"/>
  <c r="K243" i="5"/>
  <c r="L243" i="5"/>
  <c r="M243" i="5"/>
  <c r="I244" i="5"/>
  <c r="J244" i="5"/>
  <c r="K244" i="5"/>
  <c r="L244" i="5"/>
  <c r="M244" i="5"/>
  <c r="I245" i="5"/>
  <c r="J245" i="5"/>
  <c r="K245" i="5"/>
  <c r="L245" i="5"/>
  <c r="M245" i="5"/>
  <c r="I246" i="5"/>
  <c r="J246" i="5"/>
  <c r="K246" i="5"/>
  <c r="L246" i="5"/>
  <c r="M246" i="5"/>
  <c r="I247" i="5"/>
  <c r="J247" i="5"/>
  <c r="K247" i="5"/>
  <c r="L247" i="5"/>
  <c r="M247" i="5"/>
  <c r="I248" i="5"/>
  <c r="J248" i="5"/>
  <c r="K248" i="5"/>
  <c r="L248" i="5"/>
  <c r="M248" i="5"/>
  <c r="I249" i="5"/>
  <c r="J249" i="5"/>
  <c r="K249" i="5"/>
  <c r="L249" i="5"/>
  <c r="M249" i="5"/>
  <c r="I250" i="5"/>
  <c r="J250" i="5"/>
  <c r="K250" i="5"/>
  <c r="L250" i="5"/>
  <c r="M250" i="5"/>
  <c r="I251" i="5"/>
  <c r="J251" i="5"/>
  <c r="K251" i="5"/>
  <c r="L251" i="5"/>
  <c r="M251" i="5"/>
  <c r="I252" i="5"/>
  <c r="J252" i="5"/>
  <c r="K252" i="5"/>
  <c r="L252" i="5"/>
  <c r="M252" i="5"/>
  <c r="I253" i="5"/>
  <c r="J253" i="5"/>
  <c r="K253" i="5"/>
  <c r="L253" i="5"/>
  <c r="M253" i="5"/>
  <c r="I254" i="5"/>
  <c r="J254" i="5"/>
  <c r="K254" i="5"/>
  <c r="L254" i="5"/>
  <c r="M254" i="5"/>
  <c r="I255" i="5"/>
  <c r="J255" i="5"/>
  <c r="K255" i="5"/>
  <c r="L255" i="5"/>
  <c r="M255" i="5"/>
  <c r="I256" i="5"/>
  <c r="J256" i="5"/>
  <c r="K256" i="5"/>
  <c r="L256" i="5"/>
  <c r="M256" i="5"/>
  <c r="I257" i="5"/>
  <c r="J257" i="5"/>
  <c r="K257" i="5"/>
  <c r="L257" i="5"/>
  <c r="M257" i="5"/>
  <c r="I258" i="5"/>
  <c r="J258" i="5"/>
  <c r="K258" i="5"/>
  <c r="L258" i="5"/>
  <c r="M258" i="5"/>
  <c r="I259" i="5"/>
  <c r="J259" i="5"/>
  <c r="K259" i="5"/>
  <c r="L259" i="5"/>
  <c r="M259" i="5"/>
  <c r="M260" i="5"/>
  <c r="L260" i="5"/>
  <c r="K260" i="5"/>
  <c r="J260" i="5"/>
  <c r="I260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6" i="5"/>
  <c r="J138" i="5" a="1"/>
  <c r="E136" i="5" a="1"/>
  <c r="E136" i="5" s="1"/>
  <c r="E135" i="5" a="1"/>
  <c r="E135" i="5" s="1"/>
  <c r="E134" i="5" a="1"/>
  <c r="E134" i="5" s="1"/>
  <c r="E133" i="5" a="1"/>
  <c r="E133" i="5" s="1"/>
  <c r="E132" i="5" a="1"/>
  <c r="E132" i="5" s="1"/>
  <c r="E131" i="5" a="1"/>
  <c r="E131" i="5" s="1"/>
  <c r="E130" i="5" a="1"/>
  <c r="E130" i="5" s="1"/>
  <c r="E129" i="5" a="1"/>
  <c r="E129" i="5" s="1"/>
  <c r="E128" i="5" a="1"/>
  <c r="E128" i="5" s="1"/>
  <c r="E127" i="5" a="1"/>
  <c r="E127" i="5" s="1"/>
  <c r="E126" i="5" a="1"/>
  <c r="E126" i="5" s="1"/>
  <c r="E125" i="5" a="1"/>
  <c r="E125" i="5" s="1"/>
  <c r="E124" i="5" a="1"/>
  <c r="E124" i="5" s="1"/>
  <c r="E123" i="5" a="1"/>
  <c r="E123" i="5" s="1"/>
  <c r="E122" i="5" a="1"/>
  <c r="E122" i="5" s="1"/>
  <c r="E121" i="5" a="1"/>
  <c r="E121" i="5" s="1"/>
  <c r="E120" i="5" a="1"/>
  <c r="E120" i="5" s="1"/>
  <c r="E119" i="5" a="1"/>
  <c r="E119" i="5" s="1"/>
  <c r="E118" i="5" a="1"/>
  <c r="E118" i="5" s="1"/>
  <c r="E117" i="5" a="1"/>
  <c r="E117" i="5" s="1"/>
  <c r="E116" i="5" a="1"/>
  <c r="E116" i="5" s="1"/>
  <c r="E115" i="5" a="1"/>
  <c r="E115" i="5" s="1"/>
  <c r="E114" i="5" a="1"/>
  <c r="E114" i="5" s="1"/>
  <c r="E113" i="5" a="1"/>
  <c r="E113" i="5" s="1"/>
  <c r="E112" i="5" a="1"/>
  <c r="E112" i="5" s="1"/>
  <c r="E111" i="5" a="1"/>
  <c r="E111" i="5" s="1"/>
  <c r="E110" i="5" a="1"/>
  <c r="E110" i="5" s="1"/>
  <c r="E109" i="5" a="1"/>
  <c r="E109" i="5" s="1"/>
  <c r="E108" i="5" a="1"/>
  <c r="E108" i="5" s="1"/>
  <c r="E107" i="5" a="1"/>
  <c r="E107" i="5" s="1"/>
  <c r="E106" i="5" a="1"/>
  <c r="E106" i="5" s="1"/>
  <c r="E105" i="5" a="1"/>
  <c r="E105" i="5" s="1"/>
  <c r="E104" i="5" a="1"/>
  <c r="E104" i="5" s="1"/>
  <c r="E103" i="5" a="1"/>
  <c r="E103" i="5" s="1"/>
  <c r="E102" i="5" a="1"/>
  <c r="E102" i="5" s="1"/>
  <c r="E101" i="5" a="1"/>
  <c r="E101" i="5" s="1"/>
  <c r="E100" i="5" a="1"/>
  <c r="E100" i="5" s="1"/>
  <c r="E99" i="5" a="1"/>
  <c r="E99" i="5" s="1"/>
  <c r="E98" i="5" a="1"/>
  <c r="E98" i="5" s="1"/>
  <c r="E97" i="5" a="1"/>
  <c r="E97" i="5" s="1"/>
  <c r="E96" i="5" a="1"/>
  <c r="E96" i="5" s="1"/>
  <c r="E95" i="5" a="1"/>
  <c r="E95" i="5" s="1"/>
  <c r="E94" i="5" a="1"/>
  <c r="E94" i="5" s="1"/>
  <c r="E93" i="5" a="1"/>
  <c r="E93" i="5" s="1"/>
  <c r="E92" i="5" a="1"/>
  <c r="E92" i="5" s="1"/>
  <c r="E91" i="5" a="1"/>
  <c r="E91" i="5" s="1"/>
  <c r="E90" i="5" a="1"/>
  <c r="E90" i="5" s="1"/>
  <c r="E89" i="5" a="1"/>
  <c r="E89" i="5" s="1"/>
  <c r="E88" i="5" a="1"/>
  <c r="E88" i="5" s="1"/>
  <c r="E87" i="5" a="1"/>
  <c r="E87" i="5" s="1"/>
  <c r="E86" i="5" a="1"/>
  <c r="E86" i="5" s="1"/>
  <c r="E85" i="5" a="1"/>
  <c r="E85" i="5" s="1"/>
  <c r="E84" i="5" a="1"/>
  <c r="E84" i="5" s="1"/>
  <c r="E83" i="5" a="1"/>
  <c r="E83" i="5" s="1"/>
  <c r="E82" i="5" a="1"/>
  <c r="E82" i="5" s="1"/>
  <c r="E81" i="5" a="1"/>
  <c r="E81" i="5" s="1"/>
  <c r="E80" i="5" a="1"/>
  <c r="E80" i="5" s="1"/>
  <c r="E79" i="5" a="1"/>
  <c r="E79" i="5" s="1"/>
  <c r="E78" i="5" a="1"/>
  <c r="E78" i="5" s="1"/>
  <c r="E77" i="5" a="1"/>
  <c r="E77" i="5" s="1"/>
  <c r="E76" i="5" a="1"/>
  <c r="E76" i="5" s="1"/>
  <c r="E75" i="5" a="1"/>
  <c r="E75" i="5" s="1"/>
  <c r="E74" i="5" a="1"/>
  <c r="E74" i="5" s="1"/>
  <c r="E73" i="5" a="1"/>
  <c r="E73" i="5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I200" i="5" a="1"/>
  <c r="I200" i="5" s="1"/>
  <c r="I52" i="5" a="1"/>
  <c r="I52" i="5" s="1"/>
  <c r="H34" i="3" a="1"/>
  <c r="H34" i="3" s="1"/>
  <c r="I34" i="3"/>
  <c r="H26" i="3" a="1"/>
  <c r="H26" i="3" s="1"/>
  <c r="I26" i="3"/>
  <c r="I13" i="3"/>
  <c r="I14" i="3"/>
  <c r="I15" i="3"/>
  <c r="I17" i="3"/>
  <c r="I18" i="3"/>
  <c r="I19" i="3"/>
  <c r="I16" i="3"/>
  <c r="I20" i="3"/>
  <c r="I21" i="3"/>
  <c r="I23" i="3"/>
  <c r="I22" i="3"/>
  <c r="I25" i="3"/>
  <c r="I24" i="3"/>
  <c r="I27" i="3"/>
  <c r="I28" i="3"/>
  <c r="I29" i="3"/>
  <c r="I30" i="3"/>
  <c r="I31" i="3"/>
  <c r="H31" i="3" a="1"/>
  <c r="H31" i="3" s="1"/>
  <c r="H30" i="3" a="1"/>
  <c r="H30" i="3" s="1"/>
  <c r="H29" i="3" a="1"/>
  <c r="H29" i="3" s="1"/>
  <c r="H28" i="3" a="1"/>
  <c r="H28" i="3" s="1"/>
  <c r="H27" i="3" a="1"/>
  <c r="H27" i="3" s="1"/>
  <c r="H24" i="3" a="1"/>
  <c r="H24" i="3" s="1"/>
  <c r="H25" i="3" a="1"/>
  <c r="H25" i="3" s="1"/>
  <c r="N195" i="5" l="1" a="1"/>
  <c r="N195" i="5" s="1"/>
  <c r="N187" i="5" a="1"/>
  <c r="N187" i="5" s="1"/>
  <c r="N179" i="5" a="1"/>
  <c r="N179" i="5" s="1"/>
  <c r="N171" i="5" a="1"/>
  <c r="N171" i="5" s="1"/>
  <c r="N163" i="5" a="1"/>
  <c r="N163" i="5" s="1"/>
  <c r="N155" i="5" a="1"/>
  <c r="N155" i="5" s="1"/>
  <c r="N194" i="5" a="1"/>
  <c r="N194" i="5" s="1"/>
  <c r="N186" i="5" a="1"/>
  <c r="N186" i="5" s="1"/>
  <c r="N178" i="5" a="1"/>
  <c r="N178" i="5" s="1"/>
  <c r="N170" i="5" a="1"/>
  <c r="N170" i="5" s="1"/>
  <c r="N162" i="5" a="1"/>
  <c r="N162" i="5" s="1"/>
  <c r="N154" i="5" a="1"/>
  <c r="N154" i="5" s="1"/>
  <c r="N193" i="5" a="1"/>
  <c r="N193" i="5" s="1"/>
  <c r="N185" i="5" a="1"/>
  <c r="N185" i="5" s="1"/>
  <c r="N177" i="5" a="1"/>
  <c r="N177" i="5" s="1"/>
  <c r="N169" i="5" a="1"/>
  <c r="N169" i="5" s="1"/>
  <c r="N161" i="5" a="1"/>
  <c r="N161" i="5" s="1"/>
  <c r="N153" i="5" a="1"/>
  <c r="N153" i="5" s="1"/>
  <c r="N192" i="5" a="1"/>
  <c r="N192" i="5" s="1"/>
  <c r="N184" i="5" a="1"/>
  <c r="N184" i="5" s="1"/>
  <c r="N176" i="5" a="1"/>
  <c r="N176" i="5" s="1"/>
  <c r="N168" i="5" a="1"/>
  <c r="N168" i="5" s="1"/>
  <c r="N160" i="5" a="1"/>
  <c r="N160" i="5" s="1"/>
  <c r="N152" i="5" a="1"/>
  <c r="N152" i="5" s="1"/>
  <c r="N181" i="5" a="1"/>
  <c r="N181" i="5" s="1"/>
  <c r="N165" i="5" a="1"/>
  <c r="N165" i="5" s="1"/>
  <c r="N191" i="5" a="1"/>
  <c r="N191" i="5" s="1"/>
  <c r="N183" i="5" a="1"/>
  <c r="N183" i="5" s="1"/>
  <c r="N175" i="5" a="1"/>
  <c r="N175" i="5" s="1"/>
  <c r="N167" i="5" a="1"/>
  <c r="N167" i="5" s="1"/>
  <c r="N159" i="5" a="1"/>
  <c r="N159" i="5" s="1"/>
  <c r="N151" i="5" a="1"/>
  <c r="N151" i="5" s="1"/>
  <c r="N190" i="5" a="1"/>
  <c r="N190" i="5" s="1"/>
  <c r="N182" i="5" a="1"/>
  <c r="N182" i="5" s="1"/>
  <c r="N174" i="5" a="1"/>
  <c r="N174" i="5" s="1"/>
  <c r="N166" i="5" a="1"/>
  <c r="N166" i="5" s="1"/>
  <c r="N158" i="5" a="1"/>
  <c r="N158" i="5" s="1"/>
  <c r="N189" i="5" a="1"/>
  <c r="N189" i="5" s="1"/>
  <c r="N173" i="5" a="1"/>
  <c r="N173" i="5" s="1"/>
  <c r="N157" i="5" a="1"/>
  <c r="N157" i="5" s="1"/>
  <c r="N196" i="5" a="1"/>
  <c r="N196" i="5" s="1"/>
  <c r="N188" i="5" a="1"/>
  <c r="N188" i="5" s="1"/>
  <c r="N180" i="5" a="1"/>
  <c r="N180" i="5" s="1"/>
  <c r="N172" i="5" a="1"/>
  <c r="N172" i="5" s="1"/>
  <c r="N164" i="5" a="1"/>
  <c r="N164" i="5" s="1"/>
  <c r="N156" i="5" a="1"/>
  <c r="N156" i="5" s="1"/>
  <c r="N198" i="5" a="1"/>
  <c r="N198" i="5" s="1"/>
  <c r="N197" i="5" a="1"/>
  <c r="N197" i="5" s="1"/>
  <c r="M196" i="5" a="1"/>
  <c r="M196" i="5" s="1"/>
  <c r="M192" i="5" a="1"/>
  <c r="M192" i="5" s="1"/>
  <c r="M188" i="5" a="1"/>
  <c r="M188" i="5" s="1"/>
  <c r="M184" i="5" a="1"/>
  <c r="M184" i="5" s="1"/>
  <c r="M180" i="5" a="1"/>
  <c r="M180" i="5" s="1"/>
  <c r="M176" i="5" a="1"/>
  <c r="M176" i="5" s="1"/>
  <c r="M172" i="5" a="1"/>
  <c r="M172" i="5" s="1"/>
  <c r="M168" i="5" a="1"/>
  <c r="M168" i="5" s="1"/>
  <c r="M164" i="5" a="1"/>
  <c r="M164" i="5" s="1"/>
  <c r="M160" i="5" a="1"/>
  <c r="M160" i="5" s="1"/>
  <c r="M156" i="5" a="1"/>
  <c r="M156" i="5" s="1"/>
  <c r="M152" i="5" a="1"/>
  <c r="M152" i="5" s="1"/>
  <c r="M190" i="5" a="1"/>
  <c r="M190" i="5" s="1"/>
  <c r="M182" i="5" a="1"/>
  <c r="M182" i="5" s="1"/>
  <c r="M174" i="5" a="1"/>
  <c r="M174" i="5" s="1"/>
  <c r="M162" i="5" a="1"/>
  <c r="M162" i="5" s="1"/>
  <c r="M154" i="5" a="1"/>
  <c r="M154" i="5" s="1"/>
  <c r="M193" i="5" a="1"/>
  <c r="M193" i="5" s="1"/>
  <c r="M185" i="5" a="1"/>
  <c r="M185" i="5" s="1"/>
  <c r="M177" i="5" a="1"/>
  <c r="M177" i="5" s="1"/>
  <c r="M169" i="5" a="1"/>
  <c r="M169" i="5" s="1"/>
  <c r="M161" i="5" a="1"/>
  <c r="M161" i="5" s="1"/>
  <c r="M153" i="5" a="1"/>
  <c r="M153" i="5" s="1"/>
  <c r="M198" i="5" a="1"/>
  <c r="M198" i="5" s="1"/>
  <c r="M166" i="5" a="1"/>
  <c r="M166" i="5" s="1"/>
  <c r="M197" i="5" a="1"/>
  <c r="M197" i="5" s="1"/>
  <c r="M189" i="5" a="1"/>
  <c r="M189" i="5" s="1"/>
  <c r="M181" i="5" a="1"/>
  <c r="M181" i="5" s="1"/>
  <c r="M173" i="5" a="1"/>
  <c r="M173" i="5" s="1"/>
  <c r="M165" i="5" a="1"/>
  <c r="M165" i="5" s="1"/>
  <c r="M157" i="5" a="1"/>
  <c r="M157" i="5" s="1"/>
  <c r="M195" i="5" a="1"/>
  <c r="M195" i="5" s="1"/>
  <c r="M191" i="5" a="1"/>
  <c r="M191" i="5" s="1"/>
  <c r="M187" i="5" a="1"/>
  <c r="M187" i="5" s="1"/>
  <c r="M183" i="5" a="1"/>
  <c r="M183" i="5" s="1"/>
  <c r="M179" i="5" a="1"/>
  <c r="M179" i="5" s="1"/>
  <c r="M175" i="5" a="1"/>
  <c r="M175" i="5" s="1"/>
  <c r="M171" i="5" a="1"/>
  <c r="M171" i="5" s="1"/>
  <c r="M167" i="5" a="1"/>
  <c r="M167" i="5" s="1"/>
  <c r="M163" i="5" a="1"/>
  <c r="M163" i="5" s="1"/>
  <c r="M159" i="5" a="1"/>
  <c r="M159" i="5" s="1"/>
  <c r="M155" i="5" a="1"/>
  <c r="M155" i="5" s="1"/>
  <c r="M151" i="5" a="1"/>
  <c r="M151" i="5" s="1"/>
  <c r="M194" i="5" a="1"/>
  <c r="M194" i="5" s="1"/>
  <c r="M186" i="5" a="1"/>
  <c r="M186" i="5" s="1"/>
  <c r="M178" i="5" a="1"/>
  <c r="M178" i="5" s="1"/>
  <c r="M170" i="5" a="1"/>
  <c r="M170" i="5" s="1"/>
  <c r="M158" i="5" a="1"/>
  <c r="M158" i="5" s="1"/>
  <c r="L197" i="5" a="1"/>
  <c r="L197" i="5" s="1"/>
  <c r="L189" i="5" a="1"/>
  <c r="L189" i="5" s="1"/>
  <c r="L181" i="5" a="1"/>
  <c r="L181" i="5" s="1"/>
  <c r="L173" i="5" a="1"/>
  <c r="L173" i="5" s="1"/>
  <c r="L165" i="5" a="1"/>
  <c r="L165" i="5" s="1"/>
  <c r="L157" i="5" a="1"/>
  <c r="L157" i="5" s="1"/>
  <c r="L168" i="5" a="1"/>
  <c r="L168" i="5" s="1"/>
  <c r="L194" i="5" a="1"/>
  <c r="L194" i="5" s="1"/>
  <c r="L186" i="5" a="1"/>
  <c r="L186" i="5" s="1"/>
  <c r="L178" i="5" a="1"/>
  <c r="L178" i="5" s="1"/>
  <c r="L170" i="5" a="1"/>
  <c r="L170" i="5" s="1"/>
  <c r="L162" i="5" a="1"/>
  <c r="L162" i="5" s="1"/>
  <c r="L154" i="5" a="1"/>
  <c r="L154" i="5" s="1"/>
  <c r="L188" i="5" a="1"/>
  <c r="L188" i="5" s="1"/>
  <c r="L180" i="5" a="1"/>
  <c r="L180" i="5" s="1"/>
  <c r="L166" i="5" a="1"/>
  <c r="L166" i="5" s="1"/>
  <c r="L158" i="5" a="1"/>
  <c r="L158" i="5" s="1"/>
  <c r="L179" i="5" a="1"/>
  <c r="L179" i="5" s="1"/>
  <c r="L163" i="5" a="1"/>
  <c r="L163" i="5" s="1"/>
  <c r="L155" i="5" a="1"/>
  <c r="L155" i="5" s="1"/>
  <c r="L191" i="5" a="1"/>
  <c r="L191" i="5" s="1"/>
  <c r="L183" i="5" a="1"/>
  <c r="L183" i="5" s="1"/>
  <c r="L175" i="5" a="1"/>
  <c r="L175" i="5" s="1"/>
  <c r="L167" i="5" a="1"/>
  <c r="L167" i="5" s="1"/>
  <c r="L159" i="5" a="1"/>
  <c r="L159" i="5" s="1"/>
  <c r="L151" i="5" a="1"/>
  <c r="L151" i="5" s="1"/>
  <c r="L196" i="5" a="1"/>
  <c r="L196" i="5" s="1"/>
  <c r="L172" i="5" a="1"/>
  <c r="L172" i="5" s="1"/>
  <c r="L164" i="5" a="1"/>
  <c r="L164" i="5" s="1"/>
  <c r="L156" i="5" a="1"/>
  <c r="L156" i="5" s="1"/>
  <c r="L174" i="5" a="1"/>
  <c r="L174" i="5" s="1"/>
  <c r="L195" i="5" a="1"/>
  <c r="L195" i="5" s="1"/>
  <c r="L187" i="5" a="1"/>
  <c r="L187" i="5" s="1"/>
  <c r="L171" i="5" a="1"/>
  <c r="L171" i="5" s="1"/>
  <c r="L184" i="5" a="1"/>
  <c r="L184" i="5" s="1"/>
  <c r="L176" i="5" a="1"/>
  <c r="L176" i="5" s="1"/>
  <c r="L193" i="5" a="1"/>
  <c r="L193" i="5" s="1"/>
  <c r="L185" i="5" a="1"/>
  <c r="L185" i="5" s="1"/>
  <c r="L177" i="5" a="1"/>
  <c r="L177" i="5" s="1"/>
  <c r="L169" i="5" a="1"/>
  <c r="L169" i="5" s="1"/>
  <c r="L161" i="5" a="1"/>
  <c r="L161" i="5" s="1"/>
  <c r="L153" i="5" a="1"/>
  <c r="L153" i="5" s="1"/>
  <c r="L190" i="5" a="1"/>
  <c r="L190" i="5" s="1"/>
  <c r="L182" i="5" a="1"/>
  <c r="L182" i="5" s="1"/>
  <c r="L192" i="5" a="1"/>
  <c r="L192" i="5" s="1"/>
  <c r="L160" i="5" a="1"/>
  <c r="L160" i="5" s="1"/>
  <c r="L152" i="5" a="1"/>
  <c r="L152" i="5" s="1"/>
  <c r="L198" i="5" a="1"/>
  <c r="L198" i="5" s="1"/>
  <c r="J138" i="5"/>
  <c r="K191" i="5" a="1"/>
  <c r="K191" i="5" s="1"/>
  <c r="K183" i="5" a="1"/>
  <c r="K183" i="5" s="1"/>
  <c r="K175" i="5" a="1"/>
  <c r="K175" i="5" s="1"/>
  <c r="K167" i="5" a="1"/>
  <c r="K167" i="5" s="1"/>
  <c r="K159" i="5" a="1"/>
  <c r="K159" i="5" s="1"/>
  <c r="K151" i="5" a="1"/>
  <c r="K151" i="5" s="1"/>
  <c r="K194" i="5" a="1"/>
  <c r="K194" i="5" s="1"/>
  <c r="K186" i="5" a="1"/>
  <c r="K186" i="5" s="1"/>
  <c r="K178" i="5" a="1"/>
  <c r="K178" i="5" s="1"/>
  <c r="K170" i="5" a="1"/>
  <c r="K170" i="5" s="1"/>
  <c r="K162" i="5" a="1"/>
  <c r="K162" i="5" s="1"/>
  <c r="K154" i="5" a="1"/>
  <c r="K154" i="5" s="1"/>
  <c r="K197" i="5" a="1"/>
  <c r="K197" i="5" s="1"/>
  <c r="K189" i="5" a="1"/>
  <c r="K189" i="5" s="1"/>
  <c r="K181" i="5" a="1"/>
  <c r="K181" i="5" s="1"/>
  <c r="K173" i="5" a="1"/>
  <c r="K173" i="5" s="1"/>
  <c r="K165" i="5" a="1"/>
  <c r="K165" i="5" s="1"/>
  <c r="K157" i="5" a="1"/>
  <c r="K157" i="5" s="1"/>
  <c r="K192" i="5" a="1"/>
  <c r="K192" i="5" s="1"/>
  <c r="K184" i="5" a="1"/>
  <c r="K184" i="5" s="1"/>
  <c r="K176" i="5" a="1"/>
  <c r="K176" i="5" s="1"/>
  <c r="K168" i="5" a="1"/>
  <c r="K168" i="5" s="1"/>
  <c r="K160" i="5" a="1"/>
  <c r="K160" i="5" s="1"/>
  <c r="K152" i="5" a="1"/>
  <c r="K152" i="5" s="1"/>
  <c r="K190" i="5" a="1"/>
  <c r="K190" i="5" s="1"/>
  <c r="K166" i="5" a="1"/>
  <c r="K166" i="5" s="1"/>
  <c r="K158" i="5" a="1"/>
  <c r="K158" i="5" s="1"/>
  <c r="K188" i="5" a="1"/>
  <c r="K188" i="5" s="1"/>
  <c r="K156" i="5" a="1"/>
  <c r="K156" i="5" s="1"/>
  <c r="K195" i="5" a="1"/>
  <c r="K195" i="5" s="1"/>
  <c r="K187" i="5" a="1"/>
  <c r="K187" i="5" s="1"/>
  <c r="K179" i="5" a="1"/>
  <c r="K179" i="5" s="1"/>
  <c r="K171" i="5" a="1"/>
  <c r="K171" i="5" s="1"/>
  <c r="K163" i="5" a="1"/>
  <c r="K163" i="5" s="1"/>
  <c r="K155" i="5" a="1"/>
  <c r="K155" i="5" s="1"/>
  <c r="K198" i="5" a="1"/>
  <c r="K198" i="5" s="1"/>
  <c r="K182" i="5" a="1"/>
  <c r="K182" i="5" s="1"/>
  <c r="K174" i="5" a="1"/>
  <c r="K174" i="5" s="1"/>
  <c r="K161" i="5" a="1"/>
  <c r="K161" i="5" s="1"/>
  <c r="K196" i="5" a="1"/>
  <c r="K196" i="5" s="1"/>
  <c r="K172" i="5" a="1"/>
  <c r="K172" i="5" s="1"/>
  <c r="K193" i="5" a="1"/>
  <c r="K193" i="5" s="1"/>
  <c r="K177" i="5" a="1"/>
  <c r="K177" i="5" s="1"/>
  <c r="K169" i="5" a="1"/>
  <c r="K169" i="5" s="1"/>
  <c r="K153" i="5" a="1"/>
  <c r="K153" i="5" s="1"/>
  <c r="K180" i="5" a="1"/>
  <c r="K180" i="5" s="1"/>
  <c r="K164" i="5" a="1"/>
  <c r="K164" i="5" s="1"/>
  <c r="K185" i="5" a="1"/>
  <c r="K185" i="5" s="1"/>
  <c r="F53" i="5" a="1"/>
  <c r="F53" i="5" s="1"/>
  <c r="H139" i="5" a="1"/>
  <c r="H201" i="5" a="1"/>
  <c r="D53" i="5" a="1"/>
  <c r="E64" i="5" s="1" a="1"/>
  <c r="E64" i="5" s="1"/>
  <c r="H53" i="5" a="1"/>
  <c r="M22" i="6"/>
  <c r="M23" i="6"/>
  <c r="M24" i="6"/>
  <c r="M25" i="6"/>
  <c r="M26" i="6"/>
  <c r="M27" i="6"/>
  <c r="J15" i="5"/>
  <c r="J14" i="5"/>
  <c r="J13" i="5"/>
  <c r="J12" i="5"/>
  <c r="J11" i="5"/>
  <c r="J10" i="5"/>
  <c r="I11" i="5"/>
  <c r="J9" i="5"/>
  <c r="I10" i="5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H17" i="3" a="1"/>
  <c r="H17" i="3" s="1"/>
  <c r="K22" i="6" a="1"/>
  <c r="K22" i="6" s="1"/>
  <c r="K23" i="6" a="1"/>
  <c r="K23" i="6" s="1"/>
  <c r="K24" i="6" a="1"/>
  <c r="K24" i="6" s="1"/>
  <c r="K25" i="6" a="1"/>
  <c r="K25" i="6" s="1"/>
  <c r="K26" i="6" a="1"/>
  <c r="K26" i="6" s="1"/>
  <c r="K27" i="6" a="1"/>
  <c r="K27" i="6" s="1"/>
  <c r="H22" i="3" a="1"/>
  <c r="H22" i="3" s="1"/>
  <c r="F18" i="5" a="1"/>
  <c r="F18" i="5" s="1"/>
  <c r="F17" i="5" a="1"/>
  <c r="F17" i="5" s="1"/>
  <c r="H20" i="3" a="1"/>
  <c r="H20" i="3" s="1"/>
  <c r="F21" i="5"/>
  <c r="F20" i="5"/>
  <c r="H19" i="3" a="1"/>
  <c r="H19" i="3" s="1"/>
  <c r="F22" i="6"/>
  <c r="F23" i="6"/>
  <c r="F24" i="6"/>
  <c r="F25" i="6"/>
  <c r="F26" i="6"/>
  <c r="F27" i="6"/>
  <c r="E22" i="6"/>
  <c r="E23" i="6"/>
  <c r="E24" i="6"/>
  <c r="E25" i="6"/>
  <c r="E26" i="6"/>
  <c r="E27" i="6"/>
  <c r="D22" i="6"/>
  <c r="D23" i="6"/>
  <c r="D24" i="6"/>
  <c r="D25" i="6"/>
  <c r="D26" i="6"/>
  <c r="D27" i="6"/>
  <c r="I12" i="5"/>
  <c r="H15" i="3" a="1"/>
  <c r="H15" i="3" s="1"/>
  <c r="H14" i="3" a="1"/>
  <c r="H14" i="3" s="1"/>
  <c r="H13" i="3" a="1"/>
  <c r="H13" i="3" s="1"/>
  <c r="H18" i="3" a="1"/>
  <c r="H18" i="3" s="1"/>
  <c r="F11" i="5" a="1"/>
  <c r="F11" i="5" s="1"/>
  <c r="F10" i="5"/>
  <c r="F8" i="5"/>
  <c r="F7" i="5" a="1"/>
  <c r="F7" i="5" s="1"/>
  <c r="H21" i="3" a="1"/>
  <c r="H21" i="3" s="1"/>
  <c r="H23" i="3" a="1"/>
  <c r="H23" i="3" s="1"/>
  <c r="H16" i="3" a="1"/>
  <c r="H16" i="3" s="1"/>
  <c r="J17" i="5" a="1"/>
  <c r="I17" i="5" a="1"/>
  <c r="I15" i="6" a="1"/>
  <c r="C15" i="6" a="1"/>
  <c r="S20" i="6" l="1"/>
  <c r="S19" i="6"/>
  <c r="S18" i="6"/>
  <c r="J196" i="5" a="1"/>
  <c r="J196" i="5" s="1"/>
  <c r="J188" i="5" a="1"/>
  <c r="J188" i="5" s="1"/>
  <c r="J180" i="5" a="1"/>
  <c r="J180" i="5" s="1"/>
  <c r="J172" i="5" a="1"/>
  <c r="J172" i="5" s="1"/>
  <c r="J164" i="5" a="1"/>
  <c r="J164" i="5" s="1"/>
  <c r="J156" i="5" a="1"/>
  <c r="J156" i="5" s="1"/>
  <c r="J191" i="5" a="1"/>
  <c r="J191" i="5" s="1"/>
  <c r="J183" i="5" a="1"/>
  <c r="J183" i="5" s="1"/>
  <c r="J175" i="5" a="1"/>
  <c r="J175" i="5" s="1"/>
  <c r="J167" i="5" a="1"/>
  <c r="J167" i="5" s="1"/>
  <c r="J159" i="5" a="1"/>
  <c r="J159" i="5" s="1"/>
  <c r="J151" i="5" a="1"/>
  <c r="J151" i="5" s="1"/>
  <c r="J186" i="5" a="1"/>
  <c r="J186" i="5" s="1"/>
  <c r="J170" i="5" a="1"/>
  <c r="J170" i="5" s="1"/>
  <c r="J162" i="5" a="1"/>
  <c r="J162" i="5" s="1"/>
  <c r="J154" i="5" a="1"/>
  <c r="J154" i="5" s="1"/>
  <c r="J194" i="5" a="1"/>
  <c r="J194" i="5" s="1"/>
  <c r="J178" i="5" a="1"/>
  <c r="J178" i="5" s="1"/>
  <c r="J197" i="5" a="1"/>
  <c r="J197" i="5" s="1"/>
  <c r="J189" i="5" a="1"/>
  <c r="J189" i="5" s="1"/>
  <c r="J181" i="5" a="1"/>
  <c r="J181" i="5" s="1"/>
  <c r="J173" i="5" a="1"/>
  <c r="J173" i="5" s="1"/>
  <c r="J165" i="5" a="1"/>
  <c r="J165" i="5" s="1"/>
  <c r="J157" i="5" a="1"/>
  <c r="J157" i="5" s="1"/>
  <c r="J187" i="5" a="1"/>
  <c r="J187" i="5" s="1"/>
  <c r="J163" i="5" a="1"/>
  <c r="J163" i="5" s="1"/>
  <c r="J155" i="5" a="1"/>
  <c r="J155" i="5" s="1"/>
  <c r="J198" i="5" a="1"/>
  <c r="J198" i="5" s="1"/>
  <c r="J185" i="5" a="1"/>
  <c r="J185" i="5" s="1"/>
  <c r="J177" i="5" a="1"/>
  <c r="J177" i="5" s="1"/>
  <c r="J161" i="5" a="1"/>
  <c r="J161" i="5" s="1"/>
  <c r="J192" i="5" a="1"/>
  <c r="J192" i="5" s="1"/>
  <c r="J184" i="5" a="1"/>
  <c r="J184" i="5" s="1"/>
  <c r="J176" i="5" a="1"/>
  <c r="J176" i="5" s="1"/>
  <c r="J168" i="5" a="1"/>
  <c r="J168" i="5" s="1"/>
  <c r="J160" i="5" a="1"/>
  <c r="J160" i="5" s="1"/>
  <c r="J152" i="5" a="1"/>
  <c r="J152" i="5" s="1"/>
  <c r="J195" i="5" a="1"/>
  <c r="J195" i="5" s="1"/>
  <c r="J179" i="5" a="1"/>
  <c r="J179" i="5" s="1"/>
  <c r="J190" i="5" a="1"/>
  <c r="J190" i="5" s="1"/>
  <c r="J182" i="5" a="1"/>
  <c r="J182" i="5" s="1"/>
  <c r="J174" i="5" a="1"/>
  <c r="J174" i="5" s="1"/>
  <c r="J169" i="5" a="1"/>
  <c r="J169" i="5" s="1"/>
  <c r="J153" i="5" a="1"/>
  <c r="J153" i="5" s="1"/>
  <c r="J171" i="5" a="1"/>
  <c r="J171" i="5" s="1"/>
  <c r="J166" i="5" a="1"/>
  <c r="J166" i="5" s="1"/>
  <c r="J158" i="5" a="1"/>
  <c r="J158" i="5" s="1"/>
  <c r="J193" i="5" a="1"/>
  <c r="J193" i="5" s="1"/>
  <c r="D21" i="6"/>
  <c r="F21" i="6"/>
  <c r="E21" i="6"/>
  <c r="J21" i="6" a="1"/>
  <c r="J21" i="6" s="1"/>
  <c r="K21" i="6" a="1"/>
  <c r="K21" i="6" s="1"/>
  <c r="F20" i="6"/>
  <c r="J20" i="6" s="1" a="1"/>
  <c r="J20" i="6" s="1"/>
  <c r="E20" i="6"/>
  <c r="D20" i="6"/>
  <c r="S17" i="6"/>
  <c r="E62" i="5" a="1"/>
  <c r="E62" i="5" s="1"/>
  <c r="E63" i="5" a="1"/>
  <c r="E63" i="5" s="1"/>
  <c r="F22" i="5"/>
  <c r="F44" i="5" s="1"/>
  <c r="H201" i="5"/>
  <c r="H139" i="5"/>
  <c r="H53" i="5"/>
  <c r="E54" i="5" a="1"/>
  <c r="E54" i="5" s="1"/>
  <c r="E57" i="5" a="1"/>
  <c r="E57" i="5" s="1"/>
  <c r="E61" i="5" a="1"/>
  <c r="E61" i="5" s="1"/>
  <c r="E58" i="5" a="1"/>
  <c r="E58" i="5" s="1"/>
  <c r="E60" i="5" a="1"/>
  <c r="E60" i="5" s="1"/>
  <c r="E59" i="5" a="1"/>
  <c r="E59" i="5" s="1"/>
  <c r="E55" i="5" a="1"/>
  <c r="E55" i="5" s="1"/>
  <c r="E56" i="5" a="1"/>
  <c r="E56" i="5" s="1"/>
  <c r="D53" i="5"/>
  <c r="E53" i="5" s="1" a="1"/>
  <c r="E53" i="5" s="1"/>
  <c r="F23" i="5" a="1"/>
  <c r="F23" i="5" s="1"/>
  <c r="L21" i="6" s="1"/>
  <c r="I17" i="5"/>
  <c r="I15" i="6"/>
  <c r="E38" i="5" s="1" a="1"/>
  <c r="E38" i="5" s="1"/>
  <c r="C15" i="6"/>
  <c r="J17" i="5"/>
  <c r="F19" i="5"/>
  <c r="F24" i="5" s="1"/>
  <c r="P13" i="5" a="1"/>
  <c r="P13" i="5" s="1"/>
  <c r="F16" i="6"/>
  <c r="J16" i="6" s="1" a="1"/>
  <c r="J16" i="6" s="1"/>
  <c r="F17" i="6"/>
  <c r="J17" i="6" s="1" a="1"/>
  <c r="J17" i="6" s="1"/>
  <c r="F18" i="6"/>
  <c r="J18" i="6" s="1" a="1"/>
  <c r="J18" i="6" s="1"/>
  <c r="F19" i="6"/>
  <c r="E16" i="6"/>
  <c r="E17" i="6"/>
  <c r="E18" i="6"/>
  <c r="E19" i="6"/>
  <c r="D16" i="6"/>
  <c r="D17" i="6"/>
  <c r="D18" i="6"/>
  <c r="D19" i="6"/>
  <c r="F9" i="5"/>
  <c r="F12" i="5"/>
  <c r="I29" i="5" a="1"/>
  <c r="S16" i="6" l="1"/>
  <c r="I12" i="6"/>
  <c r="L64" i="5"/>
  <c r="J64" i="5"/>
  <c r="M21" i="6"/>
  <c r="I64" i="5"/>
  <c r="J150" i="5" s="1" a="1"/>
  <c r="J150" i="5" s="1"/>
  <c r="M64" i="5"/>
  <c r="K64" i="5"/>
  <c r="K20" i="6" a="1"/>
  <c r="K20" i="6" s="1"/>
  <c r="E39" i="5" a="1"/>
  <c r="E39" i="5" s="1"/>
  <c r="E40" i="5" a="1"/>
  <c r="E40" i="5" s="1"/>
  <c r="E41" i="5" a="1"/>
  <c r="E41" i="5" s="1"/>
  <c r="E42" i="5" a="1"/>
  <c r="E42" i="5" s="1"/>
  <c r="D31" i="5"/>
  <c r="I29" i="5"/>
  <c r="J19" i="6" a="1"/>
  <c r="J19" i="6" s="1"/>
  <c r="K18" i="6" a="1"/>
  <c r="K18" i="6" s="1"/>
  <c r="F15" i="6"/>
  <c r="J15" i="6" s="1" a="1"/>
  <c r="J15" i="6" s="1"/>
  <c r="K17" i="6" a="1"/>
  <c r="K17" i="6" s="1"/>
  <c r="K19" i="6" a="1"/>
  <c r="K19" i="6" s="1"/>
  <c r="K16" i="6" a="1"/>
  <c r="K16" i="6" s="1"/>
  <c r="D15" i="6"/>
  <c r="E15" i="6"/>
  <c r="I14" i="6"/>
  <c r="L150" i="5" l="1" a="1"/>
  <c r="L150" i="5" s="1"/>
  <c r="K212" i="5" s="1"/>
  <c r="N150" i="5" a="1"/>
  <c r="N150" i="5" s="1"/>
  <c r="M212" i="5" s="1"/>
  <c r="K150" i="5" a="1"/>
  <c r="K150" i="5" s="1"/>
  <c r="M150" i="5" a="1"/>
  <c r="M150" i="5" s="1"/>
  <c r="L212" i="5" s="1"/>
  <c r="I212" i="5"/>
  <c r="I63" i="5" s="1"/>
  <c r="J149" i="5" s="1" a="1"/>
  <c r="J149" i="5" s="1"/>
  <c r="K15" i="6" a="1"/>
  <c r="K15" i="6" s="1"/>
  <c r="I150" i="5" l="1"/>
  <c r="G64" i="5" s="1"/>
  <c r="L63" i="5" s="1"/>
  <c r="M149" i="5" s="1" a="1"/>
  <c r="M149" i="5" s="1"/>
  <c r="J212" i="5"/>
  <c r="J63" i="5"/>
  <c r="I211" i="5"/>
  <c r="K63" i="5"/>
  <c r="M63" i="5"/>
  <c r="N149" i="5" l="1" a="1"/>
  <c r="N149" i="5" s="1"/>
  <c r="M211" i="5" s="1"/>
  <c r="L149" i="5" a="1"/>
  <c r="L149" i="5" s="1"/>
  <c r="K211" i="5" s="1"/>
  <c r="K149" i="5" a="1"/>
  <c r="K149" i="5" s="1"/>
  <c r="J211" i="5" s="1"/>
  <c r="L211" i="5"/>
  <c r="I149" i="5" l="1"/>
  <c r="G63" i="5" s="1"/>
  <c r="M62" i="5" s="1"/>
  <c r="N148" i="5" s="1" a="1"/>
  <c r="N148" i="5" s="1"/>
  <c r="I62" i="5"/>
  <c r="J148" i="5" s="1" a="1"/>
  <c r="J148" i="5" s="1"/>
  <c r="L62" i="5"/>
  <c r="K62" i="5"/>
  <c r="M148" i="5" l="1" a="1"/>
  <c r="M148" i="5" s="1"/>
  <c r="L210" i="5" s="1"/>
  <c r="L148" i="5" a="1"/>
  <c r="L148" i="5" s="1"/>
  <c r="K210" i="5" s="1"/>
  <c r="J62" i="5"/>
  <c r="K148" i="5" a="1"/>
  <c r="K148" i="5" s="1"/>
  <c r="J210" i="5" s="1"/>
  <c r="M210" i="5"/>
  <c r="I210" i="5"/>
  <c r="I148" i="5" l="1"/>
  <c r="G62" i="5" s="1"/>
  <c r="K61" i="5" s="1"/>
  <c r="I61" i="5"/>
  <c r="J147" i="5" s="1" a="1"/>
  <c r="J147" i="5" s="1"/>
  <c r="L61" i="5"/>
  <c r="J61" i="5"/>
  <c r="M61" i="5"/>
  <c r="N147" i="5" l="1" a="1"/>
  <c r="N147" i="5" s="1"/>
  <c r="M209" i="5" s="1"/>
  <c r="M147" i="5" a="1"/>
  <c r="M147" i="5" s="1"/>
  <c r="L209" i="5" s="1"/>
  <c r="L147" i="5" a="1"/>
  <c r="L147" i="5" s="1"/>
  <c r="K209" i="5" s="1"/>
  <c r="K147" i="5" a="1"/>
  <c r="K147" i="5" s="1"/>
  <c r="J209" i="5" s="1"/>
  <c r="I209" i="5"/>
  <c r="I147" i="5" l="1"/>
  <c r="G61" i="5" s="1"/>
  <c r="M60" i="5" s="1"/>
  <c r="N146" i="5" s="1" a="1"/>
  <c r="N146" i="5" s="1"/>
  <c r="L60" i="5"/>
  <c r="M146" i="5" s="1" a="1"/>
  <c r="M146" i="5" s="1"/>
  <c r="K60" i="5"/>
  <c r="I60" i="5"/>
  <c r="J146" i="5" s="1" a="1"/>
  <c r="J146" i="5" s="1"/>
  <c r="J60" i="5"/>
  <c r="K146" i="5" s="1" a="1"/>
  <c r="K146" i="5" s="1"/>
  <c r="L146" i="5" l="1" a="1"/>
  <c r="L146" i="5" s="1"/>
  <c r="K208" i="5" s="1"/>
  <c r="M208" i="5"/>
  <c r="I208" i="5"/>
  <c r="J208" i="5"/>
  <c r="L208" i="5"/>
  <c r="I146" i="5" l="1"/>
  <c r="G60" i="5" s="1"/>
  <c r="I59" i="5" s="1"/>
  <c r="J145" i="5" s="1" a="1"/>
  <c r="J145" i="5" s="1"/>
  <c r="L59" i="5"/>
  <c r="M145" i="5" s="1" a="1"/>
  <c r="M145" i="5" s="1"/>
  <c r="M59" i="5"/>
  <c r="N145" i="5" l="1" a="1"/>
  <c r="N145" i="5" s="1"/>
  <c r="M207" i="5" s="1"/>
  <c r="K59" i="5"/>
  <c r="J59" i="5"/>
  <c r="L145" i="5" a="1"/>
  <c r="L145" i="5" s="1"/>
  <c r="K207" i="5" s="1"/>
  <c r="K145" i="5" a="1"/>
  <c r="K145" i="5" s="1"/>
  <c r="J207" i="5" s="1"/>
  <c r="I207" i="5"/>
  <c r="L207" i="5"/>
  <c r="I145" i="5" l="1"/>
  <c r="G59" i="5" s="1"/>
  <c r="K58" i="5" s="1"/>
  <c r="L58" i="5"/>
  <c r="M144" i="5" s="1" a="1"/>
  <c r="M144" i="5" s="1"/>
  <c r="M58" i="5"/>
  <c r="N144" i="5" s="1" a="1"/>
  <c r="N144" i="5" s="1"/>
  <c r="I58" i="5"/>
  <c r="J144" i="5" s="1" a="1"/>
  <c r="J144" i="5" s="1"/>
  <c r="J58" i="5"/>
  <c r="L144" i="5" l="1" a="1"/>
  <c r="L144" i="5" s="1"/>
  <c r="K206" i="5" s="1"/>
  <c r="K144" i="5" a="1"/>
  <c r="K144" i="5" s="1"/>
  <c r="J206" i="5" s="1"/>
  <c r="I206" i="5"/>
  <c r="M206" i="5"/>
  <c r="L206" i="5"/>
  <c r="I144" i="5" l="1"/>
  <c r="G58" i="5" s="1"/>
  <c r="M57" i="5" s="1"/>
  <c r="N143" i="5" s="1" a="1"/>
  <c r="N143" i="5" s="1"/>
  <c r="M205" i="5" s="1"/>
  <c r="J57" i="5" l="1"/>
  <c r="K143" i="5" s="1" a="1"/>
  <c r="K143" i="5" s="1"/>
  <c r="J205" i="5" s="1"/>
  <c r="L57" i="5"/>
  <c r="M143" i="5" s="1" a="1"/>
  <c r="M143" i="5" s="1"/>
  <c r="L205" i="5" s="1"/>
  <c r="K57" i="5"/>
  <c r="I57" i="5"/>
  <c r="J143" i="5" s="1" a="1"/>
  <c r="J143" i="5" s="1"/>
  <c r="L143" i="5" l="1" a="1"/>
  <c r="L143" i="5" s="1"/>
  <c r="K205" i="5" s="1"/>
  <c r="I205" i="5"/>
  <c r="I143" i="5" l="1"/>
  <c r="G57" i="5" s="1"/>
  <c r="J56" i="5"/>
  <c r="I56" i="5"/>
  <c r="J142" i="5" s="1" a="1"/>
  <c r="J142" i="5" s="1"/>
  <c r="M56" i="5" l="1"/>
  <c r="N142" i="5" s="1" a="1"/>
  <c r="N142" i="5" s="1"/>
  <c r="M204" i="5" s="1"/>
  <c r="L56" i="5"/>
  <c r="M142" i="5" s="1" a="1"/>
  <c r="M142" i="5" s="1"/>
  <c r="L204" i="5" s="1"/>
  <c r="K56" i="5"/>
  <c r="L142" i="5" a="1"/>
  <c r="L142" i="5" s="1"/>
  <c r="K204" i="5" s="1"/>
  <c r="K142" i="5" a="1"/>
  <c r="K142" i="5" s="1"/>
  <c r="J204" i="5" s="1"/>
  <c r="I204" i="5"/>
  <c r="I142" i="5" l="1"/>
  <c r="G56" i="5" s="1"/>
  <c r="I55" i="5" s="1"/>
  <c r="J141" i="5" s="1" a="1"/>
  <c r="J141" i="5" s="1"/>
  <c r="I203" i="5" s="1"/>
  <c r="M55" i="5" l="1"/>
  <c r="N141" i="5" s="1" a="1"/>
  <c r="N141" i="5" s="1"/>
  <c r="M203" i="5" s="1"/>
  <c r="L55" i="5"/>
  <c r="M141" i="5" s="1" a="1"/>
  <c r="M141" i="5" s="1"/>
  <c r="L203" i="5" s="1"/>
  <c r="K55" i="5"/>
  <c r="J55" i="5"/>
  <c r="K141" i="5" a="1"/>
  <c r="K141" i="5" s="1"/>
  <c r="J203" i="5" s="1"/>
  <c r="L141" i="5" l="1" a="1"/>
  <c r="L141" i="5" s="1"/>
  <c r="K203" i="5" s="1"/>
  <c r="I141" i="5" l="1"/>
  <c r="G55" i="5" s="1"/>
  <c r="L54" i="5" s="1"/>
  <c r="M140" i="5" s="1" a="1"/>
  <c r="M140" i="5" s="1"/>
  <c r="L202" i="5" s="1"/>
  <c r="K54" i="5"/>
  <c r="L140" i="5" a="1"/>
  <c r="L140" i="5" s="1"/>
  <c r="K202" i="5" s="1"/>
  <c r="M54" i="5" l="1"/>
  <c r="N140" i="5" s="1" a="1"/>
  <c r="N140" i="5" s="1"/>
  <c r="M202" i="5" s="1"/>
  <c r="J54" i="5"/>
  <c r="K140" i="5" s="1" a="1"/>
  <c r="K140" i="5" s="1"/>
  <c r="J202" i="5" s="1"/>
  <c r="I54" i="5"/>
  <c r="J140" i="5" s="1" a="1"/>
  <c r="J140" i="5" s="1"/>
  <c r="I202" i="5" s="1"/>
  <c r="L20" i="6"/>
  <c r="M20" i="6" s="1"/>
  <c r="I140" i="5" l="1"/>
  <c r="G54" i="5" s="1"/>
  <c r="K53" i="5"/>
  <c r="L139" i="5" s="1" a="1"/>
  <c r="L139" i="5" s="1"/>
  <c r="K201" i="5" s="1"/>
  <c r="J53" i="5"/>
  <c r="I53" i="5"/>
  <c r="L19" i="6" s="1"/>
  <c r="M19" i="6" s="1"/>
  <c r="U20" i="6" s="1"/>
  <c r="F42" i="5" l="1"/>
  <c r="L17" i="6"/>
  <c r="M17" i="6" s="1"/>
  <c r="U18" i="6" s="1"/>
  <c r="L18" i="6"/>
  <c r="M18" i="6" s="1"/>
  <c r="M53" i="5"/>
  <c r="N139" i="5" s="1" a="1"/>
  <c r="N139" i="5" s="1"/>
  <c r="M201" i="5" s="1"/>
  <c r="L53" i="5"/>
  <c r="M139" i="5" s="1" a="1"/>
  <c r="M139" i="5" s="1"/>
  <c r="L201" i="5" s="1"/>
  <c r="U22" i="6"/>
  <c r="J139" i="5" a="1"/>
  <c r="J139" i="5" s="1"/>
  <c r="I201" i="5" s="1"/>
  <c r="K139" i="5" a="1"/>
  <c r="K139" i="5" s="1"/>
  <c r="J201" i="5" s="1"/>
  <c r="F40" i="5" l="1"/>
  <c r="L16" i="6"/>
  <c r="M16" i="6" s="1"/>
  <c r="U17" i="6" s="1"/>
  <c r="L15" i="6"/>
  <c r="M15" i="6" s="1"/>
  <c r="U16" i="6" s="1"/>
  <c r="U19" i="6"/>
  <c r="F41" i="5"/>
  <c r="I139" i="5"/>
  <c r="G53" i="5" s="1"/>
  <c r="F38" i="5" l="1"/>
  <c r="F3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<sst xmlns="http://schemas.openxmlformats.org/spreadsheetml/2006/main" count="166" uniqueCount="73">
  <si>
    <t>Date</t>
  </si>
  <si>
    <t>Name</t>
  </si>
  <si>
    <t>Amount</t>
  </si>
  <si>
    <t>Comment</t>
  </si>
  <si>
    <t>Total</t>
  </si>
  <si>
    <t>Balance</t>
  </si>
  <si>
    <t>Settings</t>
  </si>
  <si>
    <t>Account Holder(s)</t>
  </si>
  <si>
    <t>Enter account holder names here -&gt;</t>
  </si>
  <si>
    <t>Deposit/Withdrawal</t>
  </si>
  <si>
    <t>Deposit</t>
  </si>
  <si>
    <t>Withdrawal</t>
  </si>
  <si>
    <t>CALCULATIONS</t>
  </si>
  <si>
    <t>Worksheet: Tracking Sheet</t>
  </si>
  <si>
    <t>Today:</t>
  </si>
  <si>
    <t>Last Record</t>
  </si>
  <si>
    <t>Delta Last Record</t>
  </si>
  <si>
    <t># of records</t>
  </si>
  <si>
    <t># of records this year</t>
  </si>
  <si>
    <t>Tracking Balance</t>
  </si>
  <si>
    <t xml:space="preserve"> Trade Republic Tracking</t>
  </si>
  <si>
    <t>Int</t>
  </si>
  <si>
    <t>TOT</t>
  </si>
  <si>
    <t>Year</t>
  </si>
  <si>
    <t>Select the year to view -&gt;</t>
  </si>
  <si>
    <t>Current Year</t>
  </si>
  <si>
    <t>Year Dropdown</t>
  </si>
  <si>
    <t>Period</t>
  </si>
  <si>
    <t>Select the period to view -&gt;</t>
  </si>
  <si>
    <t>Period Dropdown</t>
  </si>
  <si>
    <t>Total Year</t>
  </si>
  <si>
    <t>Current Month</t>
  </si>
  <si>
    <t xml:space="preserve">Worksheet: Dashboard </t>
  </si>
  <si>
    <t>Selected Year:</t>
  </si>
  <si>
    <t>Selected Period:</t>
  </si>
  <si>
    <t>Drop Down Tables</t>
  </si>
  <si>
    <t>Interest</t>
  </si>
  <si>
    <t>Dropdown Tracker</t>
  </si>
  <si>
    <t>Out</t>
  </si>
  <si>
    <t>In</t>
  </si>
  <si>
    <t>Selected Period Display:</t>
  </si>
  <si>
    <t>is_total</t>
  </si>
  <si>
    <t>is_interest</t>
  </si>
  <si>
    <t>is_name</t>
  </si>
  <si>
    <t>Dropdown Tracker Dashboard</t>
  </si>
  <si>
    <t>Dashba</t>
  </si>
  <si>
    <t>Total Interest</t>
  </si>
  <si>
    <t>Total Principal</t>
  </si>
  <si>
    <t>Total in Account</t>
  </si>
  <si>
    <t>To Date</t>
  </si>
  <si>
    <t>Selected Period Interest:</t>
  </si>
  <si>
    <t xml:space="preserve">Account Holders </t>
  </si>
  <si>
    <t>Dropdown for Calculations</t>
  </si>
  <si>
    <t>Dropdown for Dashboard</t>
  </si>
  <si>
    <t>Month</t>
  </si>
  <si>
    <t>Total Account</t>
  </si>
  <si>
    <t>Account Running Total</t>
  </si>
  <si>
    <t>Monthly Proprtion of interest</t>
  </si>
  <si>
    <t>Monthly Total Interest (for prev. Month)</t>
  </si>
  <si>
    <t xml:space="preserve"> Monthly Total</t>
  </si>
  <si>
    <t>Full Running Total</t>
  </si>
  <si>
    <t>Trade Republic Shared Account Dashboard</t>
  </si>
  <si>
    <t>Monthly lookup tables for Dashboard</t>
  </si>
  <si>
    <t>Income</t>
  </si>
  <si>
    <r>
      <rPr>
        <b/>
        <sz val="12"/>
        <color theme="4" tint="-0.249977111117893"/>
        <rFont val="Calibri"/>
        <family val="2"/>
        <scheme val="minor"/>
      </rPr>
      <t>Chart Calculations:</t>
    </r>
    <r>
      <rPr>
        <sz val="12"/>
        <color theme="4" tint="-0.249977111117893"/>
        <rFont val="Calibri"/>
        <family val="2"/>
        <scheme val="minor"/>
      </rPr>
      <t xml:space="preserve"> Account Distribution Chart</t>
    </r>
  </si>
  <si>
    <t>Account Name</t>
  </si>
  <si>
    <t>Enter shared accounts here -&gt;</t>
  </si>
  <si>
    <t>Dashboard Display</t>
  </si>
  <si>
    <t>Sid</t>
  </si>
  <si>
    <t>Nancy</t>
  </si>
  <si>
    <t>Boris</t>
  </si>
  <si>
    <t>transfwe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</si>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</sst>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dd\-mmm\-yy"/>
    <numFmt numFmtId="165" formatCode="_-* #,##0\ _€_-;\-* #,##0\ _€_-;_-* &quot;-&quot;\ _€_-;_-@_-"/>
    <numFmt numFmtId="166" formatCode="mmmm"/>
    <numFmt numFmtId="167" formatCode="_-* #,##0.00\ _€_-;\-* #,##0.00\ _€_-;_-* &quot;-&quot;??\ _€_-;_-@_-"/>
    <numFmt numFmtId="168" formatCode="yyyy\-mm"/>
    <numFmt numFmtId="169" formatCode="yyyy\-mmm"/>
    <numFmt numFmtId="170" formatCode="mm/yyyy"/>
    <numFmt numFmtId="171" formatCode="#,##0.00\ &quot;€&quot;"/>
  </numFmts>
  <fonts count="2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2"/>
      <name val="Calibri (Body)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rgb="FFFFFFFF"/>
      <name val="Inherit"/>
    </font>
    <font>
      <b/>
      <sz val="16"/>
      <color theme="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9" tint="-0.499984740745262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164" fontId="0" fillId="0" borderId="0" xfId="0" applyNumberFormat="1"/>
    <xf numFmtId="164" fontId="4" fillId="2" borderId="0" xfId="0" applyNumberFormat="1" applyFont="1" applyFill="1" applyAlignment="1">
      <alignment horizontal="left" vertical="center" indent="2"/>
    </xf>
    <xf numFmtId="164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1"/>
    </xf>
    <xf numFmtId="165" fontId="0" fillId="0" borderId="0" xfId="0" applyNumberFormat="1"/>
    <xf numFmtId="0" fontId="0" fillId="3" borderId="0" xfId="0" applyFill="1"/>
    <xf numFmtId="0" fontId="8" fillId="3" borderId="0" xfId="0" applyFont="1" applyFill="1"/>
    <xf numFmtId="42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10" fillId="4" borderId="0" xfId="0" applyFont="1" applyFill="1" applyAlignment="1">
      <alignment horizontal="center"/>
    </xf>
    <xf numFmtId="0" fontId="8" fillId="4" borderId="0" xfId="0" applyFont="1" applyFill="1"/>
    <xf numFmtId="166" fontId="0" fillId="0" borderId="0" xfId="0" applyNumberFormat="1" applyAlignment="1">
      <alignment horizontal="center" vertical="center"/>
    </xf>
    <xf numFmtId="0" fontId="0" fillId="0" borderId="2" xfId="0" applyBorder="1"/>
    <xf numFmtId="0" fontId="13" fillId="0" borderId="0" xfId="0" applyFont="1"/>
    <xf numFmtId="2" fontId="0" fillId="0" borderId="0" xfId="0" applyNumberFormat="1"/>
    <xf numFmtId="167" fontId="0" fillId="2" borderId="0" xfId="0" applyNumberFormat="1" applyFill="1"/>
    <xf numFmtId="167" fontId="4" fillId="2" borderId="0" xfId="0" applyNumberFormat="1" applyFont="1" applyFill="1" applyAlignment="1">
      <alignment horizontal="left" vertical="center" indent="2"/>
    </xf>
    <xf numFmtId="167" fontId="0" fillId="0" borderId="0" xfId="0" applyNumberFormat="1"/>
    <xf numFmtId="0" fontId="3" fillId="0" borderId="0" xfId="0" quotePrefix="1" applyFont="1"/>
    <xf numFmtId="0" fontId="3" fillId="0" borderId="0" xfId="0" applyFont="1"/>
    <xf numFmtId="168" fontId="4" fillId="2" borderId="0" xfId="0" applyNumberFormat="1" applyFont="1" applyFill="1" applyAlignment="1">
      <alignment horizontal="left" vertical="center" indent="2"/>
    </xf>
    <xf numFmtId="168" fontId="0" fillId="0" borderId="0" xfId="0" applyNumberFormat="1"/>
    <xf numFmtId="169" fontId="0" fillId="0" borderId="0" xfId="0" applyNumberFormat="1"/>
    <xf numFmtId="170" fontId="0" fillId="2" borderId="0" xfId="0" applyNumberFormat="1" applyFill="1"/>
    <xf numFmtId="170" fontId="4" fillId="2" borderId="0" xfId="0" applyNumberFormat="1" applyFont="1" applyFill="1" applyAlignment="1">
      <alignment horizontal="left" vertical="center" indent="2"/>
    </xf>
    <xf numFmtId="170" fontId="0" fillId="0" borderId="0" xfId="0" applyNumberFormat="1"/>
    <xf numFmtId="170" fontId="1" fillId="0" borderId="0" xfId="0" applyNumberFormat="1" applyFont="1" applyAlignment="1">
      <alignment horizontal="left" vertical="center" indent="1"/>
    </xf>
    <xf numFmtId="169" fontId="0" fillId="0" borderId="4" xfId="0" applyNumberFormat="1" applyBorder="1"/>
    <xf numFmtId="0" fontId="0" fillId="0" borderId="4" xfId="0" applyBorder="1"/>
    <xf numFmtId="168" fontId="0" fillId="0" borderId="5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168" fontId="0" fillId="0" borderId="0" xfId="0" applyNumberFormat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0" fillId="5" borderId="0" xfId="0" applyFill="1"/>
    <xf numFmtId="2" fontId="0" fillId="5" borderId="0" xfId="0" applyNumberFormat="1" applyFill="1"/>
    <xf numFmtId="168" fontId="0" fillId="5" borderId="0" xfId="0" applyNumberFormat="1" applyFill="1"/>
    <xf numFmtId="168" fontId="0" fillId="5" borderId="1" xfId="0" applyNumberFormat="1" applyFill="1" applyBorder="1"/>
    <xf numFmtId="0" fontId="0" fillId="5" borderId="1" xfId="0" applyFill="1" applyBorder="1"/>
    <xf numFmtId="168" fontId="0" fillId="5" borderId="7" xfId="0" applyNumberFormat="1" applyFill="1" applyBorder="1"/>
    <xf numFmtId="168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8" fontId="0" fillId="0" borderId="4" xfId="0" applyNumberFormat="1" applyBorder="1"/>
    <xf numFmtId="0" fontId="4" fillId="2" borderId="0" xfId="0" applyFont="1" applyFill="1" applyAlignment="1">
      <alignment horizontal="left" vertical="center" indent="3"/>
    </xf>
    <xf numFmtId="0" fontId="4" fillId="2" borderId="0" xfId="0" applyFont="1" applyFill="1" applyAlignment="1">
      <alignment horizontal="left" vertical="center" indent="7"/>
    </xf>
    <xf numFmtId="44" fontId="0" fillId="0" borderId="0" xfId="0" applyNumberFormat="1"/>
    <xf numFmtId="0" fontId="2" fillId="0" borderId="8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5" fillId="0" borderId="10" xfId="0" applyFont="1" applyBorder="1" applyAlignment="1">
      <alignment horizontal="left" indent="1"/>
    </xf>
    <xf numFmtId="0" fontId="0" fillId="0" borderId="10" xfId="0" applyBorder="1"/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5" fillId="0" borderId="0" xfId="0" applyFont="1"/>
    <xf numFmtId="171" fontId="0" fillId="2" borderId="0" xfId="0" applyNumberFormat="1" applyFill="1" applyAlignment="1">
      <alignment horizontal="left"/>
    </xf>
    <xf numFmtId="171" fontId="4" fillId="2" borderId="0" xfId="0" applyNumberFormat="1" applyFont="1" applyFill="1" applyAlignment="1">
      <alignment horizontal="left" vertical="center"/>
    </xf>
    <xf numFmtId="171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4" fillId="7" borderId="0" xfId="0" applyFont="1" applyFill="1" applyAlignment="1">
      <alignment horizontal="center" vertical="center"/>
    </xf>
    <xf numFmtId="167" fontId="14" fillId="7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right" vertical="center" indent="4"/>
    </xf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left" vertical="center" indent="3"/>
    </xf>
    <xf numFmtId="0" fontId="2" fillId="0" borderId="3" xfId="0" applyFont="1" applyBorder="1" applyAlignment="1">
      <alignment horizontal="left" vertical="center" indent="1"/>
    </xf>
    <xf numFmtId="171" fontId="2" fillId="0" borderId="3" xfId="0" applyNumberFormat="1" applyFont="1" applyBorder="1" applyAlignment="1">
      <alignment horizontal="left" vertical="center"/>
    </xf>
    <xf numFmtId="171" fontId="2" fillId="0" borderId="0" xfId="0" applyNumberFormat="1" applyFont="1" applyAlignment="1">
      <alignment horizontal="left" vertical="center"/>
    </xf>
    <xf numFmtId="17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166" fontId="5" fillId="6" borderId="13" xfId="0" applyNumberFormat="1" applyFont="1" applyFill="1" applyBorder="1" applyAlignment="1">
      <alignment horizontal="center" vertical="center"/>
    </xf>
    <xf numFmtId="166" fontId="5" fillId="6" borderId="14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168" fontId="0" fillId="0" borderId="0" xfId="0" applyNumberFormat="1" applyAlignment="1">
      <alignment horizontal="center"/>
    </xf>
    <xf numFmtId="168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60">
    <dxf>
      <font>
        <color theme="1"/>
      </font>
      <fill>
        <patternFill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499984740745262"/>
        </patternFill>
      </fill>
    </dxf>
    <dxf>
      <font>
        <b/>
        <i val="0"/>
        <color theme="1"/>
      </font>
      <border>
        <top style="thin">
          <color theme="9" tint="-0.24994659260841701"/>
        </top>
        <vertical/>
        <horizontal/>
      </border>
    </dxf>
    <dxf>
      <font>
        <b/>
        <i val="0"/>
        <color theme="9"/>
      </font>
      <numFmt numFmtId="165" formatCode="_-* #,##0\ _€_-;\-* #,##0\ _€_-;_-* &quot;-&quot;\ _€_-;_-@_-"/>
    </dxf>
    <dxf>
      <font>
        <b/>
        <i val="0"/>
        <color rgb="FFFF475C"/>
      </font>
      <numFmt numFmtId="165" formatCode="_-* #,##0\ _€_-;\-* #,##0\ _€_-;_-* &quot;-&quot;\ _€_-;_-@_-"/>
    </dxf>
    <dxf>
      <font>
        <color rgb="FFFF0000"/>
      </font>
    </dxf>
    <dxf>
      <font>
        <b/>
        <i val="0"/>
        <color theme="9"/>
      </font>
      <numFmt numFmtId="165" formatCode="_-* #,##0\ _€_-;\-* #,##0\ _€_-;_-* &quot;-&quot;\ _€_-;_-@_-"/>
    </dxf>
    <dxf>
      <font>
        <b/>
        <i val="0"/>
        <color rgb="FFFF475C"/>
      </font>
      <numFmt numFmtId="165" formatCode="_-* #,##0\ _€_-;\-* #,##0\ _€_-;_-* &quot;-&quot;\ _€_-;_-@_-"/>
    </dxf>
    <dxf>
      <font>
        <color rgb="FFFF0000"/>
      </font>
    </dxf>
    <dxf>
      <font>
        <b/>
        <i val="0"/>
        <color theme="9"/>
      </font>
      <numFmt numFmtId="165" formatCode="_-* #,##0\ _€_-;\-* #,##0\ _€_-;_-* &quot;-&quot;\ _€_-;_-@_-"/>
    </dxf>
    <dxf>
      <font>
        <b/>
        <i val="0"/>
        <color rgb="FFFF475C"/>
      </font>
      <numFmt numFmtId="165" formatCode="_-* #,##0\ _€_-;\-* #,##0\ _€_-;_-* &quot;-&quot;\ _€_-;_-@_-"/>
    </dxf>
    <dxf>
      <font>
        <color rgb="FFFF0000"/>
      </font>
    </dxf>
    <dxf>
      <font>
        <b/>
        <i val="0"/>
        <color theme="9"/>
      </font>
      <numFmt numFmtId="165" formatCode="_-* #,##0\ _€_-;\-* #,##0\ _€_-;_-* &quot;-&quot;\ _€_-;_-@_-"/>
    </dxf>
    <dxf>
      <font>
        <b/>
        <i val="0"/>
        <color rgb="FFFF475C"/>
      </font>
      <numFmt numFmtId="165" formatCode="_-* #,##0\ _€_-;\-* #,##0\ _€_-;_-* &quot;-&quot;\ _€_-;_-@_-"/>
    </dxf>
    <dxf>
      <font>
        <color rgb="FFFF0000"/>
      </font>
    </dxf>
    <dxf>
      <font>
        <b/>
        <i val="0"/>
        <color theme="9"/>
      </font>
      <numFmt numFmtId="165" formatCode="_-* #,##0\ _€_-;\-* #,##0\ _€_-;_-* &quot;-&quot;\ _€_-;_-@_-"/>
    </dxf>
    <dxf>
      <font>
        <b/>
        <i val="0"/>
        <color rgb="FFFF475C"/>
      </font>
      <numFmt numFmtId="165" formatCode="_-* #,##0\ _€_-;\-* #,##0\ _€_-;_-* &quot;-&quot;\ _€_-;_-@_-"/>
    </dxf>
    <dxf>
      <font>
        <color rgb="FFFF0000"/>
      </font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4" tint="0.39994506668294322"/>
        </patternFill>
      </fill>
    </dxf>
    <dxf>
      <fill>
        <patternFill>
          <bgColor rgb="FFA5A5A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1"/>
      </font>
      <border>
        <top style="thin">
          <color theme="9" tint="-0.24994659260841701"/>
        </top>
        <vertical/>
        <horizontal/>
      </border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A5A5A5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1"/>
      </font>
      <border>
        <top style="thin">
          <color theme="9" tint="-0.24994659260841701"/>
        </top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A5A5A5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1"/>
      </font>
      <border>
        <top style="thin">
          <color theme="9" tint="-0.24994659260841701"/>
        </top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A5A5A5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1"/>
      </font>
      <border>
        <top style="thin">
          <color theme="9" tint="-0.24994659260841701"/>
        </top>
        <vertical/>
        <horizontal/>
      </border>
    </dxf>
    <dxf>
      <numFmt numFmtId="170" formatCode="mm/yyyy"/>
    </dxf>
    <dxf>
      <numFmt numFmtId="165" formatCode="_-* #,##0\ _€_-;\-* #,##0\ _€_-;_-* &quot;-&quot;\ _€_-;_-@_-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3" defaultTableStyle="TableStyleMedium2" defaultPivotStyle="PivotStyleLight16">
    <tableStyle name="Name Input" pivot="0" count="0" xr9:uid="{5C1670DC-B0A3-B640-8ED3-2A2B54AC4537}"/>
    <tableStyle name="Name Table" pivot="0" count="2" xr9:uid="{D9F472BC-EE3E-2845-A993-5B7BD44EE360}">
      <tableStyleElement type="wholeTable" dxfId="59"/>
      <tableStyleElement type="headerRow" dxfId="58"/>
    </tableStyle>
    <tableStyle name="Tracking Table" pivot="0" count="2" xr9:uid="{73BA010D-09E2-B249-ADB9-7C0C06CB02D8}">
      <tableStyleElement type="headerRow" dxfId="57"/>
      <tableStyleElement type="firstRowStripe" dxfId="56"/>
    </tableStyle>
  </tableStyles>
  <colors>
    <mruColors>
      <color rgb="FFED7D31"/>
      <color rgb="FF4472C4"/>
      <color rgb="FFFFC000"/>
      <color rgb="FF5895CC"/>
      <color rgb="FFA5A5A5"/>
      <color rgb="FFFF47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CALC!$I$200</c:f>
              <c:strCache>
                <c:ptCount val="1"/>
                <c:pt idx="0">
                  <c:v>Sid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CALC!$I$201:$I$206</c:f>
              <c:numCache>
                <c:formatCode>General</c:formatCode>
                <c:ptCount val="6"/>
                <c:pt idx="0">
                  <c:v>12945.323002070476</c:v>
                </c:pt>
                <c:pt idx="1">
                  <c:v>12662.946592328211</c:v>
                </c:pt>
                <c:pt idx="2">
                  <c:v>8362.9465923282114</c:v>
                </c:pt>
                <c:pt idx="3">
                  <c:v>10746.537331265632</c:v>
                </c:pt>
                <c:pt idx="4">
                  <c:v>4736.8904795631879</c:v>
                </c:pt>
                <c:pt idx="5">
                  <c:v>2178.30956762391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B-A94F-B7FD-5528E68C1DD5}"/>
            </c:ext>
          </c:extLst>
        </c:ser>
        <c:ser>
          <c:idx val="1"/>
          <c:order val="1"/>
          <c:tx>
            <c:strRef>
              <c:f>CALC!$J$200</c:f>
              <c:strCache>
                <c:ptCount val="1"/>
                <c:pt idx="0">
                  <c:v>Nancy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CALC!$J$201:$J$206</c:f>
              <c:numCache>
                <c:formatCode>General</c:formatCode>
                <c:ptCount val="6"/>
                <c:pt idx="0">
                  <c:v>12731.974143239726</c:v>
                </c:pt>
                <c:pt idx="1">
                  <c:v>12052.216658970012</c:v>
                </c:pt>
                <c:pt idx="2">
                  <c:v>12041.216658970012</c:v>
                </c:pt>
                <c:pt idx="3">
                  <c:v>10367.151846997544</c:v>
                </c:pt>
                <c:pt idx="4">
                  <c:v>7352.1788642993488</c:v>
                </c:pt>
                <c:pt idx="5">
                  <c:v>2238.4990072486075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B-A94F-B7FD-5528E68C1DD5}"/>
            </c:ext>
          </c:extLst>
        </c:ser>
        <c:ser>
          <c:idx val="2"/>
          <c:order val="2"/>
          <c:tx>
            <c:strRef>
              <c:f>CALC!$K$200</c:f>
              <c:strCache>
                <c:ptCount val="1"/>
                <c:pt idx="0">
                  <c:v>Boris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CALC!$K$201:$K$206</c:f>
              <c:numCache>
                <c:formatCode>General</c:formatCode>
                <c:ptCount val="6"/>
                <c:pt idx="0">
                  <c:v>10354.652854689797</c:v>
                </c:pt>
                <c:pt idx="1">
                  <c:v>10128.786748701777</c:v>
                </c:pt>
                <c:pt idx="2">
                  <c:v>8717.7867487017775</c:v>
                </c:pt>
                <c:pt idx="3">
                  <c:v>6239.2308217368236</c:v>
                </c:pt>
                <c:pt idx="4">
                  <c:v>3132.8506561374606</c:v>
                </c:pt>
                <c:pt idx="5">
                  <c:v>1130.9914251274824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2-6247-B19E-833A939B131E}"/>
            </c:ext>
          </c:extLst>
        </c:ser>
        <c:ser>
          <c:idx val="3"/>
          <c:order val="3"/>
          <c:tx>
            <c:strRef>
              <c:f>CALC!$L$200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CALC!$L$201:$L$206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22-6247-B19E-833A939B131E}"/>
            </c:ext>
          </c:extLst>
        </c:ser>
        <c:ser>
          <c:idx val="4"/>
          <c:order val="4"/>
          <c:tx>
            <c:strRef>
              <c:f>CALC!$M$200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CALC!$M$201:$M$206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22-6247-B19E-833A939B1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853503"/>
        <c:axId val="1712823983"/>
      </c:lineChart>
      <c:dateAx>
        <c:axId val="1712853503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12823983"/>
        <c:crosses val="autoZero"/>
        <c:auto val="1"/>
        <c:lblOffset val="100"/>
        <c:baseTimeUnit val="months"/>
      </c:dateAx>
      <c:valAx>
        <c:axId val="1712823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1285350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608467590071875E-2"/>
          <c:y val="9.0667715478608066E-2"/>
          <c:w val="0.73493224480204278"/>
          <c:h val="0.90933228452139192"/>
        </c:manualLayout>
      </c:layout>
      <c:doughnutChart>
        <c:varyColors val="1"/>
        <c:ser>
          <c:idx val="0"/>
          <c:order val="0"/>
          <c:spPr>
            <a:solidFill>
              <a:schemeClr val="accent6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45-8C42-89D5-6B5E12893733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45-8C42-89D5-6B5E1289373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45-8C42-89D5-6B5E12893733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45-8C42-89D5-6B5E12893733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45-8C42-89D5-6B5E12893733}"/>
              </c:ext>
            </c:extLst>
          </c:dPt>
          <c:cat>
            <c:strRef>
              <c:f>CALC!$E$38:$E$42</c:f>
              <c:strCache>
                <c:ptCount val="5"/>
                <c:pt idx="0">
                  <c:v> Boris </c:v>
                </c:pt>
                <c:pt idx="1">
                  <c:v> Nancy </c:v>
                </c:pt>
                <c:pt idx="2">
                  <c:v> Sid </c:v>
                </c:pt>
                <c:pt idx="3">
                  <c:v>  </c:v>
                </c:pt>
                <c:pt idx="4">
                  <c:v> -   </c:v>
                </c:pt>
              </c:strCache>
            </c:strRef>
          </c:cat>
          <c:val>
            <c:numRef>
              <c:f>CALC!$F$38:$F$42</c:f>
              <c:numCache>
                <c:formatCode>_-* #,##0\ _€_-;\-* #,##0\ _€_-;_-* "-"\ _€_-;_-@_-</c:formatCode>
                <c:ptCount val="5"/>
                <c:pt idx="0">
                  <c:v>10354.652854689797</c:v>
                </c:pt>
                <c:pt idx="1">
                  <c:v>12731.974143239726</c:v>
                </c:pt>
                <c:pt idx="2">
                  <c:v>12945.323002070476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45-8C42-89D5-6B5E1289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5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3</xdr:col>
      <xdr:colOff>334853</xdr:colOff>
      <xdr:row>8</xdr:row>
      <xdr:rowOff>4246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BF86CB5-9D30-8F43-987F-6E2475B43A6D}"/>
            </a:ext>
          </a:extLst>
        </xdr:cNvPr>
        <xdr:cNvGrpSpPr/>
      </xdr:nvGrpSpPr>
      <xdr:grpSpPr>
        <a:xfrm>
          <a:off x="495300" y="838200"/>
          <a:ext cx="1376253" cy="817046"/>
          <a:chOff x="824044" y="988854"/>
          <a:chExt cx="1371600" cy="822960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435CFD40-DBD3-5700-E834-B2F1E0FAB98F}"/>
              </a:ext>
            </a:extLst>
          </xdr:cNvPr>
          <xdr:cNvSpPr/>
        </xdr:nvSpPr>
        <xdr:spPr>
          <a:xfrm>
            <a:off x="824044" y="988854"/>
            <a:ext cx="1371600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136B06F-C76A-2933-F51A-803CD6DD1FB9}"/>
              </a:ext>
            </a:extLst>
          </xdr:cNvPr>
          <xdr:cNvSpPr txBox="1"/>
        </xdr:nvSpPr>
        <xdr:spPr>
          <a:xfrm>
            <a:off x="930687" y="113427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Today's</a:t>
            </a:r>
            <a:r>
              <a:rPr lang="en-GB" sz="1200" b="1" baseline="0"/>
              <a:t> Date</a:t>
            </a:r>
            <a:endParaRPr lang="en-GB" sz="12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7">
        <xdr:nvSpPr>
          <xdr:cNvPr id="5" name="TextBox 4">
            <a:extLst>
              <a:ext uri="{FF2B5EF4-FFF2-40B4-BE49-F238E27FC236}">
                <a16:creationId xmlns:a16="http://schemas.microsoft.com/office/drawing/2014/main" id="{F00ABFC8-6637-3F98-40AE-CB0EBC139427}"/>
              </a:ext>
            </a:extLst>
          </xdr:cNvPr>
          <xdr:cNvSpPr txBox="1"/>
        </xdr:nvSpPr>
        <xdr:spPr>
          <a:xfrm>
            <a:off x="927973" y="1403011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8E963BB-E0EF-2641-954E-6C4D8C5D5555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29-Feb-24</a:t>
            </a:fld>
            <a:endParaRPr lang="en-US" sz="1200" b="1">
              <a:latin typeface="+mn-lt"/>
            </a:endParaRPr>
          </a:p>
        </xdr:txBody>
      </xdr:sp>
    </xdr:grpSp>
    <xdr:clientData/>
  </xdr:twoCellAnchor>
  <xdr:twoCellAnchor>
    <xdr:from>
      <xdr:col>3</xdr:col>
      <xdr:colOff>613352</xdr:colOff>
      <xdr:row>4</xdr:row>
      <xdr:rowOff>0</xdr:rowOff>
    </xdr:from>
    <xdr:to>
      <xdr:col>5</xdr:col>
      <xdr:colOff>86791</xdr:colOff>
      <xdr:row>8</xdr:row>
      <xdr:rowOff>4246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EE209DF-63FF-2E43-9E59-29322CF67986}"/>
            </a:ext>
          </a:extLst>
        </xdr:cNvPr>
        <xdr:cNvGrpSpPr/>
      </xdr:nvGrpSpPr>
      <xdr:grpSpPr>
        <a:xfrm>
          <a:off x="2150052" y="838200"/>
          <a:ext cx="2356339" cy="817046"/>
          <a:chOff x="2433358" y="998549"/>
          <a:chExt cx="2062248" cy="822960"/>
        </a:xfrm>
      </xdr:grpSpPr>
      <xdr:sp macro="" textlink="">
        <xdr:nvSpPr>
          <xdr:cNvPr id="7" name="Rounded Rectangle 6">
            <a:extLst>
              <a:ext uri="{FF2B5EF4-FFF2-40B4-BE49-F238E27FC236}">
                <a16:creationId xmlns:a16="http://schemas.microsoft.com/office/drawing/2014/main" id="{553859F4-8F82-19F4-3C1D-EDA02871E966}"/>
              </a:ext>
            </a:extLst>
          </xdr:cNvPr>
          <xdr:cNvSpPr/>
        </xdr:nvSpPr>
        <xdr:spPr>
          <a:xfrm>
            <a:off x="2433358" y="998549"/>
            <a:ext cx="1853318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7677CE38-9757-0622-62F2-7D30CF1E9C9C}"/>
              </a:ext>
            </a:extLst>
          </xdr:cNvPr>
          <xdr:cNvSpPr txBox="1"/>
        </xdr:nvSpPr>
        <xdr:spPr>
          <a:xfrm>
            <a:off x="2520610" y="1134274"/>
            <a:ext cx="1463894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Date of Last Record</a:t>
            </a:r>
            <a:endParaRPr lang="en-GB" sz="11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8">
        <xdr:nvSpPr>
          <xdr:cNvPr id="9" name="TextBox 8">
            <a:extLst>
              <a:ext uri="{FF2B5EF4-FFF2-40B4-BE49-F238E27FC236}">
                <a16:creationId xmlns:a16="http://schemas.microsoft.com/office/drawing/2014/main" id="{CE0756D3-23C3-1FFF-5E7D-3830FC91DD34}"/>
              </a:ext>
            </a:extLst>
          </xdr:cNvPr>
          <xdr:cNvSpPr txBox="1"/>
        </xdr:nvSpPr>
        <xdr:spPr>
          <a:xfrm>
            <a:off x="2520611" y="140572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74FC5EB-3755-7C4B-A4A4-E39D83A414E6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02-Feb-24</a:t>
            </a:fld>
            <a:endParaRPr lang="en-GB" sz="1200" b="1">
              <a:latin typeface="+mn-lt"/>
            </a:endParaRPr>
          </a:p>
        </xdr:txBody>
      </xdr:sp>
      <xdr:sp macro="" textlink="CALC!F9">
        <xdr:nvSpPr>
          <xdr:cNvPr id="10" name="TextBox 9">
            <a:extLst>
              <a:ext uri="{FF2B5EF4-FFF2-40B4-BE49-F238E27FC236}">
                <a16:creationId xmlns:a16="http://schemas.microsoft.com/office/drawing/2014/main" id="{0F4850CA-E84B-CD28-E8D5-0C0ED148AAC1}"/>
              </a:ext>
            </a:extLst>
          </xdr:cNvPr>
          <xdr:cNvSpPr txBox="1"/>
        </xdr:nvSpPr>
        <xdr:spPr>
          <a:xfrm>
            <a:off x="3312858" y="1412706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D72A1F2-8B55-3140-8D6B-E23ADC197568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(27 days ago)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5</xdr:col>
      <xdr:colOff>365290</xdr:colOff>
      <xdr:row>4</xdr:row>
      <xdr:rowOff>12700</xdr:rowOff>
    </xdr:from>
    <xdr:to>
      <xdr:col>6</xdr:col>
      <xdr:colOff>1591897</xdr:colOff>
      <xdr:row>8</xdr:row>
      <xdr:rowOff>16946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95A7E71D-6113-4C47-8577-A7DEDF594957}"/>
            </a:ext>
          </a:extLst>
        </xdr:cNvPr>
        <xdr:cNvGrpSpPr/>
      </xdr:nvGrpSpPr>
      <xdr:grpSpPr>
        <a:xfrm>
          <a:off x="4784890" y="850900"/>
          <a:ext cx="2115607" cy="817046"/>
          <a:chOff x="2433358" y="998549"/>
          <a:chExt cx="1929243" cy="822960"/>
        </a:xfrm>
      </xdr:grpSpPr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C91E15CD-CA10-658A-26A4-FCD6EBFBB602}"/>
              </a:ext>
            </a:extLst>
          </xdr:cNvPr>
          <xdr:cNvSpPr/>
        </xdr:nvSpPr>
        <xdr:spPr>
          <a:xfrm>
            <a:off x="2433358" y="998549"/>
            <a:ext cx="1713821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B7914089-399B-5797-8855-A81FBFC09C36}"/>
              </a:ext>
            </a:extLst>
          </xdr:cNvPr>
          <xdr:cNvSpPr txBox="1"/>
        </xdr:nvSpPr>
        <xdr:spPr>
          <a:xfrm>
            <a:off x="2520610" y="1134274"/>
            <a:ext cx="1520169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No.</a:t>
            </a:r>
            <a:r>
              <a:rPr lang="en-GB" sz="1200" b="1" baseline="0"/>
              <a:t> of Tracked Records</a:t>
            </a:r>
            <a:endParaRPr lang="en-GB" sz="11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10">
        <xdr:nvSpPr>
          <xdr:cNvPr id="14" name="TextBox 13">
            <a:extLst>
              <a:ext uri="{FF2B5EF4-FFF2-40B4-BE49-F238E27FC236}">
                <a16:creationId xmlns:a16="http://schemas.microsoft.com/office/drawing/2014/main" id="{B6F461FD-EBE7-8AD1-549B-61BD8F50CF8E}"/>
              </a:ext>
            </a:extLst>
          </xdr:cNvPr>
          <xdr:cNvSpPr txBox="1"/>
        </xdr:nvSpPr>
        <xdr:spPr>
          <a:xfrm>
            <a:off x="2520611" y="140572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4A0CB8C-BA90-4944-80B7-4801CCDCBC91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42</a:t>
            </a:fld>
            <a:endParaRPr lang="en-US" sz="1200" b="1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[1]Calculations!E11">
        <xdr:nvSpPr>
          <xdr:cNvPr id="15" name="TextBox 14">
            <a:extLst>
              <a:ext uri="{FF2B5EF4-FFF2-40B4-BE49-F238E27FC236}">
                <a16:creationId xmlns:a16="http://schemas.microsoft.com/office/drawing/2014/main" id="{8FC051DD-B464-475A-A017-55A23038F6E5}"/>
              </a:ext>
            </a:extLst>
          </xdr:cNvPr>
          <xdr:cNvSpPr txBox="1"/>
        </xdr:nvSpPr>
        <xdr:spPr>
          <a:xfrm>
            <a:off x="3179853" y="1403012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24A2BAE-85E8-D340-9A92-67CB6657B6D5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(52 this year)</a:t>
            </a:fld>
            <a:endParaRPr lang="en-GB" sz="1100" b="0">
              <a:latin typeface="+mn-lt"/>
            </a:endParaRPr>
          </a:p>
        </xdr:txBody>
      </xdr:sp>
    </xdr:grpSp>
    <xdr:clientData/>
  </xdr:twoCellAnchor>
  <xdr:twoCellAnchor>
    <xdr:from>
      <xdr:col>6</xdr:col>
      <xdr:colOff>1870395</xdr:colOff>
      <xdr:row>4</xdr:row>
      <xdr:rowOff>12700</xdr:rowOff>
    </xdr:from>
    <xdr:to>
      <xdr:col>8</xdr:col>
      <xdr:colOff>0</xdr:colOff>
      <xdr:row>8</xdr:row>
      <xdr:rowOff>16946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035D739-2B54-B849-A83E-C223D30218A4}"/>
            </a:ext>
          </a:extLst>
        </xdr:cNvPr>
        <xdr:cNvGrpSpPr/>
      </xdr:nvGrpSpPr>
      <xdr:grpSpPr>
        <a:xfrm>
          <a:off x="7178995" y="850900"/>
          <a:ext cx="3298505" cy="817046"/>
          <a:chOff x="2433357" y="998549"/>
          <a:chExt cx="3285770" cy="822960"/>
        </a:xfrm>
      </xdr:grpSpPr>
      <xdr:sp macro="" textlink="">
        <xdr:nvSpPr>
          <xdr:cNvPr id="17" name="Rounded Rectangle 16">
            <a:extLst>
              <a:ext uri="{FF2B5EF4-FFF2-40B4-BE49-F238E27FC236}">
                <a16:creationId xmlns:a16="http://schemas.microsoft.com/office/drawing/2014/main" id="{EB6C73C9-A56C-D9D9-23FF-249E150CC1A0}"/>
              </a:ext>
            </a:extLst>
          </xdr:cNvPr>
          <xdr:cNvSpPr/>
        </xdr:nvSpPr>
        <xdr:spPr>
          <a:xfrm>
            <a:off x="2433357" y="998549"/>
            <a:ext cx="3285770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70A63FF2-58AD-5C51-6EA8-0F336DE3D77F}"/>
              </a:ext>
            </a:extLst>
          </xdr:cNvPr>
          <xdr:cNvSpPr txBox="1"/>
        </xdr:nvSpPr>
        <xdr:spPr>
          <a:xfrm>
            <a:off x="2520610" y="1139260"/>
            <a:ext cx="1857515" cy="2761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Total Tracked</a:t>
            </a:r>
            <a:r>
              <a:rPr lang="en-GB" sz="1200" b="1" baseline="0"/>
              <a:t> Balance</a:t>
            </a:r>
            <a:endParaRPr lang="en-GB" sz="11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12">
        <xdr:nvSpPr>
          <xdr:cNvPr id="19" name="TextBox 18">
            <a:extLst>
              <a:ext uri="{FF2B5EF4-FFF2-40B4-BE49-F238E27FC236}">
                <a16:creationId xmlns:a16="http://schemas.microsoft.com/office/drawing/2014/main" id="{96DC9F45-FCC4-9234-5C6C-1BC1FEE96012}"/>
              </a:ext>
            </a:extLst>
          </xdr:cNvPr>
          <xdr:cNvSpPr txBox="1"/>
        </xdr:nvSpPr>
        <xdr:spPr>
          <a:xfrm>
            <a:off x="2520611" y="140572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F1BB1AB-BB37-B244-B7FA-EB9BA1098384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36,032 € </a:t>
            </a:fld>
            <a:endParaRPr lang="en-GB" sz="1200" b="1">
              <a:latin typeface="+mn-lt"/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E462213B-5B16-E6A7-D8D7-60C8515C9332}"/>
              </a:ext>
            </a:extLst>
          </xdr:cNvPr>
          <xdr:cNvSpPr txBox="1"/>
        </xdr:nvSpPr>
        <xdr:spPr>
          <a:xfrm>
            <a:off x="3188722" y="1403012"/>
            <a:ext cx="229100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currently</a:t>
            </a: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in account</a:t>
            </a:r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9</xdr:col>
      <xdr:colOff>600609</xdr:colOff>
      <xdr:row>9</xdr:row>
      <xdr:rowOff>8937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E309D90-A4F3-C441-8B4A-B112F7BE3EBE}"/>
            </a:ext>
          </a:extLst>
        </xdr:cNvPr>
        <xdr:cNvGrpSpPr/>
      </xdr:nvGrpSpPr>
      <xdr:grpSpPr>
        <a:xfrm>
          <a:off x="533086" y="893704"/>
          <a:ext cx="1807893" cy="824245"/>
          <a:chOff x="825500" y="1028700"/>
          <a:chExt cx="2349500" cy="821737"/>
        </a:xfrm>
        <a:solidFill>
          <a:schemeClr val="accent6">
            <a:lumMod val="50000"/>
            <a:alpha val="10232"/>
          </a:schemeClr>
        </a:solidFill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FC226446-1943-8B3C-EC3F-1A5E19118E1C}"/>
              </a:ext>
            </a:extLst>
          </xdr:cNvPr>
          <xdr:cNvSpPr/>
        </xdr:nvSpPr>
        <xdr:spPr>
          <a:xfrm>
            <a:off x="825500" y="1028700"/>
            <a:ext cx="2349500" cy="821737"/>
          </a:xfrm>
          <a:prstGeom prst="roundRect">
            <a:avLst>
              <a:gd name="adj" fmla="val 14311"/>
            </a:avLst>
          </a:prstGeom>
          <a:grpFill/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ECA702C-DBB7-BD7D-8147-C9180B8AF0BC}"/>
              </a:ext>
            </a:extLst>
          </xdr:cNvPr>
          <xdr:cNvSpPr txBox="1"/>
        </xdr:nvSpPr>
        <xdr:spPr>
          <a:xfrm>
            <a:off x="879276" y="1173905"/>
            <a:ext cx="2286646" cy="28072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>
                <a:solidFill>
                  <a:schemeClr val="tx1"/>
                </a:solidFill>
              </a:rPr>
              <a:t>Selected Year &amp; Period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sp macro="" textlink="selected_year">
        <xdr:nvSpPr>
          <xdr:cNvPr id="5" name="Rounded Rectangle 4">
            <a:extLst>
              <a:ext uri="{FF2B5EF4-FFF2-40B4-BE49-F238E27FC236}">
                <a16:creationId xmlns:a16="http://schemas.microsoft.com/office/drawing/2014/main" id="{49C4FDD7-890E-F6E6-0860-79514A616935}"/>
              </a:ext>
            </a:extLst>
          </xdr:cNvPr>
          <xdr:cNvSpPr/>
        </xdr:nvSpPr>
        <xdr:spPr>
          <a:xfrm>
            <a:off x="935153" y="1498600"/>
            <a:ext cx="798497" cy="228600"/>
          </a:xfrm>
          <a:prstGeom prst="roundRect">
            <a:avLst>
              <a:gd name="adj" fmla="val 50000"/>
            </a:avLst>
          </a:prstGeom>
          <a:grpFill/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DE5FB57-5D71-E64D-A302-A2CC4508EF69}" type="TxLink">
              <a:rPr lang="en-US" sz="10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2024</a:t>
            </a:fld>
            <a:endParaRPr lang="en-GB" sz="1000" b="1">
              <a:solidFill>
                <a:schemeClr val="tx1"/>
              </a:solidFill>
            </a:endParaRPr>
          </a:p>
        </xdr:txBody>
      </xdr:sp>
      <xdr:sp macro="" textlink="selected_period_display">
        <xdr:nvSpPr>
          <xdr:cNvPr id="6" name="Rounded Rectangle 5">
            <a:extLst>
              <a:ext uri="{FF2B5EF4-FFF2-40B4-BE49-F238E27FC236}">
                <a16:creationId xmlns:a16="http://schemas.microsoft.com/office/drawing/2014/main" id="{7E31B317-FFE2-53DE-54BA-3E4E6439D5FB}"/>
              </a:ext>
            </a:extLst>
          </xdr:cNvPr>
          <xdr:cNvSpPr/>
        </xdr:nvSpPr>
        <xdr:spPr>
          <a:xfrm>
            <a:off x="1817383" y="1511300"/>
            <a:ext cx="1154653" cy="215900"/>
          </a:xfrm>
          <a:prstGeom prst="roundRect">
            <a:avLst>
              <a:gd name="adj" fmla="val 50000"/>
            </a:avLst>
          </a:prstGeom>
          <a:grpFill/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329E34D-A11C-E14F-B5CA-0E6A9BEA18C1}" type="TxLink">
              <a:rPr lang="en-US" sz="12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To Date</a:t>
            </a:fld>
            <a:endParaRPr lang="en-GB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22</xdr:col>
      <xdr:colOff>279400</xdr:colOff>
      <xdr:row>13</xdr:row>
      <xdr:rowOff>25400</xdr:rowOff>
    </xdr:from>
    <xdr:to>
      <xdr:col>28</xdr:col>
      <xdr:colOff>12700</xdr:colOff>
      <xdr:row>26</xdr:row>
      <xdr:rowOff>12700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8E9DEF7-AB03-B344-8F4E-ACF37E6E2773}"/>
            </a:ext>
          </a:extLst>
        </xdr:cNvPr>
        <xdr:cNvSpPr/>
      </xdr:nvSpPr>
      <xdr:spPr>
        <a:xfrm>
          <a:off x="13195300" y="2832100"/>
          <a:ext cx="4381500" cy="320040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1508</xdr:colOff>
      <xdr:row>13</xdr:row>
      <xdr:rowOff>25400</xdr:rowOff>
    </xdr:from>
    <xdr:to>
      <xdr:col>22</xdr:col>
      <xdr:colOff>0</xdr:colOff>
      <xdr:row>26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5FC9489-DDFE-0144-A68B-B0F9CF1D282E}"/>
            </a:ext>
          </a:extLst>
        </xdr:cNvPr>
        <xdr:cNvSpPr/>
      </xdr:nvSpPr>
      <xdr:spPr>
        <a:xfrm>
          <a:off x="7862808" y="2832100"/>
          <a:ext cx="5053092" cy="320040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114300</xdr:colOff>
      <xdr:row>4</xdr:row>
      <xdr:rowOff>12700</xdr:rowOff>
    </xdr:from>
    <xdr:to>
      <xdr:col>24</xdr:col>
      <xdr:colOff>76200</xdr:colOff>
      <xdr:row>10</xdr:row>
      <xdr:rowOff>190500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26DE753-AB3A-BD3A-D456-CD139A2B9057}"/>
            </a:ext>
          </a:extLst>
        </xdr:cNvPr>
        <xdr:cNvSpPr txBox="1"/>
      </xdr:nvSpPr>
      <xdr:spPr>
        <a:xfrm>
          <a:off x="7810500" y="635000"/>
          <a:ext cx="67818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en-GB" sz="4000" b="1">
              <a:solidFill>
                <a:schemeClr val="accent6">
                  <a:lumMod val="50000"/>
                </a:schemeClr>
              </a:solidFill>
            </a:rPr>
            <a:t>Shared Account Dashboard</a:t>
          </a:r>
        </a:p>
      </xdr:txBody>
    </xdr:sp>
    <xdr:clientData/>
  </xdr:twoCellAnchor>
  <xdr:twoCellAnchor>
    <xdr:from>
      <xdr:col>9</xdr:col>
      <xdr:colOff>838201</xdr:colOff>
      <xdr:row>5</xdr:row>
      <xdr:rowOff>0</xdr:rowOff>
    </xdr:from>
    <xdr:to>
      <xdr:col>13</xdr:col>
      <xdr:colOff>1</xdr:colOff>
      <xdr:row>9</xdr:row>
      <xdr:rowOff>12700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A494E151-03D5-B8FE-F3A7-C10AF8A08E24}"/>
            </a:ext>
          </a:extLst>
        </xdr:cNvPr>
        <xdr:cNvGrpSpPr/>
      </xdr:nvGrpSpPr>
      <xdr:grpSpPr>
        <a:xfrm>
          <a:off x="2578571" y="893704"/>
          <a:ext cx="4586739" cy="828008"/>
          <a:chOff x="3149601" y="825500"/>
          <a:chExt cx="4546600" cy="825500"/>
        </a:xfrm>
      </xdr:grpSpPr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D6E96048-2F72-E0DA-B8CD-763C915E998B}"/>
              </a:ext>
            </a:extLst>
          </xdr:cNvPr>
          <xdr:cNvSpPr/>
        </xdr:nvSpPr>
        <xdr:spPr>
          <a:xfrm>
            <a:off x="3149601" y="825500"/>
            <a:ext cx="4546600" cy="825500"/>
          </a:xfrm>
          <a:prstGeom prst="roundRect">
            <a:avLst>
              <a:gd name="adj" fmla="val 14311"/>
            </a:avLst>
          </a:prstGeom>
          <a:solidFill>
            <a:schemeClr val="accent6">
              <a:lumMod val="50000"/>
              <a:alpha val="9853"/>
            </a:schemeClr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C66E606-D4B9-2AFA-3A92-233A98CC80A4}"/>
              </a:ext>
            </a:extLst>
          </xdr:cNvPr>
          <xdr:cNvSpPr txBox="1"/>
        </xdr:nvSpPr>
        <xdr:spPr>
          <a:xfrm>
            <a:off x="3336532" y="961644"/>
            <a:ext cx="1310504" cy="3168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>
                <a:solidFill>
                  <a:schemeClr val="tx1"/>
                </a:solidFill>
              </a:rPr>
              <a:t>Account Total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sp macro="" textlink="current_account_total">
        <xdr:nvSpPr>
          <xdr:cNvPr id="13" name="TextBox 12">
            <a:extLst>
              <a:ext uri="{FF2B5EF4-FFF2-40B4-BE49-F238E27FC236}">
                <a16:creationId xmlns:a16="http://schemas.microsoft.com/office/drawing/2014/main" id="{086C2050-754E-BF41-ACAA-8EEBFE5BB43E}"/>
              </a:ext>
            </a:extLst>
          </xdr:cNvPr>
          <xdr:cNvSpPr txBox="1"/>
        </xdr:nvSpPr>
        <xdr:spPr>
          <a:xfrm>
            <a:off x="3336532" y="1244600"/>
            <a:ext cx="1244902" cy="3210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12E745D-B68C-0047-B3BF-352BDCBA0907}" type="TxLink">
              <a:rPr lang="en-US" sz="16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/>
              <a:t> 36,031.95 € </a:t>
            </a:fld>
            <a:endParaRPr lang="en-GB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95862AB-3EA3-2543-9B28-E8E1C1B69C45}"/>
              </a:ext>
            </a:extLst>
          </xdr:cNvPr>
          <xdr:cNvSpPr txBox="1"/>
        </xdr:nvSpPr>
        <xdr:spPr>
          <a:xfrm>
            <a:off x="4713847" y="961644"/>
            <a:ext cx="1612960" cy="3168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>
                <a:solidFill>
                  <a:schemeClr val="tx1"/>
                </a:solidFill>
              </a:rPr>
              <a:t>Account Principal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51AF9B5B-F069-C240-AB5E-50158C6C71A7}"/>
              </a:ext>
            </a:extLst>
          </xdr:cNvPr>
          <xdr:cNvSpPr txBox="1"/>
        </xdr:nvSpPr>
        <xdr:spPr>
          <a:xfrm>
            <a:off x="6199838" y="961644"/>
            <a:ext cx="1420162" cy="3168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>
                <a:solidFill>
                  <a:schemeClr val="tx1"/>
                </a:solidFill>
              </a:rPr>
              <a:t>Account Interest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90F87EFA-47BE-1ECB-AD22-55F200DF3C1B}"/>
              </a:ext>
            </a:extLst>
          </xdr:cNvPr>
          <xdr:cNvCxnSpPr/>
        </xdr:nvCxnSpPr>
        <xdr:spPr>
          <a:xfrm>
            <a:off x="4624131" y="952500"/>
            <a:ext cx="0" cy="58116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otal_principal">
        <xdr:nvSpPr>
          <xdr:cNvPr id="22" name="TextBox 21">
            <a:extLst>
              <a:ext uri="{FF2B5EF4-FFF2-40B4-BE49-F238E27FC236}">
                <a16:creationId xmlns:a16="http://schemas.microsoft.com/office/drawing/2014/main" id="{6285D114-946C-CB44-B3AE-B3D55D0A2EEA}"/>
              </a:ext>
            </a:extLst>
          </xdr:cNvPr>
          <xdr:cNvSpPr txBox="1"/>
        </xdr:nvSpPr>
        <xdr:spPr>
          <a:xfrm>
            <a:off x="4815447" y="1257300"/>
            <a:ext cx="1353156" cy="3210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669077A-914A-3347-8373-CD24E781036C}" type="TxLink">
              <a:rPr lang="en-US" sz="16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/>
              <a:t> 34,982.80 € </a:t>
            </a:fld>
            <a:endParaRPr lang="en-GB" sz="1600" b="1">
              <a:solidFill>
                <a:schemeClr val="tx1"/>
              </a:solidFill>
            </a:endParaRPr>
          </a:p>
        </xdr:txBody>
      </xdr:sp>
      <xdr:sp macro="" textlink="total_interest">
        <xdr:nvSpPr>
          <xdr:cNvPr id="24" name="TextBox 23">
            <a:extLst>
              <a:ext uri="{FF2B5EF4-FFF2-40B4-BE49-F238E27FC236}">
                <a16:creationId xmlns:a16="http://schemas.microsoft.com/office/drawing/2014/main" id="{02C2FD10-B345-C046-B01E-34E34A903441}"/>
              </a:ext>
            </a:extLst>
          </xdr:cNvPr>
          <xdr:cNvSpPr txBox="1"/>
        </xdr:nvSpPr>
        <xdr:spPr>
          <a:xfrm>
            <a:off x="6390338" y="1244600"/>
            <a:ext cx="1001062" cy="3210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53154DB-52C7-584C-8366-DEAAF4908572}" type="TxLink">
              <a:rPr lang="en-US" sz="16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/>
              <a:t> 1,049.15 € </a:t>
            </a:fld>
            <a:endParaRPr lang="en-GB" sz="1600" b="1">
              <a:solidFill>
                <a:schemeClr val="tx1"/>
              </a:solidFill>
            </a:endParaRPr>
          </a:p>
        </xdr:txBody>
      </xdr: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6AA4C637-6988-0042-9957-AB57C8B468FB}"/>
              </a:ext>
            </a:extLst>
          </xdr:cNvPr>
          <xdr:cNvCxnSpPr/>
        </xdr:nvCxnSpPr>
        <xdr:spPr>
          <a:xfrm>
            <a:off x="6184901" y="952500"/>
            <a:ext cx="0" cy="58116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270934</xdr:colOff>
      <xdr:row>14</xdr:row>
      <xdr:rowOff>177800</xdr:rowOff>
    </xdr:from>
    <xdr:to>
      <xdr:col>27</xdr:col>
      <xdr:colOff>1157111</xdr:colOff>
      <xdr:row>25</xdr:row>
      <xdr:rowOff>152400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575B3B0-AA51-7A40-A741-0F848F0A7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297744</xdr:colOff>
      <xdr:row>13</xdr:row>
      <xdr:rowOff>152400</xdr:rowOff>
    </xdr:from>
    <xdr:to>
      <xdr:col>25</xdr:col>
      <xdr:colOff>396522</xdr:colOff>
      <xdr:row>14</xdr:row>
      <xdr:rowOff>122767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9BD44C2-2C5A-474A-A6BA-91B6EBC47E58}"/>
            </a:ext>
          </a:extLst>
        </xdr:cNvPr>
        <xdr:cNvSpPr txBox="1"/>
      </xdr:nvSpPr>
      <xdr:spPr>
        <a:xfrm>
          <a:off x="13213644" y="2959100"/>
          <a:ext cx="2372078" cy="28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1" algn="l"/>
          <a:r>
            <a:rPr lang="en-GB" sz="1400" b="1">
              <a:solidFill>
                <a:schemeClr val="tx1"/>
              </a:solidFill>
            </a:rPr>
            <a:t>6</a:t>
          </a:r>
          <a:r>
            <a:rPr lang="en-GB" sz="1400" b="1" baseline="0">
              <a:solidFill>
                <a:schemeClr val="tx1"/>
              </a:solidFill>
            </a:rPr>
            <a:t>-month running total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177800</xdr:colOff>
      <xdr:row>13</xdr:row>
      <xdr:rowOff>50800</xdr:rowOff>
    </xdr:from>
    <xdr:to>
      <xdr:col>19</xdr:col>
      <xdr:colOff>152400</xdr:colOff>
      <xdr:row>25</xdr:row>
      <xdr:rowOff>215900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C349C246-FC9A-0D43-8550-8C2D7E21C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254001</xdr:colOff>
      <xdr:row>13</xdr:row>
      <xdr:rowOff>152400</xdr:rowOff>
    </xdr:from>
    <xdr:to>
      <xdr:col>19</xdr:col>
      <xdr:colOff>114300</xdr:colOff>
      <xdr:row>14</xdr:row>
      <xdr:rowOff>155908</xdr:rowOff>
    </xdr:to>
    <xdr:sp macro="" textlink="dashboard_graph_display">
      <xdr:nvSpPr>
        <xdr:cNvPr id="40" name="TextBox 39">
          <a:extLst>
            <a:ext uri="{FF2B5EF4-FFF2-40B4-BE49-F238E27FC236}">
              <a16:creationId xmlns:a16="http://schemas.microsoft.com/office/drawing/2014/main" id="{40A13C0D-136A-1140-91ED-C99C47EEC5F6}"/>
            </a:ext>
          </a:extLst>
        </xdr:cNvPr>
        <xdr:cNvSpPr txBox="1"/>
      </xdr:nvSpPr>
      <xdr:spPr>
        <a:xfrm>
          <a:off x="8115301" y="2959100"/>
          <a:ext cx="3098799" cy="321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5E4090E-14B2-0A48-A34F-9D8CC7FADC93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/>
            <a:t>Account Summary: To Date</a:t>
          </a:fld>
          <a:endParaRPr lang="en-US" sz="1800" b="1" i="0" u="none" strike="noStrike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9b870242db4c45c/Budget%20Dashboard/Budget%20Dashboard%20TUTORIAL.xlsx" TargetMode="External"/><Relationship Id="rId1" Type="http://schemas.openxmlformats.org/officeDocument/2006/relationships/externalLinkPath" Target="https://d.docs.live.net/49b870242db4c45c/Budget%20Dashboard/Budget%20Dashboard%20TUTO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Budget Categories"/>
      <sheetName val="Empty Slide (2)"/>
      <sheetName val="Budget Planning"/>
      <sheetName val="Budget Tracking"/>
      <sheetName val="Budget Dashboard"/>
      <sheetName val="Calculations"/>
      <sheetName val="Dropdown Data"/>
      <sheetName val="Budget Dashboard TUTORIAL"/>
    </sheetNames>
    <sheetDataSet>
      <sheetData sheetId="0"/>
      <sheetData sheetId="1"/>
      <sheetData sheetId="2"/>
      <sheetData sheetId="3">
        <row r="21">
          <cell r="C21" t="str">
            <v>Total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8FCD59-6EF0-1F4E-8170-3DAF07BEF078}" name="AccountHolders" displayName="AccountHolders" ref="D4:D7" totalsRowShown="0" headerRowDxfId="3" dataDxfId="2">
  <autoFilter ref="D4:D7" xr:uid="{548FCD59-6EF0-1F4E-8170-3DAF07BEF078}"/>
  <sortState xmlns:xlrd2="http://schemas.microsoft.com/office/spreadsheetml/2017/richdata2" ref="D5:D8">
    <sortCondition ref="D4:D8"/>
  </sortState>
  <tableColumns count="1">
    <tableColumn id="1" xr3:uid="{BBC833C2-0F23-F644-835B-AC96ECA107CB}" name="Account Holder(s)" dataDxfId="1"/>
  </tableColumns>
  <tableStyleInfo name="Name 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D1A79-8857-5741-913D-6C07EF4F26B5}" name="tracking_table" displayName="tracking_table" ref="C11:I53" totalsRowShown="0" headerRowDxfId="55">
  <autoFilter ref="C11:I53" xr:uid="{980D1A79-8857-5741-913D-6C07EF4F26B5}"/>
  <sortState xmlns:xlrd2="http://schemas.microsoft.com/office/spreadsheetml/2017/richdata2" ref="C12:I51">
    <sortCondition ref="C11:C51"/>
  </sortState>
  <tableColumns count="7">
    <tableColumn id="1" xr3:uid="{D010969E-3B2A-9041-9AE1-B6A4FF39A162}" name="Date" dataDxfId="54"/>
    <tableColumn id="2" xr3:uid="{D7CD85EF-0104-AE4A-98C7-12636CBEF063}" name="Name"/>
    <tableColumn id="6" xr3:uid="{C39F144D-951B-0C40-948F-6DE9FE77C03B}" name="Deposit/Withdrawal"/>
    <tableColumn id="3" xr3:uid="{32306B99-E8E4-C74D-B5FE-7D15812C26F2}" name="Amount" dataDxfId="53"/>
    <tableColumn id="4" xr3:uid="{E94F8EC1-D81D-4143-8EE7-EFBD641F224A}" name="Comment"/>
    <tableColumn id="5" xr3:uid="{BD853601-0A06-B148-B345-51289C9A5DFC}" name="Balance" dataDxfId="52">
      <calculatedColumnFormula array="1">SUMPRODUCT(tracking_table[Amount],--(tracking_table[Date]&lt;=tracking_table[[#This Row],[Date]]),(tracking_table[Deposit/Withdrawal] ="Withdrawal") *(-1) + (tracking_table[Deposit/Withdrawal]="Deposit"))</calculatedColumnFormula>
    </tableColumn>
    <tableColumn id="7" xr3:uid="{C3007464-0087-1147-8725-BCE1C6FE2151}" name="Month" dataDxfId="51">
      <calculatedColumnFormula>IF(C12="","",DATE(YEAR(tracking_table[[#This Row],[Date]]),MONTH(tracking_table[[#This Row],[Date]]),1))</calculatedColumnFormula>
    </tableColumn>
  </tableColumns>
  <tableStyleInfo name="Tracking Tabl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B550-B747-E44C-9AC7-D5F31F0733A3}">
  <dimension ref="B1:F12"/>
  <sheetViews>
    <sheetView showGridLines="0" workbookViewId="0">
      <selection activeCell="D9" sqref="D9"/>
    </sheetView>
  </sheetViews>
  <sheetFormatPr baseColWidth="10" defaultRowHeight="16"/>
  <cols>
    <col min="1" max="1" width="1.5" customWidth="1"/>
    <col min="2" max="2" width="5" style="1" customWidth="1"/>
    <col min="3" max="3" width="32.1640625" customWidth="1"/>
    <col min="4" max="4" width="20.33203125" style="2" customWidth="1"/>
    <col min="5" max="5" width="8" customWidth="1"/>
    <col min="6" max="6" width="32.1640625" customWidth="1"/>
    <col min="7" max="7" width="18.1640625" customWidth="1"/>
  </cols>
  <sheetData>
    <row r="1" spans="2:6" ht="8" customHeight="1"/>
    <row r="2" spans="2:6" s="3" customFormat="1" ht="31" customHeight="1">
      <c r="B2" s="3" t="s">
        <v>6</v>
      </c>
      <c r="D2" s="4"/>
    </row>
    <row r="4" spans="2:6">
      <c r="B4" s="5"/>
      <c r="D4" s="6" t="s">
        <v>7</v>
      </c>
    </row>
    <row r="5" spans="2:6">
      <c r="B5" s="5"/>
      <c r="C5" s="13" t="s">
        <v>8</v>
      </c>
      <c r="D5" s="14" t="s">
        <v>68</v>
      </c>
      <c r="F5" s="13" t="s">
        <v>66</v>
      </c>
    </row>
    <row r="6" spans="2:6">
      <c r="B6" s="5"/>
      <c r="D6" s="14" t="s">
        <v>69</v>
      </c>
    </row>
    <row r="7" spans="2:6">
      <c r="B7" s="5"/>
      <c r="D7" s="14" t="s">
        <v>70</v>
      </c>
    </row>
    <row r="8" spans="2:6">
      <c r="B8" s="5"/>
      <c r="D8" s="14"/>
    </row>
    <row r="9" spans="2:6">
      <c r="B9" s="5"/>
    </row>
    <row r="10" spans="2:6">
      <c r="B10" s="5"/>
    </row>
    <row r="11" spans="2:6">
      <c r="B11" s="5"/>
    </row>
    <row r="12" spans="2:6">
      <c r="B12" s="5"/>
    </row>
  </sheetData>
  <conditionalFormatting sqref="D5:D7">
    <cfRule type="expression" dxfId="0" priority="1">
      <formula>ROW(D5)&lt;=account_holders_max_row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DF5-7D4A-0641-BB04-114FEAE7DBE3}">
  <dimension ref="B1:M53"/>
  <sheetViews>
    <sheetView showGridLines="0" topLeftCell="B33" workbookViewId="0">
      <selection activeCell="B57" sqref="A54:XFD57"/>
    </sheetView>
  </sheetViews>
  <sheetFormatPr baseColWidth="10" defaultRowHeight="16"/>
  <cols>
    <col min="1" max="1" width="1.5" customWidth="1"/>
    <col min="2" max="2" width="5" style="1" customWidth="1"/>
    <col min="3" max="3" width="13.6640625" style="9" customWidth="1"/>
    <col min="4" max="4" width="14" customWidth="1"/>
    <col min="5" max="5" width="23.83203125" customWidth="1"/>
    <col min="6" max="6" width="11.6640625" bestFit="1" customWidth="1"/>
    <col min="7" max="7" width="51.6640625" customWidth="1"/>
    <col min="8" max="8" width="16.1640625" customWidth="1"/>
    <col min="9" max="9" width="0" style="40" hidden="1" customWidth="1"/>
  </cols>
  <sheetData>
    <row r="1" spans="2:13" s="20" customFormat="1" ht="8" customHeight="1">
      <c r="B1" s="19"/>
      <c r="C1" s="21"/>
      <c r="I1" s="38"/>
    </row>
    <row r="2" spans="2:13" s="3" customFormat="1" ht="31" customHeight="1">
      <c r="B2" s="3" t="s">
        <v>20</v>
      </c>
      <c r="C2" s="10"/>
      <c r="I2" s="39"/>
    </row>
    <row r="3" spans="2:13" s="20" customFormat="1" ht="11" customHeight="1">
      <c r="B3" s="19"/>
      <c r="C3" s="21"/>
      <c r="I3" s="38"/>
    </row>
    <row r="4" spans="2:13">
      <c r="B4" s="5"/>
    </row>
    <row r="5" spans="2:13">
      <c r="B5" s="5"/>
    </row>
    <row r="6" spans="2:13">
      <c r="B6" s="5"/>
    </row>
    <row r="7" spans="2:13">
      <c r="B7" s="5"/>
    </row>
    <row r="8" spans="2:13">
      <c r="B8" s="5"/>
    </row>
    <row r="9" spans="2:13">
      <c r="B9" s="5"/>
    </row>
    <row r="10" spans="2:13">
      <c r="B10" s="5"/>
    </row>
    <row r="11" spans="2:13" s="7" customFormat="1" ht="21" customHeight="1">
      <c r="B11" s="6"/>
      <c r="C11" s="11" t="s">
        <v>0</v>
      </c>
      <c r="D11" s="8" t="s">
        <v>1</v>
      </c>
      <c r="E11" s="8" t="s">
        <v>9</v>
      </c>
      <c r="F11" s="8" t="s">
        <v>2</v>
      </c>
      <c r="G11" s="8" t="s">
        <v>3</v>
      </c>
      <c r="H11" s="8" t="s">
        <v>5</v>
      </c>
      <c r="I11" s="41" t="s">
        <v>54</v>
      </c>
    </row>
    <row r="12" spans="2:13">
      <c r="B12" s="5"/>
      <c r="C12" s="9">
        <v>45021</v>
      </c>
      <c r="D12" t="s">
        <v>68</v>
      </c>
      <c r="E12" t="s">
        <v>11</v>
      </c>
      <c r="F12" s="12">
        <v>100</v>
      </c>
      <c r="H12" s="15" cm="1">
        <f t="array" ref="H12">SUMPRODUCT(tracking_table[Amount],--(tracking_table[Date]&lt;=tracking_table[[#This Row],[Date]]),(tracking_table[Deposit/Withdrawal] ="Withdrawal") *(-1) + (tracking_table[Deposit/Withdrawal]="Deposit"))</f>
        <v>-100</v>
      </c>
      <c r="I12" s="40">
        <f>IF(C12="","",DATE(YEAR(tracking_table[[#This Row],[Date]]),MONTH(tracking_table[[#This Row],[Date]]),1))</f>
        <v>45017</v>
      </c>
      <c r="M12" s="7"/>
    </row>
    <row r="13" spans="2:13">
      <c r="B13" s="5"/>
      <c r="C13" s="9">
        <v>45026</v>
      </c>
      <c r="D13" t="s">
        <v>70</v>
      </c>
      <c r="E13" t="s">
        <v>10</v>
      </c>
      <c r="F13" s="12">
        <v>500</v>
      </c>
      <c r="H13" s="15" cm="1">
        <f t="array" ref="H13">SUMPRODUCT(tracking_table[Amount],--(tracking_table[Date]&lt;=tracking_table[[#This Row],[Date]]),(tracking_table[Deposit/Withdrawal] ="Withdrawal") *(-1) + (tracking_table[Deposit/Withdrawal]="Deposit"))</f>
        <v>400</v>
      </c>
      <c r="I13" s="40">
        <f>IF(C13="","",DATE(YEAR(tracking_table[[#This Row],[Date]]),MONTH(tracking_table[[#This Row],[Date]]),1))</f>
        <v>45017</v>
      </c>
      <c r="M13" s="7"/>
    </row>
    <row r="14" spans="2:13">
      <c r="B14" s="5"/>
      <c r="C14" s="9">
        <v>45031</v>
      </c>
      <c r="D14" t="s">
        <v>69</v>
      </c>
      <c r="E14" t="s">
        <v>10</v>
      </c>
      <c r="F14" s="12">
        <v>2000</v>
      </c>
      <c r="H14" s="15" cm="1">
        <f t="array" ref="H14">SUMPRODUCT(tracking_table[Amount],--(tracking_table[Date]&lt;=tracking_table[[#This Row],[Date]]),(tracking_table[Deposit/Withdrawal] ="Withdrawal") *(-1) + (tracking_table[Deposit/Withdrawal]="Deposit"))</f>
        <v>4400</v>
      </c>
      <c r="I14" s="40">
        <f>IF(C14="","",DATE(YEAR(tracking_table[[#This Row],[Date]]),MONTH(tracking_table[[#This Row],[Date]]),1))</f>
        <v>45017</v>
      </c>
      <c r="M14" s="7"/>
    </row>
    <row r="15" spans="2:13">
      <c r="C15" s="9">
        <v>45031</v>
      </c>
      <c r="D15" t="s">
        <v>68</v>
      </c>
      <c r="E15" t="s">
        <v>10</v>
      </c>
      <c r="F15" s="12">
        <v>2000</v>
      </c>
      <c r="H15" s="15" cm="1">
        <f t="array" ref="H15">SUMPRODUCT(tracking_table[Amount],--(tracking_table[Date]&lt;=tracking_table[[#This Row],[Date]]),(tracking_table[Deposit/Withdrawal] ="Withdrawal") *(-1) + (tracking_table[Deposit/Withdrawal]="Deposit"))</f>
        <v>4400</v>
      </c>
      <c r="I15" s="40">
        <f>IF(C15="","",DATE(YEAR(tracking_table[[#This Row],[Date]]),MONTH(tracking_table[[#This Row],[Date]]),1))</f>
        <v>45017</v>
      </c>
      <c r="M15" s="7"/>
    </row>
    <row r="16" spans="2:13">
      <c r="C16" s="9">
        <v>45047</v>
      </c>
      <c r="D16" t="s">
        <v>36</v>
      </c>
      <c r="E16" t="s">
        <v>10</v>
      </c>
      <c r="F16" s="12">
        <v>20</v>
      </c>
      <c r="H16" s="15" cm="1">
        <f t="array" ref="H16">SUMPRODUCT(tracking_table[Amount],--(tracking_table[Date]&lt;=tracking_table[[#This Row],[Date]]),(tracking_table[Deposit/Withdrawal] ="Withdrawal") *(-1) + (tracking_table[Deposit/Withdrawal]="Deposit"))</f>
        <v>4420</v>
      </c>
      <c r="I16" s="40">
        <f>IF(C16="","",DATE(YEAR(tracking_table[[#This Row],[Date]]),MONTH(tracking_table[[#This Row],[Date]]),1))</f>
        <v>45047</v>
      </c>
    </row>
    <row r="17" spans="3:9">
      <c r="C17" s="9">
        <v>45048</v>
      </c>
      <c r="D17" t="s">
        <v>70</v>
      </c>
      <c r="E17" t="s">
        <v>10</v>
      </c>
      <c r="F17" s="12">
        <v>350</v>
      </c>
      <c r="H17" s="15" cm="1">
        <f t="array" ref="H17">SUMPRODUCT(tracking_table[Amount],--(tracking_table[Date]&lt;=tracking_table[[#This Row],[Date]]),(tracking_table[Deposit/Withdrawal] ="Withdrawal") *(-1) + (tracking_table[Deposit/Withdrawal]="Deposit"))</f>
        <v>4770</v>
      </c>
      <c r="I17" s="40">
        <f>IF(C17="","",DATE(YEAR(tracking_table[[#This Row],[Date]]),MONTH(tracking_table[[#This Row],[Date]]),1))</f>
        <v>45047</v>
      </c>
    </row>
    <row r="18" spans="3:9">
      <c r="C18" s="9">
        <v>45050</v>
      </c>
      <c r="D18" t="s">
        <v>69</v>
      </c>
      <c r="E18" t="s">
        <v>10</v>
      </c>
      <c r="F18" s="12">
        <v>1.4</v>
      </c>
      <c r="H18" s="15" cm="1">
        <f t="array" ref="H18">SUMPRODUCT(tracking_table[Amount],--(tracking_table[Date]&lt;=tracking_table[[#This Row],[Date]]),(tracking_table[Deposit/Withdrawal] ="Withdrawal") *(-1) + (tracking_table[Deposit/Withdrawal]="Deposit"))</f>
        <v>4771.3999999999996</v>
      </c>
      <c r="I18" s="40">
        <f>IF(C18="","",DATE(YEAR(tracking_table[[#This Row],[Date]]),MONTH(tracking_table[[#This Row],[Date]]),1))</f>
        <v>45047</v>
      </c>
    </row>
    <row r="19" spans="3:9">
      <c r="C19" s="9">
        <v>45075</v>
      </c>
      <c r="D19" t="s">
        <v>68</v>
      </c>
      <c r="E19" t="s">
        <v>10</v>
      </c>
      <c r="F19" s="12">
        <v>251.4</v>
      </c>
      <c r="H19" s="15" cm="1">
        <f t="array" ref="H19">SUMPRODUCT(tracking_table[Amount],--(tracking_table[Date]&lt;=tracking_table[[#This Row],[Date]]),(tracking_table[Deposit/Withdrawal] ="Withdrawal") *(-1) + (tracking_table[Deposit/Withdrawal]="Deposit"))</f>
        <v>5022.7999999999993</v>
      </c>
      <c r="I19" s="40">
        <f>IF(C19="","",DATE(YEAR(tracking_table[[#This Row],[Date]]),MONTH(tracking_table[[#This Row],[Date]]),1))</f>
        <v>45047</v>
      </c>
    </row>
    <row r="20" spans="3:9">
      <c r="C20" s="9">
        <v>45078</v>
      </c>
      <c r="D20" t="s">
        <v>36</v>
      </c>
      <c r="E20" t="s">
        <v>10</v>
      </c>
      <c r="F20" s="12">
        <v>10</v>
      </c>
      <c r="H20" s="15" cm="1">
        <f t="array" ref="H20">SUMPRODUCT(tracking_table[Amount],--(tracking_table[Date]&lt;=tracking_table[[#This Row],[Date]]),(tracking_table[Deposit/Withdrawal] ="Withdrawal") *(-1) + (tracking_table[Deposit/Withdrawal]="Deposit"))</f>
        <v>5032.7999999999993</v>
      </c>
      <c r="I20" s="40">
        <f>IF(C20="","",DATE(YEAR(tracking_table[[#This Row],[Date]]),MONTH(tracking_table[[#This Row],[Date]]),1))</f>
        <v>45078</v>
      </c>
    </row>
    <row r="21" spans="3:9">
      <c r="C21" s="9">
        <v>45108</v>
      </c>
      <c r="D21" t="s">
        <v>36</v>
      </c>
      <c r="E21" t="s">
        <v>10</v>
      </c>
      <c r="F21" s="12">
        <v>11</v>
      </c>
      <c r="H21" s="15" cm="1">
        <f t="array" ref="H21">SUMPRODUCT(tracking_table[Amount],--(tracking_table[Date]&lt;=tracking_table[[#This Row],[Date]]),(tracking_table[Deposit/Withdrawal] ="Withdrawal") *(-1) + (tracking_table[Deposit/Withdrawal]="Deposit"))</f>
        <v>5043.7999999999993</v>
      </c>
      <c r="I21" s="40">
        <f>IF(C21="","",DATE(YEAR(tracking_table[[#This Row],[Date]]),MONTH(tracking_table[[#This Row],[Date]]),1))</f>
        <v>45108</v>
      </c>
    </row>
    <row r="22" spans="3:9">
      <c r="C22" s="9">
        <v>45139</v>
      </c>
      <c r="D22" t="s">
        <v>36</v>
      </c>
      <c r="E22" t="s">
        <v>10</v>
      </c>
      <c r="F22" s="12">
        <v>12</v>
      </c>
      <c r="H22" s="15" cm="1">
        <f t="array" ref="H22">SUMPRODUCT(tracking_table[Amount],--(tracking_table[Date]&lt;=tracking_table[[#This Row],[Date]]),(tracking_table[Deposit/Withdrawal] ="Withdrawal") *(-1) + (tracking_table[Deposit/Withdrawal]="Deposit"))</f>
        <v>5055.7999999999993</v>
      </c>
      <c r="I22" s="40">
        <f>IF(C22="","",DATE(YEAR(tracking_table[[#This Row],[Date]]),MONTH(tracking_table[[#This Row],[Date]]),1))</f>
        <v>45139</v>
      </c>
    </row>
    <row r="23" spans="3:9">
      <c r="C23" s="9">
        <v>45142</v>
      </c>
      <c r="D23" t="s">
        <v>70</v>
      </c>
      <c r="E23" t="s">
        <v>10</v>
      </c>
      <c r="F23" s="12">
        <v>271</v>
      </c>
      <c r="H23" s="15" cm="1">
        <f t="array" ref="H23">SUMPRODUCT(tracking_table[Amount],--(tracking_table[Date]&lt;=tracking_table[[#This Row],[Date]]),(tracking_table[Deposit/Withdrawal] ="Withdrawal") *(-1) + (tracking_table[Deposit/Withdrawal]="Deposit"))</f>
        <v>5326.7999999999993</v>
      </c>
      <c r="I23" s="40">
        <f>IF(C23="","",DATE(YEAR(tracking_table[[#This Row],[Date]]),MONTH(tracking_table[[#This Row],[Date]]),1))</f>
        <v>45139</v>
      </c>
    </row>
    <row r="24" spans="3:9">
      <c r="C24" s="9">
        <v>45170</v>
      </c>
      <c r="D24" t="s">
        <v>36</v>
      </c>
      <c r="E24" t="s">
        <v>10</v>
      </c>
      <c r="F24" s="12">
        <v>10</v>
      </c>
      <c r="H24" s="15" cm="1">
        <f t="array" ref="H24">SUMPRODUCT(tracking_table[Amount],--(tracking_table[Date]&lt;=tracking_table[[#This Row],[Date]]),(tracking_table[Deposit/Withdrawal] ="Withdrawal") *(-1) + (tracking_table[Deposit/Withdrawal]="Deposit"))</f>
        <v>5336.7999999999993</v>
      </c>
      <c r="I24" s="40">
        <f>IF(C24="","",DATE(YEAR(tracking_table[[#This Row],[Date]]),MONTH(tracking_table[[#This Row],[Date]]),1))</f>
        <v>45170</v>
      </c>
    </row>
    <row r="25" spans="3:9">
      <c r="C25" s="9">
        <v>45171</v>
      </c>
      <c r="D25" t="s">
        <v>69</v>
      </c>
      <c r="E25" t="s">
        <v>10</v>
      </c>
      <c r="F25" s="12">
        <v>211</v>
      </c>
      <c r="H25" s="15" cm="1">
        <f t="array" ref="H25">SUMPRODUCT(tracking_table[Amount],--(tracking_table[Date]&lt;=tracking_table[[#This Row],[Date]]),(tracking_table[Deposit/Withdrawal] ="Withdrawal") *(-1) + (tracking_table[Deposit/Withdrawal]="Deposit"))</f>
        <v>5547.7999999999993</v>
      </c>
      <c r="I25" s="40">
        <f>IF(C25="","",DATE(YEAR(tracking_table[[#This Row],[Date]]),MONTH(tracking_table[[#This Row],[Date]]),1))</f>
        <v>45170</v>
      </c>
    </row>
    <row r="26" spans="3:9">
      <c r="C26" s="9">
        <v>45201</v>
      </c>
      <c r="D26" t="s">
        <v>36</v>
      </c>
      <c r="E26" t="s">
        <v>10</v>
      </c>
      <c r="F26" s="12">
        <v>9.1199999999999992</v>
      </c>
      <c r="H26" s="15" cm="1">
        <f t="array" ref="H26">SUMPRODUCT(tracking_table[Amount],--(tracking_table[Date]&lt;=tracking_table[[#This Row],[Date]]),(tracking_table[Deposit/Withdrawal] ="Withdrawal") *(-1) + (tracking_table[Deposit/Withdrawal]="Deposit"))</f>
        <v>5556.9199999999992</v>
      </c>
      <c r="I26" s="40">
        <f>IF(C26="","",DATE(YEAR(tracking_table[[#This Row],[Date]]),MONTH(tracking_table[[#This Row],[Date]]),1))</f>
        <v>45200</v>
      </c>
    </row>
    <row r="27" spans="3:9">
      <c r="C27" s="9">
        <v>45202</v>
      </c>
      <c r="D27" t="s">
        <v>68</v>
      </c>
      <c r="E27" t="s">
        <v>10</v>
      </c>
      <c r="F27" s="12">
        <v>155</v>
      </c>
      <c r="H27" s="15" cm="1">
        <f t="array" ref="H27">SUMPRODUCT(tracking_table[Amount],--(tracking_table[Date]&lt;=tracking_table[[#This Row],[Date]]),(tracking_table[Deposit/Withdrawal] ="Withdrawal") *(-1) + (tracking_table[Deposit/Withdrawal]="Deposit"))</f>
        <v>5711.9199999999992</v>
      </c>
      <c r="I27" s="40">
        <f>IF(C27="","",DATE(YEAR(tracking_table[[#This Row],[Date]]),MONTH(tracking_table[[#This Row],[Date]]),1))</f>
        <v>45200</v>
      </c>
    </row>
    <row r="28" spans="3:9">
      <c r="C28" s="9">
        <v>45209</v>
      </c>
      <c r="D28" t="s">
        <v>69</v>
      </c>
      <c r="E28" t="s">
        <v>10</v>
      </c>
      <c r="F28" s="12">
        <v>3000</v>
      </c>
      <c r="H28" s="15" cm="1">
        <f t="array" ref="H28">SUMPRODUCT(tracking_table[Amount],--(tracking_table[Date]&lt;=tracking_table[[#This Row],[Date]]),(tracking_table[Deposit/Withdrawal] ="Withdrawal") *(-1) + (tracking_table[Deposit/Withdrawal]="Deposit"))</f>
        <v>8711.9199999999983</v>
      </c>
      <c r="I28" s="40">
        <f>IF(C28="","",DATE(YEAR(tracking_table[[#This Row],[Date]]),MONTH(tracking_table[[#This Row],[Date]]),1))</f>
        <v>45200</v>
      </c>
    </row>
    <row r="29" spans="3:9">
      <c r="C29" s="9">
        <v>45210</v>
      </c>
      <c r="D29" t="s">
        <v>70</v>
      </c>
      <c r="E29" t="s">
        <v>10</v>
      </c>
      <c r="F29" s="12">
        <v>2000</v>
      </c>
      <c r="H29" s="15" cm="1">
        <f t="array" ref="H29">SUMPRODUCT(tracking_table[Amount],--(tracking_table[Date]&lt;=tracking_table[[#This Row],[Date]]),(tracking_table[Deposit/Withdrawal] ="Withdrawal") *(-1) + (tracking_table[Deposit/Withdrawal]="Deposit"))</f>
        <v>10711.919999999998</v>
      </c>
      <c r="I29" s="40">
        <f>IF(C29="","",DATE(YEAR(tracking_table[[#This Row],[Date]]),MONTH(tracking_table[[#This Row],[Date]]),1))</f>
        <v>45200</v>
      </c>
    </row>
    <row r="30" spans="3:9">
      <c r="C30" s="9">
        <v>45215</v>
      </c>
      <c r="D30" t="s">
        <v>68</v>
      </c>
      <c r="E30" t="s">
        <v>10</v>
      </c>
      <c r="F30" s="12">
        <v>2400</v>
      </c>
      <c r="H30" s="15" cm="1">
        <f t="array" ref="H30">SUMPRODUCT(tracking_table[Amount],--(tracking_table[Date]&lt;=tracking_table[[#This Row],[Date]]),(tracking_table[Deposit/Withdrawal] ="Withdrawal") *(-1) + (tracking_table[Deposit/Withdrawal]="Deposit"))</f>
        <v>13111.919999999998</v>
      </c>
      <c r="I30" s="40">
        <f>IF(C30="","",DATE(YEAR(tracking_table[[#This Row],[Date]]),MONTH(tracking_table[[#This Row],[Date]]),1))</f>
        <v>45200</v>
      </c>
    </row>
    <row r="31" spans="3:9">
      <c r="C31" s="9">
        <v>45217</v>
      </c>
      <c r="D31" t="s">
        <v>69</v>
      </c>
      <c r="E31" t="s">
        <v>10</v>
      </c>
      <c r="F31" s="12">
        <v>2110</v>
      </c>
      <c r="H31" s="15" cm="1">
        <f t="array" ref="H31">SUMPRODUCT(tracking_table[Amount],--(tracking_table[Date]&lt;=tracking_table[[#This Row],[Date]]),(tracking_table[Deposit/Withdrawal] ="Withdrawal") *(-1) + (tracking_table[Deposit/Withdrawal]="Deposit"))</f>
        <v>15221.919999999998</v>
      </c>
      <c r="I31" s="40">
        <f>IF(C31="","",DATE(YEAR(tracking_table[[#This Row],[Date]]),MONTH(tracking_table[[#This Row],[Date]]),1))</f>
        <v>45200</v>
      </c>
    </row>
    <row r="32" spans="3:9">
      <c r="C32" s="9">
        <v>45231</v>
      </c>
      <c r="D32" t="s">
        <v>36</v>
      </c>
      <c r="E32" t="s">
        <v>10</v>
      </c>
      <c r="F32" s="12">
        <v>31</v>
      </c>
      <c r="H32" s="15" cm="1">
        <f t="array" ref="H32">SUMPRODUCT(tracking_table[Amount],--(tracking_table[Date]&lt;=tracking_table[[#This Row],[Date]]),(tracking_table[Deposit/Withdrawal] ="Withdrawal") *(-1) + (tracking_table[Deposit/Withdrawal]="Deposit"))</f>
        <v>15252.919999999998</v>
      </c>
      <c r="I32" s="40">
        <f>IF(C32="","",DATE(YEAR(tracking_table[[#This Row],[Date]]),MONTH(tracking_table[[#This Row],[Date]]),1))</f>
        <v>45231</v>
      </c>
    </row>
    <row r="33" spans="3:9">
      <c r="C33" s="9">
        <v>45234</v>
      </c>
      <c r="D33" t="s">
        <v>70</v>
      </c>
      <c r="E33" t="s">
        <v>10</v>
      </c>
      <c r="F33" s="12">
        <v>3100</v>
      </c>
      <c r="H33" s="15" cm="1">
        <f t="array" ref="H33">SUMPRODUCT(tracking_table[Amount],--(tracking_table[Date]&lt;=tracking_table[[#This Row],[Date]]),(tracking_table[Deposit/Withdrawal] ="Withdrawal") *(-1) + (tracking_table[Deposit/Withdrawal]="Deposit"))</f>
        <v>18352.919999999998</v>
      </c>
      <c r="I33" s="40">
        <f>IF(C33="","",DATE(YEAR(tracking_table[[#This Row],[Date]]),MONTH(tracking_table[[#This Row],[Date]]),1))</f>
        <v>45231</v>
      </c>
    </row>
    <row r="34" spans="3:9">
      <c r="C34" s="9">
        <v>45243</v>
      </c>
      <c r="D34" t="s">
        <v>68</v>
      </c>
      <c r="E34" t="s">
        <v>10</v>
      </c>
      <c r="F34" s="12">
        <v>6000</v>
      </c>
      <c r="H34" s="15" cm="1">
        <f t="array" ref="H34">SUMPRODUCT(tracking_table[Amount],--(tracking_table[Date]&lt;=tracking_table[[#This Row],[Date]]),(tracking_table[Deposit/Withdrawal] ="Withdrawal") *(-1) + (tracking_table[Deposit/Withdrawal]="Deposit"))</f>
        <v>24352.92</v>
      </c>
      <c r="I34" s="40">
        <f>IF(C34="","",DATE(YEAR(tracking_table[[#This Row],[Date]]),MONTH(tracking_table[[#This Row],[Date]]),1))</f>
        <v>45231</v>
      </c>
    </row>
    <row r="35" spans="3:9">
      <c r="C35" s="9">
        <v>45257</v>
      </c>
      <c r="D35" t="s">
        <v>69</v>
      </c>
      <c r="E35" t="s">
        <v>10</v>
      </c>
      <c r="F35" s="12">
        <v>3000</v>
      </c>
      <c r="H35" s="15" cm="1">
        <f t="array" ref="H35">SUMPRODUCT(tracking_table[Amount],--(tracking_table[Date]&lt;=tracking_table[[#This Row],[Date]]),(tracking_table[Deposit/Withdrawal] ="Withdrawal") *(-1) + (tracking_table[Deposit/Withdrawal]="Deposit"))</f>
        <v>27352.92</v>
      </c>
      <c r="I35" s="40">
        <f>IF(C35="","",DATE(YEAR(tracking_table[[#This Row],[Date]]),MONTH(tracking_table[[#This Row],[Date]]),1))</f>
        <v>45231</v>
      </c>
    </row>
    <row r="36" spans="3:9">
      <c r="C36" s="9">
        <v>45261</v>
      </c>
      <c r="D36" t="s">
        <v>70</v>
      </c>
      <c r="E36" t="s">
        <v>10</v>
      </c>
      <c r="F36" s="12">
        <v>1250</v>
      </c>
      <c r="H36" s="15" cm="1">
        <f t="array" ref="H36">SUMPRODUCT(tracking_table[Amount],--(tracking_table[Date]&lt;=tracking_table[[#This Row],[Date]]),(tracking_table[Deposit/Withdrawal] ="Withdrawal") *(-1) + (tracking_table[Deposit/Withdrawal]="Deposit"))</f>
        <v>28690.92</v>
      </c>
      <c r="I36" s="40">
        <f>IF(C36="","",DATE(YEAR(tracking_table[[#This Row],[Date]]),MONTH(tracking_table[[#This Row],[Date]]),1))</f>
        <v>45261</v>
      </c>
    </row>
    <row r="37" spans="3:9">
      <c r="C37" s="9">
        <v>45261</v>
      </c>
      <c r="D37" t="s">
        <v>36</v>
      </c>
      <c r="E37" t="s">
        <v>10</v>
      </c>
      <c r="F37" s="12">
        <v>88</v>
      </c>
      <c r="H37" s="15" cm="1">
        <f t="array" ref="H37">SUMPRODUCT(tracking_table[Amount],--(tracking_table[Date]&lt;=tracking_table[[#This Row],[Date]]),(tracking_table[Deposit/Withdrawal] ="Withdrawal") *(-1) + (tracking_table[Deposit/Withdrawal]="Deposit"))</f>
        <v>28690.92</v>
      </c>
      <c r="I37" s="40">
        <f>IF(C37="","",DATE(YEAR(tracking_table[[#This Row],[Date]]),MONTH(tracking_table[[#This Row],[Date]]),1))</f>
        <v>45261</v>
      </c>
    </row>
    <row r="38" spans="3:9">
      <c r="C38" s="9">
        <v>45265</v>
      </c>
      <c r="D38" t="s">
        <v>68</v>
      </c>
      <c r="E38" t="s">
        <v>11</v>
      </c>
      <c r="F38" s="12">
        <v>2000</v>
      </c>
      <c r="H38" s="15" cm="1">
        <f t="array" ref="H38">SUMPRODUCT(tracking_table[Amount],--(tracking_table[Date]&lt;=tracking_table[[#This Row],[Date]]),(tracking_table[Deposit/Withdrawal] ="Withdrawal") *(-1) + (tracking_table[Deposit/Withdrawal]="Deposit"))</f>
        <v>26690.92</v>
      </c>
      <c r="I38" s="40">
        <f>IF(C38="","",DATE(YEAR(tracking_table[[#This Row],[Date]]),MONTH(tracking_table[[#This Row],[Date]]),1))</f>
        <v>45261</v>
      </c>
    </row>
    <row r="39" spans="3:9">
      <c r="C39" s="9">
        <v>45267</v>
      </c>
      <c r="D39" t="s">
        <v>69</v>
      </c>
      <c r="E39" t="s">
        <v>10</v>
      </c>
      <c r="F39" s="12">
        <v>2500</v>
      </c>
      <c r="H39" s="15" cm="1">
        <f t="array" ref="H39">SUMPRODUCT(tracking_table[Amount],--(tracking_table[Date]&lt;=tracking_table[[#This Row],[Date]]),(tracking_table[Deposit/Withdrawal] ="Withdrawal") *(-1) + (tracking_table[Deposit/Withdrawal]="Deposit"))</f>
        <v>29490.92</v>
      </c>
      <c r="I39" s="40">
        <f>IF(C39="","",DATE(YEAR(tracking_table[[#This Row],[Date]]),MONTH(tracking_table[[#This Row],[Date]]),1))</f>
        <v>45261</v>
      </c>
    </row>
    <row r="40" spans="3:9">
      <c r="C40" s="9">
        <v>45267</v>
      </c>
      <c r="D40" t="s">
        <v>70</v>
      </c>
      <c r="E40" t="s">
        <v>10</v>
      </c>
      <c r="F40" s="12">
        <v>300</v>
      </c>
      <c r="H40" s="15" cm="1">
        <f t="array" ref="H40">SUMPRODUCT(tracking_table[Amount],--(tracking_table[Date]&lt;=tracking_table[[#This Row],[Date]]),(tracking_table[Deposit/Withdrawal] ="Withdrawal") *(-1) + (tracking_table[Deposit/Withdrawal]="Deposit"))</f>
        <v>29490.92</v>
      </c>
      <c r="I40" s="40">
        <f>IF(C40="","",DATE(YEAR(tracking_table[[#This Row],[Date]]),MONTH(tracking_table[[#This Row],[Date]]),1))</f>
        <v>45261</v>
      </c>
    </row>
    <row r="41" spans="3:9">
      <c r="C41" s="9">
        <v>45275</v>
      </c>
      <c r="D41" t="s">
        <v>68</v>
      </c>
      <c r="E41" t="s">
        <v>11</v>
      </c>
      <c r="F41" s="12">
        <v>450</v>
      </c>
      <c r="H41" s="15" cm="1">
        <f t="array" ref="H41">SUMPRODUCT(tracking_table[Amount],--(tracking_table[Date]&lt;=tracking_table[[#This Row],[Date]]),(tracking_table[Deposit/Withdrawal] ="Withdrawal") *(-1) + (tracking_table[Deposit/Withdrawal]="Deposit"))</f>
        <v>29040.92</v>
      </c>
      <c r="I41" s="40">
        <f>IF(C41="","",DATE(YEAR(tracking_table[[#This Row],[Date]]),MONTH(tracking_table[[#This Row],[Date]]),1))</f>
        <v>45261</v>
      </c>
    </row>
    <row r="42" spans="3:9">
      <c r="C42" s="9">
        <v>45275</v>
      </c>
      <c r="D42" t="s">
        <v>69</v>
      </c>
      <c r="E42" t="s">
        <v>11</v>
      </c>
      <c r="F42" s="12">
        <v>890</v>
      </c>
      <c r="G42" t="s">
        <v>71</v>
      </c>
      <c r="H42" s="15" cm="1">
        <f t="array" ref="H42">SUMPRODUCT(tracking_table[Amount],--(tracking_table[Date]&lt;=tracking_table[[#This Row],[Date]]),(tracking_table[Deposit/Withdrawal] ="Withdrawal") *(-1) + (tracking_table[Deposit/Withdrawal]="Deposit"))</f>
        <v>29040.92</v>
      </c>
      <c r="I42" s="40">
        <f>IF(C42="","",DATE(YEAR(tracking_table[[#This Row],[Date]]),MONTH(tracking_table[[#This Row],[Date]]),1))</f>
        <v>45261</v>
      </c>
    </row>
    <row r="43" spans="3:9">
      <c r="C43" s="9">
        <v>45275</v>
      </c>
      <c r="D43" t="s">
        <v>70</v>
      </c>
      <c r="E43" t="s">
        <v>10</v>
      </c>
      <c r="F43" s="12">
        <v>890</v>
      </c>
      <c r="G43" t="s">
        <v>72</v>
      </c>
      <c r="H43" s="15" cm="1">
        <f t="array" ref="H43">SUMPRODUCT(tracking_table[Amount],--(tracking_table[Date]&lt;=tracking_table[[#This Row],[Date]]),(tracking_table[Deposit/Withdrawal] ="Withdrawal") *(-1) + (tracking_table[Deposit/Withdrawal]="Deposit"))</f>
        <v>29040.92</v>
      </c>
      <c r="I43" s="40">
        <f>IF(C43="","",DATE(YEAR(tracking_table[[#This Row],[Date]]),MONTH(tracking_table[[#This Row],[Date]]),1))</f>
        <v>45261</v>
      </c>
    </row>
    <row r="44" spans="3:9">
      <c r="C44" s="9">
        <v>45289</v>
      </c>
      <c r="D44" t="s">
        <v>36</v>
      </c>
      <c r="E44" t="s">
        <v>10</v>
      </c>
      <c r="F44" s="12">
        <v>81.03</v>
      </c>
      <c r="H44" s="15" cm="1">
        <f t="array" ref="H44">SUMPRODUCT(tracking_table[Amount],--(tracking_table[Date]&lt;=tracking_table[[#This Row],[Date]]),(tracking_table[Deposit/Withdrawal] ="Withdrawal") *(-1) + (tracking_table[Deposit/Withdrawal]="Deposit"))</f>
        <v>29121.949999999997</v>
      </c>
      <c r="I44" s="40">
        <f>IF(C44="","",DATE(YEAR(tracking_table[[#This Row],[Date]]),MONTH(tracking_table[[#This Row],[Date]]),1))</f>
        <v>45261</v>
      </c>
    </row>
    <row r="45" spans="3:9">
      <c r="C45" s="9">
        <v>45295</v>
      </c>
      <c r="D45" t="s">
        <v>68</v>
      </c>
      <c r="E45" t="s">
        <v>10</v>
      </c>
      <c r="F45" s="12">
        <v>300</v>
      </c>
      <c r="H45" s="15" cm="1">
        <f t="array" ref="H45">SUMPRODUCT(tracking_table[Amount],--(tracking_table[Date]&lt;=tracking_table[[#This Row],[Date]]),(tracking_table[Deposit/Withdrawal] ="Withdrawal") *(-1) + (tracking_table[Deposit/Withdrawal]="Deposit"))</f>
        <v>30843.949999999997</v>
      </c>
      <c r="I45" s="40">
        <f>IF(C45="","",DATE(YEAR(tracking_table[[#This Row],[Date]]),MONTH(tracking_table[[#This Row],[Date]]),1))</f>
        <v>45292</v>
      </c>
    </row>
    <row r="46" spans="3:9">
      <c r="C46" s="9">
        <v>45295</v>
      </c>
      <c r="D46" t="s">
        <v>69</v>
      </c>
      <c r="E46" t="s">
        <v>10</v>
      </c>
      <c r="F46" s="12">
        <v>311</v>
      </c>
      <c r="H46" s="15" cm="1">
        <f t="array" ref="H46">SUMPRODUCT(tracking_table[Amount],--(tracking_table[Date]&lt;=tracking_table[[#This Row],[Date]]),(tracking_table[Deposit/Withdrawal] ="Withdrawal") *(-1) + (tracking_table[Deposit/Withdrawal]="Deposit"))</f>
        <v>30843.949999999997</v>
      </c>
      <c r="I46" s="40">
        <f>IF(C46="","",DATE(YEAR(tracking_table[[#This Row],[Date]]),MONTH(tracking_table[[#This Row],[Date]]),1))</f>
        <v>45292</v>
      </c>
    </row>
    <row r="47" spans="3:9">
      <c r="C47" s="9">
        <v>45295</v>
      </c>
      <c r="D47" t="s">
        <v>70</v>
      </c>
      <c r="E47" t="s">
        <v>10</v>
      </c>
      <c r="F47" s="12">
        <v>1111</v>
      </c>
      <c r="H47" s="15" cm="1">
        <f t="array" ref="H47">SUMPRODUCT(tracking_table[Amount],--(tracking_table[Date]&lt;=tracking_table[[#This Row],[Date]]),(tracking_table[Deposit/Withdrawal] ="Withdrawal") *(-1) + (tracking_table[Deposit/Withdrawal]="Deposit"))</f>
        <v>30843.949999999997</v>
      </c>
      <c r="I47" s="40">
        <f>IF(C47="","",DATE(YEAR(tracking_table[[#This Row],[Date]]),MONTH(tracking_table[[#This Row],[Date]]),1))</f>
        <v>45292</v>
      </c>
    </row>
    <row r="48" spans="3:9">
      <c r="C48" s="9">
        <v>45296</v>
      </c>
      <c r="D48" t="s">
        <v>68</v>
      </c>
      <c r="E48" t="s">
        <v>10</v>
      </c>
      <c r="F48" s="12">
        <v>1000</v>
      </c>
      <c r="H48" s="15" cm="1">
        <f t="array" ref="H48">SUMPRODUCT(tracking_table[Amount],--(tracking_table[Date]&lt;=tracking_table[[#This Row],[Date]]),(tracking_table[Deposit/Withdrawal] ="Withdrawal") *(-1) + (tracking_table[Deposit/Withdrawal]="Deposit"))</f>
        <v>31843.949999999997</v>
      </c>
      <c r="I48" s="40">
        <f>IF(C48="","",DATE(YEAR(tracking_table[[#This Row],[Date]]),MONTH(tracking_table[[#This Row],[Date]]),1))</f>
        <v>45292</v>
      </c>
    </row>
    <row r="49" spans="3:9">
      <c r="C49" s="9">
        <v>45303</v>
      </c>
      <c r="D49" t="s">
        <v>69</v>
      </c>
      <c r="E49" t="s">
        <v>11</v>
      </c>
      <c r="F49" s="12">
        <v>300</v>
      </c>
      <c r="H49" s="15" cm="1">
        <f t="array" ref="H49">SUMPRODUCT(tracking_table[Amount],--(tracking_table[Date]&lt;=tracking_table[[#This Row],[Date]]),(tracking_table[Deposit/Withdrawal] ="Withdrawal") *(-1) + (tracking_table[Deposit/Withdrawal]="Deposit"))</f>
        <v>31843.949999999997</v>
      </c>
      <c r="I49" s="40">
        <f>IF(C49="","",DATE(YEAR(tracking_table[[#This Row],[Date]]),MONTH(tracking_table[[#This Row],[Date]]),1))</f>
        <v>45292</v>
      </c>
    </row>
    <row r="50" spans="3:9">
      <c r="C50" s="9">
        <v>45303</v>
      </c>
      <c r="D50" t="s">
        <v>70</v>
      </c>
      <c r="E50" t="s">
        <v>10</v>
      </c>
      <c r="F50" s="12">
        <v>300</v>
      </c>
      <c r="H50" s="15" cm="1">
        <f t="array" ref="H50">SUMPRODUCT(tracking_table[Amount],--(tracking_table[Date]&lt;=tracking_table[[#This Row],[Date]]),(tracking_table[Deposit/Withdrawal] ="Withdrawal") *(-1) + (tracking_table[Deposit/Withdrawal]="Deposit"))</f>
        <v>31843.949999999997</v>
      </c>
      <c r="I50" s="40">
        <f>IF(C50="","",DATE(YEAR(tracking_table[[#This Row],[Date]]),MONTH(tracking_table[[#This Row],[Date]]),1))</f>
        <v>45292</v>
      </c>
    </row>
    <row r="51" spans="3:9">
      <c r="C51" s="9">
        <v>45308</v>
      </c>
      <c r="D51" t="s">
        <v>68</v>
      </c>
      <c r="E51" t="s">
        <v>10</v>
      </c>
      <c r="F51" s="12">
        <v>3000</v>
      </c>
      <c r="H51" s="15" cm="1">
        <f t="array" ref="H51">SUMPRODUCT(tracking_table[Amount],--(tracking_table[Date]&lt;=tracking_table[[#This Row],[Date]]),(tracking_table[Deposit/Withdrawal] ="Withdrawal") *(-1) + (tracking_table[Deposit/Withdrawal]="Deposit"))</f>
        <v>34843.949999999997</v>
      </c>
      <c r="I51" s="40">
        <f>IF(C51="","",DATE(YEAR(tracking_table[[#This Row],[Date]]),MONTH(tracking_table[[#This Row],[Date]]),1))</f>
        <v>45292</v>
      </c>
    </row>
    <row r="52" spans="3:9">
      <c r="C52" s="9">
        <v>45323</v>
      </c>
      <c r="D52" t="s">
        <v>36</v>
      </c>
      <c r="E52" t="s">
        <v>10</v>
      </c>
      <c r="F52" s="12">
        <v>777</v>
      </c>
      <c r="H52" s="15" cm="1">
        <f t="array" ref="H52">SUMPRODUCT(tracking_table[Amount],--(tracking_table[Date]&lt;=tracking_table[[#This Row],[Date]]),(tracking_table[Deposit/Withdrawal] ="Withdrawal") *(-1) + (tracking_table[Deposit/Withdrawal]="Deposit"))</f>
        <v>35620.949999999997</v>
      </c>
      <c r="I52" s="40">
        <f>IF(C52="","",DATE(YEAR(tracking_table[[#This Row],[Date]]),MONTH(tracking_table[[#This Row],[Date]]),1))</f>
        <v>45323</v>
      </c>
    </row>
    <row r="53" spans="3:9">
      <c r="C53" s="9">
        <v>45324</v>
      </c>
      <c r="D53" t="s">
        <v>69</v>
      </c>
      <c r="E53" t="s">
        <v>10</v>
      </c>
      <c r="F53" s="12">
        <v>411</v>
      </c>
      <c r="H53" s="15" cm="1">
        <f t="array" ref="H53">SUMPRODUCT(tracking_table[Amount],--(tracking_table[Date]&lt;=tracking_table[[#This Row],[Date]]),(tracking_table[Deposit/Withdrawal] ="Withdrawal") *(-1) + (tracking_table[Deposit/Withdrawal]="Deposit"))</f>
        <v>36031.949999999997</v>
      </c>
      <c r="I53" s="40">
        <f>IF(C53="","",DATE(YEAR(tracking_table[[#This Row],[Date]]),MONTH(tracking_table[[#This Row],[Date]]),1))</f>
        <v>45323</v>
      </c>
    </row>
  </sheetData>
  <conditionalFormatting sqref="D12:D53">
    <cfRule type="expression" dxfId="12" priority="1">
      <formula>ISNA(MATCH(D12,GetAllNames,0))</formula>
    </cfRule>
  </conditionalFormatting>
  <conditionalFormatting sqref="F12:F53">
    <cfRule type="expression" dxfId="11" priority="3">
      <formula>E12="Withdrawal"</formula>
    </cfRule>
    <cfRule type="expression" dxfId="10" priority="4">
      <formula>E12="Deposit"</formula>
    </cfRule>
  </conditionalFormatting>
  <dataValidations count="4">
    <dataValidation type="list" allowBlank="1" showInputMessage="1" showErrorMessage="1" errorTitle="Category Error" error="Enter a valid transaction type" sqref="E12:E53" xr:uid="{19542C96-399A-DF41-A749-48737AB98ADF}">
      <formula1>"Deposit, Withdrawal"</formula1>
    </dataValidation>
    <dataValidation type="custom" allowBlank="1" showInputMessage="1" showErrorMessage="1" errorTitle="Number error" error="Enter a valid number" sqref="F12:F53" xr:uid="{D1FCF3BB-15EA-784B-A9A3-0D7ECCC1F636}">
      <formula1>ISNUMBER(F12)</formula1>
    </dataValidation>
    <dataValidation type="list" allowBlank="1" showInputMessage="1" showErrorMessage="1" errorTitle="Name Error" error="Choose a name from the account holders list" sqref="D12:D53" xr:uid="{9B3DA1B9-3724-FB4F-875B-EAF2999B4632}">
      <formula1>AccountHoldersforValidation</formula1>
    </dataValidation>
    <dataValidation type="date" operator="greaterThan" allowBlank="1" showInputMessage="1" showErrorMessage="1" errorTitle="Date Error" error="Enter a valid date" sqref="C1:C1048576" xr:uid="{94D155FC-D58F-D544-A127-BC6FC1987BF9}">
      <formula1>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5B1-C0FB-004F-B1C5-A6CBD74063A5}">
  <dimension ref="B1:AH68"/>
  <sheetViews>
    <sheetView showGridLines="0" tabSelected="1" topLeftCell="B4" zoomScale="81" zoomScaleNormal="100" workbookViewId="0">
      <selection activeCell="AD20" sqref="AD20"/>
    </sheetView>
  </sheetViews>
  <sheetFormatPr baseColWidth="10" defaultRowHeight="16"/>
  <cols>
    <col min="1" max="1" width="1.5" customWidth="1"/>
    <col min="2" max="2" width="3" style="1" customWidth="1"/>
    <col min="3" max="6" width="9.5" hidden="1" customWidth="1"/>
    <col min="7" max="8" width="1.1640625" customWidth="1"/>
    <col min="9" max="9" width="15.83203125" customWidth="1"/>
    <col min="10" max="10" width="16.5" style="32" customWidth="1"/>
    <col min="11" max="11" width="16.1640625" style="32" customWidth="1"/>
    <col min="12" max="12" width="22.1640625" style="32" customWidth="1"/>
    <col min="13" max="13" width="16.1640625" style="32" customWidth="1"/>
    <col min="14" max="14" width="7.5" customWidth="1"/>
    <col min="17" max="17" width="9.6640625" customWidth="1"/>
    <col min="18" max="18" width="7.33203125" customWidth="1"/>
    <col min="19" max="19" width="3.83203125" customWidth="1"/>
    <col min="20" max="20" width="9.6640625" style="71" customWidth="1"/>
    <col min="21" max="21" width="13.5" style="75" customWidth="1"/>
    <col min="22" max="22" width="2.6640625" customWidth="1"/>
    <col min="23" max="24" width="10" customWidth="1"/>
    <col min="25" max="25" width="9.83203125" customWidth="1"/>
    <col min="26" max="26" width="8.33203125" customWidth="1"/>
    <col min="27" max="27" width="7.33203125" customWidth="1"/>
    <col min="28" max="28" width="15.5" customWidth="1"/>
  </cols>
  <sheetData>
    <row r="1" spans="2:34" s="20" customFormat="1" ht="8" hidden="1" customHeight="1">
      <c r="B1" s="19"/>
      <c r="J1" s="30"/>
      <c r="K1" s="30"/>
      <c r="L1" s="30"/>
      <c r="M1" s="30"/>
      <c r="T1" s="70"/>
      <c r="U1" s="73"/>
    </row>
    <row r="2" spans="2:34" s="3" customFormat="1" ht="31" hidden="1" customHeight="1">
      <c r="B2" s="61" t="s">
        <v>61</v>
      </c>
      <c r="J2" s="31"/>
      <c r="K2" s="31"/>
      <c r="L2" s="31"/>
      <c r="M2" s="31"/>
      <c r="T2" s="60"/>
      <c r="U2" s="74"/>
    </row>
    <row r="3" spans="2:34" s="20" customFormat="1" ht="10" hidden="1" customHeight="1">
      <c r="B3" s="19"/>
      <c r="J3" s="30"/>
      <c r="K3" s="30"/>
      <c r="L3" s="30"/>
      <c r="M3" s="30"/>
      <c r="T3" s="70"/>
      <c r="U3" s="73"/>
    </row>
    <row r="4" spans="2:34" ht="52" customHeight="1"/>
    <row r="5" spans="2:34" ht="19" customHeight="1">
      <c r="B5" s="5"/>
    </row>
    <row r="6" spans="2:34">
      <c r="B6" s="5"/>
      <c r="AA6" s="89" t="s">
        <v>23</v>
      </c>
      <c r="AB6" s="90"/>
    </row>
    <row r="7" spans="2:34">
      <c r="B7" s="5"/>
      <c r="Y7" s="95" t="s">
        <v>24</v>
      </c>
      <c r="Z7" s="95"/>
      <c r="AA7" s="91">
        <v>2024</v>
      </c>
      <c r="AB7" s="92"/>
    </row>
    <row r="8" spans="2:34">
      <c r="B8" s="5"/>
    </row>
    <row r="9" spans="2:34">
      <c r="B9" s="5"/>
      <c r="AA9" s="93" t="s">
        <v>27</v>
      </c>
      <c r="AB9" s="94"/>
    </row>
    <row r="10" spans="2:34">
      <c r="B10" s="5"/>
      <c r="Y10" s="99" t="s">
        <v>28</v>
      </c>
      <c r="Z10" s="99"/>
      <c r="AA10" s="97" t="s">
        <v>49</v>
      </c>
      <c r="AB10" s="98"/>
    </row>
    <row r="11" spans="2:34">
      <c r="B11" s="5"/>
    </row>
    <row r="12" spans="2:34" ht="24">
      <c r="B12" s="5"/>
      <c r="I12" s="96" t="str">
        <f>"Account Breakdown: "&amp;IF(selected_period="To Date","To Date",IF(selected_period="Total Year",selected_year&amp;" (Total Year)",selected_period_display&amp;" "&amp;selected_year))</f>
        <v>Account Breakdown: To Date</v>
      </c>
      <c r="J12" s="96"/>
      <c r="K12" s="96"/>
      <c r="L12" s="96"/>
      <c r="M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</row>
    <row r="13" spans="2:34">
      <c r="B13" s="5"/>
    </row>
    <row r="14" spans="2:34" ht="25" customHeight="1">
      <c r="B14" s="5"/>
      <c r="D14" t="s">
        <v>43</v>
      </c>
      <c r="E14" t="s">
        <v>42</v>
      </c>
      <c r="F14" t="s">
        <v>41</v>
      </c>
      <c r="I14" s="78" t="str">
        <f>selected_period_display</f>
        <v>To Date</v>
      </c>
      <c r="J14" s="79" t="s">
        <v>39</v>
      </c>
      <c r="K14" s="79" t="s">
        <v>38</v>
      </c>
      <c r="L14" s="79" t="s">
        <v>21</v>
      </c>
      <c r="M14" s="79" t="s">
        <v>22</v>
      </c>
      <c r="Z14" s="33"/>
      <c r="AA14" s="34"/>
      <c r="AB14" s="34"/>
      <c r="AC14" s="34"/>
      <c r="AD14" s="34"/>
      <c r="AE14" s="34"/>
      <c r="AF14" s="34"/>
      <c r="AG14" s="34"/>
      <c r="AH14" s="34"/>
    </row>
    <row r="15" spans="2:34" ht="19">
      <c r="C15" t="str" cm="1">
        <f t="array" aca="1" ref="C15:C18" ca="1">DropdownForDashboard</f>
        <v>Boris</v>
      </c>
      <c r="D15">
        <f ca="1">1*(AND(C15&lt;&gt;"Total",C15&lt;&gt;"Interest",C15&lt;&gt;""))</f>
        <v>1</v>
      </c>
      <c r="E15">
        <f ca="1">1*(C15="Interest")</f>
        <v>0</v>
      </c>
      <c r="F15">
        <f ca="1">1*(C15="Total")</f>
        <v>0</v>
      </c>
      <c r="I15" s="80" t="str" cm="1">
        <f t="array" aca="1" ref="I15:I18" ca="1">DropdownForDashboard</f>
        <v>Boris</v>
      </c>
      <c r="J15" s="32" cm="1">
        <f t="array" aca="1" ref="J15" ca="1">IF(I15="","",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SUM(tracking_table[Amount]*(tracking_table[Name]=I15)*(tracking_table[Deposit/Withdrawal]="Deposit")),
                 IF(selected_period="Total Year",
                    SUM(tracking_table[Amount]*(tracking_table[Name]=I15)*(tracking_table[Deposit/Withdrawal]="Deposit")*(YEAR(tracking_table[Date])=selected_year)),
                    SUM(tracking_table[Amount]*(tracking_table[Name]=I15)*(tracking_table[Deposit/Withdrawal]="Deposit")*(YEAR(tracking_table[Date])=selected_year)*(MONTH(tracking_table[Date])=selected_period))))))</f>
        <v>10072</v>
      </c>
      <c r="K15" s="32" cm="1">
        <f t="array" aca="1" ref="K15" ca="1">IF(I15="","",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SUM(tracking_table[Amount]*(tracking_table[Name]=I15)*(tracking_table[Deposit/Withdrawal]="Withdrawal")),
                      IF(selected_period="Total Year",
                          SUM(tracking_table[Amount]*(tracking_table[Name]=I15)*(tracking_table[Deposit/Withdrawal]="Withdrawal")*(YEAR(tracking_table[Date])=selected_year)),
                          SUM(tracking_table[Amount]*(tracking_table[Name]=I15)*(tracking_table[Deposit/Withdrawal]="Withdrawal")*(YEAR(tracking_table[Date])=selected_year)*(MONTH(tracking_table[Date])=selected_period)))))))</f>
        <v>0</v>
      </c>
      <c r="L15" s="32">
        <f ca="1">_xlfn.IFNA(IF($I15="","",
      IF(is_total,selected_period_interest,
         IF(selected_period="To Date",
         SUM(INDEX(CALC!$I$53:$M$136,MATCH(MIN(CALC!$H$53:$H$136),CALC!$H$53:$H$136,0),MATCH($I15,CALC!$I$52:$M$52,0)):INDEX(CALC!$I$53:$M$136,MATCH(MAX(CALC!$H$53:$H$136),CALC!$H$53:$H$136,0),MATCH($I15,CALC!$I$52:$M$52,0))),
              IF(selected_period="Total Year",SUMIFS(OFFSET(CALC!$H$53:$H$136, 0, MATCH($I15, CALC!$I$52:$M$52, 0)),CALC!$H$53:$H$136, "&gt;="&amp;DATE(selected_year,1,1), CALC!$H$53:$H$136, "&lt;="&amp;DATE(selected_year,12,31)),
INDEX(CALC!$I$53:$M$136,MATCH(DATE(selected_year,selected_period,1),CALC!$H$53:$H$136,0),MATCH($I15,CALC!$I$52:$M$52,0)))))),0)</f>
        <v>282.65285468979732</v>
      </c>
      <c r="M15" s="32">
        <f ca="1">IF(I15="","",(J15-K15)+L15)</f>
        <v>10354.652854689797</v>
      </c>
      <c r="Z15" s="34"/>
      <c r="AA15" s="34"/>
      <c r="AB15" s="34"/>
      <c r="AC15" s="34"/>
      <c r="AD15" s="34"/>
      <c r="AE15" s="34"/>
      <c r="AF15" s="34"/>
      <c r="AG15" s="34"/>
      <c r="AH15" s="34"/>
    </row>
    <row r="16" spans="2:34" ht="19">
      <c r="C16" t="str">
        <f ca="1"/>
        <v>Nancy</v>
      </c>
      <c r="D16">
        <f t="shared" ref="D16:D27" ca="1" si="0">1*(AND(C16&lt;&gt;"Total",C16&lt;&gt;"Interest",C16&lt;&gt;""))</f>
        <v>1</v>
      </c>
      <c r="E16">
        <f t="shared" ref="E16:E27" ca="1" si="1">1*(C16="Interest")</f>
        <v>0</v>
      </c>
      <c r="F16">
        <f t="shared" ref="F16:F27" ca="1" si="2">1*(C16="Total")</f>
        <v>0</v>
      </c>
      <c r="I16" s="80" t="str">
        <f ca="1"/>
        <v>Nancy</v>
      </c>
      <c r="J16" s="32" cm="1">
        <f t="array" aca="1" ref="J16" ca="1">IF(I16="","",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SUM(tracking_table[Amount]*(tracking_table[Name]=I16)*(tracking_table[Deposit/Withdrawal]="Deposit")),
                 IF(selected_period="Total Year",
                    SUM(tracking_table[Amount]*(tracking_table[Name]=I16)*(tracking_table[Deposit/Withdrawal]="Deposit")*(YEAR(tracking_table[Date])=selected_year)),
                    SUM(tracking_table[Amount]*(tracking_table[Name]=I16)*(tracking_table[Deposit/Withdrawal]="Deposit")*(YEAR(tracking_table[Date])=selected_year)*(MONTH(tracking_table[Date])=selected_period))))))</f>
        <v>13544.4</v>
      </c>
      <c r="K16" s="32" cm="1">
        <f t="array" aca="1" ref="K16" ca="1">IF(I16="","",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SUM(tracking_table[Amount]*(tracking_table[Name]=I16)*(tracking_table[Deposit/Withdrawal]="Withdrawal")),
                      IF(selected_period="Total Year",
                          SUM(tracking_table[Amount]*(tracking_table[Name]=I16)*(tracking_table[Deposit/Withdrawal]="Withdrawal")*(YEAR(tracking_table[Date])=selected_year)),
                          SUM(tracking_table[Amount]*(tracking_table[Name]=I16)*(tracking_table[Deposit/Withdrawal]="Withdrawal")*(YEAR(tracking_table[Date])=selected_year)*(MONTH(tracking_table[Date])=selected_period)))))))</f>
        <v>1190</v>
      </c>
      <c r="L16" s="32">
        <f ca="1">_xlfn.IFNA(IF($I16="","",
      IF(is_total,selected_period_interest,
         IF(selected_period="To Date",
         SUM(INDEX(CALC!$I$53:$M$136,MATCH(MIN(CALC!$H$53:$H$136),CALC!$H$53:$H$136,0),MATCH($I16,CALC!$I$52:$M$52,0)):INDEX(CALC!$I$53:$M$136,MATCH(MAX(CALC!$H$53:$H$136),CALC!$H$53:$H$136,0),MATCH($I16,CALC!$I$52:$M$52,0))),
              IF(selected_period="Total Year",SUMIFS(OFFSET(CALC!$H$53:$H$136, 0, MATCH($I16, CALC!$I$52:$M$52, 0)),CALC!$H$53:$H$136, "&gt;="&amp;DATE(selected_year,1,1), CALC!$H$53:$H$136, "&lt;="&amp;DATE(selected_year,12,31)),
INDEX(CALC!$I$53:$M$136,MATCH(DATE(selected_year,selected_period,1),CALC!$H$53:$H$136,0),MATCH($I16,CALC!$I$52:$M$52,0)))))),0)</f>
        <v>377.5741432397262</v>
      </c>
      <c r="M16" s="32">
        <f ca="1">IF(I16="","",(J16-K16)+L16)</f>
        <v>12731.974143239726</v>
      </c>
      <c r="S16" s="83" t="str">
        <f ca="1">IF(I15="","",IF(I15="Total","",I15))</f>
        <v>Boris</v>
      </c>
      <c r="T16" s="76"/>
      <c r="U16" s="86">
        <f ca="1">IF(S16="","",INDEX(I15:M19,MATCH(S16,I15:I19,0),5))</f>
        <v>10354.652854689797</v>
      </c>
      <c r="V16" s="72"/>
      <c r="Z16" s="34"/>
      <c r="AA16" s="34"/>
      <c r="AB16" s="34"/>
      <c r="AC16" s="34"/>
      <c r="AD16" s="34"/>
      <c r="AE16" s="34"/>
      <c r="AF16" s="34"/>
      <c r="AG16" s="34"/>
      <c r="AH16" s="34"/>
    </row>
    <row r="17" spans="3:34" ht="19">
      <c r="C17" t="str">
        <f ca="1"/>
        <v>Sid</v>
      </c>
      <c r="D17">
        <f t="shared" ca="1" si="0"/>
        <v>1</v>
      </c>
      <c r="E17">
        <f t="shared" ca="1" si="1"/>
        <v>0</v>
      </c>
      <c r="F17">
        <f t="shared" ca="1" si="2"/>
        <v>0</v>
      </c>
      <c r="I17" s="80" t="str">
        <f ca="1"/>
        <v>Sid</v>
      </c>
      <c r="J17" s="32" cm="1">
        <f t="array" aca="1" ref="J17" ca="1">IF(I17="","",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SUM(tracking_table[Amount]*(tracking_table[Name]=I17)*(tracking_table[Deposit/Withdrawal]="Deposit")),
                 IF(selected_period="Total Year",
                    SUM(tracking_table[Amount]*(tracking_table[Name]=I17)*(tracking_table[Deposit/Withdrawal]="Deposit")*(YEAR(tracking_table[Date])=selected_year)),
                    SUM(tracking_table[Amount]*(tracking_table[Name]=I17)*(tracking_table[Deposit/Withdrawal]="Deposit")*(YEAR(tracking_table[Date])=selected_year)*(MONTH(tracking_table[Date])=selected_period))))))</f>
        <v>15106.4</v>
      </c>
      <c r="K17" s="32" cm="1">
        <f t="array" aca="1" ref="K17" ca="1">IF(I17="","",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SUM(tracking_table[Amount]*(tracking_table[Name]=I17)*(tracking_table[Deposit/Withdrawal]="Withdrawal")),
                      IF(selected_period="Total Year",
                          SUM(tracking_table[Amount]*(tracking_table[Name]=I17)*(tracking_table[Deposit/Withdrawal]="Withdrawal")*(YEAR(tracking_table[Date])=selected_year)),
                          SUM(tracking_table[Amount]*(tracking_table[Name]=I17)*(tracking_table[Deposit/Withdrawal]="Withdrawal")*(YEAR(tracking_table[Date])=selected_year)*(MONTH(tracking_table[Date])=selected_period)))))))</f>
        <v>2550</v>
      </c>
      <c r="L17" s="32">
        <f ca="1">_xlfn.IFNA(IF($I17="","",
      IF(is_total,selected_period_interest,
         IF(selected_period="To Date",
         SUM(INDEX(CALC!$I$53:$M$136,MATCH(MIN(CALC!$H$53:$H$136),CALC!$H$53:$H$136,0),MATCH($I17,CALC!$I$52:$M$52,0)):INDEX(CALC!$I$53:$M$136,MATCH(MAX(CALC!$H$53:$H$136),CALC!$H$53:$H$136,0),MATCH($I17,CALC!$I$52:$M$52,0))),
              IF(selected_period="Total Year",SUMIFS(OFFSET(CALC!$H$53:$H$136, 0, MATCH($I17, CALC!$I$52:$M$52, 0)),CALC!$H$53:$H$136, "&gt;="&amp;DATE(selected_year,1,1), CALC!$H$53:$H$136, "&lt;="&amp;DATE(selected_year,12,31)),
INDEX(CALC!$I$53:$M$136,MATCH(DATE(selected_year,selected_period,1),CALC!$H$53:$H$136,0),MATCH($I17,CALC!$I$52:$M$52,0)))))),0)</f>
        <v>388.92300207047646</v>
      </c>
      <c r="M17" s="32">
        <f t="shared" ref="M17:M27" ca="1" si="3">IF(I17="","",(J17-K17)+L17)</f>
        <v>12945.323002070476</v>
      </c>
      <c r="S17" s="83" t="str">
        <f ca="1">IF(I16="","",IF(I16="Total","",I16))</f>
        <v>Nancy</v>
      </c>
      <c r="T17" s="76"/>
      <c r="U17" s="86">
        <f t="shared" ref="U17:U21" ca="1" si="4">IF(S17="","",INDEX(I16:M20,MATCH(S17,I16:I20,0),5))</f>
        <v>12731.974143239726</v>
      </c>
      <c r="Z17" s="34"/>
      <c r="AA17" s="34"/>
      <c r="AB17" s="34"/>
      <c r="AC17" s="34"/>
      <c r="AD17" s="34"/>
      <c r="AE17" s="34"/>
      <c r="AF17" s="34"/>
      <c r="AG17" s="34"/>
      <c r="AH17" s="34"/>
    </row>
    <row r="18" spans="3:34" ht="19">
      <c r="C18" t="str">
        <f ca="1"/>
        <v>Total</v>
      </c>
      <c r="D18">
        <f t="shared" ca="1" si="0"/>
        <v>0</v>
      </c>
      <c r="E18">
        <f t="shared" ca="1" si="1"/>
        <v>0</v>
      </c>
      <c r="F18">
        <f t="shared" ca="1" si="2"/>
        <v>1</v>
      </c>
      <c r="I18" s="80" t="str">
        <f ca="1"/>
        <v>Total</v>
      </c>
      <c r="J18" s="32" cm="1">
        <f t="array" aca="1" ref="J18" ca="1">IF(I18="","",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SUM(tracking_table[Amount]*(tracking_table[Name]=I18)*(tracking_table[Deposit/Withdrawal]="Deposit")),
                 IF(selected_period="Total Year",
                    SUM(tracking_table[Amount]*(tracking_table[Name]=I18)*(tracking_table[Deposit/Withdrawal]="Deposit")*(YEAR(tracking_table[Date])=selected_year)),
                    SUM(tracking_table[Amount]*(tracking_table[Name]=I18)*(tracking_table[Deposit/Withdrawal]="Deposit")*(YEAR(tracking_table[Date])=selected_year)*(MONTH(tracking_table[Date])=selected_period))))))</f>
        <v>38722.800000000003</v>
      </c>
      <c r="K18" s="32" cm="1">
        <f t="array" aca="1" ref="K18" ca="1">IF(I18="","",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SUM(tracking_table[Amount]*(tracking_table[Name]=I18)*(tracking_table[Deposit/Withdrawal]="Withdrawal")),
                      IF(selected_period="Total Year",
                          SUM(tracking_table[Amount]*(tracking_table[Name]=I18)*(tracking_table[Deposit/Withdrawal]="Withdrawal")*(YEAR(tracking_table[Date])=selected_year)),
                          SUM(tracking_table[Amount]*(tracking_table[Name]=I18)*(tracking_table[Deposit/Withdrawal]="Withdrawal")*(YEAR(tracking_table[Date])=selected_year)*(MONTH(tracking_table[Date])=selected_period)))))))</f>
        <v>3740</v>
      </c>
      <c r="L18" s="32">
        <f ca="1">_xlfn.IFNA(IF($I18="","",
      IF(is_total,selected_period_interest,
         IF(selected_period="To Date",
         SUM(INDEX(CALC!$I$53:$M$136,MATCH(MIN(CALC!$H$53:$H$136),CALC!$H$53:$H$136,0),MATCH($I18,CALC!$I$52:$M$52,0)):INDEX(CALC!$I$53:$M$136,MATCH(MAX(CALC!$H$53:$H$136),CALC!$H$53:$H$136,0),MATCH($I18,CALC!$I$52:$M$52,0))),
              IF(selected_period="Total Year",SUMIFS(OFFSET(CALC!$H$53:$H$136, 0, MATCH($I18, CALC!$I$52:$M$52, 0)),CALC!$H$53:$H$136, "&gt;="&amp;DATE(selected_year,1,1), CALC!$H$53:$H$136, "&lt;="&amp;DATE(selected_year,12,31)),
INDEX(CALC!$I$53:$M$136,MATCH(DATE(selected_year,selected_period,1),CALC!$H$53:$H$136,0),MATCH($I18,CALC!$I$52:$M$52,0)))))),0)</f>
        <v>1049.1500000000001</v>
      </c>
      <c r="M18" s="32">
        <f t="shared" ca="1" si="3"/>
        <v>36031.950000000004</v>
      </c>
      <c r="S18" s="83" t="str">
        <f ca="1">IF(I17="","",IF(I17="Total","",I17))</f>
        <v>Sid</v>
      </c>
      <c r="T18" s="76"/>
      <c r="U18" s="86">
        <f t="shared" ref="U18:U20" ca="1" si="5">IF(S18="","",INDEX(I17:M21,MATCH(S18,I17:I21,0),5))</f>
        <v>12945.323002070476</v>
      </c>
      <c r="Z18" s="34"/>
      <c r="AA18" s="34"/>
      <c r="AB18" s="34"/>
      <c r="AC18" s="34"/>
      <c r="AD18" s="34"/>
      <c r="AE18" s="34"/>
      <c r="AF18" s="34"/>
      <c r="AG18" s="34"/>
      <c r="AH18" s="34"/>
    </row>
    <row r="19" spans="3:34" ht="19">
      <c r="D19">
        <f t="shared" si="0"/>
        <v>0</v>
      </c>
      <c r="E19">
        <f t="shared" si="1"/>
        <v>0</v>
      </c>
      <c r="F19">
        <f t="shared" si="2"/>
        <v>0</v>
      </c>
      <c r="I19" s="80"/>
      <c r="J19" s="32" t="str" cm="1">
        <f t="array" ref="J19">IF(I19="","",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SUM(tracking_table[Amount]*(tracking_table[Name]=I19)*(tracking_table[Deposit/Withdrawal]="Deposit")),
                 IF(selected_period="Total Year",
                    SUM(tracking_table[Amount]*(tracking_table[Name]=I19)*(tracking_table[Deposit/Withdrawal]="Deposit")*(YEAR(tracking_table[Date])=selected_year)),
                    SUM(tracking_table[Amount]*(tracking_table[Name]=I19)*(tracking_table[Deposit/Withdrawal]="Deposit")*(YEAR(tracking_table[Date])=selected_year)*(MONTH(tracking_table[Date])=selected_period))))))</f>
        <v/>
      </c>
      <c r="K19" s="32" t="str" cm="1">
        <f t="array" ref="K19">IF(I19="","",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SUM(tracking_table[Amount]*(tracking_table[Name]=I19)*(tracking_table[Deposit/Withdrawal]="Withdrawal")),
                      IF(selected_period="Total Year",
                          SUM(tracking_table[Amount]*(tracking_table[Name]=I19)*(tracking_table[Deposit/Withdrawal]="Withdrawal")*(YEAR(tracking_table[Date])=selected_year)),
                          SUM(tracking_table[Amount]*(tracking_table[Name]=I19)*(tracking_table[Deposit/Withdrawal]="Withdrawal")*(YEAR(tracking_table[Date])=selected_year)*(MONTH(tracking_table[Date])=selected_period)))))))</f>
        <v/>
      </c>
      <c r="L19" s="32" t="str">
        <f ca="1">_xlfn.IFNA(IF($I19="","",
      IF(is_total,selected_period_interest,
         IF(selected_period="To Date",
         SUM(INDEX(CALC!$I$53:$M$136,MATCH(MIN(CALC!$H$53:$H$136),CALC!$H$53:$H$136,0),MATCH($I19,CALC!$I$52:$M$52,0)):INDEX(CALC!$I$53:$M$136,MATCH(MAX(CALC!$H$53:$H$136),CALC!$H$53:$H$136,0),MATCH($I19,CALC!$I$52:$M$52,0))),
              IF(selected_period="Total Year",SUMIFS(OFFSET(CALC!$H$53:$H$136, 0, MATCH($I19, CALC!$I$52:$M$52, 0)),CALC!$H$53:$H$136, "&gt;="&amp;DATE(selected_year,1,1), CALC!$H$53:$H$136, "&lt;="&amp;DATE(selected_year,12,31)),
INDEX(CALC!$I$53:$M$136,MATCH(DATE(selected_year,selected_period,1),CALC!$H$53:$H$136,0),MATCH($I19,CALC!$I$52:$M$52,0)))))),0)</f>
        <v/>
      </c>
      <c r="M19" s="32" t="str">
        <f t="shared" si="3"/>
        <v/>
      </c>
      <c r="S19" s="83" t="str">
        <f ca="1">IF(I18="","",IF(I18="Total","",I18))</f>
        <v/>
      </c>
      <c r="T19" s="76"/>
      <c r="U19" s="86" t="str">
        <f t="shared" ca="1" si="5"/>
        <v/>
      </c>
      <c r="Z19" s="34"/>
      <c r="AA19" s="34"/>
      <c r="AB19" s="34"/>
      <c r="AC19" s="34"/>
      <c r="AD19" s="34"/>
      <c r="AE19" s="34"/>
      <c r="AF19" s="34"/>
      <c r="AG19" s="34"/>
      <c r="AH19" s="34"/>
    </row>
    <row r="20" spans="3:34" ht="19">
      <c r="D20">
        <f t="shared" si="0"/>
        <v>0</v>
      </c>
      <c r="E20">
        <f t="shared" si="1"/>
        <v>0</v>
      </c>
      <c r="F20">
        <f t="shared" si="2"/>
        <v>0</v>
      </c>
      <c r="I20" s="80"/>
      <c r="J20" s="32" t="str" cm="1">
        <f t="array" ref="J20">IF(I20="","",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SUM(tracking_table[Amount]*(tracking_table[Name]=I20)*(tracking_table[Deposit/Withdrawal]="Deposit")),
                 IF(selected_period="Total Year",
                    SUM(tracking_table[Amount]*(tracking_table[Name]=I20)*(tracking_table[Deposit/Withdrawal]="Deposit")*(YEAR(tracking_table[Date])=selected_year)),
                    SUM(tracking_table[Amount]*(tracking_table[Name]=I20)*(tracking_table[Deposit/Withdrawal]="Deposit")*(YEAR(tracking_table[Date])=selected_year)*(MONTH(tracking_table[Date])=selected_period))))))</f>
        <v/>
      </c>
      <c r="K20" s="32" t="str" cm="1">
        <f t="array" ref="K20">IF(I20="","",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SUM(tracking_table[Amount]*(tracking_table[Name]=I20)*(tracking_table[Deposit/Withdrawal]="Withdrawal")),
                      IF(selected_period="Total Year",
                          SUM(tracking_table[Amount]*(tracking_table[Name]=I20)*(tracking_table[Deposit/Withdrawal]="Withdrawal")*(YEAR(tracking_table[Date])=selected_year)),
                          SUM(tracking_table[Amount]*(tracking_table[Name]=I20)*(tracking_table[Deposit/Withdrawal]="Withdrawal")*(YEAR(tracking_table[Date])=selected_year)*(MONTH(tracking_table[Date])=selected_period)))))))</f>
        <v/>
      </c>
      <c r="L20" s="32" t="str">
        <f ca="1">_xlfn.IFNA(IF($I20="","",
      IF(is_total,selected_period_interest,
         IF(selected_period="To Date",
         SUM(INDEX(CALC!$I$53:$M$136,MATCH(MIN(CALC!$H$53:$H$136),CALC!$H$53:$H$136,0),MATCH($I20,CALC!$I$52:$M$52,0)):INDEX(CALC!$I$53:$M$136,MATCH(MAX(CALC!$H$53:$H$136),CALC!$H$53:$H$136,0),MATCH($I20,CALC!$I$52:$M$52,0))),
              IF(selected_period="Total Year",SUMIFS(OFFSET(CALC!$H$53:$H$136, 0, MATCH($I20, CALC!$I$52:$M$52, 0)),CALC!$H$53:$H$136, "&gt;="&amp;DATE(selected_year,1,1), CALC!$H$53:$H$136, "&lt;="&amp;DATE(selected_year,12,31)),
INDEX(CALC!$I$53:$M$136,MATCH(DATE(selected_year,selected_period,1),CALC!$H$53:$H$136,0),MATCH($I20,CALC!$I$52:$M$52,0)))))),0)</f>
        <v/>
      </c>
      <c r="M20" s="32" t="str">
        <f t="shared" si="3"/>
        <v/>
      </c>
      <c r="S20" s="83" t="str">
        <f>IF(I19="","",IF(I19="Total","",I19))</f>
        <v/>
      </c>
      <c r="T20" s="76"/>
      <c r="U20" s="86" t="str">
        <f t="shared" si="5"/>
        <v/>
      </c>
      <c r="Z20" s="34"/>
      <c r="AA20" s="34"/>
      <c r="AB20" s="34"/>
      <c r="AC20" s="34"/>
      <c r="AD20" s="34"/>
      <c r="AE20" s="34"/>
      <c r="AF20" s="34"/>
      <c r="AG20" s="34"/>
      <c r="AH20" s="34"/>
    </row>
    <row r="21" spans="3:34" ht="19" customHeight="1">
      <c r="D21">
        <f t="shared" si="0"/>
        <v>0</v>
      </c>
      <c r="E21">
        <f t="shared" si="1"/>
        <v>0</v>
      </c>
      <c r="F21">
        <f t="shared" si="2"/>
        <v>0</v>
      </c>
      <c r="I21" s="81"/>
      <c r="J21" s="32" t="str" cm="1">
        <f t="array" ref="J21">IF(I21="","",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SUM(tracking_table[Amount]*(tracking_table[Name]=I21)*(tracking_table[Deposit/Withdrawal]="Deposit")),
                 IF(selected_period="Total Year",
                    SUM(tracking_table[Amount]*(tracking_table[Name]=I21)*(tracking_table[Deposit/Withdrawal]="Deposit")*(YEAR(tracking_table[Date])=selected_year)),
                    SUM(tracking_table[Amount]*(tracking_table[Name]=I21)*(tracking_table[Deposit/Withdrawal]="Deposit")*(YEAR(tracking_table[Date])=selected_year)*(MONTH(tracking_table[Date])=selected_period))))))</f>
        <v/>
      </c>
      <c r="K21" s="32" t="str" cm="1">
        <f t="array" ref="K21">IF(I21="","",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SUM(tracking_table[Amount]*(tracking_table[Name]=I21)*(tracking_table[Deposit/Withdrawal]="Withdrawal")),
                      IF(selected_period="Total Year",
                          SUM(tracking_table[Amount]*(tracking_table[Name]=I21)*(tracking_table[Deposit/Withdrawal]="Withdrawal")*(YEAR(tracking_table[Date])=selected_year)),
                          SUM(tracking_table[Amount]*(tracking_table[Name]=I21)*(tracking_table[Deposit/Withdrawal]="Withdrawal")*(YEAR(tracking_table[Date])=selected_year)*(MONTH(tracking_table[Date])=selected_period)))))))</f>
        <v/>
      </c>
      <c r="L21" s="32" t="str">
        <f ca="1">_xlfn.IFNA(IF($I21="","",
      IF(is_total,selected_period_interest,
         IF(selected_period="To Date",
         SUM(INDEX(CALC!$I$53:$M$136,MATCH(MIN(CALC!$H$53:$H$136),CALC!$H$53:$H$136,0),MATCH($I21,CALC!$I$52:$M$52,0)):INDEX(CALC!$I$53:$M$136,MATCH(MAX(CALC!$H$53:$H$136),CALC!$H$53:$H$136,0),MATCH($I21,CALC!$I$52:$M$52,0))),
              IF(selected_period="Total Year",SUMIFS(OFFSET(CALC!$H$53:$H$136, 0, MATCH($I21, CALC!$I$52:$M$52, 0)),CALC!$H$53:$H$136, "&gt;="&amp;DATE(selected_year,1,1), CALC!$H$53:$H$136, "&lt;="&amp;DATE(selected_year,12,31)),
INDEX(CALC!$I$53:$M$136,MATCH(DATE(selected_year,selected_period,1),CALC!$H$53:$H$136,0),MATCH($I21,CALC!$I$52:$M$52,0)))))),0)</f>
        <v/>
      </c>
      <c r="M21" s="32" t="str">
        <f t="shared" si="3"/>
        <v/>
      </c>
      <c r="S21" s="88"/>
      <c r="T21" s="76"/>
      <c r="U21" s="87"/>
      <c r="Z21" s="34"/>
      <c r="AA21" s="34"/>
      <c r="AB21" s="34"/>
      <c r="AC21" s="34"/>
      <c r="AD21" s="34"/>
      <c r="AE21" s="34"/>
      <c r="AF21" s="34"/>
      <c r="AG21" s="34"/>
      <c r="AH21" s="34"/>
    </row>
    <row r="22" spans="3:34" ht="19">
      <c r="D22">
        <f t="shared" si="0"/>
        <v>0</v>
      </c>
      <c r="E22">
        <f t="shared" si="1"/>
        <v>0</v>
      </c>
      <c r="F22">
        <f t="shared" si="2"/>
        <v>0</v>
      </c>
      <c r="I22" s="81"/>
      <c r="J22" s="32" t="str" cm="1">
        <f t="array" ref="J22">IF(I22="","",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SUM(tracking_table[Amount]*(tracking_table[Name]=I22)*(tracking_table[Deposit/Withdrawal]="Deposit")),
                 IF(selected_period="Total Year",
                    SUM(tracking_table[Amount]*(tracking_table[Name]=I22)*(tracking_table[Deposit/Withdrawal]="Deposit")*(YEAR(tracking_table[Date])=selected_year)),
                    SUM(tracking_table[Amount]*(tracking_table[Name]=I22)*(tracking_table[Deposit/Withdrawal]="Deposit")*(YEAR(tracking_table[Date])=selected_year)*(MONTH(tracking_table[Date])=selected_period))))))</f>
        <v/>
      </c>
      <c r="K22" s="32" t="str" cm="1">
        <f t="array" ref="K22">IF(I22="","",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SUM(tracking_table[Amount]*(tracking_table[Name]=I22)*(tracking_table[Deposit/Withdrawal]="Withdrawal")),
                      IF(selected_period="Total Year",
                          SUM(tracking_table[Amount]*(tracking_table[Name]=I22)*(tracking_table[Deposit/Withdrawal]="Withdrawal")*(YEAR(tracking_table[Date])=selected_year)),
                          SUM(tracking_table[Amount]*(tracking_table[Name]=I22)*(tracking_table[Deposit/Withdrawal]="Withdrawal")*(YEAR(tracking_table[Date])=selected_year)*(MONTH(tracking_table[Date])=selected_period)))))))</f>
        <v/>
      </c>
      <c r="L22" s="32" t="str">
        <f ca="1">_xlfn.IFNA(IF($I22="","",
      IF(is_total,selected_period_interest,
         IF(selected_period="To Date",
         SUM(INDEX(CALC!$I$53:$M$136,MATCH(MIN(CALC!$H$53:$H$136),CALC!$H$53:$H$136,0),MATCH($I22,CALC!$I$52:$M$52,0)):INDEX(CALC!$I$53:$M$136,MATCH(MAX(CALC!$H$53:$H$136),CALC!$H$53:$H$136,0),MATCH($I22,CALC!$I$52:$M$52,0))),
              IF(selected_period="Total Year",SUMIFS(OFFSET(CALC!$H$53:$H$136, 0, MATCH($I22, CALC!$I$52:$M$52, 0)),CALC!$H$53:$H$136, "&gt;="&amp;DATE(selected_year,1,1), CALC!$H$53:$H$136, "&lt;="&amp;DATE(selected_year,12,31)),
INDEX(CALC!$I$53:$M$136,MATCH(DATE(selected_year,selected_period,1),CALC!$H$53:$H$136,0),MATCH($I22,CALC!$I$52:$M$52,0)))))),0)</f>
        <v/>
      </c>
      <c r="M22" s="32" t="str">
        <f t="shared" si="3"/>
        <v/>
      </c>
      <c r="S22" s="77"/>
      <c r="T22" s="84" t="s">
        <v>4</v>
      </c>
      <c r="U22" s="85">
        <f ca="1">INDEX($I$15:$M$20,MATCH($T$22,$I$15:$I$20,0),5)</f>
        <v>36031.950000000004</v>
      </c>
      <c r="Z22" s="34"/>
      <c r="AA22" s="34"/>
      <c r="AB22" s="34"/>
      <c r="AC22" s="34"/>
      <c r="AD22" s="34"/>
      <c r="AE22" s="34"/>
      <c r="AF22" s="34"/>
      <c r="AG22" s="34"/>
      <c r="AH22" s="34"/>
    </row>
    <row r="23" spans="3:34" ht="19">
      <c r="D23">
        <f t="shared" si="0"/>
        <v>0</v>
      </c>
      <c r="E23">
        <f t="shared" si="1"/>
        <v>0</v>
      </c>
      <c r="F23">
        <f t="shared" si="2"/>
        <v>0</v>
      </c>
      <c r="I23" s="82"/>
      <c r="J23" s="32" t="str" cm="1">
        <f t="array" ref="J23">IF(I23="","",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SUM(tracking_table[Amount]*(tracking_table[Name]=I23)*(tracking_table[Deposit/Withdrawal]="Deposit")),
                 IF(selected_period="Total Year",
                    SUM(tracking_table[Amount]*(tracking_table[Name]=I23)*(tracking_table[Deposit/Withdrawal]="Deposit")*(YEAR(tracking_table[Date])=selected_year)),
                    SUM(tracking_table[Amount]*(tracking_table[Name]=I23)*(tracking_table[Deposit/Withdrawal]="Deposit")*(YEAR(tracking_table[Date])=selected_year)*(MONTH(tracking_table[Date])=selected_period))))))</f>
        <v/>
      </c>
      <c r="K23" s="32" t="str" cm="1">
        <f t="array" ref="K23">IF(I23="","",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SUM(tracking_table[Amount]*(tracking_table[Name]=I23)*(tracking_table[Deposit/Withdrawal]="Withdrawal")),
                      IF(selected_period="Total Year",
                          SUM(tracking_table[Amount]*(tracking_table[Name]=I23)*(tracking_table[Deposit/Withdrawal]="Withdrawal")*(YEAR(tracking_table[Date])=selected_year)),
                          SUM(tracking_table[Amount]*(tracking_table[Name]=I23)*(tracking_table[Deposit/Withdrawal]="Withdrawal")*(YEAR(tracking_table[Date])=selected_year)*(MONTH(tracking_table[Date])=selected_period)))))))</f>
        <v/>
      </c>
      <c r="L23" s="32" t="str">
        <f ca="1">_xlfn.IFNA(IF($I23="","",
      IF(is_total,selected_period_interest,
         IF(selected_period="To Date",
         SUM(INDEX(CALC!$I$53:$M$136,MATCH(MIN(CALC!$H$53:$H$136),CALC!$H$53:$H$136,0),MATCH($I23,CALC!$I$52:$M$52,0)):INDEX(CALC!$I$53:$M$136,MATCH(MAX(CALC!$H$53:$H$136),CALC!$H$53:$H$136,0),MATCH($I23,CALC!$I$52:$M$52,0))),
              IF(selected_period="Total Year",SUMIFS(OFFSET(CALC!$H$53:$H$136, 0, MATCH($I23, CALC!$I$52:$M$52, 0)),CALC!$H$53:$H$136, "&gt;="&amp;DATE(selected_year,1,1), CALC!$H$53:$H$136, "&lt;="&amp;DATE(selected_year,12,31)),
INDEX(CALC!$I$53:$M$136,MATCH(DATE(selected_year,selected_period,1),CALC!$H$53:$H$136,0),MATCH($I23,CALC!$I$52:$M$52,0)))))),0)</f>
        <v/>
      </c>
      <c r="M23" s="32" t="str">
        <f t="shared" si="3"/>
        <v/>
      </c>
      <c r="Z23" s="34"/>
      <c r="AA23" s="34"/>
      <c r="AB23" s="34"/>
      <c r="AC23" s="34"/>
      <c r="AD23" s="34"/>
      <c r="AE23" s="34"/>
      <c r="AF23" s="34"/>
      <c r="AG23" s="34"/>
      <c r="AH23" s="34"/>
    </row>
    <row r="24" spans="3:34" ht="19">
      <c r="D24">
        <f t="shared" si="0"/>
        <v>0</v>
      </c>
      <c r="E24">
        <f t="shared" si="1"/>
        <v>0</v>
      </c>
      <c r="F24">
        <f t="shared" si="2"/>
        <v>0</v>
      </c>
      <c r="I24" s="81"/>
      <c r="J24" s="32" t="str" cm="1">
        <f t="array" ref="J24">IF(I24="","",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SUM(tracking_table[Amount]*(tracking_table[Name]=I24)*(tracking_table[Deposit/Withdrawal]="Deposit")),
                 IF(selected_period="Total Year",
                    SUM(tracking_table[Amount]*(tracking_table[Name]=I24)*(tracking_table[Deposit/Withdrawal]="Deposit")*(YEAR(tracking_table[Date])=selected_year)),
                    SUM(tracking_table[Amount]*(tracking_table[Name]=I24)*(tracking_table[Deposit/Withdrawal]="Deposit")*(YEAR(tracking_table[Date])=selected_year)*(MONTH(tracking_table[Date])=selected_period))))))</f>
        <v/>
      </c>
      <c r="K24" s="32" t="str" cm="1">
        <f t="array" ref="K24">IF(I24="","",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SUM(tracking_table[Amount]*(tracking_table[Name]=I24)*(tracking_table[Deposit/Withdrawal]="Withdrawal")),
                      IF(selected_period="Total Year",
                          SUM(tracking_table[Amount]*(tracking_table[Name]=I24)*(tracking_table[Deposit/Withdrawal]="Withdrawal")*(YEAR(tracking_table[Date])=selected_year)),
                          SUM(tracking_table[Amount]*(tracking_table[Name]=I24)*(tracking_table[Deposit/Withdrawal]="Withdrawal")*(YEAR(tracking_table[Date])=selected_year)*(MONTH(tracking_table[Date])=selected_period)))))))</f>
        <v/>
      </c>
      <c r="L24" s="32" t="str">
        <f ca="1">_xlfn.IFNA(IF($I24="","",
      IF(is_total,selected_period_interest,
         IF(selected_period="To Date",
         SUM(INDEX(CALC!$I$53:$M$136,MATCH(MIN(CALC!$H$53:$H$136),CALC!$H$53:$H$136,0),MATCH($I24,CALC!$I$52:$M$52,0)):INDEX(CALC!$I$53:$M$136,MATCH(MAX(CALC!$H$53:$H$136),CALC!$H$53:$H$136,0),MATCH($I24,CALC!$I$52:$M$52,0))),
              IF(selected_period="Total Year",SUMIFS(OFFSET(CALC!$H$53:$H$136, 0, MATCH($I24, CALC!$I$52:$M$52, 0)),CALC!$H$53:$H$136, "&gt;="&amp;DATE(selected_year,1,1), CALC!$H$53:$H$136, "&lt;="&amp;DATE(selected_year,12,31)),
INDEX(CALC!$I$53:$M$136,MATCH(DATE(selected_year,selected_period,1),CALC!$H$53:$H$136,0),MATCH($I24,CALC!$I$52:$M$52,0)))))),0)</f>
        <v/>
      </c>
      <c r="M24" s="32" t="str">
        <f t="shared" si="3"/>
        <v/>
      </c>
      <c r="Z24" s="34"/>
      <c r="AA24" s="34"/>
      <c r="AB24" s="34"/>
      <c r="AC24" s="34"/>
      <c r="AD24" s="34"/>
      <c r="AE24" s="34"/>
      <c r="AF24" s="34"/>
      <c r="AG24" s="34"/>
      <c r="AH24" s="34"/>
    </row>
    <row r="25" spans="3:34" ht="19">
      <c r="D25">
        <f t="shared" si="0"/>
        <v>0</v>
      </c>
      <c r="E25">
        <f t="shared" si="1"/>
        <v>0</v>
      </c>
      <c r="F25">
        <f t="shared" si="2"/>
        <v>0</v>
      </c>
      <c r="I25" s="81"/>
      <c r="J25" s="32" t="str" cm="1">
        <f t="array" ref="J25">IF(I25="","",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SUM(tracking_table[Amount]*(tracking_table[Name]=I25)*(tracking_table[Deposit/Withdrawal]="Deposit")),
                 IF(selected_period="Total Year",
                    SUM(tracking_table[Amount]*(tracking_table[Name]=I25)*(tracking_table[Deposit/Withdrawal]="Deposit")*(YEAR(tracking_table[Date])=selected_year)),
                    SUM(tracking_table[Amount]*(tracking_table[Name]=I25)*(tracking_table[Deposit/Withdrawal]="Deposit")*(YEAR(tracking_table[Date])=selected_year)*(MONTH(tracking_table[Date])=selected_period))))))</f>
        <v/>
      </c>
      <c r="K25" s="32" t="str" cm="1">
        <f t="array" ref="K25">IF(I25="","",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SUM(tracking_table[Amount]*(tracking_table[Name]=I25)*(tracking_table[Deposit/Withdrawal]="Withdrawal")),
                      IF(selected_period="Total Year",
                          SUM(tracking_table[Amount]*(tracking_table[Name]=I25)*(tracking_table[Deposit/Withdrawal]="Withdrawal")*(YEAR(tracking_table[Date])=selected_year)),
                          SUM(tracking_table[Amount]*(tracking_table[Name]=I25)*(tracking_table[Deposit/Withdrawal]="Withdrawal")*(YEAR(tracking_table[Date])=selected_year)*(MONTH(tracking_table[Date])=selected_period)))))))</f>
        <v/>
      </c>
      <c r="L25" s="32" t="str">
        <f ca="1">_xlfn.IFNA(IF($I25="","",
      IF(is_total,selected_period_interest,
         IF(selected_period="To Date",
         SUM(INDEX(CALC!$I$53:$M$136,MATCH(MIN(CALC!$H$53:$H$136),CALC!$H$53:$H$136,0),MATCH($I25,CALC!$I$52:$M$52,0)):INDEX(CALC!$I$53:$M$136,MATCH(MAX(CALC!$H$53:$H$136),CALC!$H$53:$H$136,0),MATCH($I25,CALC!$I$52:$M$52,0))),
              IF(selected_period="Total Year",SUMIFS(OFFSET(CALC!$H$53:$H$136, 0, MATCH($I25, CALC!$I$52:$M$52, 0)),CALC!$H$53:$H$136, "&gt;="&amp;DATE(selected_year,1,1), CALC!$H$53:$H$136, "&lt;="&amp;DATE(selected_year,12,31)),
INDEX(CALC!$I$53:$M$136,MATCH(DATE(selected_year,selected_period,1),CALC!$H$53:$H$136,0),MATCH($I25,CALC!$I$52:$M$52,0)))))),0)</f>
        <v/>
      </c>
      <c r="M25" s="32" t="str">
        <f t="shared" si="3"/>
        <v/>
      </c>
      <c r="Z25" s="34"/>
      <c r="AA25" s="34"/>
      <c r="AB25" s="34"/>
      <c r="AC25" s="34"/>
      <c r="AD25" s="34"/>
      <c r="AE25" s="34"/>
      <c r="AF25" s="34"/>
      <c r="AG25" s="34"/>
      <c r="AH25" s="34"/>
    </row>
    <row r="26" spans="3:34" ht="19">
      <c r="D26">
        <f t="shared" si="0"/>
        <v>0</v>
      </c>
      <c r="E26">
        <f t="shared" si="1"/>
        <v>0</v>
      </c>
      <c r="F26">
        <f t="shared" si="2"/>
        <v>0</v>
      </c>
      <c r="I26" s="81"/>
      <c r="J26" s="32" t="str" cm="1">
        <f t="array" ref="J26">IF(I26="","",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SUM(tracking_table[Amount]*(tracking_table[Name]=I26)*(tracking_table[Deposit/Withdrawal]="Deposit")),
                 IF(selected_period="Total Year",
                    SUM(tracking_table[Amount]*(tracking_table[Name]=I26)*(tracking_table[Deposit/Withdrawal]="Deposit")*(YEAR(tracking_table[Date])=selected_year)),
                    SUM(tracking_table[Amount]*(tracking_table[Name]=I26)*(tracking_table[Deposit/Withdrawal]="Deposit")*(YEAR(tracking_table[Date])=selected_year)*(MONTH(tracking_table[Date])=selected_period))))))</f>
        <v/>
      </c>
      <c r="K26" s="32" t="str" cm="1">
        <f t="array" ref="K26">IF(I26="","",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SUM(tracking_table[Amount]*(tracking_table[Name]=I26)*(tracking_table[Deposit/Withdrawal]="Withdrawal")),
                      IF(selected_period="Total Year",
                          SUM(tracking_table[Amount]*(tracking_table[Name]=I26)*(tracking_table[Deposit/Withdrawal]="Withdrawal")*(YEAR(tracking_table[Date])=selected_year)),
                          SUM(tracking_table[Amount]*(tracking_table[Name]=I26)*(tracking_table[Deposit/Withdrawal]="Withdrawal")*(YEAR(tracking_table[Date])=selected_year)*(MONTH(tracking_table[Date])=selected_period)))))))</f>
        <v/>
      </c>
      <c r="L26" s="32" t="str">
        <f ca="1">_xlfn.IFNA(IF($I26="","",
      IF(is_total,selected_period_interest,
         IF(selected_period="To Date",
         SUM(INDEX(CALC!$I$53:$M$136,MATCH(MIN(CALC!$H$53:$H$136),CALC!$H$53:$H$136,0),MATCH($I26,CALC!$I$52:$M$52,0)):INDEX(CALC!$I$53:$M$136,MATCH(MAX(CALC!$H$53:$H$136),CALC!$H$53:$H$136,0),MATCH($I26,CALC!$I$52:$M$52,0))),
              IF(selected_period="Total Year",SUMIFS(OFFSET(CALC!$H$53:$H$136, 0, MATCH($I26, CALC!$I$52:$M$52, 0)),CALC!$H$53:$H$136, "&gt;="&amp;DATE(selected_year,1,1), CALC!$H$53:$H$136, "&lt;="&amp;DATE(selected_year,12,31)),
INDEX(CALC!$I$53:$M$136,MATCH(DATE(selected_year,selected_period,1),CALC!$H$53:$H$136,0),MATCH($I26,CALC!$I$52:$M$52,0)))))),0)</f>
        <v/>
      </c>
      <c r="M26" s="32" t="str">
        <f t="shared" si="3"/>
        <v/>
      </c>
      <c r="Z26" s="34"/>
      <c r="AA26" s="34"/>
      <c r="AB26" s="34"/>
      <c r="AC26" s="34"/>
      <c r="AD26" s="34"/>
      <c r="AE26" s="34"/>
      <c r="AF26" s="34"/>
      <c r="AG26" s="34"/>
      <c r="AH26" s="34"/>
    </row>
    <row r="27" spans="3:34" ht="19">
      <c r="D27">
        <f t="shared" si="0"/>
        <v>0</v>
      </c>
      <c r="E27">
        <f t="shared" si="1"/>
        <v>0</v>
      </c>
      <c r="F27">
        <f t="shared" si="2"/>
        <v>0</v>
      </c>
      <c r="I27" s="81"/>
      <c r="J27" s="32" t="str" cm="1">
        <f t="array" ref="J27">IF(I27="","",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SUM(tracking_table[Amount]*(tracking_table[Name]=I27)*(tracking_table[Deposit/Withdrawal]="Deposit")),
                 IF(selected_period="Total Year",
                    SUM(tracking_table[Amount]*(tracking_table[Name]=I27)*(tracking_table[Deposit/Withdrawal]="Deposit")*(YEAR(tracking_table[Date])=selected_year)),
                    SUM(tracking_table[Amount]*(tracking_table[Name]=I27)*(tracking_table[Deposit/Withdrawal]="Deposit")*(YEAR(tracking_table[Date])=selected_year)*(MONTH(tracking_table[Date])=selected_period))))))</f>
        <v/>
      </c>
      <c r="K27" s="32" t="str" cm="1">
        <f t="array" ref="K27">IF(I27="","",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SUM(tracking_table[Amount]*(tracking_table[Name]=I27)*(tracking_table[Deposit/Withdrawal]="Withdrawal")),
                      IF(selected_period="Total Year",
                          SUM(tracking_table[Amount]*(tracking_table[Name]=I27)*(tracking_table[Deposit/Withdrawal]="Withdrawal")*(YEAR(tracking_table[Date])=selected_year)),
                          SUM(tracking_table[Amount]*(tracking_table[Name]=I27)*(tracking_table[Deposit/Withdrawal]="Withdrawal")*(YEAR(tracking_table[Date])=selected_year)*(MONTH(tracking_table[Date])=selected_period)))))))</f>
        <v/>
      </c>
      <c r="L27" s="32" t="str">
        <f ca="1">_xlfn.IFNA(IF($I27="","",
      IF(is_total,selected_period_interest,
         IF(selected_period="To Date",
         SUM(INDEX(CALC!$I$53:$M$136,MATCH(MIN(CALC!$H$53:$H$136),CALC!$H$53:$H$136,0),MATCH($I27,CALC!$I$52:$M$52,0)):INDEX(CALC!$I$53:$M$136,MATCH(MAX(CALC!$H$53:$H$136),CALC!$H$53:$H$136,0),MATCH($I27,CALC!$I$52:$M$52,0))),
              IF(selected_period="Total Year",SUMIFS(OFFSET(CALC!$H$53:$H$136, 0, MATCH($I27, CALC!$I$52:$M$52, 0)),CALC!$H$53:$H$136, "&gt;="&amp;DATE(selected_year,1,1), CALC!$H$53:$H$136, "&lt;="&amp;DATE(selected_year,12,31)),
INDEX(CALC!$I$53:$M$136,MATCH(DATE(selected_year,selected_period,1),CALC!$H$53:$H$136,0),MATCH($I27,CALC!$I$52:$M$52,0)))))),0)</f>
        <v/>
      </c>
      <c r="M27" s="32" t="str">
        <f t="shared" si="3"/>
        <v/>
      </c>
      <c r="Z27" s="34"/>
      <c r="AA27" s="34"/>
      <c r="AB27" s="34"/>
      <c r="AC27" s="34"/>
      <c r="AD27" s="34"/>
      <c r="AE27" s="34"/>
      <c r="AF27" s="34"/>
      <c r="AG27" s="34"/>
      <c r="AH27" s="34"/>
    </row>
    <row r="28" spans="3:34">
      <c r="Z28" s="34"/>
      <c r="AA28" s="34"/>
      <c r="AB28" s="34"/>
      <c r="AC28" s="34"/>
      <c r="AD28" s="34"/>
      <c r="AE28" s="34"/>
      <c r="AF28" s="34"/>
      <c r="AG28" s="34"/>
      <c r="AH28" s="34"/>
    </row>
    <row r="29" spans="3:34">
      <c r="Z29" s="34"/>
      <c r="AA29" s="34"/>
      <c r="AB29" s="34"/>
      <c r="AC29" s="34"/>
      <c r="AD29" s="34"/>
      <c r="AE29" s="34"/>
      <c r="AF29" s="34"/>
      <c r="AG29" s="34"/>
      <c r="AH29" s="34"/>
    </row>
    <row r="30" spans="3:34">
      <c r="Z30" s="34"/>
      <c r="AA30" s="34"/>
      <c r="AB30" s="34"/>
      <c r="AC30" s="34"/>
      <c r="AD30" s="34"/>
      <c r="AE30" s="34"/>
      <c r="AF30" s="34"/>
      <c r="AG30" s="34"/>
      <c r="AH30" s="34"/>
    </row>
    <row r="31" spans="3:34">
      <c r="Z31" s="34"/>
      <c r="AA31" s="34"/>
      <c r="AB31" s="34"/>
      <c r="AC31" s="34"/>
      <c r="AD31" s="34"/>
      <c r="AE31" s="34"/>
      <c r="AF31" s="34"/>
      <c r="AG31" s="34"/>
      <c r="AH31" s="34"/>
    </row>
    <row r="32" spans="3:34">
      <c r="Z32" s="34"/>
      <c r="AA32" s="34"/>
      <c r="AB32" s="34"/>
      <c r="AC32" s="34"/>
      <c r="AD32" s="34"/>
      <c r="AE32" s="34"/>
      <c r="AF32" s="34"/>
      <c r="AG32" s="34"/>
      <c r="AH32" s="34"/>
    </row>
    <row r="33" spans="25:34">
      <c r="Y33" s="34"/>
      <c r="Z33" s="34"/>
      <c r="AA33" s="34"/>
      <c r="AC33" s="34"/>
      <c r="AD33" s="34"/>
      <c r="AE33" s="34"/>
      <c r="AF33" s="34"/>
      <c r="AG33" s="34"/>
      <c r="AH33" s="34"/>
    </row>
    <row r="34" spans="25:34">
      <c r="Y34" s="34"/>
      <c r="Z34" s="34"/>
      <c r="AA34" s="34"/>
      <c r="AC34" s="34"/>
      <c r="AD34" s="34"/>
      <c r="AE34" s="34"/>
      <c r="AF34" s="34"/>
      <c r="AG34" s="34"/>
      <c r="AH34" s="34"/>
    </row>
    <row r="35" spans="25:34">
      <c r="Y35" s="34"/>
      <c r="Z35" s="34"/>
      <c r="AA35" s="34"/>
      <c r="AC35" s="34"/>
      <c r="AD35" s="34"/>
      <c r="AE35" s="34"/>
      <c r="AF35" s="34"/>
      <c r="AG35" s="34"/>
      <c r="AH35" s="34"/>
    </row>
    <row r="36" spans="25:34">
      <c r="Y36" s="34"/>
      <c r="Z36" s="34"/>
      <c r="AA36" s="34"/>
      <c r="AC36" s="34"/>
      <c r="AD36" s="34"/>
      <c r="AE36" s="34"/>
      <c r="AF36" s="34"/>
      <c r="AG36" s="34"/>
      <c r="AH36" s="34"/>
    </row>
    <row r="37" spans="25:34">
      <c r="Y37" s="34"/>
      <c r="Z37" s="34"/>
      <c r="AA37" s="34"/>
      <c r="AC37" s="34"/>
      <c r="AD37" s="34"/>
      <c r="AE37" s="34"/>
      <c r="AF37" s="34"/>
      <c r="AG37" s="34"/>
      <c r="AH37" s="34"/>
    </row>
    <row r="38" spans="25:34">
      <c r="Y38" s="34"/>
      <c r="Z38" s="34"/>
      <c r="AA38" s="34"/>
      <c r="AC38" s="34"/>
      <c r="AD38" s="34"/>
      <c r="AE38" s="34"/>
      <c r="AF38" s="34"/>
      <c r="AG38" s="34"/>
      <c r="AH38" s="34"/>
    </row>
    <row r="39" spans="25:34">
      <c r="Y39" s="34"/>
      <c r="Z39" s="34"/>
      <c r="AA39" s="34"/>
      <c r="AC39" s="34"/>
      <c r="AD39" s="34"/>
      <c r="AE39" s="34"/>
      <c r="AF39" s="34"/>
      <c r="AG39" s="34"/>
      <c r="AH39" s="34"/>
    </row>
    <row r="40" spans="25:34">
      <c r="Y40" s="34"/>
      <c r="Z40" s="34"/>
      <c r="AA40" s="34"/>
      <c r="AC40" s="34"/>
      <c r="AD40" s="34"/>
      <c r="AE40" s="34"/>
      <c r="AF40" s="34"/>
      <c r="AG40" s="34"/>
      <c r="AH40" s="34"/>
    </row>
    <row r="41" spans="25:34">
      <c r="Z41" s="34"/>
      <c r="AA41" s="34"/>
      <c r="AB41" s="34"/>
      <c r="AC41" s="34"/>
      <c r="AD41" s="34"/>
      <c r="AE41" s="34"/>
      <c r="AF41" s="34"/>
      <c r="AG41" s="34"/>
      <c r="AH41" s="34"/>
    </row>
    <row r="42" spans="25:34">
      <c r="Z42" s="34"/>
      <c r="AA42" s="34"/>
      <c r="AB42" s="34"/>
      <c r="AC42" s="34"/>
      <c r="AD42" s="34"/>
      <c r="AE42" s="34"/>
      <c r="AF42" s="34"/>
      <c r="AG42" s="34"/>
      <c r="AH42" s="34"/>
    </row>
    <row r="43" spans="25:34">
      <c r="Z43" s="34"/>
      <c r="AA43" s="34"/>
      <c r="AB43" s="34"/>
      <c r="AC43" s="34"/>
      <c r="AD43" s="34"/>
      <c r="AE43" s="34"/>
      <c r="AF43" s="34"/>
      <c r="AG43" s="34"/>
      <c r="AH43" s="34"/>
    </row>
    <row r="44" spans="25:34">
      <c r="Z44" s="34"/>
      <c r="AA44" s="34"/>
      <c r="AB44" s="34"/>
      <c r="AC44" s="34"/>
      <c r="AD44" s="34"/>
      <c r="AE44" s="34"/>
      <c r="AF44" s="34"/>
      <c r="AG44" s="34"/>
      <c r="AH44" s="34"/>
    </row>
    <row r="45" spans="25:34">
      <c r="Z45" s="34"/>
      <c r="AA45" s="34"/>
      <c r="AB45" s="34"/>
      <c r="AC45" s="34"/>
      <c r="AD45" s="34"/>
      <c r="AE45" s="34"/>
      <c r="AF45" s="34"/>
      <c r="AG45" s="34"/>
      <c r="AH45" s="34"/>
    </row>
    <row r="46" spans="25:34">
      <c r="Z46" s="34"/>
      <c r="AA46" s="34"/>
      <c r="AB46" s="34"/>
      <c r="AC46" s="34"/>
      <c r="AD46" s="34"/>
      <c r="AE46" s="34"/>
      <c r="AF46" s="34"/>
      <c r="AG46" s="34"/>
      <c r="AH46" s="34"/>
    </row>
    <row r="47" spans="25:34">
      <c r="Z47" s="34"/>
      <c r="AA47" s="34"/>
      <c r="AB47" s="34"/>
      <c r="AC47" s="34"/>
      <c r="AD47" s="34"/>
      <c r="AE47" s="34"/>
      <c r="AF47" s="34"/>
      <c r="AG47" s="34"/>
      <c r="AH47" s="34"/>
    </row>
    <row r="48" spans="25:34">
      <c r="Z48" s="34"/>
      <c r="AA48" s="34"/>
      <c r="AB48" s="34"/>
      <c r="AC48" s="34"/>
      <c r="AD48" s="34"/>
      <c r="AE48" s="34"/>
      <c r="AF48" s="34"/>
      <c r="AG48" s="34"/>
      <c r="AH48" s="34"/>
    </row>
    <row r="49" spans="26:34">
      <c r="Z49" s="34"/>
      <c r="AA49" s="34"/>
      <c r="AB49" s="34"/>
      <c r="AC49" s="34"/>
      <c r="AD49" s="34"/>
      <c r="AE49" s="34"/>
      <c r="AF49" s="34"/>
      <c r="AG49" s="34"/>
      <c r="AH49" s="34"/>
    </row>
    <row r="50" spans="26:34">
      <c r="Z50" s="34"/>
      <c r="AA50" s="34"/>
      <c r="AB50" s="34"/>
      <c r="AC50" s="34"/>
      <c r="AD50" s="34"/>
      <c r="AE50" s="34"/>
      <c r="AF50" s="34"/>
      <c r="AG50" s="34"/>
      <c r="AH50" s="34"/>
    </row>
    <row r="51" spans="26:34">
      <c r="Z51" s="34"/>
      <c r="AA51" s="34"/>
      <c r="AB51" s="34"/>
      <c r="AC51" s="34"/>
      <c r="AD51" s="34"/>
      <c r="AE51" s="34"/>
      <c r="AF51" s="34"/>
      <c r="AG51" s="34"/>
      <c r="AH51" s="34"/>
    </row>
    <row r="52" spans="26:34">
      <c r="Z52" s="34"/>
      <c r="AA52" s="34"/>
      <c r="AB52" s="34"/>
      <c r="AC52" s="34"/>
      <c r="AD52" s="34"/>
      <c r="AE52" s="34"/>
      <c r="AF52" s="34"/>
      <c r="AG52" s="34"/>
      <c r="AH52" s="34"/>
    </row>
    <row r="53" spans="26:34">
      <c r="Z53" s="34"/>
      <c r="AA53" s="34"/>
      <c r="AB53" s="34"/>
      <c r="AC53" s="34"/>
      <c r="AD53" s="34"/>
      <c r="AE53" s="34"/>
      <c r="AF53" s="34"/>
      <c r="AG53" s="34"/>
      <c r="AH53" s="34"/>
    </row>
    <row r="54" spans="26:34">
      <c r="Z54" s="34"/>
      <c r="AA54" s="34"/>
      <c r="AB54" s="34"/>
      <c r="AC54" s="34"/>
      <c r="AD54" s="34"/>
      <c r="AE54" s="34"/>
      <c r="AF54" s="34"/>
      <c r="AG54" s="34"/>
      <c r="AH54" s="34"/>
    </row>
    <row r="55" spans="26:34">
      <c r="Z55" s="34"/>
      <c r="AA55" s="34"/>
      <c r="AB55" s="34"/>
      <c r="AC55" s="34"/>
      <c r="AD55" s="34"/>
      <c r="AE55" s="34"/>
      <c r="AF55" s="34"/>
      <c r="AG55" s="34"/>
      <c r="AH55" s="34"/>
    </row>
    <row r="56" spans="26:34">
      <c r="Z56" s="34"/>
      <c r="AA56" s="34"/>
      <c r="AB56" s="34"/>
      <c r="AC56" s="34"/>
      <c r="AD56" s="34"/>
      <c r="AE56" s="34"/>
      <c r="AF56" s="34"/>
      <c r="AG56" s="34"/>
      <c r="AH56" s="34"/>
    </row>
    <row r="57" spans="26:34">
      <c r="Z57" s="34"/>
      <c r="AA57" s="34"/>
      <c r="AB57" s="34"/>
      <c r="AC57" s="34"/>
      <c r="AD57" s="34"/>
      <c r="AE57" s="34"/>
      <c r="AF57" s="34"/>
      <c r="AG57" s="34"/>
      <c r="AH57" s="34"/>
    </row>
    <row r="58" spans="26:34">
      <c r="Z58" s="34"/>
      <c r="AA58" s="34"/>
      <c r="AB58" s="34"/>
      <c r="AC58" s="34"/>
      <c r="AD58" s="34"/>
      <c r="AE58" s="34"/>
      <c r="AF58" s="34"/>
      <c r="AG58" s="34"/>
      <c r="AH58" s="34"/>
    </row>
    <row r="59" spans="26:34">
      <c r="Z59" s="34"/>
      <c r="AA59" s="34"/>
      <c r="AB59" s="34"/>
      <c r="AC59" s="34"/>
      <c r="AD59" s="34"/>
      <c r="AE59" s="34"/>
      <c r="AF59" s="34"/>
      <c r="AG59" s="34"/>
      <c r="AH59" s="34"/>
    </row>
    <row r="60" spans="26:34">
      <c r="Z60" s="34"/>
      <c r="AA60" s="34"/>
      <c r="AB60" s="34"/>
      <c r="AC60" s="34"/>
      <c r="AD60" s="34"/>
      <c r="AE60" s="34"/>
      <c r="AF60" s="34"/>
      <c r="AG60" s="34"/>
      <c r="AH60" s="34"/>
    </row>
    <row r="61" spans="26:34">
      <c r="Z61" s="34"/>
      <c r="AA61" s="34"/>
      <c r="AB61" s="34"/>
      <c r="AC61" s="34"/>
      <c r="AD61" s="34"/>
      <c r="AE61" s="34"/>
      <c r="AF61" s="34"/>
      <c r="AG61" s="34"/>
      <c r="AH61" s="34"/>
    </row>
    <row r="62" spans="26:34">
      <c r="Z62" s="34"/>
      <c r="AA62" s="34"/>
      <c r="AB62" s="34"/>
      <c r="AC62" s="34"/>
      <c r="AD62" s="34"/>
      <c r="AE62" s="34"/>
      <c r="AF62" s="34"/>
      <c r="AG62" s="34"/>
      <c r="AH62" s="34"/>
    </row>
    <row r="63" spans="26:34">
      <c r="Z63" s="34"/>
      <c r="AA63" s="34"/>
      <c r="AB63" s="34"/>
      <c r="AC63" s="34"/>
      <c r="AD63" s="34"/>
      <c r="AE63" s="34"/>
      <c r="AF63" s="34"/>
      <c r="AG63" s="34"/>
      <c r="AH63" s="34"/>
    </row>
    <row r="64" spans="26:34">
      <c r="Z64" s="34"/>
      <c r="AA64" s="34"/>
      <c r="AB64" s="34"/>
      <c r="AC64" s="34"/>
      <c r="AD64" s="34"/>
      <c r="AE64" s="34"/>
      <c r="AF64" s="34"/>
      <c r="AG64" s="34"/>
      <c r="AH64" s="34"/>
    </row>
    <row r="65" spans="26:34">
      <c r="Z65" s="34"/>
      <c r="AA65" s="34"/>
      <c r="AB65" s="34"/>
      <c r="AC65" s="34"/>
      <c r="AD65" s="34"/>
      <c r="AE65" s="34"/>
      <c r="AF65" s="34"/>
      <c r="AG65" s="34"/>
      <c r="AH65" s="34"/>
    </row>
    <row r="66" spans="26:34">
      <c r="Z66" s="34"/>
      <c r="AA66" s="34"/>
      <c r="AB66" s="34"/>
      <c r="AC66" s="34"/>
      <c r="AD66" s="34"/>
      <c r="AE66" s="34"/>
      <c r="AF66" s="34"/>
      <c r="AG66" s="34"/>
      <c r="AH66" s="34"/>
    </row>
    <row r="67" spans="26:34">
      <c r="Z67" s="34"/>
      <c r="AA67" s="34"/>
      <c r="AB67" s="34"/>
      <c r="AC67" s="34"/>
      <c r="AD67" s="34"/>
      <c r="AE67" s="34"/>
      <c r="AF67" s="34"/>
      <c r="AG67" s="34"/>
      <c r="AH67" s="34"/>
    </row>
    <row r="68" spans="26:34">
      <c r="Z68" s="34"/>
      <c r="AA68" s="34"/>
      <c r="AB68" s="34"/>
      <c r="AC68" s="34"/>
      <c r="AD68" s="34"/>
      <c r="AE68" s="34"/>
      <c r="AF68" s="34"/>
      <c r="AG68" s="34"/>
      <c r="AH68" s="34"/>
    </row>
  </sheetData>
  <mergeCells count="8">
    <mergeCell ref="AA6:AB6"/>
    <mergeCell ref="AA7:AB7"/>
    <mergeCell ref="AA9:AB9"/>
    <mergeCell ref="Y7:Z7"/>
    <mergeCell ref="I12:M12"/>
    <mergeCell ref="AA10:AB10"/>
    <mergeCell ref="Y10:Z10"/>
    <mergeCell ref="O12:AB12"/>
  </mergeCells>
  <conditionalFormatting sqref="I15:M21">
    <cfRule type="expression" dxfId="9" priority="13" stopIfTrue="1">
      <formula>is_total</formula>
    </cfRule>
  </conditionalFormatting>
  <conditionalFormatting sqref="S16">
    <cfRule type="expression" dxfId="8" priority="1">
      <formula>$S16&lt;&gt;""</formula>
    </cfRule>
  </conditionalFormatting>
  <conditionalFormatting sqref="S20">
    <cfRule type="expression" dxfId="7" priority="5">
      <formula>$S20&lt;&gt;""</formula>
    </cfRule>
  </conditionalFormatting>
  <conditionalFormatting sqref="S18">
    <cfRule type="expression" dxfId="6" priority="3">
      <formula>$S18&lt;&gt;""</formula>
    </cfRule>
  </conditionalFormatting>
  <conditionalFormatting sqref="S17">
    <cfRule type="expression" dxfId="5" priority="2">
      <formula>$S17&lt;&gt;""</formula>
    </cfRule>
  </conditionalFormatting>
  <conditionalFormatting sqref="S19">
    <cfRule type="expression" dxfId="4" priority="4">
      <formula>$S19&lt;&gt;""</formula>
    </cfRule>
  </conditionalFormatting>
  <pageMargins left="0.7" right="0.7" top="0.75" bottom="0.75" header="0.3" footer="0.3"/>
  <pageSetup paperSize="9" orientation="portrait" horizontalDpi="0" verticalDpi="0"/>
  <drawing r:id="rId1"/>
  <picture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280411-798F-BD49-ACB4-6C418F018549}">
          <x14:formula1>
            <xm:f>CALC!$M$8:$M$22</xm:f>
          </x14:formula1>
          <xm:sqref>AA10</xm:sqref>
        </x14:dataValidation>
        <x14:dataValidation type="list" allowBlank="1" showInputMessage="1" showErrorMessage="1" xr:uid="{9C317379-B466-024A-B691-33E6D7E5EAE2}">
          <x14:formula1>
            <xm:f>CALC!$K$8:$K$14</xm:f>
          </x14:formula1>
          <xm:sqref>AA7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B64B-3DC5-5B4D-BF6D-D250810CD92D}">
  <dimension ref="A1:V260"/>
  <sheetViews>
    <sheetView showGridLines="0" topLeftCell="B18" workbookViewId="0">
      <selection activeCell="E39" sqref="E39"/>
    </sheetView>
  </sheetViews>
  <sheetFormatPr baseColWidth="10" defaultRowHeight="16"/>
  <cols>
    <col min="1" max="1" width="1.5" customWidth="1"/>
    <col min="2" max="2" width="5" style="1" customWidth="1"/>
    <col min="3" max="3" width="3.33203125" customWidth="1"/>
    <col min="4" max="4" width="26.6640625" style="48" customWidth="1"/>
    <col min="5" max="5" width="13.1640625" style="43" bestFit="1" customWidth="1"/>
    <col min="6" max="6" width="25.33203125" style="49" customWidth="1"/>
    <col min="7" max="7" width="12.33203125" style="43" bestFit="1" customWidth="1"/>
    <col min="8" max="8" width="9.5" style="36" bestFit="1" customWidth="1"/>
    <col min="9" max="9" width="28" customWidth="1"/>
    <col min="10" max="10" width="25.5" bestFit="1" customWidth="1"/>
    <col min="11" max="11" width="14.33203125" customWidth="1"/>
    <col min="13" max="13" width="16.1640625" customWidth="1"/>
    <col min="15" max="15" width="10.83203125" style="36"/>
    <col min="17" max="17" width="10.83203125" style="36"/>
    <col min="18" max="18" width="12.33203125" bestFit="1" customWidth="1"/>
  </cols>
  <sheetData>
    <row r="1" spans="2:17" ht="8" customHeight="1">
      <c r="D1"/>
      <c r="E1"/>
      <c r="F1"/>
      <c r="G1"/>
      <c r="H1"/>
    </row>
    <row r="2" spans="2:17" s="3" customFormat="1" ht="31" customHeight="1">
      <c r="B2" s="3" t="s">
        <v>12</v>
      </c>
      <c r="O2" s="35"/>
      <c r="Q2" s="35"/>
    </row>
    <row r="3" spans="2:17">
      <c r="D3"/>
      <c r="E3"/>
      <c r="F3"/>
      <c r="G3"/>
      <c r="H3"/>
    </row>
    <row r="4" spans="2:17">
      <c r="B4" s="5"/>
      <c r="D4"/>
      <c r="E4"/>
      <c r="F4"/>
      <c r="G4"/>
      <c r="H4"/>
    </row>
    <row r="5" spans="2:17">
      <c r="B5" s="5"/>
      <c r="D5" s="17" t="s">
        <v>13</v>
      </c>
      <c r="E5" s="17"/>
      <c r="F5" s="16"/>
      <c r="G5"/>
      <c r="H5"/>
      <c r="I5" s="17" t="s">
        <v>35</v>
      </c>
      <c r="J5" s="17"/>
      <c r="K5" s="16"/>
    </row>
    <row r="6" spans="2:17">
      <c r="B6" s="5"/>
      <c r="D6"/>
      <c r="E6"/>
      <c r="F6"/>
      <c r="G6"/>
      <c r="H6"/>
    </row>
    <row r="7" spans="2:17">
      <c r="B7" s="5"/>
      <c r="D7" s="6" t="s">
        <v>14</v>
      </c>
      <c r="E7" s="6"/>
      <c r="F7" s="9" cm="1">
        <f t="array" aca="1" ref="F7" ca="1">current_date</f>
        <v>45351</v>
      </c>
      <c r="G7"/>
      <c r="H7"/>
      <c r="I7" s="24" t="s">
        <v>51</v>
      </c>
      <c r="J7" s="24" t="s">
        <v>44</v>
      </c>
      <c r="K7" s="24" t="s">
        <v>26</v>
      </c>
      <c r="L7" s="24"/>
      <c r="M7" s="24" t="s">
        <v>29</v>
      </c>
    </row>
    <row r="8" spans="2:17">
      <c r="B8" s="5"/>
      <c r="D8" s="6" t="s">
        <v>15</v>
      </c>
      <c r="E8" s="6"/>
      <c r="F8" s="9">
        <f>MAX(tracking_table[Date])</f>
        <v>45324</v>
      </c>
      <c r="G8"/>
      <c r="H8"/>
      <c r="I8" s="27" t="s">
        <v>4</v>
      </c>
      <c r="J8" t="s">
        <v>4</v>
      </c>
      <c r="K8" s="23" t="s">
        <v>25</v>
      </c>
      <c r="L8" s="23"/>
      <c r="M8" s="1" t="s">
        <v>30</v>
      </c>
    </row>
    <row r="9" spans="2:17">
      <c r="B9" s="5"/>
      <c r="D9" s="6" t="s">
        <v>16</v>
      </c>
      <c r="E9" s="6"/>
      <c r="F9" t="str">
        <f ca="1">IF(F8=0,"","("&amp; _xlfn.DAYS(F7,F8) &amp; " days ago)")</f>
        <v>(27 days ago)</v>
      </c>
      <c r="G9"/>
      <c r="H9"/>
      <c r="I9" s="27" t="s">
        <v>36</v>
      </c>
      <c r="J9" t="str">
        <f>INDEX(AccountHolders[],1)</f>
        <v>Sid</v>
      </c>
      <c r="K9" s="23">
        <v>2023</v>
      </c>
      <c r="L9" s="23"/>
      <c r="M9" s="1" t="s">
        <v>49</v>
      </c>
    </row>
    <row r="10" spans="2:17">
      <c r="B10" s="5"/>
      <c r="D10" s="6" t="s">
        <v>17</v>
      </c>
      <c r="E10" s="6"/>
      <c r="F10">
        <f>COUNT(tracking_table[Date])</f>
        <v>42</v>
      </c>
      <c r="G10"/>
      <c r="H10"/>
      <c r="I10" s="27" t="str">
        <f>INDEX(AccountHolders[],1)</f>
        <v>Sid</v>
      </c>
      <c r="J10" t="str">
        <f>IFERROR(INDEX(AccountHolders[],2),"")</f>
        <v>Nancy</v>
      </c>
      <c r="K10" s="23">
        <v>2024</v>
      </c>
      <c r="L10" s="23"/>
      <c r="M10" s="1" t="s">
        <v>31</v>
      </c>
    </row>
    <row r="11" spans="2:17">
      <c r="B11" s="5"/>
      <c r="D11" s="6" t="s">
        <v>18</v>
      </c>
      <c r="E11" s="6"/>
      <c r="F11" t="str" cm="1">
        <f t="array" aca="1" ref="F11" ca="1">"("  &amp; SUMPRODUCT(--(YEAR(tracking_table[Date])=YEAR(current_date))) &amp; " this year)"</f>
        <v>(9 this year)</v>
      </c>
      <c r="G11"/>
      <c r="H11"/>
      <c r="I11" s="27" t="str">
        <f>IFERROR(INDEX(AccountHolders[],2),"")</f>
        <v>Nancy</v>
      </c>
      <c r="J11" t="str">
        <f>IFERROR(INDEX(AccountHolders[],3),"")</f>
        <v>Boris</v>
      </c>
      <c r="K11" s="23">
        <v>2025</v>
      </c>
      <c r="M11" s="26">
        <v>36526</v>
      </c>
    </row>
    <row r="12" spans="2:17">
      <c r="B12" s="5"/>
      <c r="D12" s="6" t="s">
        <v>19</v>
      </c>
      <c r="E12" s="6"/>
      <c r="F12" s="18">
        <f>_xlfn.IFNA(INDEX(tracking_table[Balance],MATCH(CALC!F8,tracking_table[Date],0)),"-")</f>
        <v>36031.949999999997</v>
      </c>
      <c r="G12"/>
      <c r="H12"/>
      <c r="I12" s="27" t="str">
        <f>IFERROR(INDEX(AccountHolders[],3),"")</f>
        <v>Boris</v>
      </c>
      <c r="J12" t="str">
        <f>IFERROR(INDEX(AccountHolders[],4),"")</f>
        <v/>
      </c>
      <c r="K12" s="23">
        <v>2026</v>
      </c>
      <c r="M12" s="26">
        <v>36557</v>
      </c>
      <c r="P12" s="28"/>
    </row>
    <row r="13" spans="2:17">
      <c r="B13" s="5"/>
      <c r="D13"/>
      <c r="E13"/>
      <c r="F13"/>
      <c r="G13"/>
      <c r="H13"/>
      <c r="I13" s="27" t="str">
        <f>IFERROR(INDEX(AccountHolders[],4),"")</f>
        <v/>
      </c>
      <c r="J13" t="str">
        <f>IFERROR(INDEX(AccountHolders[],5),"")</f>
        <v/>
      </c>
      <c r="K13" s="23">
        <v>2027</v>
      </c>
      <c r="M13" s="26">
        <v>36586</v>
      </c>
      <c r="P13" s="28" t="str" cm="1">
        <f t="array" aca="1" ref="P13:P16" ca="1">OFFSET(CALC!$I$9,0,0,COUNTIF(CALC!$I$9:$I$15,"?*"),1)</f>
        <v>Interest</v>
      </c>
    </row>
    <row r="14" spans="2:17">
      <c r="B14" s="5"/>
      <c r="D14"/>
      <c r="E14"/>
      <c r="F14"/>
      <c r="G14"/>
      <c r="H14"/>
      <c r="I14" s="27" t="str">
        <f>IFERROR(INDEX(AccountHolders[],5),"")</f>
        <v/>
      </c>
      <c r="J14" t="str">
        <f>IFERROR(INDEX(AccountHolders[],6),"")</f>
        <v/>
      </c>
      <c r="K14" s="23">
        <v>2028</v>
      </c>
      <c r="M14" s="26">
        <v>36617</v>
      </c>
      <c r="P14" s="28" t="str">
        <f ca="1"/>
        <v>Sid</v>
      </c>
    </row>
    <row r="15" spans="2:17">
      <c r="D15" s="25" t="s">
        <v>32</v>
      </c>
      <c r="E15" s="22"/>
      <c r="F15" s="22"/>
      <c r="G15"/>
      <c r="H15"/>
      <c r="I15" s="27" t="str">
        <f>IFERROR(INDEX(AccountHolders[],6),"")</f>
        <v/>
      </c>
      <c r="J15" t="str">
        <f>IFERROR(INDEX(AccountHolders[],7),"")</f>
        <v/>
      </c>
      <c r="M15" s="26">
        <v>36647</v>
      </c>
      <c r="P15" s="28" t="str">
        <f ca="1"/>
        <v>Nancy</v>
      </c>
    </row>
    <row r="16" spans="2:17">
      <c r="D16"/>
      <c r="E16"/>
      <c r="F16"/>
      <c r="G16"/>
      <c r="H16"/>
      <c r="I16" s="24" t="s">
        <v>37</v>
      </c>
      <c r="J16" s="24" t="s">
        <v>53</v>
      </c>
      <c r="K16" s="23"/>
      <c r="M16" s="26">
        <v>36678</v>
      </c>
      <c r="P16" s="28" t="str">
        <f ca="1"/>
        <v>Boris</v>
      </c>
    </row>
    <row r="17" spans="4:22">
      <c r="D17" s="6" t="s">
        <v>33</v>
      </c>
      <c r="E17"/>
      <c r="F17" cm="1">
        <f t="array" ref="F17">IF(Dashboard!$AA$7="Current Year",YEAR(current_date),Dashboard!$AA$7)</f>
        <v>2024</v>
      </c>
      <c r="G17"/>
      <c r="H17"/>
      <c r="I17" t="str" cm="1">
        <f t="array" aca="1" ref="I17:I20" ca="1">AccountHoldersDropDown</f>
        <v>Boris</v>
      </c>
      <c r="J17" t="str" cm="1">
        <f t="array" aca="1" ref="J17:J20" ca="1">DropdownForDashboard</f>
        <v>Boris</v>
      </c>
      <c r="K17" s="23"/>
      <c r="M17" s="26">
        <v>36708</v>
      </c>
      <c r="P17" s="28"/>
    </row>
    <row r="18" spans="4:22">
      <c r="D18" s="6" t="s">
        <v>34</v>
      </c>
      <c r="E18"/>
      <c r="F18" s="12" t="str" cm="1">
        <f t="array" ref="F18">IF(Dashboard!$AA$10="Total Year","Total Year",
IF(Dashboard!$AA$10="To Date","To Date",
IF(Dashboard!$AA$10="Current Month",MONTH(current_date),MONTH(Dashboard!$AA$10))))</f>
        <v>To Date</v>
      </c>
      <c r="G18"/>
      <c r="H18"/>
      <c r="I18" t="str">
        <f ca="1"/>
        <v>Nancy</v>
      </c>
      <c r="J18" t="str">
        <f ca="1"/>
        <v>Nancy</v>
      </c>
      <c r="K18" s="23"/>
      <c r="M18" s="26">
        <v>36739</v>
      </c>
      <c r="P18" s="28"/>
    </row>
    <row r="19" spans="4:22">
      <c r="D19" s="6" t="s">
        <v>40</v>
      </c>
      <c r="E19"/>
      <c r="F19" t="str">
        <f>IF(OR(selected_period="Total Year",selected_period="To Date"), selected_period,TEXT(DATE(selected_year,selected_period,1),"MMMM"))</f>
        <v>To Date</v>
      </c>
      <c r="G19"/>
      <c r="H19"/>
      <c r="I19" t="str">
        <f ca="1"/>
        <v>Sid</v>
      </c>
      <c r="J19" t="str">
        <f ca="1"/>
        <v>Sid</v>
      </c>
      <c r="K19" s="23"/>
      <c r="M19" s="26">
        <v>36770</v>
      </c>
    </row>
    <row r="20" spans="4:22">
      <c r="D20" s="6" t="s">
        <v>46</v>
      </c>
      <c r="E20"/>
      <c r="F20" s="62">
        <f>SUMIF(tracking_table[Name],"Interest",tracking_table[Amount])</f>
        <v>1049.1500000000001</v>
      </c>
      <c r="G20"/>
      <c r="H20"/>
      <c r="I20" t="str">
        <f ca="1"/>
        <v>Interest</v>
      </c>
      <c r="J20" t="str">
        <f ca="1"/>
        <v>Total</v>
      </c>
      <c r="K20" s="23"/>
      <c r="M20" s="26">
        <v>36800</v>
      </c>
    </row>
    <row r="21" spans="4:22">
      <c r="D21" s="6" t="s">
        <v>47</v>
      </c>
      <c r="E21"/>
      <c r="F21" s="62">
        <f>SUMIFS(tracking_table[Amount],tracking_table[Name],"&lt;&gt;Interest",tracking_table[Deposit/Withdrawal],"Deposit")-SUMIFS(tracking_table[Amount],tracking_table[Name],"&lt;&gt;Interest",tracking_table[Deposit/Withdrawal],"Withdrawal")</f>
        <v>34982.800000000003</v>
      </c>
      <c r="G21"/>
      <c r="H21"/>
      <c r="M21" s="26">
        <v>36831</v>
      </c>
    </row>
    <row r="22" spans="4:22">
      <c r="D22" s="6" t="s">
        <v>48</v>
      </c>
      <c r="E22"/>
      <c r="F22" s="62">
        <f>total_interest+total_principal</f>
        <v>36031.950000000004</v>
      </c>
      <c r="G22"/>
      <c r="H22"/>
      <c r="M22" s="26">
        <v>36861</v>
      </c>
    </row>
    <row r="23" spans="4:22">
      <c r="D23" s="6" t="s">
        <v>50</v>
      </c>
      <c r="E23"/>
      <c r="F23" s="62" cm="1">
        <f t="array" ref="F23">IF(selected_period="To Date",
                 SUM(tracking_table[Amount]*(tracking_table[Name]="Interest")*(tracking_table[Deposit/Withdrawal]="Deposit")),
                 IF(selected_period="Total Year",
                    SUM(tracking_table[Amount]*(tracking_table[Name]="Interest")*(tracking_table[Deposit/Withdrawal]="Deposit")*(YEAR(tracking_table[Date])=selected_year)),
                    SUM(tracking_table[Amount]*(tracking_table[Name]="Interest")*(tracking_table[Deposit/Withdrawal]="Deposit")*(YEAR(tracking_table[Date])=selected_year)*(MONTH(tracking_table[Date])=selected_period))))</f>
        <v>1049.1500000000001</v>
      </c>
      <c r="G23"/>
      <c r="H23"/>
      <c r="M23" s="26"/>
    </row>
    <row r="24" spans="4:22">
      <c r="D24" s="6" t="s">
        <v>67</v>
      </c>
      <c r="E24"/>
      <c r="F24" s="62" t="str">
        <f>"Account Summary: "&amp;IF(selected_period="To Date","To Date",IF(selected_period="Total Year",selected_year&amp;" (Total Year)",selected_period_display&amp;" "&amp;selected_year))</f>
        <v>Account Summary: To Date</v>
      </c>
      <c r="G24"/>
      <c r="H24"/>
      <c r="M24" s="26"/>
    </row>
    <row r="25" spans="4:22">
      <c r="D25" s="6"/>
      <c r="E25"/>
      <c r="F25" s="62"/>
      <c r="G25"/>
      <c r="H25"/>
      <c r="M25" s="26"/>
    </row>
    <row r="26" spans="4:22">
      <c r="D26" s="25" t="s">
        <v>45</v>
      </c>
      <c r="E26" s="22"/>
      <c r="F26" s="22"/>
      <c r="G26"/>
      <c r="H26"/>
      <c r="M26" s="26"/>
    </row>
    <row r="27" spans="4:22">
      <c r="D27"/>
      <c r="E27"/>
      <c r="F27"/>
      <c r="G27"/>
      <c r="H27"/>
      <c r="M27" s="26"/>
    </row>
    <row r="28" spans="4:22">
      <c r="D28"/>
      <c r="E28"/>
      <c r="F28"/>
      <c r="G28"/>
      <c r="H28"/>
      <c r="I28" s="24" t="s">
        <v>52</v>
      </c>
      <c r="M28" s="26"/>
      <c r="V28" s="9"/>
    </row>
    <row r="29" spans="4:22">
      <c r="D29"/>
      <c r="E29"/>
      <c r="F29"/>
      <c r="G29"/>
      <c r="H29"/>
      <c r="I29" t="str" cm="1">
        <f t="array" aca="1" ref="I29:I33" ca="1">AccountHoldersExtendedReversed</f>
        <v>Boris</v>
      </c>
      <c r="M29" s="26"/>
    </row>
    <row r="30" spans="4:22">
      <c r="D30"/>
      <c r="E30"/>
      <c r="F30"/>
      <c r="G30"/>
      <c r="H30"/>
      <c r="I30" t="str">
        <f ca="1"/>
        <v>Nancy</v>
      </c>
      <c r="M30" s="26"/>
    </row>
    <row r="31" spans="4:22">
      <c r="D31">
        <f>COUNTA(H139:H198)</f>
        <v>11</v>
      </c>
      <c r="E31"/>
      <c r="F31"/>
      <c r="G31"/>
      <c r="H31"/>
      <c r="I31" t="str">
        <f ca="1"/>
        <v>Sid</v>
      </c>
      <c r="M31" s="26"/>
    </row>
    <row r="32" spans="4:22">
      <c r="D32"/>
      <c r="E32"/>
      <c r="F32"/>
      <c r="G32"/>
      <c r="H32"/>
      <c r="I32" t="str">
        <f ca="1"/>
        <v>Interest</v>
      </c>
      <c r="M32" s="26"/>
    </row>
    <row r="33" spans="4:13">
      <c r="D33"/>
      <c r="E33"/>
      <c r="F33"/>
      <c r="G33"/>
      <c r="H33"/>
      <c r="I33" t="str">
        <f ca="1"/>
        <v>Total</v>
      </c>
      <c r="M33" s="26"/>
    </row>
    <row r="34" spans="4:13">
      <c r="D34"/>
      <c r="E34"/>
      <c r="F34"/>
      <c r="G34"/>
      <c r="H34"/>
      <c r="M34" s="26"/>
    </row>
    <row r="35" spans="4:13">
      <c r="D35" s="68" t="s">
        <v>64</v>
      </c>
      <c r="E35" s="69"/>
      <c r="F35" s="69"/>
      <c r="G35" s="69"/>
      <c r="H35" s="69"/>
      <c r="M35" s="26"/>
    </row>
    <row r="36" spans="4:13">
      <c r="D36"/>
      <c r="E36"/>
      <c r="F36"/>
      <c r="G36"/>
      <c r="H36"/>
      <c r="M36" s="26"/>
    </row>
    <row r="37" spans="4:13">
      <c r="D37" s="63" t="s">
        <v>63</v>
      </c>
      <c r="E37" s="63" t="s">
        <v>65</v>
      </c>
      <c r="F37" s="63" t="s">
        <v>2</v>
      </c>
      <c r="G37"/>
      <c r="H37"/>
      <c r="M37" s="26"/>
    </row>
    <row r="38" spans="4:13">
      <c r="D38" s="1">
        <v>1</v>
      </c>
      <c r="E38" s="64" t="str" cm="1">
        <f t="array" aca="1" ref="E38" ca="1">IF(COUNTA(Dashboard!$I$15:$I$21&gt;CALC!D38),IF(Dashboard!I15="Total","",Dashboard!I15))</f>
        <v>Boris</v>
      </c>
      <c r="F38" s="64">
        <f ca="1">_xlfn.IFNA(IF(E38="","",INDEX(Dashboard!$I$15:$M$25,MATCH(CALC!$E38,Dashboard!$I$15:$I$25,0),5)),"")</f>
        <v>10354.652854689797</v>
      </c>
      <c r="G38"/>
      <c r="H38"/>
      <c r="M38" s="26"/>
    </row>
    <row r="39" spans="4:13">
      <c r="D39" s="1">
        <v>2</v>
      </c>
      <c r="E39" s="64" t="str" cm="1">
        <f t="array" aca="1" ref="E39" ca="1">IF(COUNTA(Dashboard!$I$15:$I$21&gt;CALC!D39),IF(Dashboard!I16="Total","",Dashboard!I16))</f>
        <v>Nancy</v>
      </c>
      <c r="F39" s="64">
        <f ca="1">_xlfn.IFNA(IF(E39="","",INDEX(Dashboard!$I$15:$M$25,MATCH(CALC!$E39,Dashboard!$I$15:$I$25,0),5)),"")</f>
        <v>12731.974143239726</v>
      </c>
      <c r="G39"/>
      <c r="H39"/>
      <c r="M39" s="26"/>
    </row>
    <row r="40" spans="4:13">
      <c r="D40" s="1">
        <v>3</v>
      </c>
      <c r="E40" s="64" t="str" cm="1">
        <f t="array" aca="1" ref="E40" ca="1">IF(COUNTA(Dashboard!$I$15:$I$21&gt;CALC!D40),IF(Dashboard!I17="Total","",Dashboard!I17))</f>
        <v>Sid</v>
      </c>
      <c r="F40" s="64">
        <f ca="1">_xlfn.IFNA(IF(E40="","",INDEX(Dashboard!$I$15:$M$25,MATCH(CALC!$E40,Dashboard!$I$15:$I$25,0),5)),"")</f>
        <v>12945.323002070476</v>
      </c>
      <c r="G40"/>
      <c r="H40"/>
      <c r="M40" s="26"/>
    </row>
    <row r="41" spans="4:13">
      <c r="D41" s="1">
        <v>4</v>
      </c>
      <c r="E41" s="64" t="str" cm="1">
        <f t="array" aca="1" ref="E41" ca="1">IF(COUNTA(Dashboard!$I$15:$I$21&gt;CALC!D41),IF(Dashboard!I18="Total","",Dashboard!I18))</f>
        <v/>
      </c>
      <c r="F41" s="64" t="str">
        <f ca="1">_xlfn.IFNA(IF(E41="","",INDEX(Dashboard!$I$15:$M$25,MATCH(CALC!$E41,Dashboard!$I$15:$I$25,0),5)),"")</f>
        <v/>
      </c>
      <c r="G41"/>
      <c r="H41"/>
      <c r="M41" s="26"/>
    </row>
    <row r="42" spans="4:13">
      <c r="D42" s="1">
        <v>5</v>
      </c>
      <c r="E42" s="64" cm="1">
        <f t="array" aca="1" ref="E42" ca="1">IF(COUNTA(Dashboard!$I$15:$I$21&gt;CALC!D42),IF(Dashboard!I19="Total","",Dashboard!I19))</f>
        <v>0</v>
      </c>
      <c r="F42" s="64" t="str">
        <f ca="1">_xlfn.IFNA(IF(E42="","",INDEX(Dashboard!$I$15:$M$25,MATCH(CALC!$E42,Dashboard!$I$15:$I$25,0),5)),"")</f>
        <v/>
      </c>
      <c r="G42"/>
      <c r="H42"/>
      <c r="M42" s="26"/>
    </row>
    <row r="43" spans="4:13" ht="17" thickBot="1">
      <c r="D43" s="65">
        <v>6</v>
      </c>
      <c r="E43" s="65" t="str">
        <f>IF(F43&lt;&gt;"","Other","")</f>
        <v/>
      </c>
      <c r="F43" s="66"/>
      <c r="G43"/>
      <c r="H43" s="15"/>
      <c r="M43" s="26"/>
    </row>
    <row r="44" spans="4:13" ht="17" thickTop="1">
      <c r="D44" s="1"/>
      <c r="E44" s="5" t="s">
        <v>4</v>
      </c>
      <c r="F44" s="67">
        <f>current_account_total</f>
        <v>36031.950000000004</v>
      </c>
      <c r="G44"/>
      <c r="H44"/>
      <c r="M44" s="26"/>
    </row>
    <row r="45" spans="4:13">
      <c r="D45"/>
      <c r="E45"/>
      <c r="F45"/>
      <c r="G45"/>
      <c r="H45"/>
      <c r="M45" s="26"/>
    </row>
    <row r="46" spans="4:13">
      <c r="D46"/>
      <c r="E46"/>
      <c r="F46"/>
      <c r="G46"/>
      <c r="H46"/>
      <c r="M46" s="26"/>
    </row>
    <row r="47" spans="4:13">
      <c r="D47"/>
      <c r="E47"/>
      <c r="F47"/>
      <c r="G47"/>
      <c r="H47"/>
      <c r="M47" s="26"/>
    </row>
    <row r="48" spans="4:13">
      <c r="D48"/>
      <c r="E48"/>
      <c r="F48"/>
      <c r="G48"/>
      <c r="H48"/>
      <c r="M48" s="26"/>
    </row>
    <row r="49" spans="1:17">
      <c r="D49" s="104" t="s">
        <v>62</v>
      </c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</row>
    <row r="50" spans="1:17">
      <c r="D50"/>
      <c r="E50"/>
      <c r="F50"/>
      <c r="G50"/>
      <c r="H50"/>
      <c r="M50" s="26"/>
    </row>
    <row r="51" spans="1:17" s="50" customFormat="1">
      <c r="A51"/>
      <c r="B51" s="1"/>
      <c r="C51"/>
      <c r="D51" s="100" t="s">
        <v>58</v>
      </c>
      <c r="E51" s="101"/>
      <c r="F51" s="102" t="s">
        <v>60</v>
      </c>
      <c r="G51" s="103"/>
      <c r="H51" s="50" t="s">
        <v>57</v>
      </c>
      <c r="K51" s="51"/>
      <c r="O51" s="52"/>
      <c r="Q51" s="52"/>
    </row>
    <row r="52" spans="1:17">
      <c r="D52" s="36" t="s">
        <v>54</v>
      </c>
      <c r="E52" s="42" t="s">
        <v>36</v>
      </c>
      <c r="F52" s="44" t="s">
        <v>54</v>
      </c>
      <c r="G52" s="42" t="s">
        <v>55</v>
      </c>
      <c r="H52" s="37" t="s">
        <v>54</v>
      </c>
      <c r="I52" s="37" t="str" cm="1">
        <f t="array" ref="I52:K52">TRANSPOSE(AccountHolders[])</f>
        <v>Sid</v>
      </c>
      <c r="J52" s="37" t="str">
        <v>Nancy</v>
      </c>
      <c r="K52" s="29" t="str">
        <v>Boris</v>
      </c>
    </row>
    <row r="53" spans="1:17">
      <c r="D53" s="48" cm="1">
        <f t="array" ref="D53:D63">_xlfn._xlws.SORT(_xlfn.UNIQUE(tracking_table[Month]),1,-1)</f>
        <v>45323</v>
      </c>
      <c r="E53" s="43" cm="1">
        <f t="array" ref="E53">IF(D53="","",SUM(tracking_table[Amount]*(tracking_table[Deposit/Withdrawal]="Deposit")*(tracking_table[Name]="Interest")*(YEAR(tracking_table[Date])=YEAR(D53)*(MONTH(tracking_table[Date])=MONTH(D53)))))</f>
        <v>777</v>
      </c>
      <c r="F53" s="49" cm="1">
        <f t="array" ref="F53:F63">_xlfn._xlws.SORT(_xlfn.UNIQUE(tracking_table[Month]),1,-1)</f>
        <v>45323</v>
      </c>
      <c r="G53" s="43">
        <f>IF(F53="","",SUM(I139:INDEX(I139:I198, COUNTA(H139:H198))))</f>
        <v>36031.949999999997</v>
      </c>
      <c r="H53" s="36" cm="1">
        <f t="array" ref="H53:H63">_xlfn._xlws.SORT(_xlfn.UNIQUE(tracking_table[Month]),1,-1)</f>
        <v>45323</v>
      </c>
      <c r="I53">
        <f>_xlfn.IFNA(IF($H53="","",IF(I$52="","",
INDEX($I$201:$M$259, MATCH(DATE(YEAR(EOMONTH($H53,-1)),MONTH(EOMONTH($H53,-1)),1), $H$201:$H$259, 0), MATCH(I$52, $I$200:$M$200, 0))/INDEX($G$53:$G$136, MATCH(DATE(YEAR(EOMONTH($H53,-1)),MONTH(EOMONTH($H53,-1)),1), $F$53:$F$136, 0),1)*INDEX($E$53:$E$136, MATCH($H53, $D$53:$D$136, 0),1)
)),0)</f>
        <v>282.37640974226576</v>
      </c>
      <c r="J53">
        <f>_xlfn.IFNA(IF($H53="","",IF(J$52="","",
INDEX($I$201:$M$259, MATCH(DATE(YEAR(EOMONTH($H53,-1)),MONTH(EOMONTH($H53,-1)),1), $H$201:$H$259, 0), MATCH(J$52, $I$200:$M$200, 0))/INDEX($G$53:$G$136, MATCH(DATE(YEAR(EOMONTH($H53,-1)),MONTH(EOMONTH($H53,-1)),1), $F$53:$F$136, 0),1)*INDEX($E$53:$E$136, MATCH($H53, $D$53:$D$136, 0),1)
)),0)</f>
        <v>268.75748426971398</v>
      </c>
      <c r="K53">
        <f t="shared" ref="I53:M68" si="0">_xlfn.IFNA(IF($H53="","",IF(K$52="","",
INDEX($I$201:$M$259, MATCH(DATE(YEAR(EOMONTH($H53,-1)),MONTH(EOMONTH($H53,-1)),1), $H$201:$H$259, 0), MATCH(K$52, $I$200:$M$200, 0))/INDEX($G$53:$G$136, MATCH(DATE(YEAR(EOMONTH($H53,-1)),MONTH(EOMONTH($H53,-1)),1), $F$53:$F$136, 0),1)*INDEX($E$53:$E$136, MATCH($H53, $D$53:$D$136, 0),1)
)),0)</f>
        <v>225.86610598802037</v>
      </c>
      <c r="L53" t="str">
        <f t="shared" si="0"/>
        <v/>
      </c>
      <c r="M53" t="str">
        <f t="shared" si="0"/>
        <v/>
      </c>
    </row>
    <row r="54" spans="1:17">
      <c r="D54" s="48">
        <v>45292</v>
      </c>
      <c r="E54" s="43" cm="1">
        <f t="array" ref="E54">IF(D54="","",SUM(tracking_table[Amount]*(tracking_table[Deposit/Withdrawal]="Deposit")*(tracking_table[Name]="Interest")*(YEAR(tracking_table[Date])=YEAR(D54)*(MONTH(tracking_table[Date])=MONTH(D54)))))</f>
        <v>0</v>
      </c>
      <c r="F54" s="49">
        <v>45292</v>
      </c>
      <c r="G54" s="43">
        <f>IF(F54="","",SUM(I140:INDEX(I140:I199, COUNTA(H140:H199))))</f>
        <v>34843.949999999997</v>
      </c>
      <c r="H54" s="36">
        <v>45292</v>
      </c>
      <c r="I54">
        <f t="shared" si="0"/>
        <v>0</v>
      </c>
      <c r="J54">
        <f t="shared" si="0"/>
        <v>0</v>
      </c>
      <c r="K54">
        <f t="shared" si="0"/>
        <v>0</v>
      </c>
      <c r="L54" t="str">
        <f t="shared" si="0"/>
        <v/>
      </c>
      <c r="M54" t="str">
        <f t="shared" si="0"/>
        <v/>
      </c>
    </row>
    <row r="55" spans="1:17">
      <c r="D55" s="48">
        <v>45261</v>
      </c>
      <c r="E55" s="43" cm="1">
        <f t="array" ref="E55">IF(D55="","",SUM(tracking_table[Amount]*(tracking_table[Deposit/Withdrawal]="Deposit")*(tracking_table[Name]="Interest")*(YEAR(tracking_table[Date])=YEAR(D55)*(MONTH(tracking_table[Date])=MONTH(D55)))))</f>
        <v>169.03</v>
      </c>
      <c r="F55" s="49">
        <v>45261</v>
      </c>
      <c r="G55" s="43">
        <f>IF(F55="","",SUM(I141:INDEX(I141:I200, COUNTA(H141:H200))))</f>
        <v>29121.949999999997</v>
      </c>
      <c r="H55" s="36">
        <v>45261</v>
      </c>
      <c r="I55">
        <f>_xlfn.IFNA(IF($H55="","",IF(I$52="","",
INDEX($I$201:$M$259, MATCH(DATE(YEAR(EOMONTH($H55,-1)),MONTH(EOMONTH($H55,-1)),1), $H$201:$H$259, 0), MATCH(I$52, $I$200:$M$200, 0))/INDEX($G$53:$G$136, MATCH(DATE(YEAR(EOMONTH($H55,-1)),MONTH(EOMONTH($H55,-1)),1), $F$53:$F$136, 0),1)*INDEX($E$53:$E$136, MATCH($H55, $D$53:$D$136, 0),1)
)),0)</f>
        <v>66.409261062578693</v>
      </c>
      <c r="J55">
        <f t="shared" si="0"/>
        <v>64.0648119724693</v>
      </c>
      <c r="K55">
        <f t="shared" si="0"/>
        <v>38.555926964952015</v>
      </c>
      <c r="L55" t="str">
        <f t="shared" si="0"/>
        <v/>
      </c>
      <c r="M55" t="str">
        <f t="shared" si="0"/>
        <v/>
      </c>
    </row>
    <row r="56" spans="1:17">
      <c r="D56" s="48">
        <v>45231</v>
      </c>
      <c r="E56" s="43" cm="1">
        <f t="array" ref="E56">IF(D56="","",SUM(tracking_table[Amount]*(tracking_table[Deposit/Withdrawal]="Deposit")*(tracking_table[Name]="Interest")*(YEAR(tracking_table[Date])=YEAR(D56)*(MONTH(tracking_table[Date])=MONTH(D56)))))</f>
        <v>31</v>
      </c>
      <c r="F56" s="49">
        <v>45231</v>
      </c>
      <c r="G56" s="43">
        <f>IF(F56="","",SUM(I142:INDEX(I142:I201, COUNTA(H142:H201))))</f>
        <v>27352.92</v>
      </c>
      <c r="H56" s="36">
        <v>45231</v>
      </c>
      <c r="I56">
        <f t="shared" si="0"/>
        <v>9.6468517024435041</v>
      </c>
      <c r="J56">
        <f t="shared" si="0"/>
        <v>14.972982698193121</v>
      </c>
      <c r="K56">
        <f t="shared" si="0"/>
        <v>6.3801655993633721</v>
      </c>
      <c r="L56" t="str">
        <f t="shared" si="0"/>
        <v/>
      </c>
      <c r="M56" t="str">
        <f t="shared" si="0"/>
        <v/>
      </c>
    </row>
    <row r="57" spans="1:17">
      <c r="D57" s="48">
        <v>45200</v>
      </c>
      <c r="E57" s="43" cm="1">
        <f t="array" ref="E57">IF(D57="","",SUM(tracking_table[Amount]*(tracking_table[Deposit/Withdrawal]="Deposit")*(tracking_table[Name]="Interest")*(YEAR(tracking_table[Date])=YEAR(D57)*(MONTH(tracking_table[Date])=MONTH(D57)))))</f>
        <v>9.1199999999999992</v>
      </c>
      <c r="F57" s="49">
        <v>45200</v>
      </c>
      <c r="G57" s="43">
        <f>IF(F57="","",SUM(I143:INDEX(I143:I202, COUNTA(H143:H202))))</f>
        <v>15221.919999999998</v>
      </c>
      <c r="H57" s="36">
        <v>45200</v>
      </c>
      <c r="I57">
        <f t="shared" si="0"/>
        <v>3.5809119392786433</v>
      </c>
      <c r="J57">
        <f t="shared" si="0"/>
        <v>3.6798570507421497</v>
      </c>
      <c r="K57">
        <f t="shared" si="0"/>
        <v>1.859231009979206</v>
      </c>
      <c r="L57" t="str">
        <f t="shared" si="0"/>
        <v/>
      </c>
      <c r="M57" t="str">
        <f t="shared" si="0"/>
        <v/>
      </c>
    </row>
    <row r="58" spans="1:17">
      <c r="D58" s="48">
        <v>45170</v>
      </c>
      <c r="E58" s="43" cm="1">
        <f t="array" ref="E58">IF(D58="","",SUM(tracking_table[Amount]*(tracking_table[Deposit/Withdrawal]="Deposit")*(tracking_table[Name]="Interest")*(YEAR(tracking_table[Date])=YEAR(D58)*(MONTH(tracking_table[Date])=MONTH(D58)))))</f>
        <v>10</v>
      </c>
      <c r="F58" s="49">
        <v>45170</v>
      </c>
      <c r="G58" s="43">
        <f>IF(F58="","",SUM(I144:INDEX(I144:I203, COUNTA(H144:H203))))</f>
        <v>5547.8</v>
      </c>
      <c r="H58" s="36">
        <v>45170</v>
      </c>
      <c r="I58">
        <f t="shared" si="0"/>
        <v>4.0816773490179701</v>
      </c>
      <c r="J58">
        <f t="shared" si="0"/>
        <v>3.7990912292920997</v>
      </c>
      <c r="K58">
        <f t="shared" si="0"/>
        <v>2.1192314216899315</v>
      </c>
      <c r="L58" t="str">
        <f t="shared" si="0"/>
        <v/>
      </c>
      <c r="M58" t="str">
        <f t="shared" si="0"/>
        <v/>
      </c>
    </row>
    <row r="59" spans="1:17" hidden="1">
      <c r="D59" s="48">
        <v>45139</v>
      </c>
      <c r="E59" s="43" cm="1">
        <f t="array" ref="E59">IF(D59="","",SUM(tracking_table[Amount]*(tracking_table[Deposit/Withdrawal]="Deposit")*(tracking_table[Name]="Interest")*(YEAR(tracking_table[Date])=YEAR(D59)*(MONTH(tracking_table[Date])=MONTH(D59)))))</f>
        <v>12</v>
      </c>
      <c r="F59" s="49">
        <v>45139</v>
      </c>
      <c r="G59" s="43">
        <f>IF(F59="","",SUM(I145:INDEX(I145:I204, COUNTA(H145:H204))))</f>
        <v>5326.8</v>
      </c>
      <c r="H59" s="36">
        <v>45139</v>
      </c>
      <c r="I59">
        <f t="shared" si="0"/>
        <v>5.1605551412830222</v>
      </c>
      <c r="J59">
        <f t="shared" si="0"/>
        <v>4.8032752466932607</v>
      </c>
      <c r="K59">
        <f t="shared" si="0"/>
        <v>2.0361696120237172</v>
      </c>
      <c r="L59" t="str">
        <f t="shared" si="0"/>
        <v/>
      </c>
      <c r="M59" t="str">
        <f t="shared" si="0"/>
        <v/>
      </c>
    </row>
    <row r="60" spans="1:17" hidden="1">
      <c r="D60" s="48">
        <v>45108</v>
      </c>
      <c r="E60" s="43" cm="1">
        <f t="array" ref="E60">IF(D60="","",SUM(tracking_table[Amount]*(tracking_table[Deposit/Withdrawal]="Deposit")*(tracking_table[Name]="Interest")*(YEAR(tracking_table[Date])=YEAR(D60)*(MONTH(tracking_table[Date])=MONTH(D60)))))</f>
        <v>11</v>
      </c>
      <c r="F60" s="49">
        <v>45108</v>
      </c>
      <c r="G60" s="43">
        <f>IF(F60="","",SUM(I146:INDEX(I146:I205, COUNTA(H146:H205))))</f>
        <v>5043.8</v>
      </c>
      <c r="H60" s="36">
        <v>45108</v>
      </c>
      <c r="I60">
        <f t="shared" si="0"/>
        <v>4.7305088795094363</v>
      </c>
      <c r="J60">
        <f t="shared" si="0"/>
        <v>4.403002309468822</v>
      </c>
      <c r="K60">
        <f t="shared" si="0"/>
        <v>1.8664888110217408</v>
      </c>
      <c r="L60" t="str">
        <f t="shared" si="0"/>
        <v/>
      </c>
      <c r="M60" t="str">
        <f t="shared" si="0"/>
        <v/>
      </c>
    </row>
    <row r="61" spans="1:17" hidden="1">
      <c r="D61" s="48">
        <v>45078</v>
      </c>
      <c r="E61" s="43" cm="1">
        <f t="array" ref="E61">IF(D61="","",SUM(tracking_table[Amount]*(tracking_table[Deposit/Withdrawal]="Deposit")*(tracking_table[Name]="Interest")*(YEAR(tracking_table[Date])=YEAR(D61)*(MONTH(tracking_table[Date])=MONTH(D61)))))</f>
        <v>10</v>
      </c>
      <c r="F61" s="49">
        <v>45078</v>
      </c>
      <c r="G61" s="43">
        <f>IF(F61="","",SUM(I147:INDEX(I147:I206, COUNTA(H147:H206))))</f>
        <v>5032.8</v>
      </c>
      <c r="H61" s="36">
        <v>45078</v>
      </c>
      <c r="I61">
        <f t="shared" si="0"/>
        <v>4.3004626177358514</v>
      </c>
      <c r="J61">
        <f t="shared" si="0"/>
        <v>4.0027293722443833</v>
      </c>
      <c r="K61">
        <f t="shared" si="0"/>
        <v>1.6968080100197644</v>
      </c>
      <c r="L61" t="str">
        <f t="shared" si="0"/>
        <v/>
      </c>
      <c r="M61" t="str">
        <f t="shared" si="0"/>
        <v/>
      </c>
    </row>
    <row r="62" spans="1:17" hidden="1">
      <c r="D62" s="48">
        <v>45047</v>
      </c>
      <c r="E62" s="43" cm="1">
        <f t="array" ref="E62">IF(D62="","",SUM(tracking_table[Amount]*(tracking_table[Deposit/Withdrawal]="Deposit")*(tracking_table[Name]="Interest")*(YEAR(tracking_table[Date])=YEAR(D62)*(MONTH(tracking_table[Date])=MONTH(D62)))))</f>
        <v>20</v>
      </c>
      <c r="F62" s="49">
        <v>45047</v>
      </c>
      <c r="G62" s="43">
        <f>IF(F62="","",SUM(I148:INDEX(I148:I207, COUNTA(H148:H207))))</f>
        <v>5022.8</v>
      </c>
      <c r="H62" s="36">
        <v>45047</v>
      </c>
      <c r="I62">
        <f t="shared" si="0"/>
        <v>8.6363636363636367</v>
      </c>
      <c r="J62">
        <f t="shared" si="0"/>
        <v>9.0909090909090899</v>
      </c>
      <c r="K62">
        <f t="shared" si="0"/>
        <v>2.2727272727272725</v>
      </c>
      <c r="L62" t="str">
        <f t="shared" si="0"/>
        <v/>
      </c>
      <c r="M62" t="str">
        <f t="shared" si="0"/>
        <v/>
      </c>
    </row>
    <row r="63" spans="1:17" hidden="1">
      <c r="D63" s="48">
        <v>45017</v>
      </c>
      <c r="E63" s="43" cm="1">
        <f t="array" ref="E63">IF(D63="","",SUM(tracking_table[Amount]*(tracking_table[Deposit/Withdrawal]="Deposit")*(tracking_table[Name]="Interest")*(YEAR(tracking_table[Date])=YEAR(D63)*(MONTH(tracking_table[Date])=MONTH(D63)))))</f>
        <v>0</v>
      </c>
      <c r="F63" s="49">
        <v>45017</v>
      </c>
      <c r="G63" s="43">
        <f>IF(F63="","",SUM(I149:INDEX(I149:I208, COUNTA(H149:H208))))</f>
        <v>4400</v>
      </c>
      <c r="H63" s="36">
        <v>45017</v>
      </c>
      <c r="I63">
        <f t="shared" si="0"/>
        <v>0</v>
      </c>
      <c r="J63">
        <f t="shared" si="0"/>
        <v>0</v>
      </c>
      <c r="K63">
        <f t="shared" si="0"/>
        <v>0</v>
      </c>
      <c r="L63" t="str">
        <f t="shared" si="0"/>
        <v/>
      </c>
      <c r="M63" t="str">
        <f t="shared" si="0"/>
        <v/>
      </c>
    </row>
    <row r="64" spans="1:17" hidden="1">
      <c r="E64" s="43" t="str" cm="1">
        <f t="array" ref="E64">IF(D64="","",SUM(tracking_table[Amount]*(tracking_table[Deposit/Withdrawal]="Deposit")*(tracking_table[Name]="Interest")*(YEAR(tracking_table[Date])=YEAR(D64)*(MONTH(tracking_table[Date])=MONTH(D64)))))</f>
        <v/>
      </c>
      <c r="G64" s="43" t="str">
        <f>IF(F64="","",SUM(I150:INDEX(I150:I209, COUNTA(H150:H209))))</f>
        <v/>
      </c>
      <c r="I64" t="str">
        <f t="shared" si="0"/>
        <v/>
      </c>
      <c r="J64" t="str">
        <f t="shared" si="0"/>
        <v/>
      </c>
      <c r="K64" t="str">
        <f t="shared" si="0"/>
        <v/>
      </c>
      <c r="L64" t="str">
        <f t="shared" si="0"/>
        <v/>
      </c>
      <c r="M64" t="str">
        <f t="shared" si="0"/>
        <v/>
      </c>
    </row>
    <row r="65" spans="5:13" hidden="1">
      <c r="E65" s="43" t="str" cm="1">
        <f t="array" ref="E65">IF(D65="","",SUM(tracking_table[Amount]*(tracking_table[Deposit/Withdrawal]="Deposit")*(tracking_table[Name]="Interest")*(YEAR(tracking_table[Date])=YEAR(D65)*(MONTH(tracking_table[Date])=MONTH(D65)))))</f>
        <v/>
      </c>
      <c r="G65" s="43" t="str">
        <f>IF(F65="","",SUM(I151:INDEX(I151:I210, COUNTA(H151:H210))))</f>
        <v/>
      </c>
      <c r="I65" t="str">
        <f t="shared" si="0"/>
        <v/>
      </c>
      <c r="J65" t="str">
        <f t="shared" si="0"/>
        <v/>
      </c>
      <c r="K65" t="str">
        <f t="shared" si="0"/>
        <v/>
      </c>
      <c r="L65" t="str">
        <f t="shared" si="0"/>
        <v/>
      </c>
      <c r="M65" t="str">
        <f t="shared" si="0"/>
        <v/>
      </c>
    </row>
    <row r="66" spans="5:13" hidden="1">
      <c r="E66" s="43" t="str" cm="1">
        <f t="array" ref="E66">IF(D66="","",SUM(tracking_table[Amount]*(tracking_table[Deposit/Withdrawal]="Deposit")*(tracking_table[Name]="Interest")*(YEAR(tracking_table[Date])=YEAR(D66)*(MONTH(tracking_table[Date])=MONTH(D66)))))</f>
        <v/>
      </c>
      <c r="G66" s="43" t="str">
        <f>IF(F66="","",SUM(I152:INDEX(I152:I211, COUNTA(H152:H211))))</f>
        <v/>
      </c>
      <c r="I66" t="str">
        <f t="shared" si="0"/>
        <v/>
      </c>
      <c r="J66" t="str">
        <f t="shared" si="0"/>
        <v/>
      </c>
      <c r="K66" t="str">
        <f t="shared" si="0"/>
        <v/>
      </c>
      <c r="L66" t="str">
        <f t="shared" si="0"/>
        <v/>
      </c>
      <c r="M66" t="str">
        <f t="shared" si="0"/>
        <v/>
      </c>
    </row>
    <row r="67" spans="5:13" hidden="1">
      <c r="E67" s="43" t="str" cm="1">
        <f t="array" ref="E67">IF(D67="","",SUM(tracking_table[Amount]*(tracking_table[Deposit/Withdrawal]="Deposit")*(tracking_table[Name]="Interest")*(YEAR(tracking_table[Date])=YEAR(D67)*(MONTH(tracking_table[Date])=MONTH(D67)))))</f>
        <v/>
      </c>
      <c r="G67" s="43" t="str">
        <f>IF(F67="","",SUM(I153:INDEX(I153:I212, COUNTA(H153:H212))))</f>
        <v/>
      </c>
      <c r="I67" t="str">
        <f t="shared" si="0"/>
        <v/>
      </c>
      <c r="J67" t="str">
        <f t="shared" si="0"/>
        <v/>
      </c>
      <c r="K67" t="str">
        <f t="shared" si="0"/>
        <v/>
      </c>
      <c r="L67" t="str">
        <f t="shared" si="0"/>
        <v/>
      </c>
      <c r="M67" t="str">
        <f t="shared" si="0"/>
        <v/>
      </c>
    </row>
    <row r="68" spans="5:13" hidden="1">
      <c r="E68" s="43" t="str" cm="1">
        <f t="array" ref="E68">IF(D68="","",SUM(tracking_table[Amount]*(tracking_table[Deposit/Withdrawal]="Deposit")*(tracking_table[Name]="Interest")*(YEAR(tracking_table[Date])=YEAR(D68)*(MONTH(tracking_table[Date])=MONTH(D68)))))</f>
        <v/>
      </c>
      <c r="G68" s="43" t="str">
        <f>IF(F68="","",SUM(I154:INDEX(I154:I213, COUNTA(H154:H213))))</f>
        <v/>
      </c>
      <c r="I68" t="str">
        <f t="shared" si="0"/>
        <v/>
      </c>
      <c r="J68" t="str">
        <f t="shared" si="0"/>
        <v/>
      </c>
      <c r="K68" t="str">
        <f t="shared" si="0"/>
        <v/>
      </c>
      <c r="L68" t="str">
        <f t="shared" si="0"/>
        <v/>
      </c>
      <c r="M68" t="str">
        <f t="shared" si="0"/>
        <v/>
      </c>
    </row>
    <row r="69" spans="5:13" hidden="1">
      <c r="E69" s="43" t="str" cm="1">
        <f t="array" ref="E69">IF(D69="","",SUM(tracking_table[Amount]*(tracking_table[Deposit/Withdrawal]="Deposit")*(tracking_table[Name]="Interest")*(YEAR(tracking_table[Date])=YEAR(D69)*(MONTH(tracking_table[Date])=MONTH(D69)))))</f>
        <v/>
      </c>
      <c r="G69" s="43" t="str">
        <f>IF(F69="","",SUM(I155:INDEX(I155:I214, COUNTA(H155:H214))))</f>
        <v/>
      </c>
      <c r="I69" t="str">
        <f t="shared" ref="I69:M119" si="1">_xlfn.IFNA(IF($H69="","",IF(I$52="","",
INDEX($I$201:$M$259, MATCH(DATE(YEAR(EOMONTH($H69,-1)),MONTH(EOMONTH($H69,-1)),1), $H$201:$H$259, 0), MATCH(I$52, $I$200:$M$200, 0))/INDEX($G$53:$G$136, MATCH(DATE(YEAR(EOMONTH($H69,-1)),MONTH(EOMONTH($H69,-1)),1), $F$53:$F$136, 0),1)*INDEX($E$53:$E$136, MATCH($H69, $D$53:$D$136, 0),1)
)),0)</f>
        <v/>
      </c>
      <c r="J69" t="str">
        <f t="shared" si="1"/>
        <v/>
      </c>
      <c r="K69" t="str">
        <f t="shared" si="1"/>
        <v/>
      </c>
      <c r="L69" t="str">
        <f t="shared" si="1"/>
        <v/>
      </c>
      <c r="M69" t="str">
        <f t="shared" si="1"/>
        <v/>
      </c>
    </row>
    <row r="70" spans="5:13" hidden="1">
      <c r="E70" s="43" t="str" cm="1">
        <f t="array" ref="E70">IF(D70="","",SUM(tracking_table[Amount]*(tracking_table[Deposit/Withdrawal]="Deposit")*(tracking_table[Name]="Interest")*(YEAR(tracking_table[Date])=YEAR(D70)*(MONTH(tracking_table[Date])=MONTH(D70)))))</f>
        <v/>
      </c>
      <c r="G70" s="43" t="str">
        <f>IF(F70="","",SUM(I156:INDEX(I156:I215, COUNTA(H156:H215))))</f>
        <v/>
      </c>
      <c r="I70" t="str">
        <f t="shared" si="1"/>
        <v/>
      </c>
      <c r="J70" t="str">
        <f t="shared" si="1"/>
        <v/>
      </c>
      <c r="K70" t="str">
        <f t="shared" si="1"/>
        <v/>
      </c>
      <c r="L70" t="str">
        <f t="shared" si="1"/>
        <v/>
      </c>
      <c r="M70" t="str">
        <f t="shared" si="1"/>
        <v/>
      </c>
    </row>
    <row r="71" spans="5:13" hidden="1">
      <c r="E71" s="43" t="str" cm="1">
        <f t="array" ref="E71">IF(D71="","",SUM(tracking_table[Amount]*(tracking_table[Deposit/Withdrawal]="Deposit")*(tracking_table[Name]="Interest")*(YEAR(tracking_table[Date])=YEAR(D71)*(MONTH(tracking_table[Date])=MONTH(D71)))))</f>
        <v/>
      </c>
      <c r="G71" s="43" t="str">
        <f>IF(F71="","",SUM(I157:INDEX(I157:I216, COUNTA(H157:H216))))</f>
        <v/>
      </c>
      <c r="I71" t="str">
        <f t="shared" si="1"/>
        <v/>
      </c>
      <c r="J71" t="str">
        <f t="shared" si="1"/>
        <v/>
      </c>
      <c r="K71" t="str">
        <f t="shared" si="1"/>
        <v/>
      </c>
      <c r="L71" t="str">
        <f t="shared" si="1"/>
        <v/>
      </c>
      <c r="M71" t="str">
        <f t="shared" si="1"/>
        <v/>
      </c>
    </row>
    <row r="72" spans="5:13" hidden="1">
      <c r="E72" s="43" t="str" cm="1">
        <f t="array" ref="E72">IF(D72="","",SUM(tracking_table[Amount]*(tracking_table[Deposit/Withdrawal]="Deposit")*(tracking_table[Name]="Interest")*(YEAR(tracking_table[Date])=YEAR(D72)*(MONTH(tracking_table[Date])=MONTH(D72)))))</f>
        <v/>
      </c>
      <c r="G72" s="43" t="str">
        <f>IF(F72="","",SUM(I158:INDEX(I158:I217, COUNTA(H158:H217))))</f>
        <v/>
      </c>
      <c r="I72" t="str">
        <f t="shared" si="1"/>
        <v/>
      </c>
      <c r="J72" t="str">
        <f t="shared" si="1"/>
        <v/>
      </c>
      <c r="K72" t="str">
        <f t="shared" si="1"/>
        <v/>
      </c>
      <c r="L72" t="str">
        <f t="shared" si="1"/>
        <v/>
      </c>
      <c r="M72" t="str">
        <f t="shared" si="1"/>
        <v/>
      </c>
    </row>
    <row r="73" spans="5:13" hidden="1">
      <c r="E73" s="43" t="str" cm="1">
        <f t="array" ref="E73">IF(D73="","",SUM(tracking_table[Amount]*(tracking_table[Deposit/Withdrawal]="Deposit")*(tracking_table[Name]="Interest")*(YEAR(tracking_table[Date])=YEAR(D73)*(MONTH(tracking_table[Date])=MONTH(D73)))))</f>
        <v/>
      </c>
      <c r="G73" s="43" t="str">
        <f>IF(F73="","",SUM(I159:INDEX(I159:I218, COUNTA(H159:H218))))</f>
        <v/>
      </c>
      <c r="I73" t="str">
        <f t="shared" si="1"/>
        <v/>
      </c>
      <c r="J73" t="str">
        <f t="shared" si="1"/>
        <v/>
      </c>
      <c r="K73" t="str">
        <f t="shared" si="1"/>
        <v/>
      </c>
      <c r="L73" t="str">
        <f t="shared" si="1"/>
        <v/>
      </c>
      <c r="M73" t="str">
        <f t="shared" si="1"/>
        <v/>
      </c>
    </row>
    <row r="74" spans="5:13" hidden="1">
      <c r="E74" s="43" t="str" cm="1">
        <f t="array" ref="E74">IF(D74="","",SUM(tracking_table[Amount]*(tracking_table[Deposit/Withdrawal]="Deposit")*(tracking_table[Name]="Interest")*(YEAR(tracking_table[Date])=YEAR(D74)*(MONTH(tracking_table[Date])=MONTH(D74)))))</f>
        <v/>
      </c>
      <c r="G74" s="43" t="str">
        <f>IF(F74="","",SUM(I160:INDEX(I160:I219, COUNTA(H160:H219))))</f>
        <v/>
      </c>
      <c r="I74" t="str">
        <f t="shared" si="1"/>
        <v/>
      </c>
      <c r="J74" t="str">
        <f t="shared" si="1"/>
        <v/>
      </c>
      <c r="K74" t="str">
        <f t="shared" si="1"/>
        <v/>
      </c>
      <c r="L74" t="str">
        <f t="shared" si="1"/>
        <v/>
      </c>
      <c r="M74" t="str">
        <f t="shared" si="1"/>
        <v/>
      </c>
    </row>
    <row r="75" spans="5:13" hidden="1">
      <c r="E75" s="43" t="str" cm="1">
        <f t="array" ref="E75">IF(D75="","",SUM(tracking_table[Amount]*(tracking_table[Deposit/Withdrawal]="Deposit")*(tracking_table[Name]="Interest")*(YEAR(tracking_table[Date])=YEAR(D75)*(MONTH(tracking_table[Date])=MONTH(D75)))))</f>
        <v/>
      </c>
      <c r="G75" s="43" t="str">
        <f>IF(F75="","",SUM(I161:INDEX(I161:I220, COUNTA(H161:H220))))</f>
        <v/>
      </c>
      <c r="I75" t="str">
        <f t="shared" si="1"/>
        <v/>
      </c>
      <c r="J75" t="str">
        <f t="shared" si="1"/>
        <v/>
      </c>
      <c r="K75" t="str">
        <f t="shared" si="1"/>
        <v/>
      </c>
      <c r="L75" t="str">
        <f t="shared" si="1"/>
        <v/>
      </c>
      <c r="M75" t="str">
        <f t="shared" si="1"/>
        <v/>
      </c>
    </row>
    <row r="76" spans="5:13" hidden="1">
      <c r="E76" s="43" t="str" cm="1">
        <f t="array" ref="E76">IF(D76="","",SUM(tracking_table[Amount]*(tracking_table[Deposit/Withdrawal]="Deposit")*(tracking_table[Name]="Interest")*(YEAR(tracking_table[Date])=YEAR(D76)*(MONTH(tracking_table[Date])=MONTH(D76)))))</f>
        <v/>
      </c>
      <c r="G76" s="43" t="str">
        <f>IF(F76="","",SUM(I162:INDEX(I162:I221, COUNTA(H162:H221))))</f>
        <v/>
      </c>
      <c r="I76" t="str">
        <f t="shared" si="1"/>
        <v/>
      </c>
      <c r="J76" t="str">
        <f t="shared" si="1"/>
        <v/>
      </c>
      <c r="K76" t="str">
        <f t="shared" si="1"/>
        <v/>
      </c>
      <c r="L76" t="str">
        <f t="shared" si="1"/>
        <v/>
      </c>
      <c r="M76" t="str">
        <f t="shared" si="1"/>
        <v/>
      </c>
    </row>
    <row r="77" spans="5:13" hidden="1">
      <c r="E77" s="43" t="str" cm="1">
        <f t="array" ref="E77">IF(D77="","",SUM(tracking_table[Amount]*(tracking_table[Deposit/Withdrawal]="Deposit")*(tracking_table[Name]="Interest")*(YEAR(tracking_table[Date])=YEAR(D77)*(MONTH(tracking_table[Date])=MONTH(D77)))))</f>
        <v/>
      </c>
      <c r="G77" s="43" t="str">
        <f>IF(F77="","",SUM(I163:INDEX(I163:I222, COUNTA(H163:H222))))</f>
        <v/>
      </c>
      <c r="I77" t="str">
        <f t="shared" si="1"/>
        <v/>
      </c>
      <c r="J77" t="str">
        <f t="shared" si="1"/>
        <v/>
      </c>
      <c r="K77" t="str">
        <f t="shared" si="1"/>
        <v/>
      </c>
      <c r="L77" t="str">
        <f t="shared" si="1"/>
        <v/>
      </c>
      <c r="M77" t="str">
        <f t="shared" si="1"/>
        <v/>
      </c>
    </row>
    <row r="78" spans="5:13" hidden="1">
      <c r="E78" s="43" t="str" cm="1">
        <f t="array" ref="E78">IF(D78="","",SUM(tracking_table[Amount]*(tracking_table[Deposit/Withdrawal]="Deposit")*(tracking_table[Name]="Interest")*(YEAR(tracking_table[Date])=YEAR(D78)*(MONTH(tracking_table[Date])=MONTH(D78)))))</f>
        <v/>
      </c>
      <c r="G78" s="43" t="str">
        <f>IF(F78="","",SUM(I164:INDEX(I164:I223, COUNTA(H164:H223))))</f>
        <v/>
      </c>
      <c r="I78" t="str">
        <f t="shared" si="1"/>
        <v/>
      </c>
      <c r="J78" t="str">
        <f t="shared" si="1"/>
        <v/>
      </c>
      <c r="K78" t="str">
        <f t="shared" si="1"/>
        <v/>
      </c>
      <c r="L78" t="str">
        <f t="shared" si="1"/>
        <v/>
      </c>
      <c r="M78" t="str">
        <f t="shared" si="1"/>
        <v/>
      </c>
    </row>
    <row r="79" spans="5:13" hidden="1">
      <c r="E79" s="43" t="str" cm="1">
        <f t="array" ref="E79">IF(D79="","",SUM(tracking_table[Amount]*(tracking_table[Deposit/Withdrawal]="Deposit")*(tracking_table[Name]="Interest")*(YEAR(tracking_table[Date])=YEAR(D79)*(MONTH(tracking_table[Date])=MONTH(D79)))))</f>
        <v/>
      </c>
      <c r="G79" s="43" t="str">
        <f>IF(F79="","",SUM(I165:INDEX(I165:I224, COUNTA(H165:H224))))</f>
        <v/>
      </c>
      <c r="I79" t="str">
        <f t="shared" si="1"/>
        <v/>
      </c>
      <c r="J79" t="str">
        <f t="shared" si="1"/>
        <v/>
      </c>
      <c r="K79" t="str">
        <f t="shared" si="1"/>
        <v/>
      </c>
      <c r="L79" t="str">
        <f t="shared" si="1"/>
        <v/>
      </c>
      <c r="M79" t="str">
        <f t="shared" si="1"/>
        <v/>
      </c>
    </row>
    <row r="80" spans="5:13" hidden="1">
      <c r="E80" s="43" t="str" cm="1">
        <f t="array" ref="E80">IF(D80="","",SUM(tracking_table[Amount]*(tracking_table[Deposit/Withdrawal]="Deposit")*(tracking_table[Name]="Interest")*(YEAR(tracking_table[Date])=YEAR(D80)*(MONTH(tracking_table[Date])=MONTH(D80)))))</f>
        <v/>
      </c>
      <c r="G80" s="43" t="str">
        <f>IF(F80="","",SUM(I166:INDEX(I166:I225, COUNTA(H166:H225))))</f>
        <v/>
      </c>
      <c r="I80" t="str">
        <f t="shared" si="1"/>
        <v/>
      </c>
      <c r="J80" t="str">
        <f t="shared" si="1"/>
        <v/>
      </c>
      <c r="K80" t="str">
        <f t="shared" si="1"/>
        <v/>
      </c>
      <c r="L80" t="str">
        <f t="shared" si="1"/>
        <v/>
      </c>
      <c r="M80" t="str">
        <f t="shared" si="1"/>
        <v/>
      </c>
    </row>
    <row r="81" spans="5:13" hidden="1">
      <c r="E81" s="43" t="str" cm="1">
        <f t="array" ref="E81">IF(D81="","",SUM(tracking_table[Amount]*(tracking_table[Deposit/Withdrawal]="Deposit")*(tracking_table[Name]="Interest")*(YEAR(tracking_table[Date])=YEAR(D81)*(MONTH(tracking_table[Date])=MONTH(D81)))))</f>
        <v/>
      </c>
      <c r="G81" s="43" t="str">
        <f>IF(F81="","",SUM(I167:INDEX(I167:I226, COUNTA(H167:H226))))</f>
        <v/>
      </c>
      <c r="I81" t="str">
        <f t="shared" si="1"/>
        <v/>
      </c>
      <c r="J81" t="str">
        <f t="shared" si="1"/>
        <v/>
      </c>
      <c r="K81" t="str">
        <f t="shared" si="1"/>
        <v/>
      </c>
      <c r="L81" t="str">
        <f t="shared" si="1"/>
        <v/>
      </c>
      <c r="M81" t="str">
        <f t="shared" si="1"/>
        <v/>
      </c>
    </row>
    <row r="82" spans="5:13" hidden="1">
      <c r="E82" s="43" t="str" cm="1">
        <f t="array" ref="E82">IF(D82="","",SUM(tracking_table[Amount]*(tracking_table[Deposit/Withdrawal]="Deposit")*(tracking_table[Name]="Interest")*(YEAR(tracking_table[Date])=YEAR(D82)*(MONTH(tracking_table[Date])=MONTH(D82)))))</f>
        <v/>
      </c>
      <c r="G82" s="43" t="str">
        <f>IF(F82="","",SUM(I168:INDEX(I168:I227, COUNTA(H168:H227))))</f>
        <v/>
      </c>
      <c r="I82" t="str">
        <f t="shared" si="1"/>
        <v/>
      </c>
      <c r="J82" t="str">
        <f t="shared" si="1"/>
        <v/>
      </c>
      <c r="K82" t="str">
        <f t="shared" si="1"/>
        <v/>
      </c>
      <c r="L82" t="str">
        <f t="shared" si="1"/>
        <v/>
      </c>
      <c r="M82" t="str">
        <f t="shared" si="1"/>
        <v/>
      </c>
    </row>
    <row r="83" spans="5:13" hidden="1">
      <c r="E83" s="43" t="str" cm="1">
        <f t="array" ref="E83">IF(D83="","",SUM(tracking_table[Amount]*(tracking_table[Deposit/Withdrawal]="Deposit")*(tracking_table[Name]="Interest")*(YEAR(tracking_table[Date])=YEAR(D83)*(MONTH(tracking_table[Date])=MONTH(D83)))))</f>
        <v/>
      </c>
      <c r="G83" s="43" t="str">
        <f>IF(F83="","",SUM(I169:INDEX(I169:I228, COUNTA(H169:H228))))</f>
        <v/>
      </c>
      <c r="I83" t="str">
        <f t="shared" si="1"/>
        <v/>
      </c>
      <c r="J83" t="str">
        <f t="shared" si="1"/>
        <v/>
      </c>
      <c r="K83" t="str">
        <f t="shared" si="1"/>
        <v/>
      </c>
      <c r="L83" t="str">
        <f t="shared" si="1"/>
        <v/>
      </c>
      <c r="M83" t="str">
        <f t="shared" si="1"/>
        <v/>
      </c>
    </row>
    <row r="84" spans="5:13" hidden="1">
      <c r="E84" s="43" t="str" cm="1">
        <f t="array" ref="E84">IF(D84="","",SUM(tracking_table[Amount]*(tracking_table[Deposit/Withdrawal]="Deposit")*(tracking_table[Name]="Interest")*(YEAR(tracking_table[Date])=YEAR(D84)*(MONTH(tracking_table[Date])=MONTH(D84)))))</f>
        <v/>
      </c>
      <c r="G84" s="43" t="str">
        <f>IF(F84="","",SUM(I170:INDEX(I170:I229, COUNTA(H170:H229))))</f>
        <v/>
      </c>
      <c r="I84" t="str">
        <f t="shared" si="1"/>
        <v/>
      </c>
      <c r="J84" t="str">
        <f t="shared" si="1"/>
        <v/>
      </c>
      <c r="K84" t="str">
        <f t="shared" si="1"/>
        <v/>
      </c>
      <c r="L84" t="str">
        <f t="shared" si="1"/>
        <v/>
      </c>
      <c r="M84" t="str">
        <f t="shared" si="1"/>
        <v/>
      </c>
    </row>
    <row r="85" spans="5:13" hidden="1">
      <c r="E85" s="43" t="str" cm="1">
        <f t="array" ref="E85">IF(D85="","",SUM(tracking_table[Amount]*(tracking_table[Deposit/Withdrawal]="Deposit")*(tracking_table[Name]="Interest")*(YEAR(tracking_table[Date])=YEAR(D85)*(MONTH(tracking_table[Date])=MONTH(D85)))))</f>
        <v/>
      </c>
      <c r="G85" s="43" t="str">
        <f>IF(F85="","",SUM(I171:INDEX(I171:I230, COUNTA(H171:H230))))</f>
        <v/>
      </c>
      <c r="I85" t="str">
        <f t="shared" si="1"/>
        <v/>
      </c>
      <c r="J85" t="str">
        <f t="shared" si="1"/>
        <v/>
      </c>
      <c r="K85" t="str">
        <f t="shared" si="1"/>
        <v/>
      </c>
      <c r="L85" t="str">
        <f t="shared" si="1"/>
        <v/>
      </c>
      <c r="M85" t="str">
        <f t="shared" si="1"/>
        <v/>
      </c>
    </row>
    <row r="86" spans="5:13" hidden="1">
      <c r="E86" s="43" t="str" cm="1">
        <f t="array" ref="E86">IF(D86="","",SUM(tracking_table[Amount]*(tracking_table[Deposit/Withdrawal]="Deposit")*(tracking_table[Name]="Interest")*(YEAR(tracking_table[Date])=YEAR(D86)*(MONTH(tracking_table[Date])=MONTH(D86)))))</f>
        <v/>
      </c>
      <c r="G86" s="43" t="str">
        <f>IF(F86="","",SUM(I172:INDEX(I172:I231, COUNTA(H172:H231))))</f>
        <v/>
      </c>
      <c r="I86" t="str">
        <f t="shared" si="1"/>
        <v/>
      </c>
      <c r="J86" t="str">
        <f t="shared" si="1"/>
        <v/>
      </c>
      <c r="K86" t="str">
        <f t="shared" si="1"/>
        <v/>
      </c>
      <c r="L86" t="str">
        <f t="shared" si="1"/>
        <v/>
      </c>
      <c r="M86" t="str">
        <f t="shared" si="1"/>
        <v/>
      </c>
    </row>
    <row r="87" spans="5:13" hidden="1">
      <c r="E87" s="43" t="str" cm="1">
        <f t="array" ref="E87">IF(D87="","",SUM(tracking_table[Amount]*(tracking_table[Deposit/Withdrawal]="Deposit")*(tracking_table[Name]="Interest")*(YEAR(tracking_table[Date])=YEAR(D87)*(MONTH(tracking_table[Date])=MONTH(D87)))))</f>
        <v/>
      </c>
      <c r="G87" s="43" t="str">
        <f>IF(F87="","",SUM(I173:INDEX(I173:I232, COUNTA(H173:H232))))</f>
        <v/>
      </c>
      <c r="I87" t="str">
        <f t="shared" si="1"/>
        <v/>
      </c>
      <c r="J87" t="str">
        <f t="shared" si="1"/>
        <v/>
      </c>
      <c r="K87" t="str">
        <f t="shared" si="1"/>
        <v/>
      </c>
      <c r="L87" t="str">
        <f t="shared" si="1"/>
        <v/>
      </c>
      <c r="M87" t="str">
        <f t="shared" si="1"/>
        <v/>
      </c>
    </row>
    <row r="88" spans="5:13" hidden="1">
      <c r="E88" s="43" t="str" cm="1">
        <f t="array" ref="E88">IF(D88="","",SUM(tracking_table[Amount]*(tracking_table[Deposit/Withdrawal]="Deposit")*(tracking_table[Name]="Interest")*(YEAR(tracking_table[Date])=YEAR(D88)*(MONTH(tracking_table[Date])=MONTH(D88)))))</f>
        <v/>
      </c>
      <c r="G88" s="43" t="str">
        <f>IF(F88="","",SUM(I174:INDEX(I174:I233, COUNTA(H174:H233))))</f>
        <v/>
      </c>
      <c r="I88" t="str">
        <f t="shared" si="1"/>
        <v/>
      </c>
      <c r="J88" t="str">
        <f t="shared" si="1"/>
        <v/>
      </c>
      <c r="K88" t="str">
        <f t="shared" si="1"/>
        <v/>
      </c>
      <c r="L88" t="str">
        <f t="shared" si="1"/>
        <v/>
      </c>
      <c r="M88" t="str">
        <f t="shared" si="1"/>
        <v/>
      </c>
    </row>
    <row r="89" spans="5:13" hidden="1">
      <c r="E89" s="43" t="str" cm="1">
        <f t="array" ref="E89">IF(D89="","",SUM(tracking_table[Amount]*(tracking_table[Deposit/Withdrawal]="Deposit")*(tracking_table[Name]="Interest")*(YEAR(tracking_table[Date])=YEAR(D89)*(MONTH(tracking_table[Date])=MONTH(D89)))))</f>
        <v/>
      </c>
      <c r="G89" s="43" t="str">
        <f>IF(F89="","",SUM(I175:INDEX(I175:I234, COUNTA(H175:H234))))</f>
        <v/>
      </c>
      <c r="I89" t="str">
        <f t="shared" si="1"/>
        <v/>
      </c>
      <c r="J89" t="str">
        <f t="shared" si="1"/>
        <v/>
      </c>
      <c r="K89" t="str">
        <f t="shared" si="1"/>
        <v/>
      </c>
      <c r="L89" t="str">
        <f t="shared" si="1"/>
        <v/>
      </c>
      <c r="M89" t="str">
        <f t="shared" si="1"/>
        <v/>
      </c>
    </row>
    <row r="90" spans="5:13" hidden="1">
      <c r="E90" s="43" t="str" cm="1">
        <f t="array" ref="E90">IF(D90="","",SUM(tracking_table[Amount]*(tracking_table[Deposit/Withdrawal]="Deposit")*(tracking_table[Name]="Interest")*(YEAR(tracking_table[Date])=YEAR(D90)*(MONTH(tracking_table[Date])=MONTH(D90)))))</f>
        <v/>
      </c>
      <c r="G90" s="43" t="str">
        <f>IF(F90="","",SUM(I176:INDEX(I176:I235, COUNTA(H176:H235))))</f>
        <v/>
      </c>
      <c r="I90" t="str">
        <f t="shared" si="1"/>
        <v/>
      </c>
      <c r="J90" t="str">
        <f t="shared" si="1"/>
        <v/>
      </c>
      <c r="K90" t="str">
        <f t="shared" si="1"/>
        <v/>
      </c>
      <c r="L90" t="str">
        <f t="shared" si="1"/>
        <v/>
      </c>
      <c r="M90" t="str">
        <f t="shared" si="1"/>
        <v/>
      </c>
    </row>
    <row r="91" spans="5:13" hidden="1">
      <c r="E91" s="43" t="str" cm="1">
        <f t="array" ref="E91">IF(D91="","",SUM(tracking_table[Amount]*(tracking_table[Deposit/Withdrawal]="Deposit")*(tracking_table[Name]="Interest")*(YEAR(tracking_table[Date])=YEAR(D91)*(MONTH(tracking_table[Date])=MONTH(D91)))))</f>
        <v/>
      </c>
      <c r="G91" s="43" t="str">
        <f>IF(F91="","",SUM(I177:INDEX(I177:I236, COUNTA(H177:H236))))</f>
        <v/>
      </c>
      <c r="I91" t="str">
        <f t="shared" si="1"/>
        <v/>
      </c>
      <c r="J91" t="str">
        <f t="shared" si="1"/>
        <v/>
      </c>
      <c r="K91" t="str">
        <f t="shared" si="1"/>
        <v/>
      </c>
      <c r="L91" t="str">
        <f t="shared" si="1"/>
        <v/>
      </c>
      <c r="M91" t="str">
        <f t="shared" si="1"/>
        <v/>
      </c>
    </row>
    <row r="92" spans="5:13" hidden="1">
      <c r="E92" s="43" t="str" cm="1">
        <f t="array" ref="E92">IF(D92="","",SUM(tracking_table[Amount]*(tracking_table[Deposit/Withdrawal]="Deposit")*(tracking_table[Name]="Interest")*(YEAR(tracking_table[Date])=YEAR(D92)*(MONTH(tracking_table[Date])=MONTH(D92)))))</f>
        <v/>
      </c>
      <c r="G92" s="43" t="str">
        <f>IF(F92="","",SUM(I178:INDEX(I178:I237, COUNTA(H178:H237))))</f>
        <v/>
      </c>
      <c r="I92" t="str">
        <f t="shared" si="1"/>
        <v/>
      </c>
      <c r="J92" t="str">
        <f t="shared" si="1"/>
        <v/>
      </c>
      <c r="K92" t="str">
        <f t="shared" si="1"/>
        <v/>
      </c>
      <c r="L92" t="str">
        <f t="shared" si="1"/>
        <v/>
      </c>
      <c r="M92" t="str">
        <f t="shared" si="1"/>
        <v/>
      </c>
    </row>
    <row r="93" spans="5:13" hidden="1">
      <c r="E93" s="43" t="str" cm="1">
        <f t="array" ref="E93">IF(D93="","",SUM(tracking_table[Amount]*(tracking_table[Deposit/Withdrawal]="Deposit")*(tracking_table[Name]="Interest")*(YEAR(tracking_table[Date])=YEAR(D93)*(MONTH(tracking_table[Date])=MONTH(D93)))))</f>
        <v/>
      </c>
      <c r="G93" s="43" t="str">
        <f>IF(F93="","",SUM(I179:INDEX(I179:I238, COUNTA(H179:H238))))</f>
        <v/>
      </c>
      <c r="I93" t="str">
        <f t="shared" si="1"/>
        <v/>
      </c>
      <c r="J93" t="str">
        <f t="shared" si="1"/>
        <v/>
      </c>
      <c r="K93" t="str">
        <f t="shared" si="1"/>
        <v/>
      </c>
      <c r="L93" t="str">
        <f t="shared" si="1"/>
        <v/>
      </c>
      <c r="M93" t="str">
        <f t="shared" si="1"/>
        <v/>
      </c>
    </row>
    <row r="94" spans="5:13" hidden="1">
      <c r="E94" s="43" t="str" cm="1">
        <f t="array" ref="E94">IF(D94="","",SUM(tracking_table[Amount]*(tracking_table[Deposit/Withdrawal]="Deposit")*(tracking_table[Name]="Interest")*(YEAR(tracking_table[Date])=YEAR(D94)*(MONTH(tracking_table[Date])=MONTH(D94)))))</f>
        <v/>
      </c>
      <c r="G94" s="43" t="str">
        <f>IF(F94="","",SUM(I180:INDEX(I180:I239, COUNTA(H180:H239))))</f>
        <v/>
      </c>
      <c r="I94" t="str">
        <f t="shared" si="1"/>
        <v/>
      </c>
      <c r="J94" t="str">
        <f t="shared" si="1"/>
        <v/>
      </c>
      <c r="K94" t="str">
        <f t="shared" si="1"/>
        <v/>
      </c>
      <c r="L94" t="str">
        <f t="shared" si="1"/>
        <v/>
      </c>
      <c r="M94" t="str">
        <f t="shared" si="1"/>
        <v/>
      </c>
    </row>
    <row r="95" spans="5:13" hidden="1">
      <c r="E95" s="43" t="str" cm="1">
        <f t="array" ref="E95">IF(D95="","",SUM(tracking_table[Amount]*(tracking_table[Deposit/Withdrawal]="Deposit")*(tracking_table[Name]="Interest")*(YEAR(tracking_table[Date])=YEAR(D95)*(MONTH(tracking_table[Date])=MONTH(D95)))))</f>
        <v/>
      </c>
      <c r="G95" s="43" t="str">
        <f>IF(F95="","",SUM(I181:INDEX(I181:I240, COUNTA(H181:H240))))</f>
        <v/>
      </c>
      <c r="I95" t="str">
        <f t="shared" si="1"/>
        <v/>
      </c>
      <c r="J95" t="str">
        <f t="shared" si="1"/>
        <v/>
      </c>
      <c r="K95" t="str">
        <f t="shared" si="1"/>
        <v/>
      </c>
      <c r="L95" t="str">
        <f t="shared" si="1"/>
        <v/>
      </c>
      <c r="M95" t="str">
        <f t="shared" si="1"/>
        <v/>
      </c>
    </row>
    <row r="96" spans="5:13" hidden="1">
      <c r="E96" s="43" t="str" cm="1">
        <f t="array" ref="E96">IF(D96="","",SUM(tracking_table[Amount]*(tracking_table[Deposit/Withdrawal]="Deposit")*(tracking_table[Name]="Interest")*(YEAR(tracking_table[Date])=YEAR(D96)*(MONTH(tracking_table[Date])=MONTH(D96)))))</f>
        <v/>
      </c>
      <c r="G96" s="43" t="str">
        <f>IF(F96="","",SUM(I182:INDEX(I182:I241, COUNTA(H182:H241))))</f>
        <v/>
      </c>
      <c r="I96" t="str">
        <f t="shared" si="1"/>
        <v/>
      </c>
      <c r="J96" t="str">
        <f t="shared" si="1"/>
        <v/>
      </c>
      <c r="K96" t="str">
        <f t="shared" si="1"/>
        <v/>
      </c>
      <c r="L96" t="str">
        <f t="shared" si="1"/>
        <v/>
      </c>
      <c r="M96" t="str">
        <f t="shared" si="1"/>
        <v/>
      </c>
    </row>
    <row r="97" spans="5:13" hidden="1">
      <c r="E97" s="43" t="str" cm="1">
        <f t="array" ref="E97">IF(D97="","",SUM(tracking_table[Amount]*(tracking_table[Deposit/Withdrawal]="Deposit")*(tracking_table[Name]="Interest")*(YEAR(tracking_table[Date])=YEAR(D97)*(MONTH(tracking_table[Date])=MONTH(D97)))))</f>
        <v/>
      </c>
      <c r="G97" s="43" t="str">
        <f>IF(F97="","",SUM(I183:INDEX(I183:I242, COUNTA(H183:H242))))</f>
        <v/>
      </c>
      <c r="I97" t="str">
        <f t="shared" si="1"/>
        <v/>
      </c>
      <c r="J97" t="str">
        <f t="shared" si="1"/>
        <v/>
      </c>
      <c r="K97" t="str">
        <f t="shared" si="1"/>
        <v/>
      </c>
      <c r="L97" t="str">
        <f t="shared" si="1"/>
        <v/>
      </c>
      <c r="M97" t="str">
        <f t="shared" si="1"/>
        <v/>
      </c>
    </row>
    <row r="98" spans="5:13" hidden="1">
      <c r="E98" s="43" t="str" cm="1">
        <f t="array" ref="E98">IF(D98="","",SUM(tracking_table[Amount]*(tracking_table[Deposit/Withdrawal]="Deposit")*(tracking_table[Name]="Interest")*(YEAR(tracking_table[Date])=YEAR(D98)*(MONTH(tracking_table[Date])=MONTH(D98)))))</f>
        <v/>
      </c>
      <c r="G98" s="43" t="str">
        <f>IF(F98="","",SUM(I184:INDEX(I184:I243, COUNTA(H184:H243))))</f>
        <v/>
      </c>
      <c r="I98" t="str">
        <f t="shared" si="1"/>
        <v/>
      </c>
      <c r="J98" t="str">
        <f t="shared" si="1"/>
        <v/>
      </c>
      <c r="K98" t="str">
        <f t="shared" si="1"/>
        <v/>
      </c>
      <c r="L98" t="str">
        <f t="shared" si="1"/>
        <v/>
      </c>
      <c r="M98" t="str">
        <f t="shared" si="1"/>
        <v/>
      </c>
    </row>
    <row r="99" spans="5:13" hidden="1">
      <c r="E99" s="43" t="str" cm="1">
        <f t="array" ref="E99">IF(D99="","",SUM(tracking_table[Amount]*(tracking_table[Deposit/Withdrawal]="Deposit")*(tracking_table[Name]="Interest")*(YEAR(tracking_table[Date])=YEAR(D99)*(MONTH(tracking_table[Date])=MONTH(D99)))))</f>
        <v/>
      </c>
      <c r="G99" s="43" t="str">
        <f>IF(F99="","",SUM(I185:INDEX(I185:I244, COUNTA(H185:H244))))</f>
        <v/>
      </c>
      <c r="I99" t="str">
        <f t="shared" si="1"/>
        <v/>
      </c>
      <c r="J99" t="str">
        <f t="shared" si="1"/>
        <v/>
      </c>
      <c r="K99" t="str">
        <f t="shared" si="1"/>
        <v/>
      </c>
      <c r="L99" t="str">
        <f t="shared" si="1"/>
        <v/>
      </c>
      <c r="M99" t="str">
        <f t="shared" si="1"/>
        <v/>
      </c>
    </row>
    <row r="100" spans="5:13" hidden="1">
      <c r="E100" s="43" t="str" cm="1">
        <f t="array" ref="E100">IF(D100="","",SUM(tracking_table[Amount]*(tracking_table[Deposit/Withdrawal]="Deposit")*(tracking_table[Name]="Interest")*(YEAR(tracking_table[Date])=YEAR(D100)*(MONTH(tracking_table[Date])=MONTH(D100)))))</f>
        <v/>
      </c>
      <c r="G100" s="43" t="str">
        <f>IF(F100="","",SUM(I186:INDEX(I186:I245, COUNTA(H186:H245))))</f>
        <v/>
      </c>
      <c r="I100" t="str">
        <f t="shared" si="1"/>
        <v/>
      </c>
      <c r="J100" t="str">
        <f t="shared" si="1"/>
        <v/>
      </c>
      <c r="K100" t="str">
        <f t="shared" si="1"/>
        <v/>
      </c>
      <c r="L100" t="str">
        <f t="shared" si="1"/>
        <v/>
      </c>
      <c r="M100" t="str">
        <f t="shared" si="1"/>
        <v/>
      </c>
    </row>
    <row r="101" spans="5:13" hidden="1">
      <c r="E101" s="43" t="str" cm="1">
        <f t="array" ref="E101">IF(D101="","",SUM(tracking_table[Amount]*(tracking_table[Deposit/Withdrawal]="Deposit")*(tracking_table[Name]="Interest")*(YEAR(tracking_table[Date])=YEAR(D101)*(MONTH(tracking_table[Date])=MONTH(D101)))))</f>
        <v/>
      </c>
      <c r="G101" s="43" t="str">
        <f>IF(F101="","",SUM(I187:INDEX(I187:I246, COUNTA(H187:H246))))</f>
        <v/>
      </c>
      <c r="I101" t="str">
        <f t="shared" si="1"/>
        <v/>
      </c>
      <c r="J101" t="str">
        <f t="shared" si="1"/>
        <v/>
      </c>
      <c r="K101" t="str">
        <f t="shared" si="1"/>
        <v/>
      </c>
      <c r="L101" t="str">
        <f t="shared" si="1"/>
        <v/>
      </c>
      <c r="M101" t="str">
        <f t="shared" si="1"/>
        <v/>
      </c>
    </row>
    <row r="102" spans="5:13" hidden="1">
      <c r="E102" s="43" t="str" cm="1">
        <f t="array" ref="E102">IF(D102="","",SUM(tracking_table[Amount]*(tracking_table[Deposit/Withdrawal]="Deposit")*(tracking_table[Name]="Interest")*(YEAR(tracking_table[Date])=YEAR(D102)*(MONTH(tracking_table[Date])=MONTH(D102)))))</f>
        <v/>
      </c>
      <c r="G102" s="43" t="str">
        <f>IF(F102="","",SUM(I188:INDEX(I188:I247, COUNTA(H188:H247))))</f>
        <v/>
      </c>
      <c r="I102" t="str">
        <f t="shared" si="1"/>
        <v/>
      </c>
      <c r="J102" t="str">
        <f t="shared" si="1"/>
        <v/>
      </c>
      <c r="K102" t="str">
        <f t="shared" si="1"/>
        <v/>
      </c>
      <c r="L102" t="str">
        <f t="shared" si="1"/>
        <v/>
      </c>
      <c r="M102" t="str">
        <f t="shared" si="1"/>
        <v/>
      </c>
    </row>
    <row r="103" spans="5:13" hidden="1">
      <c r="E103" s="43" t="str" cm="1">
        <f t="array" ref="E103">IF(D103="","",SUM(tracking_table[Amount]*(tracking_table[Deposit/Withdrawal]="Deposit")*(tracking_table[Name]="Interest")*(YEAR(tracking_table[Date])=YEAR(D103)*(MONTH(tracking_table[Date])=MONTH(D103)))))</f>
        <v/>
      </c>
      <c r="G103" s="43" t="str">
        <f>IF(F103="","",SUM(I189:INDEX(I189:I248, COUNTA(H189:H248))))</f>
        <v/>
      </c>
      <c r="I103" t="str">
        <f t="shared" si="1"/>
        <v/>
      </c>
      <c r="J103" t="str">
        <f t="shared" si="1"/>
        <v/>
      </c>
      <c r="K103" t="str">
        <f t="shared" si="1"/>
        <v/>
      </c>
      <c r="L103" t="str">
        <f t="shared" si="1"/>
        <v/>
      </c>
      <c r="M103" t="str">
        <f t="shared" si="1"/>
        <v/>
      </c>
    </row>
    <row r="104" spans="5:13" hidden="1">
      <c r="E104" s="43" t="str" cm="1">
        <f t="array" ref="E104">IF(D104="","",SUM(tracking_table[Amount]*(tracking_table[Deposit/Withdrawal]="Deposit")*(tracking_table[Name]="Interest")*(YEAR(tracking_table[Date])=YEAR(D104)*(MONTH(tracking_table[Date])=MONTH(D104)))))</f>
        <v/>
      </c>
      <c r="G104" s="43" t="str">
        <f>IF(F104="","",SUM(I190:INDEX(I190:I249, COUNTA(H190:H249))))</f>
        <v/>
      </c>
      <c r="I104" t="str">
        <f t="shared" si="1"/>
        <v/>
      </c>
      <c r="J104" t="str">
        <f t="shared" si="1"/>
        <v/>
      </c>
      <c r="K104" t="str">
        <f t="shared" si="1"/>
        <v/>
      </c>
      <c r="L104" t="str">
        <f t="shared" si="1"/>
        <v/>
      </c>
      <c r="M104" t="str">
        <f t="shared" si="1"/>
        <v/>
      </c>
    </row>
    <row r="105" spans="5:13" hidden="1">
      <c r="E105" s="43" t="str" cm="1">
        <f t="array" ref="E105">IF(D105="","",SUM(tracking_table[Amount]*(tracking_table[Deposit/Withdrawal]="Deposit")*(tracking_table[Name]="Interest")*(YEAR(tracking_table[Date])=YEAR(D105)*(MONTH(tracking_table[Date])=MONTH(D105)))))</f>
        <v/>
      </c>
      <c r="G105" s="43" t="str">
        <f>IF(F105="","",SUM(I191:INDEX(I191:I250, COUNTA(H191:H250))))</f>
        <v/>
      </c>
      <c r="I105" t="str">
        <f t="shared" si="1"/>
        <v/>
      </c>
      <c r="J105" t="str">
        <f t="shared" si="1"/>
        <v/>
      </c>
      <c r="K105" t="str">
        <f t="shared" si="1"/>
        <v/>
      </c>
      <c r="L105" t="str">
        <f t="shared" si="1"/>
        <v/>
      </c>
      <c r="M105" t="str">
        <f t="shared" si="1"/>
        <v/>
      </c>
    </row>
    <row r="106" spans="5:13" hidden="1">
      <c r="E106" s="43" t="str" cm="1">
        <f t="array" ref="E106">IF(D106="","",SUM(tracking_table[Amount]*(tracking_table[Deposit/Withdrawal]="Deposit")*(tracking_table[Name]="Interest")*(YEAR(tracking_table[Date])=YEAR(D106)*(MONTH(tracking_table[Date])=MONTH(D106)))))</f>
        <v/>
      </c>
      <c r="G106" s="43" t="str">
        <f>IF(F106="","",SUM(I192:INDEX(I192:I251, COUNTA(H192:H251))))</f>
        <v/>
      </c>
      <c r="I106" t="str">
        <f t="shared" si="1"/>
        <v/>
      </c>
      <c r="J106" t="str">
        <f t="shared" si="1"/>
        <v/>
      </c>
      <c r="K106" t="str">
        <f t="shared" si="1"/>
        <v/>
      </c>
      <c r="L106" t="str">
        <f t="shared" si="1"/>
        <v/>
      </c>
      <c r="M106" t="str">
        <f t="shared" si="1"/>
        <v/>
      </c>
    </row>
    <row r="107" spans="5:13" hidden="1">
      <c r="E107" s="43" t="str" cm="1">
        <f t="array" ref="E107">IF(D107="","",SUM(tracking_table[Amount]*(tracking_table[Deposit/Withdrawal]="Deposit")*(tracking_table[Name]="Interest")*(YEAR(tracking_table[Date])=YEAR(D107)*(MONTH(tracking_table[Date])=MONTH(D107)))))</f>
        <v/>
      </c>
      <c r="G107" s="43" t="str">
        <f>IF(F107="","",SUM(I193:INDEX(I193:I252, COUNTA(H193:H252))))</f>
        <v/>
      </c>
      <c r="I107" t="str">
        <f t="shared" si="1"/>
        <v/>
      </c>
      <c r="J107" t="str">
        <f t="shared" si="1"/>
        <v/>
      </c>
      <c r="K107" t="str">
        <f t="shared" si="1"/>
        <v/>
      </c>
      <c r="L107" t="str">
        <f t="shared" si="1"/>
        <v/>
      </c>
      <c r="M107" t="str">
        <f t="shared" si="1"/>
        <v/>
      </c>
    </row>
    <row r="108" spans="5:13" hidden="1">
      <c r="E108" s="43" t="str" cm="1">
        <f t="array" ref="E108">IF(D108="","",SUM(tracking_table[Amount]*(tracking_table[Deposit/Withdrawal]="Deposit")*(tracking_table[Name]="Interest")*(YEAR(tracking_table[Date])=YEAR(D108)*(MONTH(tracking_table[Date])=MONTH(D108)))))</f>
        <v/>
      </c>
      <c r="G108" s="43" t="str">
        <f>IF(F108="","",SUM(I194:INDEX(I194:I253, COUNTA(H194:H253))))</f>
        <v/>
      </c>
      <c r="I108" t="str">
        <f t="shared" si="1"/>
        <v/>
      </c>
      <c r="J108" t="str">
        <f t="shared" si="1"/>
        <v/>
      </c>
      <c r="K108" t="str">
        <f t="shared" si="1"/>
        <v/>
      </c>
      <c r="L108" t="str">
        <f t="shared" si="1"/>
        <v/>
      </c>
      <c r="M108" t="str">
        <f t="shared" si="1"/>
        <v/>
      </c>
    </row>
    <row r="109" spans="5:13" hidden="1">
      <c r="E109" s="43" t="str" cm="1">
        <f t="array" ref="E109">IF(D109="","",SUM(tracking_table[Amount]*(tracking_table[Deposit/Withdrawal]="Deposit")*(tracking_table[Name]="Interest")*(YEAR(tracking_table[Date])=YEAR(D109)*(MONTH(tracking_table[Date])=MONTH(D109)))))</f>
        <v/>
      </c>
      <c r="G109" s="43" t="str">
        <f>IF(F109="","",SUM(I195:INDEX(I195:I254, COUNTA(H195:H254))))</f>
        <v/>
      </c>
      <c r="I109" t="str">
        <f t="shared" si="1"/>
        <v/>
      </c>
      <c r="J109" t="str">
        <f t="shared" si="1"/>
        <v/>
      </c>
      <c r="K109" t="str">
        <f t="shared" si="1"/>
        <v/>
      </c>
      <c r="L109" t="str">
        <f t="shared" si="1"/>
        <v/>
      </c>
      <c r="M109" t="str">
        <f t="shared" si="1"/>
        <v/>
      </c>
    </row>
    <row r="110" spans="5:13" hidden="1">
      <c r="E110" s="43" t="str" cm="1">
        <f t="array" ref="E110">IF(D110="","",SUM(tracking_table[Amount]*(tracking_table[Deposit/Withdrawal]="Deposit")*(tracking_table[Name]="Interest")*(YEAR(tracking_table[Date])=YEAR(D110)*(MONTH(tracking_table[Date])=MONTH(D110)))))</f>
        <v/>
      </c>
      <c r="G110" s="43" t="str">
        <f>IF(F110="","",SUM(I196:INDEX(I196:I255, COUNTA(H196:H255))))</f>
        <v/>
      </c>
      <c r="I110" t="str">
        <f t="shared" si="1"/>
        <v/>
      </c>
      <c r="J110" t="str">
        <f t="shared" si="1"/>
        <v/>
      </c>
      <c r="K110" t="str">
        <f t="shared" si="1"/>
        <v/>
      </c>
      <c r="L110" t="str">
        <f t="shared" si="1"/>
        <v/>
      </c>
      <c r="M110" t="str">
        <f t="shared" si="1"/>
        <v/>
      </c>
    </row>
    <row r="111" spans="5:13" hidden="1">
      <c r="E111" s="43" t="str" cm="1">
        <f t="array" ref="E111">IF(D111="","",SUM(tracking_table[Amount]*(tracking_table[Deposit/Withdrawal]="Deposit")*(tracking_table[Name]="Interest")*(YEAR(tracking_table[Date])=YEAR(D111)*(MONTH(tracking_table[Date])=MONTH(D111)))))</f>
        <v/>
      </c>
      <c r="G111" s="43" t="str">
        <f>IF(F111="","",SUM(I197:INDEX(I197:I256, COUNTA(H197:H256))))</f>
        <v/>
      </c>
      <c r="I111" t="str">
        <f t="shared" si="1"/>
        <v/>
      </c>
      <c r="J111" t="str">
        <f t="shared" si="1"/>
        <v/>
      </c>
      <c r="K111" t="str">
        <f t="shared" si="1"/>
        <v/>
      </c>
      <c r="L111" t="str">
        <f t="shared" si="1"/>
        <v/>
      </c>
      <c r="M111" t="str">
        <f t="shared" si="1"/>
        <v/>
      </c>
    </row>
    <row r="112" spans="5:13" hidden="1">
      <c r="E112" s="43" t="str" cm="1">
        <f t="array" ref="E112">IF(D112="","",SUM(tracking_table[Amount]*(tracking_table[Deposit/Withdrawal]="Deposit")*(tracking_table[Name]="Interest")*(YEAR(tracking_table[Date])=YEAR(D112)*(MONTH(tracking_table[Date])=MONTH(D112)))))</f>
        <v/>
      </c>
      <c r="G112" s="43" t="str">
        <f>IF(F112="","",SUM(I198:INDEX(I198:I257, COUNTA(H198:H257))))</f>
        <v/>
      </c>
      <c r="I112" t="str">
        <f t="shared" si="1"/>
        <v/>
      </c>
      <c r="J112" t="str">
        <f t="shared" si="1"/>
        <v/>
      </c>
      <c r="K112" t="str">
        <f t="shared" si="1"/>
        <v/>
      </c>
      <c r="L112" t="str">
        <f t="shared" si="1"/>
        <v/>
      </c>
      <c r="M112" t="str">
        <f t="shared" si="1"/>
        <v/>
      </c>
    </row>
    <row r="113" spans="5:13" hidden="1">
      <c r="E113" s="43" t="str" cm="1">
        <f t="array" ref="E113">IF(D113="","",SUM(tracking_table[Amount]*(tracking_table[Deposit/Withdrawal]="Deposit")*(tracking_table[Name]="Interest")*(YEAR(tracking_table[Date])=YEAR(D113)*(MONTH(tracking_table[Date])=MONTH(D113)))))</f>
        <v/>
      </c>
      <c r="G113" s="43" t="str">
        <f>IF(F113="","",SUM(I199:INDEX(I199:I258, COUNTA(H199:H258))))</f>
        <v/>
      </c>
      <c r="I113" t="str">
        <f t="shared" si="1"/>
        <v/>
      </c>
      <c r="J113" t="str">
        <f t="shared" si="1"/>
        <v/>
      </c>
      <c r="K113" t="str">
        <f t="shared" si="1"/>
        <v/>
      </c>
      <c r="L113" t="str">
        <f t="shared" si="1"/>
        <v/>
      </c>
      <c r="M113" t="str">
        <f t="shared" si="1"/>
        <v/>
      </c>
    </row>
    <row r="114" spans="5:13" hidden="1">
      <c r="E114" s="43" t="str" cm="1">
        <f t="array" ref="E114">IF(D114="","",SUM(tracking_table[Amount]*(tracking_table[Deposit/Withdrawal]="Deposit")*(tracking_table[Name]="Interest")*(YEAR(tracking_table[Date])=YEAR(D114)*(MONTH(tracking_table[Date])=MONTH(D114)))))</f>
        <v/>
      </c>
      <c r="G114" s="43" t="str">
        <f>IF(F114="","",SUM(I200:INDEX(I200:I259, COUNTA(H200:H259))))</f>
        <v/>
      </c>
      <c r="I114" t="str">
        <f t="shared" si="1"/>
        <v/>
      </c>
      <c r="J114" t="str">
        <f t="shared" si="1"/>
        <v/>
      </c>
      <c r="K114" t="str">
        <f t="shared" si="1"/>
        <v/>
      </c>
      <c r="L114" t="str">
        <f t="shared" si="1"/>
        <v/>
      </c>
      <c r="M114" t="str">
        <f t="shared" si="1"/>
        <v/>
      </c>
    </row>
    <row r="115" spans="5:13" hidden="1">
      <c r="E115" s="43" t="str" cm="1">
        <f t="array" ref="E115">IF(D115="","",SUM(tracking_table[Amount]*(tracking_table[Deposit/Withdrawal]="Deposit")*(tracking_table[Name]="Interest")*(YEAR(tracking_table[Date])=YEAR(D115)*(MONTH(tracking_table[Date])=MONTH(D115)))))</f>
        <v/>
      </c>
      <c r="G115" s="43" t="str">
        <f>IF(F115="","",SUM(I201:INDEX(I201:I260, COUNTA(H201:H260))))</f>
        <v/>
      </c>
      <c r="I115" t="str">
        <f t="shared" si="1"/>
        <v/>
      </c>
      <c r="J115" t="str">
        <f t="shared" si="1"/>
        <v/>
      </c>
      <c r="K115" t="str">
        <f t="shared" si="1"/>
        <v/>
      </c>
      <c r="L115" t="str">
        <f t="shared" si="1"/>
        <v/>
      </c>
      <c r="M115" t="str">
        <f t="shared" si="1"/>
        <v/>
      </c>
    </row>
    <row r="116" spans="5:13" hidden="1">
      <c r="E116" s="43" t="str" cm="1">
        <f t="array" ref="E116">IF(D116="","",SUM(tracking_table[Amount]*(tracking_table[Deposit/Withdrawal]="Deposit")*(tracking_table[Name]="Interest")*(YEAR(tracking_table[Date])=YEAR(D116)*(MONTH(tracking_table[Date])=MONTH(D116)))))</f>
        <v/>
      </c>
      <c r="G116" s="43" t="str">
        <f>IF(F116="","",SUM(I202:INDEX(I202:I261, COUNTA(H202:H261))))</f>
        <v/>
      </c>
      <c r="I116" t="str">
        <f t="shared" si="1"/>
        <v/>
      </c>
      <c r="J116" t="str">
        <f t="shared" si="1"/>
        <v/>
      </c>
      <c r="K116" t="str">
        <f t="shared" si="1"/>
        <v/>
      </c>
      <c r="L116" t="str">
        <f t="shared" si="1"/>
        <v/>
      </c>
      <c r="M116" t="str">
        <f t="shared" si="1"/>
        <v/>
      </c>
    </row>
    <row r="117" spans="5:13" hidden="1">
      <c r="E117" s="43" t="str" cm="1">
        <f t="array" ref="E117">IF(D117="","",SUM(tracking_table[Amount]*(tracking_table[Deposit/Withdrawal]="Deposit")*(tracking_table[Name]="Interest")*(YEAR(tracking_table[Date])=YEAR(D117)*(MONTH(tracking_table[Date])=MONTH(D117)))))</f>
        <v/>
      </c>
      <c r="G117" s="43" t="str">
        <f>IF(F117="","",SUM(I203:INDEX(I203:I262, COUNTA(H203:H262))))</f>
        <v/>
      </c>
      <c r="I117" t="str">
        <f t="shared" si="1"/>
        <v/>
      </c>
      <c r="J117" t="str">
        <f t="shared" si="1"/>
        <v/>
      </c>
      <c r="K117" t="str">
        <f t="shared" si="1"/>
        <v/>
      </c>
      <c r="L117" t="str">
        <f t="shared" si="1"/>
        <v/>
      </c>
      <c r="M117" t="str">
        <f t="shared" si="1"/>
        <v/>
      </c>
    </row>
    <row r="118" spans="5:13" hidden="1">
      <c r="E118" s="43" t="str" cm="1">
        <f t="array" ref="E118">IF(D118="","",SUM(tracking_table[Amount]*(tracking_table[Deposit/Withdrawal]="Deposit")*(tracking_table[Name]="Interest")*(YEAR(tracking_table[Date])=YEAR(D118)*(MONTH(tracking_table[Date])=MONTH(D118)))))</f>
        <v/>
      </c>
      <c r="G118" s="43" t="str">
        <f>IF(F118="","",SUM(I204:INDEX(I204:I263, COUNTA(H204:H263))))</f>
        <v/>
      </c>
      <c r="I118" t="str">
        <f t="shared" si="1"/>
        <v/>
      </c>
      <c r="J118" t="str">
        <f t="shared" si="1"/>
        <v/>
      </c>
      <c r="K118" t="str">
        <f t="shared" si="1"/>
        <v/>
      </c>
      <c r="L118" t="str">
        <f t="shared" si="1"/>
        <v/>
      </c>
      <c r="M118" t="str">
        <f t="shared" si="1"/>
        <v/>
      </c>
    </row>
    <row r="119" spans="5:13" hidden="1">
      <c r="E119" s="43" t="str" cm="1">
        <f t="array" ref="E119">IF(D119="","",SUM(tracking_table[Amount]*(tracking_table[Deposit/Withdrawal]="Deposit")*(tracking_table[Name]="Interest")*(YEAR(tracking_table[Date])=YEAR(D119)*(MONTH(tracking_table[Date])=MONTH(D119)))))</f>
        <v/>
      </c>
      <c r="G119" s="43" t="str">
        <f>IF(F119="","",SUM(I205:INDEX(I205:I264, COUNTA(H205:H264))))</f>
        <v/>
      </c>
      <c r="I119" t="str">
        <f t="shared" si="1"/>
        <v/>
      </c>
      <c r="J119" t="str">
        <f t="shared" si="1"/>
        <v/>
      </c>
      <c r="K119" t="str">
        <f t="shared" si="1"/>
        <v/>
      </c>
      <c r="L119" t="str">
        <f t="shared" si="1"/>
        <v/>
      </c>
      <c r="M119" t="str">
        <f t="shared" si="1"/>
        <v/>
      </c>
    </row>
    <row r="120" spans="5:13" hidden="1">
      <c r="E120" s="43" t="str" cm="1">
        <f t="array" ref="E120">IF(D120="","",SUM(tracking_table[Amount]*(tracking_table[Deposit/Withdrawal]="Deposit")*(tracking_table[Name]="Interest")*(YEAR(tracking_table[Date])=YEAR(D120)*(MONTH(tracking_table[Date])=MONTH(D120)))))</f>
        <v/>
      </c>
      <c r="G120" s="43" t="str">
        <f>IF(F120="","",SUM(I206:INDEX(I206:I265, COUNTA(H206:H265))))</f>
        <v/>
      </c>
      <c r="I120" t="str">
        <f t="shared" ref="I120:M136" si="2">_xlfn.IFNA(IF($H120="","",IF(I$52="","",
INDEX($I$201:$M$259, MATCH(DATE(YEAR(EOMONTH($H120,-1)),MONTH(EOMONTH($H120,-1)),1), $H$201:$H$259, 0), MATCH(I$52, $I$200:$M$200, 0))/INDEX($G$53:$G$136, MATCH(DATE(YEAR(EOMONTH($H120,-1)),MONTH(EOMONTH($H120,-1)),1), $F$53:$F$136, 0),1)*INDEX($E$53:$E$136, MATCH($H120, $D$53:$D$136, 0),1)
)),0)</f>
        <v/>
      </c>
      <c r="J120" t="str">
        <f t="shared" si="2"/>
        <v/>
      </c>
      <c r="K120" t="str">
        <f t="shared" si="2"/>
        <v/>
      </c>
      <c r="L120" t="str">
        <f t="shared" si="2"/>
        <v/>
      </c>
      <c r="M120" t="str">
        <f t="shared" si="2"/>
        <v/>
      </c>
    </row>
    <row r="121" spans="5:13" hidden="1">
      <c r="E121" s="43" t="str" cm="1">
        <f t="array" ref="E121">IF(D121="","",SUM(tracking_table[Amount]*(tracking_table[Deposit/Withdrawal]="Deposit")*(tracking_table[Name]="Interest")*(YEAR(tracking_table[Date])=YEAR(D121)*(MONTH(tracking_table[Date])=MONTH(D121)))))</f>
        <v/>
      </c>
      <c r="G121" s="43" t="str">
        <f>IF(F121="","",SUM(I207:INDEX(I207:I266, COUNTA(H207:H266))))</f>
        <v/>
      </c>
      <c r="I121" t="str">
        <f t="shared" si="2"/>
        <v/>
      </c>
      <c r="J121" t="str">
        <f t="shared" si="2"/>
        <v/>
      </c>
      <c r="K121" t="str">
        <f t="shared" si="2"/>
        <v/>
      </c>
      <c r="L121" t="str">
        <f t="shared" si="2"/>
        <v/>
      </c>
      <c r="M121" t="str">
        <f t="shared" si="2"/>
        <v/>
      </c>
    </row>
    <row r="122" spans="5:13" hidden="1">
      <c r="E122" s="43" t="str" cm="1">
        <f t="array" ref="E122">IF(D122="","",SUM(tracking_table[Amount]*(tracking_table[Deposit/Withdrawal]="Deposit")*(tracking_table[Name]="Interest")*(YEAR(tracking_table[Date])=YEAR(D122)*(MONTH(tracking_table[Date])=MONTH(D122)))))</f>
        <v/>
      </c>
      <c r="G122" s="43" t="str">
        <f>IF(F122="","",SUM(I208:INDEX(I208:I267, COUNTA(H208:H267))))</f>
        <v/>
      </c>
      <c r="I122" t="str">
        <f t="shared" si="2"/>
        <v/>
      </c>
      <c r="J122" t="str">
        <f t="shared" si="2"/>
        <v/>
      </c>
      <c r="K122" t="str">
        <f t="shared" si="2"/>
        <v/>
      </c>
      <c r="L122" t="str">
        <f t="shared" si="2"/>
        <v/>
      </c>
      <c r="M122" t="str">
        <f t="shared" si="2"/>
        <v/>
      </c>
    </row>
    <row r="123" spans="5:13" hidden="1">
      <c r="E123" s="43" t="str" cm="1">
        <f t="array" ref="E123">IF(D123="","",SUM(tracking_table[Amount]*(tracking_table[Deposit/Withdrawal]="Deposit")*(tracking_table[Name]="Interest")*(YEAR(tracking_table[Date])=YEAR(D123)*(MONTH(tracking_table[Date])=MONTH(D123)))))</f>
        <v/>
      </c>
      <c r="G123" s="43" t="str">
        <f>IF(F123="","",SUM(I209:INDEX(I209:I268, COUNTA(H209:H268))))</f>
        <v/>
      </c>
      <c r="I123" t="str">
        <f t="shared" si="2"/>
        <v/>
      </c>
      <c r="J123" t="str">
        <f t="shared" si="2"/>
        <v/>
      </c>
      <c r="K123" t="str">
        <f t="shared" si="2"/>
        <v/>
      </c>
      <c r="L123" t="str">
        <f t="shared" si="2"/>
        <v/>
      </c>
      <c r="M123" t="str">
        <f t="shared" si="2"/>
        <v/>
      </c>
    </row>
    <row r="124" spans="5:13" hidden="1">
      <c r="E124" s="43" t="str" cm="1">
        <f t="array" ref="E124">IF(D124="","",SUM(tracking_table[Amount]*(tracking_table[Deposit/Withdrawal]="Deposit")*(tracking_table[Name]="Interest")*(YEAR(tracking_table[Date])=YEAR(D124)*(MONTH(tracking_table[Date])=MONTH(D124)))))</f>
        <v/>
      </c>
      <c r="G124" s="43" t="str">
        <f>IF(F124="","",SUM(I210:INDEX(I210:I269, COUNTA(H210:H269))))</f>
        <v/>
      </c>
      <c r="I124" t="str">
        <f t="shared" si="2"/>
        <v/>
      </c>
      <c r="J124" t="str">
        <f t="shared" si="2"/>
        <v/>
      </c>
      <c r="K124" t="str">
        <f t="shared" si="2"/>
        <v/>
      </c>
      <c r="L124" t="str">
        <f t="shared" si="2"/>
        <v/>
      </c>
      <c r="M124" t="str">
        <f t="shared" si="2"/>
        <v/>
      </c>
    </row>
    <row r="125" spans="5:13" hidden="1">
      <c r="E125" s="43" t="str" cm="1">
        <f t="array" ref="E125">IF(D125="","",SUM(tracking_table[Amount]*(tracking_table[Deposit/Withdrawal]="Deposit")*(tracking_table[Name]="Interest")*(YEAR(tracking_table[Date])=YEAR(D125)*(MONTH(tracking_table[Date])=MONTH(D125)))))</f>
        <v/>
      </c>
      <c r="G125" s="43" t="str">
        <f>IF(F125="","",SUM(I211:INDEX(I211:I270, COUNTA(H211:H270))))</f>
        <v/>
      </c>
      <c r="I125" t="str">
        <f t="shared" si="2"/>
        <v/>
      </c>
      <c r="J125" t="str">
        <f t="shared" si="2"/>
        <v/>
      </c>
      <c r="K125" t="str">
        <f t="shared" si="2"/>
        <v/>
      </c>
      <c r="L125" t="str">
        <f t="shared" si="2"/>
        <v/>
      </c>
      <c r="M125" t="str">
        <f t="shared" si="2"/>
        <v/>
      </c>
    </row>
    <row r="126" spans="5:13" hidden="1">
      <c r="E126" s="43" t="str" cm="1">
        <f t="array" ref="E126">IF(D126="","",SUM(tracking_table[Amount]*(tracking_table[Deposit/Withdrawal]="Deposit")*(tracking_table[Name]="Interest")*(YEAR(tracking_table[Date])=YEAR(D126)*(MONTH(tracking_table[Date])=MONTH(D126)))))</f>
        <v/>
      </c>
      <c r="G126" s="43" t="str">
        <f>IF(F126="","",SUM(I212:INDEX(I212:I271, COUNTA(H212:H271))))</f>
        <v/>
      </c>
      <c r="I126" t="str">
        <f t="shared" si="2"/>
        <v/>
      </c>
      <c r="J126" t="str">
        <f t="shared" si="2"/>
        <v/>
      </c>
      <c r="K126" t="str">
        <f t="shared" si="2"/>
        <v/>
      </c>
      <c r="L126" t="str">
        <f t="shared" si="2"/>
        <v/>
      </c>
      <c r="M126" t="str">
        <f t="shared" si="2"/>
        <v/>
      </c>
    </row>
    <row r="127" spans="5:13" hidden="1">
      <c r="E127" s="43" t="str" cm="1">
        <f t="array" ref="E127">IF(D127="","",SUM(tracking_table[Amount]*(tracking_table[Deposit/Withdrawal]="Deposit")*(tracking_table[Name]="Interest")*(YEAR(tracking_table[Date])=YEAR(D127)*(MONTH(tracking_table[Date])=MONTH(D127)))))</f>
        <v/>
      </c>
      <c r="G127" s="43" t="str">
        <f>IF(F127="","",SUM(I213:INDEX(I213:I272, COUNTA(H213:H272))))</f>
        <v/>
      </c>
      <c r="I127" t="str">
        <f t="shared" si="2"/>
        <v/>
      </c>
      <c r="J127" t="str">
        <f t="shared" si="2"/>
        <v/>
      </c>
      <c r="K127" t="str">
        <f t="shared" si="2"/>
        <v/>
      </c>
      <c r="L127" t="str">
        <f t="shared" si="2"/>
        <v/>
      </c>
      <c r="M127" t="str">
        <f t="shared" si="2"/>
        <v/>
      </c>
    </row>
    <row r="128" spans="5:13" hidden="1">
      <c r="E128" s="43" t="str" cm="1">
        <f t="array" ref="E128">IF(D128="","",SUM(tracking_table[Amount]*(tracking_table[Deposit/Withdrawal]="Deposit")*(tracking_table[Name]="Interest")*(YEAR(tracking_table[Date])=YEAR(D128)*(MONTH(tracking_table[Date])=MONTH(D128)))))</f>
        <v/>
      </c>
      <c r="G128" s="43" t="str">
        <f>IF(F128="","",SUM(I214:INDEX(I214:I273, COUNTA(H214:H273))))</f>
        <v/>
      </c>
      <c r="I128" t="str">
        <f t="shared" si="2"/>
        <v/>
      </c>
      <c r="J128" t="str">
        <f t="shared" si="2"/>
        <v/>
      </c>
      <c r="K128" t="str">
        <f t="shared" si="2"/>
        <v/>
      </c>
      <c r="L128" t="str">
        <f t="shared" si="2"/>
        <v/>
      </c>
      <c r="M128" t="str">
        <f t="shared" si="2"/>
        <v/>
      </c>
    </row>
    <row r="129" spans="1:17" hidden="1">
      <c r="E129" s="43" t="str" cm="1">
        <f t="array" ref="E129">IF(D129="","",SUM(tracking_table[Amount]*(tracking_table[Deposit/Withdrawal]="Deposit")*(tracking_table[Name]="Interest")*(YEAR(tracking_table[Date])=YEAR(D129)*(MONTH(tracking_table[Date])=MONTH(D129)))))</f>
        <v/>
      </c>
      <c r="G129" s="43" t="str">
        <f>IF(F129="","",SUM(I215:INDEX(I215:I274, COUNTA(H215:H274))))</f>
        <v/>
      </c>
      <c r="I129" t="str">
        <f t="shared" si="2"/>
        <v/>
      </c>
      <c r="J129" t="str">
        <f t="shared" si="2"/>
        <v/>
      </c>
      <c r="K129" t="str">
        <f t="shared" si="2"/>
        <v/>
      </c>
      <c r="L129" t="str">
        <f t="shared" si="2"/>
        <v/>
      </c>
      <c r="M129" t="str">
        <f t="shared" si="2"/>
        <v/>
      </c>
    </row>
    <row r="130" spans="1:17" hidden="1">
      <c r="E130" s="43" t="str" cm="1">
        <f t="array" ref="E130">IF(D130="","",SUM(tracking_table[Amount]*(tracking_table[Deposit/Withdrawal]="Deposit")*(tracking_table[Name]="Interest")*(YEAR(tracking_table[Date])=YEAR(D130)*(MONTH(tracking_table[Date])=MONTH(D130)))))</f>
        <v/>
      </c>
      <c r="G130" s="43" t="str">
        <f>IF(F130="","",SUM(I216:INDEX(I216:I275, COUNTA(H216:H275))))</f>
        <v/>
      </c>
      <c r="I130" t="str">
        <f t="shared" si="2"/>
        <v/>
      </c>
      <c r="J130" t="str">
        <f t="shared" si="2"/>
        <v/>
      </c>
      <c r="K130" t="str">
        <f t="shared" si="2"/>
        <v/>
      </c>
      <c r="L130" t="str">
        <f t="shared" si="2"/>
        <v/>
      </c>
      <c r="M130" t="str">
        <f t="shared" si="2"/>
        <v/>
      </c>
    </row>
    <row r="131" spans="1:17" hidden="1">
      <c r="E131" s="43" t="str" cm="1">
        <f t="array" ref="E131">IF(D131="","",SUM(tracking_table[Amount]*(tracking_table[Deposit/Withdrawal]="Deposit")*(tracking_table[Name]="Interest")*(YEAR(tracking_table[Date])=YEAR(D131)*(MONTH(tracking_table[Date])=MONTH(D131)))))</f>
        <v/>
      </c>
      <c r="G131" s="43" t="str">
        <f>IF(F131="","",SUM(I217:INDEX(I217:I276, COUNTA(H217:H276))))</f>
        <v/>
      </c>
      <c r="I131" t="str">
        <f t="shared" si="2"/>
        <v/>
      </c>
      <c r="J131" t="str">
        <f t="shared" si="2"/>
        <v/>
      </c>
      <c r="K131" t="str">
        <f t="shared" si="2"/>
        <v/>
      </c>
      <c r="L131" t="str">
        <f t="shared" si="2"/>
        <v/>
      </c>
      <c r="M131" t="str">
        <f t="shared" si="2"/>
        <v/>
      </c>
    </row>
    <row r="132" spans="1:17" hidden="1">
      <c r="E132" s="43" t="str" cm="1">
        <f t="array" ref="E132">IF(D132="","",SUM(tracking_table[Amount]*(tracking_table[Deposit/Withdrawal]="Deposit")*(tracking_table[Name]="Interest")*(YEAR(tracking_table[Date])=YEAR(D132)*(MONTH(tracking_table[Date])=MONTH(D132)))))</f>
        <v/>
      </c>
      <c r="G132" s="43" t="str">
        <f>IF(F132="","",SUM(I218:INDEX(I218:I277, COUNTA(H218:H277))))</f>
        <v/>
      </c>
      <c r="I132" t="str">
        <f t="shared" si="2"/>
        <v/>
      </c>
      <c r="J132" t="str">
        <f t="shared" si="2"/>
        <v/>
      </c>
      <c r="K132" t="str">
        <f t="shared" si="2"/>
        <v/>
      </c>
      <c r="L132" t="str">
        <f t="shared" si="2"/>
        <v/>
      </c>
      <c r="M132" t="str">
        <f t="shared" si="2"/>
        <v/>
      </c>
    </row>
    <row r="133" spans="1:17" hidden="1">
      <c r="E133" s="43" t="str" cm="1">
        <f t="array" ref="E133">IF(D133="","",SUM(tracking_table[Amount]*(tracking_table[Deposit/Withdrawal]="Deposit")*(tracking_table[Name]="Interest")*(YEAR(tracking_table[Date])=YEAR(D133)*(MONTH(tracking_table[Date])=MONTH(D133)))))</f>
        <v/>
      </c>
      <c r="G133" s="43" t="str">
        <f>IF(F133="","",SUM(I219:INDEX(I219:I278, COUNTA(H219:H278))))</f>
        <v/>
      </c>
      <c r="I133" t="str">
        <f t="shared" si="2"/>
        <v/>
      </c>
      <c r="J133" t="str">
        <f t="shared" si="2"/>
        <v/>
      </c>
      <c r="K133" t="str">
        <f t="shared" si="2"/>
        <v/>
      </c>
      <c r="L133" t="str">
        <f t="shared" si="2"/>
        <v/>
      </c>
      <c r="M133" t="str">
        <f t="shared" si="2"/>
        <v/>
      </c>
    </row>
    <row r="134" spans="1:17" hidden="1">
      <c r="E134" s="43" t="str" cm="1">
        <f t="array" ref="E134">IF(D134="","",SUM(tracking_table[Amount]*(tracking_table[Deposit/Withdrawal]="Deposit")*(tracking_table[Name]="Interest")*(YEAR(tracking_table[Date])=YEAR(D134)*(MONTH(tracking_table[Date])=MONTH(D134)))))</f>
        <v/>
      </c>
      <c r="G134" s="43" t="str">
        <f>IF(F134="","",SUM(I220:INDEX(I220:I279, COUNTA(H220:H279))))</f>
        <v/>
      </c>
      <c r="I134" t="str">
        <f t="shared" si="2"/>
        <v/>
      </c>
      <c r="J134" t="str">
        <f t="shared" si="2"/>
        <v/>
      </c>
      <c r="K134" t="str">
        <f t="shared" si="2"/>
        <v/>
      </c>
      <c r="L134" t="str">
        <f t="shared" si="2"/>
        <v/>
      </c>
      <c r="M134" t="str">
        <f t="shared" si="2"/>
        <v/>
      </c>
    </row>
    <row r="135" spans="1:17" hidden="1">
      <c r="E135" s="43" t="str" cm="1">
        <f t="array" ref="E135">IF(D135="","",SUM(tracking_table[Amount]*(tracking_table[Deposit/Withdrawal]="Deposit")*(tracking_table[Name]="Interest")*(YEAR(tracking_table[Date])=YEAR(D135)*(MONTH(tracking_table[Date])=MONTH(D135)))))</f>
        <v/>
      </c>
      <c r="G135" s="43" t="str">
        <f>IF(F135="","",SUM(I221:INDEX(I221:I280, COUNTA(H221:H280))))</f>
        <v/>
      </c>
      <c r="I135" t="str">
        <f t="shared" si="2"/>
        <v/>
      </c>
      <c r="J135" t="str">
        <f t="shared" si="2"/>
        <v/>
      </c>
      <c r="K135" t="str">
        <f t="shared" si="2"/>
        <v/>
      </c>
      <c r="L135" t="str">
        <f t="shared" si="2"/>
        <v/>
      </c>
      <c r="M135" t="str">
        <f t="shared" si="2"/>
        <v/>
      </c>
    </row>
    <row r="136" spans="1:17" hidden="1">
      <c r="E136" s="43" t="str" cm="1">
        <f t="array" ref="E136">IF(D136="","",SUM(tracking_table[Amount]*(tracking_table[Deposit/Withdrawal]="Deposit")*(tracking_table[Name]="Interest")*(YEAR(tracking_table[Date])=YEAR(D136)*(MONTH(tracking_table[Date])=MONTH(D136)))))</f>
        <v/>
      </c>
      <c r="G136" s="43" t="str">
        <f>IF(F136="","",SUM(I222:INDEX(I222:I281, COUNTA(H222:H281))))</f>
        <v/>
      </c>
      <c r="I136" t="str">
        <f t="shared" si="2"/>
        <v/>
      </c>
      <c r="J136" t="str">
        <f t="shared" si="2"/>
        <v/>
      </c>
      <c r="K136" t="str">
        <f t="shared" si="2"/>
        <v/>
      </c>
      <c r="L136" t="str">
        <f t="shared" si="2"/>
        <v/>
      </c>
      <c r="M136" t="str">
        <f t="shared" si="2"/>
        <v/>
      </c>
    </row>
    <row r="137" spans="1:17" s="54" customFormat="1">
      <c r="A137" s="46"/>
      <c r="B137" s="45"/>
      <c r="C137" s="46"/>
      <c r="D137" s="56"/>
      <c r="E137" s="47"/>
      <c r="F137" s="57"/>
      <c r="G137" s="47"/>
      <c r="H137" s="53" t="s">
        <v>59</v>
      </c>
      <c r="O137" s="53"/>
      <c r="Q137" s="53"/>
    </row>
    <row r="138" spans="1:17">
      <c r="F138" s="48"/>
      <c r="H138" s="36" t="s">
        <v>54</v>
      </c>
      <c r="I138" t="s">
        <v>4</v>
      </c>
      <c r="J138" t="str" cm="1">
        <f t="array" ref="J138:L138">TRANSPOSE(AccountHolders[])</f>
        <v>Sid</v>
      </c>
      <c r="K138" t="str">
        <v>Nancy</v>
      </c>
      <c r="L138" t="str">
        <v>Boris</v>
      </c>
    </row>
    <row r="139" spans="1:17">
      <c r="F139" s="48"/>
      <c r="H139" s="36" cm="1">
        <f t="array" ref="H139:H149">_xlfn._xlws.SORT(_xlfn.UNIQUE(tracking_table[Month]),1,-1)</f>
        <v>45323</v>
      </c>
      <c r="I139">
        <f>IF(H139="","",SUM(J139:N139))</f>
        <v>1188.0000000000002</v>
      </c>
      <c r="J139" cm="1">
        <f t="array" ref="J139">IF(OR($H139="",J$138=""),"",
       SUM(tracking_table[Amount]*(tracking_table[Name]=J$138)*IF((tracking_table[Deposit/Withdrawal]="Deposit"),1,-1)*(YEAR(tracking_table[Date])=YEAR($H139)*(MONTH(tracking_table[Date])=MONTH($H139))))+I53)</f>
        <v>282.37640974226576</v>
      </c>
      <c r="K139" cm="1">
        <f t="array" ref="K139">IF(OR($H139="",K$138=""),"",
       SUM(tracking_table[Amount]*(tracking_table[Name]=K$138)*IF((tracking_table[Deposit/Withdrawal]="Deposit"),1,-1)*(YEAR(tracking_table[Date])=YEAR($H139)*(MONTH(tracking_table[Date])=MONTH($H139))))+J53)</f>
        <v>679.75748426971404</v>
      </c>
      <c r="L139" cm="1">
        <f t="array" ref="L139">IF(OR($H139="",L$138=""),"",
       SUM(tracking_table[Amount]*(tracking_table[Name]=L$138)*IF((tracking_table[Deposit/Withdrawal]="Deposit"),1,-1)*(YEAR(tracking_table[Date])=YEAR($H139)*(MONTH(tracking_table[Date])=MONTH($H139))))+K53)</f>
        <v>225.86610598802037</v>
      </c>
      <c r="M139" t="str" cm="1">
        <f t="array" ref="M139">IF(OR($H139="",M$138=""),"",
       SUM(tracking_table[Amount]*(tracking_table[Name]=M$138)*IF((tracking_table[Deposit/Withdrawal]="Deposit"),1,-1)*(YEAR(tracking_table[Date])=YEAR($H139)*(MONTH(tracking_table[Date])=MONTH($H139))))+L53)</f>
        <v/>
      </c>
      <c r="N139" t="str" cm="1">
        <f t="array" ref="N139">IF(OR($H139="",N$138=""),"",
       SUM(tracking_table[Amount]*(tracking_table[Name]=N$138)*IF((tracking_table[Deposit/Withdrawal]="Deposit"),1,-1)*(YEAR(tracking_table[Date])=YEAR($H139)*(MONTH(tracking_table[Date])=MONTH($H139))))+M53)</f>
        <v/>
      </c>
      <c r="O139"/>
      <c r="Q139"/>
    </row>
    <row r="140" spans="1:17">
      <c r="F140" s="48"/>
      <c r="H140" s="36">
        <v>45292</v>
      </c>
      <c r="I140">
        <f t="shared" ref="I140:I198" si="3">IF(H140="","",SUM(J140:N140))</f>
        <v>5722</v>
      </c>
      <c r="J140" cm="1">
        <f t="array" ref="J140">IF(OR($H140="",J$138=""),"",
       SUM(tracking_table[Amount]*(tracking_table[Name]=J$138)*IF((tracking_table[Deposit/Withdrawal]="Deposit"),1,-1)*(YEAR(tracking_table[Date])=YEAR($H140)*(MONTH(tracking_table[Date])=MONTH($H140))))+I54)</f>
        <v>4300</v>
      </c>
      <c r="K140" cm="1">
        <f t="array" ref="K140">IF(OR($H140="",K$138=""),"",
       SUM(tracking_table[Amount]*(tracking_table[Name]=K$138)*IF((tracking_table[Deposit/Withdrawal]="Deposit"),1,-1)*(YEAR(tracking_table[Date])=YEAR($H140)*(MONTH(tracking_table[Date])=MONTH($H140))))+J54)</f>
        <v>11</v>
      </c>
      <c r="L140" cm="1">
        <f t="array" ref="L140">IF(OR($H140="",L$138=""),"",
       SUM(tracking_table[Amount]*(tracking_table[Name]=L$138)*IF((tracking_table[Deposit/Withdrawal]="Deposit"),1,-1)*(YEAR(tracking_table[Date])=YEAR($H140)*(MONTH(tracking_table[Date])=MONTH($H140))))+K54)</f>
        <v>1411</v>
      </c>
      <c r="M140" t="str" cm="1">
        <f t="array" ref="M140">IF(OR($H140="",M$138=""),"",
       SUM(tracking_table[Amount]*(tracking_table[Name]=M$138)*IF((tracking_table[Deposit/Withdrawal]="Deposit"),1,-1)*(YEAR(tracking_table[Date])=YEAR($H140)*(MONTH(tracking_table[Date])=MONTH($H140))))+L54)</f>
        <v/>
      </c>
      <c r="N140" t="str" cm="1">
        <f t="array" ref="N140">IF(OR($H140="",N$138=""),"",
       SUM(tracking_table[Amount]*(tracking_table[Name]=N$138)*IF((tracking_table[Deposit/Withdrawal]="Deposit"),1,-1)*(YEAR(tracking_table[Date])=YEAR($H140)*(MONTH(tracking_table[Date])=MONTH($H140))))+M54)</f>
        <v/>
      </c>
    </row>
    <row r="141" spans="1:17">
      <c r="F141" s="48"/>
      <c r="H141" s="36">
        <v>45261</v>
      </c>
      <c r="I141">
        <f t="shared" si="3"/>
        <v>1769.0299999999997</v>
      </c>
      <c r="J141" cm="1">
        <f t="array" ref="J141">IF(OR($H141="",J$138=""),"",
       SUM(tracking_table[Amount]*(tracking_table[Name]=J$138)*IF((tracking_table[Deposit/Withdrawal]="Deposit"),1,-1)*(YEAR(tracking_table[Date])=YEAR($H141)*(MONTH(tracking_table[Date])=MONTH($H141))))+I55)</f>
        <v>-2383.5907389374215</v>
      </c>
      <c r="K141" cm="1">
        <f t="array" ref="K141">IF(OR($H141="",K$138=""),"",
       SUM(tracking_table[Amount]*(tracking_table[Name]=K$138)*IF((tracking_table[Deposit/Withdrawal]="Deposit"),1,-1)*(YEAR(tracking_table[Date])=YEAR($H141)*(MONTH(tracking_table[Date])=MONTH($H141))))+J55)</f>
        <v>1674.0648119724692</v>
      </c>
      <c r="L141" cm="1">
        <f t="array" ref="L141">IF(OR($H141="",L$138=""),"",
       SUM(tracking_table[Amount]*(tracking_table[Name]=L$138)*IF((tracking_table[Deposit/Withdrawal]="Deposit"),1,-1)*(YEAR(tracking_table[Date])=YEAR($H141)*(MONTH(tracking_table[Date])=MONTH($H141))))+K55)</f>
        <v>2478.5559269649521</v>
      </c>
      <c r="M141" t="str" cm="1">
        <f t="array" ref="M141">IF(OR($H141="",M$138=""),"",
       SUM(tracking_table[Amount]*(tracking_table[Name]=M$138)*IF((tracking_table[Deposit/Withdrawal]="Deposit"),1,-1)*(YEAR(tracking_table[Date])=YEAR($H141)*(MONTH(tracking_table[Date])=MONTH($H141))))+L55)</f>
        <v/>
      </c>
      <c r="N141" t="str" cm="1">
        <f t="array" ref="N141">IF(OR($H141="",N$138=""),"",
       SUM(tracking_table[Amount]*(tracking_table[Name]=N$138)*IF((tracking_table[Deposit/Withdrawal]="Deposit"),1,-1)*(YEAR(tracking_table[Date])=YEAR($H141)*(MONTH(tracking_table[Date])=MONTH($H141))))+M55)</f>
        <v/>
      </c>
    </row>
    <row r="142" spans="1:17">
      <c r="F142" s="48"/>
      <c r="H142" s="36">
        <v>45231</v>
      </c>
      <c r="I142">
        <f t="shared" si="3"/>
        <v>12131</v>
      </c>
      <c r="J142" cm="1">
        <f t="array" ref="J142">IF(OR($H142="",J$138=""),"",
       SUM(tracking_table[Amount]*(tracking_table[Name]=J$138)*IF((tracking_table[Deposit/Withdrawal]="Deposit"),1,-1)*(YEAR(tracking_table[Date])=YEAR($H142)*(MONTH(tracking_table[Date])=MONTH($H142))))+I56)</f>
        <v>6009.6468517024432</v>
      </c>
      <c r="K142" cm="1">
        <f t="array" ref="K142">IF(OR($H142="",K$138=""),"",
       SUM(tracking_table[Amount]*(tracking_table[Name]=K$138)*IF((tracking_table[Deposit/Withdrawal]="Deposit"),1,-1)*(YEAR(tracking_table[Date])=YEAR($H142)*(MONTH(tracking_table[Date])=MONTH($H142))))+J56)</f>
        <v>3014.9729826981929</v>
      </c>
      <c r="L142" cm="1">
        <f t="array" ref="L142">IF(OR($H142="",L$138=""),"",
       SUM(tracking_table[Amount]*(tracking_table[Name]=L$138)*IF((tracking_table[Deposit/Withdrawal]="Deposit"),1,-1)*(YEAR(tracking_table[Date])=YEAR($H142)*(MONTH(tracking_table[Date])=MONTH($H142))))+K56)</f>
        <v>3106.3801655993634</v>
      </c>
      <c r="M142" t="str" cm="1">
        <f t="array" ref="M142">IF(OR($H142="",M$138=""),"",
       SUM(tracking_table[Amount]*(tracking_table[Name]=M$138)*IF((tracking_table[Deposit/Withdrawal]="Deposit"),1,-1)*(YEAR(tracking_table[Date])=YEAR($H142)*(MONTH(tracking_table[Date])=MONTH($H142))))+L56)</f>
        <v/>
      </c>
      <c r="N142" t="str" cm="1">
        <f t="array" ref="N142">IF(OR($H142="",N$138=""),"",
       SUM(tracking_table[Amount]*(tracking_table[Name]=N$138)*IF((tracking_table[Deposit/Withdrawal]="Deposit"),1,-1)*(YEAR(tracking_table[Date])=YEAR($H142)*(MONTH(tracking_table[Date])=MONTH($H142))))+M56)</f>
        <v/>
      </c>
    </row>
    <row r="143" spans="1:17">
      <c r="F143" s="48"/>
      <c r="H143" s="36">
        <v>45200</v>
      </c>
      <c r="I143">
        <f t="shared" si="3"/>
        <v>9674.119999999999</v>
      </c>
      <c r="J143" cm="1">
        <f t="array" ref="J143">IF(OR($H143="",J$138=""),"",
       SUM(tracking_table[Amount]*(tracking_table[Name]=J$138)*IF((tracking_table[Deposit/Withdrawal]="Deposit"),1,-1)*(YEAR(tracking_table[Date])=YEAR($H143)*(MONTH(tracking_table[Date])=MONTH($H143))))+I57)</f>
        <v>2558.5809119392788</v>
      </c>
      <c r="K143" cm="1">
        <f t="array" ref="K143">IF(OR($H143="",K$138=""),"",
       SUM(tracking_table[Amount]*(tracking_table[Name]=K$138)*IF((tracking_table[Deposit/Withdrawal]="Deposit"),1,-1)*(YEAR(tracking_table[Date])=YEAR($H143)*(MONTH(tracking_table[Date])=MONTH($H143))))+J57)</f>
        <v>5113.6798570507417</v>
      </c>
      <c r="L143" cm="1">
        <f t="array" ref="L143">IF(OR($H143="",L$138=""),"",
       SUM(tracking_table[Amount]*(tracking_table[Name]=L$138)*IF((tracking_table[Deposit/Withdrawal]="Deposit"),1,-1)*(YEAR(tracking_table[Date])=YEAR($H143)*(MONTH(tracking_table[Date])=MONTH($H143))))+K57)</f>
        <v>2001.8592310099791</v>
      </c>
      <c r="M143" t="str" cm="1">
        <f t="array" ref="M143">IF(OR($H143="",M$138=""),"",
       SUM(tracking_table[Amount]*(tracking_table[Name]=M$138)*IF((tracking_table[Deposit/Withdrawal]="Deposit"),1,-1)*(YEAR(tracking_table[Date])=YEAR($H143)*(MONTH(tracking_table[Date])=MONTH($H143))))+L57)</f>
        <v/>
      </c>
      <c r="N143" t="str" cm="1">
        <f t="array" ref="N143">IF(OR($H143="",N$138=""),"",
       SUM(tracking_table[Amount]*(tracking_table[Name]=N$138)*IF((tracking_table[Deposit/Withdrawal]="Deposit"),1,-1)*(YEAR(tracking_table[Date])=YEAR($H143)*(MONTH(tracking_table[Date])=MONTH($H143))))+M57)</f>
        <v/>
      </c>
    </row>
    <row r="144" spans="1:17">
      <c r="F144" s="48"/>
      <c r="H144" s="36">
        <v>45170</v>
      </c>
      <c r="I144">
        <f t="shared" si="3"/>
        <v>221</v>
      </c>
      <c r="J144" cm="1">
        <f t="array" ref="J144">IF(OR($H144="",J$138=""),"",
       SUM(tracking_table[Amount]*(tracking_table[Name]=J$138)*IF((tracking_table[Deposit/Withdrawal]="Deposit"),1,-1)*(YEAR(tracking_table[Date])=YEAR($H144)*(MONTH(tracking_table[Date])=MONTH($H144))))+I58)</f>
        <v>4.0816773490179701</v>
      </c>
      <c r="K144" cm="1">
        <f t="array" ref="K144">IF(OR($H144="",K$138=""),"",
       SUM(tracking_table[Amount]*(tracking_table[Name]=K$138)*IF((tracking_table[Deposit/Withdrawal]="Deposit"),1,-1)*(YEAR(tracking_table[Date])=YEAR($H144)*(MONTH(tracking_table[Date])=MONTH($H144))))+J58)</f>
        <v>214.79909122929209</v>
      </c>
      <c r="L144" cm="1">
        <f t="array" ref="L144">IF(OR($H144="",L$138=""),"",
       SUM(tracking_table[Amount]*(tracking_table[Name]=L$138)*IF((tracking_table[Deposit/Withdrawal]="Deposit"),1,-1)*(YEAR(tracking_table[Date])=YEAR($H144)*(MONTH(tracking_table[Date])=MONTH($H144))))+K58)</f>
        <v>2.1192314216899315</v>
      </c>
      <c r="M144" t="str" cm="1">
        <f t="array" ref="M144">IF(OR($H144="",M$138=""),"",
       SUM(tracking_table[Amount]*(tracking_table[Name]=M$138)*IF((tracking_table[Deposit/Withdrawal]="Deposit"),1,-1)*(YEAR(tracking_table[Date])=YEAR($H144)*(MONTH(tracking_table[Date])=MONTH($H144))))+L58)</f>
        <v/>
      </c>
      <c r="N144" t="str" cm="1">
        <f t="array" ref="N144">IF(OR($H144="",N$138=""),"",
       SUM(tracking_table[Amount]*(tracking_table[Name]=N$138)*IF((tracking_table[Deposit/Withdrawal]="Deposit"),1,-1)*(YEAR(tracking_table[Date])=YEAR($H144)*(MONTH(tracking_table[Date])=MONTH($H144))))+M58)</f>
        <v/>
      </c>
    </row>
    <row r="145" spans="6:14" hidden="1">
      <c r="F145" s="48"/>
      <c r="H145" s="36">
        <v>45139</v>
      </c>
      <c r="I145">
        <f t="shared" si="3"/>
        <v>283</v>
      </c>
      <c r="J145" cm="1">
        <f t="array" ref="J145">IF(OR($H145="",J$138=""),"",
       SUM(tracking_table[Amount]*(tracking_table[Name]=J$138)*IF((tracking_table[Deposit/Withdrawal]="Deposit"),1,-1)*(YEAR(tracking_table[Date])=YEAR($H145)*(MONTH(tracking_table[Date])=MONTH($H145))))+I59)</f>
        <v>5.1605551412830222</v>
      </c>
      <c r="K145" cm="1">
        <f t="array" ref="K145">IF(OR($H145="",K$138=""),"",
       SUM(tracking_table[Amount]*(tracking_table[Name]=K$138)*IF((tracking_table[Deposit/Withdrawal]="Deposit"),1,-1)*(YEAR(tracking_table[Date])=YEAR($H145)*(MONTH(tracking_table[Date])=MONTH($H145))))+J59)</f>
        <v>4.8032752466932607</v>
      </c>
      <c r="L145" cm="1">
        <f t="array" ref="L145">IF(OR($H145="",L$138=""),"",
       SUM(tracking_table[Amount]*(tracking_table[Name]=L$138)*IF((tracking_table[Deposit/Withdrawal]="Deposit"),1,-1)*(YEAR(tracking_table[Date])=YEAR($H145)*(MONTH(tracking_table[Date])=MONTH($H145))))+K59)</f>
        <v>273.03616961202374</v>
      </c>
      <c r="M145" t="str" cm="1">
        <f t="array" ref="M145">IF(OR($H145="",M$138=""),"",
       SUM(tracking_table[Amount]*(tracking_table[Name]=M$138)*IF((tracking_table[Deposit/Withdrawal]="Deposit"),1,-1)*(YEAR(tracking_table[Date])=YEAR($H145)*(MONTH(tracking_table[Date])=MONTH($H145))))+L59)</f>
        <v/>
      </c>
      <c r="N145" t="str" cm="1">
        <f t="array" ref="N145">IF(OR($H145="",N$138=""),"",
       SUM(tracking_table[Amount]*(tracking_table[Name]=N$138)*IF((tracking_table[Deposit/Withdrawal]="Deposit"),1,-1)*(YEAR(tracking_table[Date])=YEAR($H145)*(MONTH(tracking_table[Date])=MONTH($H145))))+M59)</f>
        <v/>
      </c>
    </row>
    <row r="146" spans="6:14" hidden="1">
      <c r="F146" s="48"/>
      <c r="H146" s="36">
        <v>45108</v>
      </c>
      <c r="I146">
        <f t="shared" si="3"/>
        <v>10.999999999999998</v>
      </c>
      <c r="J146" cm="1">
        <f t="array" ref="J146">IF(OR($H146="",J$138=""),"",
       SUM(tracking_table[Amount]*(tracking_table[Name]=J$138)*IF((tracking_table[Deposit/Withdrawal]="Deposit"),1,-1)*(YEAR(tracking_table[Date])=YEAR($H146)*(MONTH(tracking_table[Date])=MONTH($H146))))+I60)</f>
        <v>4.7305088795094363</v>
      </c>
      <c r="K146" cm="1">
        <f t="array" ref="K146">IF(OR($H146="",K$138=""),"",
       SUM(tracking_table[Amount]*(tracking_table[Name]=K$138)*IF((tracking_table[Deposit/Withdrawal]="Deposit"),1,-1)*(YEAR(tracking_table[Date])=YEAR($H146)*(MONTH(tracking_table[Date])=MONTH($H146))))+J60)</f>
        <v>4.403002309468822</v>
      </c>
      <c r="L146" cm="1">
        <f t="array" ref="L146">IF(OR($H146="",L$138=""),"",
       SUM(tracking_table[Amount]*(tracking_table[Name]=L$138)*IF((tracking_table[Deposit/Withdrawal]="Deposit"),1,-1)*(YEAR(tracking_table[Date])=YEAR($H146)*(MONTH(tracking_table[Date])=MONTH($H146))))+K60)</f>
        <v>1.8664888110217408</v>
      </c>
      <c r="M146" t="str" cm="1">
        <f t="array" ref="M146">IF(OR($H146="",M$138=""),"",
       SUM(tracking_table[Amount]*(tracking_table[Name]=M$138)*IF((tracking_table[Deposit/Withdrawal]="Deposit"),1,-1)*(YEAR(tracking_table[Date])=YEAR($H146)*(MONTH(tracking_table[Date])=MONTH($H146))))+L60)</f>
        <v/>
      </c>
      <c r="N146" t="str" cm="1">
        <f t="array" ref="N146">IF(OR($H146="",N$138=""),"",
       SUM(tracking_table[Amount]*(tracking_table[Name]=N$138)*IF((tracking_table[Deposit/Withdrawal]="Deposit"),1,-1)*(YEAR(tracking_table[Date])=YEAR($H146)*(MONTH(tracking_table[Date])=MONTH($H146))))+M60)</f>
        <v/>
      </c>
    </row>
    <row r="147" spans="6:14" hidden="1">
      <c r="H147" s="36">
        <v>45078</v>
      </c>
      <c r="I147">
        <f t="shared" si="3"/>
        <v>10</v>
      </c>
      <c r="J147" cm="1">
        <f t="array" ref="J147">IF(OR($H147="",J$138=""),"",
       SUM(tracking_table[Amount]*(tracking_table[Name]=J$138)*IF((tracking_table[Deposit/Withdrawal]="Deposit"),1,-1)*(YEAR(tracking_table[Date])=YEAR($H147)*(MONTH(tracking_table[Date])=MONTH($H147))))+I61)</f>
        <v>4.3004626177358514</v>
      </c>
      <c r="K147" cm="1">
        <f t="array" ref="K147">IF(OR($H147="",K$138=""),"",
       SUM(tracking_table[Amount]*(tracking_table[Name]=K$138)*IF((tracking_table[Deposit/Withdrawal]="Deposit"),1,-1)*(YEAR(tracking_table[Date])=YEAR($H147)*(MONTH(tracking_table[Date])=MONTH($H147))))+J61)</f>
        <v>4.0027293722443833</v>
      </c>
      <c r="L147" cm="1">
        <f t="array" ref="L147">IF(OR($H147="",L$138=""),"",
       SUM(tracking_table[Amount]*(tracking_table[Name]=L$138)*IF((tracking_table[Deposit/Withdrawal]="Deposit"),1,-1)*(YEAR(tracking_table[Date])=YEAR($H147)*(MONTH(tracking_table[Date])=MONTH($H147))))+K61)</f>
        <v>1.6968080100197644</v>
      </c>
      <c r="M147" t="str" cm="1">
        <f t="array" ref="M147">IF(OR($H147="",M$138=""),"",
       SUM(tracking_table[Amount]*(tracking_table[Name]=M$138)*IF((tracking_table[Deposit/Withdrawal]="Deposit"),1,-1)*(YEAR(tracking_table[Date])=YEAR($H147)*(MONTH(tracking_table[Date])=MONTH($H147))))+L61)</f>
        <v/>
      </c>
      <c r="N147" t="str" cm="1">
        <f t="array" ref="N147">IF(OR($H147="",N$138=""),"",
       SUM(tracking_table[Amount]*(tracking_table[Name]=N$138)*IF((tracking_table[Deposit/Withdrawal]="Deposit"),1,-1)*(YEAR(tracking_table[Date])=YEAR($H147)*(MONTH(tracking_table[Date])=MONTH($H147))))+M61)</f>
        <v/>
      </c>
    </row>
    <row r="148" spans="6:14" hidden="1">
      <c r="H148" s="36">
        <v>45047</v>
      </c>
      <c r="I148">
        <f t="shared" si="3"/>
        <v>622.79999999999995</v>
      </c>
      <c r="J148" cm="1">
        <f t="array" ref="J148">IF(OR($H148="",J$138=""),"",
       SUM(tracking_table[Amount]*(tracking_table[Name]=J$138)*IF((tracking_table[Deposit/Withdrawal]="Deposit"),1,-1)*(YEAR(tracking_table[Date])=YEAR($H148)*(MONTH(tracking_table[Date])=MONTH($H148))))+I62)</f>
        <v>260.03636363636366</v>
      </c>
      <c r="K148" cm="1">
        <f t="array" ref="K148">IF(OR($H148="",K$138=""),"",
       SUM(tracking_table[Amount]*(tracking_table[Name]=K$138)*IF((tracking_table[Deposit/Withdrawal]="Deposit"),1,-1)*(YEAR(tracking_table[Date])=YEAR($H148)*(MONTH(tracking_table[Date])=MONTH($H148))))+J62)</f>
        <v>10.49090909090909</v>
      </c>
      <c r="L148" cm="1">
        <f t="array" ref="L148">IF(OR($H148="",L$138=""),"",
       SUM(tracking_table[Amount]*(tracking_table[Name]=L$138)*IF((tracking_table[Deposit/Withdrawal]="Deposit"),1,-1)*(YEAR(tracking_table[Date])=YEAR($H148)*(MONTH(tracking_table[Date])=MONTH($H148))))+K62)</f>
        <v>352.27272727272725</v>
      </c>
      <c r="M148" t="str" cm="1">
        <f t="array" ref="M148">IF(OR($H148="",M$138=""),"",
       SUM(tracking_table[Amount]*(tracking_table[Name]=M$138)*IF((tracking_table[Deposit/Withdrawal]="Deposit"),1,-1)*(YEAR(tracking_table[Date])=YEAR($H148)*(MONTH(tracking_table[Date])=MONTH($H148))))+L62)</f>
        <v/>
      </c>
      <c r="N148" t="str" cm="1">
        <f t="array" ref="N148">IF(OR($H148="",N$138=""),"",
       SUM(tracking_table[Amount]*(tracking_table[Name]=N$138)*IF((tracking_table[Deposit/Withdrawal]="Deposit"),1,-1)*(YEAR(tracking_table[Date])=YEAR($H148)*(MONTH(tracking_table[Date])=MONTH($H148))))+M62)</f>
        <v/>
      </c>
    </row>
    <row r="149" spans="6:14" hidden="1">
      <c r="H149" s="36">
        <v>45017</v>
      </c>
      <c r="I149">
        <f t="shared" si="3"/>
        <v>4400</v>
      </c>
      <c r="J149" cm="1">
        <f t="array" ref="J149">IF(OR($H149="",J$138=""),"",
       SUM(tracking_table[Amount]*(tracking_table[Name]=J$138)*IF((tracking_table[Deposit/Withdrawal]="Deposit"),1,-1)*(YEAR(tracking_table[Date])=YEAR($H149)*(MONTH(tracking_table[Date])=MONTH($H149))))+I63)</f>
        <v>1900</v>
      </c>
      <c r="K149" cm="1">
        <f t="array" ref="K149">IF(OR($H149="",K$138=""),"",
       SUM(tracking_table[Amount]*(tracking_table[Name]=K$138)*IF((tracking_table[Deposit/Withdrawal]="Deposit"),1,-1)*(YEAR(tracking_table[Date])=YEAR($H149)*(MONTH(tracking_table[Date])=MONTH($H149))))+J63)</f>
        <v>2000</v>
      </c>
      <c r="L149" cm="1">
        <f t="array" ref="L149">IF(OR($H149="",L$138=""),"",
       SUM(tracking_table[Amount]*(tracking_table[Name]=L$138)*IF((tracking_table[Deposit/Withdrawal]="Deposit"),1,-1)*(YEAR(tracking_table[Date])=YEAR($H149)*(MONTH(tracking_table[Date])=MONTH($H149))))+K63)</f>
        <v>500</v>
      </c>
      <c r="M149" t="str" cm="1">
        <f t="array" ref="M149">IF(OR($H149="",M$138=""),"",
       SUM(tracking_table[Amount]*(tracking_table[Name]=M$138)*IF((tracking_table[Deposit/Withdrawal]="Deposit"),1,-1)*(YEAR(tracking_table[Date])=YEAR($H149)*(MONTH(tracking_table[Date])=MONTH($H149))))+L63)</f>
        <v/>
      </c>
      <c r="N149" t="str" cm="1">
        <f t="array" ref="N149">IF(OR($H149="",N$138=""),"",
       SUM(tracking_table[Amount]*(tracking_table[Name]=N$138)*IF((tracking_table[Deposit/Withdrawal]="Deposit"),1,-1)*(YEAR(tracking_table[Date])=YEAR($H149)*(MONTH(tracking_table[Date])=MONTH($H149))))+M63)</f>
        <v/>
      </c>
    </row>
    <row r="150" spans="6:14" hidden="1">
      <c r="I150" t="str">
        <f t="shared" si="3"/>
        <v/>
      </c>
      <c r="J150" t="str" cm="1">
        <f t="array" ref="J150">IF(OR($H150="",J$138=""),"",
       SUM(tracking_table[Amount]*(tracking_table[Name]=J$138)*IF((tracking_table[Deposit/Withdrawal]="Deposit"),1,-1)*(YEAR(tracking_table[Date])=YEAR($H150)*(MONTH(tracking_table[Date])=MONTH($H150))))+I64)</f>
        <v/>
      </c>
      <c r="K150" t="str" cm="1">
        <f t="array" ref="K150">IF(OR($H150="",K$138=""),"",
       SUM(tracking_table[Amount]*(tracking_table[Name]=K$138)*IF((tracking_table[Deposit/Withdrawal]="Deposit"),1,-1)*(YEAR(tracking_table[Date])=YEAR($H150)*(MONTH(tracking_table[Date])=MONTH($H150))))+J64)</f>
        <v/>
      </c>
      <c r="L150" t="str" cm="1">
        <f t="array" ref="L150">IF(OR($H150="",L$138=""),"",
       SUM(tracking_table[Amount]*(tracking_table[Name]=L$138)*IF((tracking_table[Deposit/Withdrawal]="Deposit"),1,-1)*(YEAR(tracking_table[Date])=YEAR($H150)*(MONTH(tracking_table[Date])=MONTH($H150))))+K64)</f>
        <v/>
      </c>
      <c r="M150" t="str" cm="1">
        <f t="array" ref="M150">IF(OR($H150="",M$138=""),"",
       SUM(tracking_table[Amount]*(tracking_table[Name]=M$138)*IF((tracking_table[Deposit/Withdrawal]="Deposit"),1,-1)*(YEAR(tracking_table[Date])=YEAR($H150)*(MONTH(tracking_table[Date])=MONTH($H150))))+L64)</f>
        <v/>
      </c>
      <c r="N150" t="str" cm="1">
        <f t="array" ref="N150">IF(OR($H150="",N$138=""),"",
       SUM(tracking_table[Amount]*(tracking_table[Name]=N$138)*IF((tracking_table[Deposit/Withdrawal]="Deposit"),1,-1)*(YEAR(tracking_table[Date])=YEAR($H150)*(MONTH(tracking_table[Date])=MONTH($H150))))+M64)</f>
        <v/>
      </c>
    </row>
    <row r="151" spans="6:14" hidden="1">
      <c r="I151" t="str">
        <f t="shared" si="3"/>
        <v/>
      </c>
      <c r="J151" t="str" cm="1">
        <f t="array" ref="J151">IF(OR($H151="",J$138=""),"",
       SUM(tracking_table[Amount]*(tracking_table[Name]=J$138)*IF((tracking_table[Deposit/Withdrawal]="Deposit"),1,-1)*(YEAR(tracking_table[Date])=YEAR($H151)*(MONTH(tracking_table[Date])=MONTH($H151))))+I65)</f>
        <v/>
      </c>
      <c r="K151" t="str" cm="1">
        <f t="array" ref="K151">IF(OR($H151="",K$138=""),"",
       SUM(tracking_table[Amount]*(tracking_table[Name]=K$138)*IF((tracking_table[Deposit/Withdrawal]="Deposit"),1,-1)*(YEAR(tracking_table[Date])=YEAR($H151)*(MONTH(tracking_table[Date])=MONTH($H151))))+J65)</f>
        <v/>
      </c>
      <c r="L151" t="str" cm="1">
        <f t="array" ref="L151">IF(OR($H151="",L$138=""),"",
       SUM(tracking_table[Amount]*(tracking_table[Name]=L$138)*IF((tracking_table[Deposit/Withdrawal]="Deposit"),1,-1)*(YEAR(tracking_table[Date])=YEAR($H151)*(MONTH(tracking_table[Date])=MONTH($H151))))+K65)</f>
        <v/>
      </c>
      <c r="M151" t="str" cm="1">
        <f t="array" ref="M151">IF(OR($H151="",M$138=""),"",
       SUM(tracking_table[Amount]*(tracking_table[Name]=M$138)*IF((tracking_table[Deposit/Withdrawal]="Deposit"),1,-1)*(YEAR(tracking_table[Date])=YEAR($H151)*(MONTH(tracking_table[Date])=MONTH($H151))))+L65)</f>
        <v/>
      </c>
      <c r="N151" t="str" cm="1">
        <f t="array" ref="N151">IF(OR($H151="",N$138=""),"",
       SUM(tracking_table[Amount]*(tracking_table[Name]=N$138)*IF((tracking_table[Deposit/Withdrawal]="Deposit"),1,-1)*(YEAR(tracking_table[Date])=YEAR($H151)*(MONTH(tracking_table[Date])=MONTH($H151))))+M65)</f>
        <v/>
      </c>
    </row>
    <row r="152" spans="6:14" hidden="1">
      <c r="I152" t="str">
        <f t="shared" si="3"/>
        <v/>
      </c>
      <c r="J152" t="str" cm="1">
        <f t="array" ref="J152">IF(OR($H152="",J$138=""),"",
       SUM(tracking_table[Amount]*(tracking_table[Name]=J$138)*IF((tracking_table[Deposit/Withdrawal]="Deposit"),1,-1)*(YEAR(tracking_table[Date])=YEAR($H152)*(MONTH(tracking_table[Date])=MONTH($H152))))+I66)</f>
        <v/>
      </c>
      <c r="K152" t="str" cm="1">
        <f t="array" ref="K152">IF(OR($H152="",K$138=""),"",
       SUM(tracking_table[Amount]*(tracking_table[Name]=K$138)*IF((tracking_table[Deposit/Withdrawal]="Deposit"),1,-1)*(YEAR(tracking_table[Date])=YEAR($H152)*(MONTH(tracking_table[Date])=MONTH($H152))))+J66)</f>
        <v/>
      </c>
      <c r="L152" t="str" cm="1">
        <f t="array" ref="L152">IF(OR($H152="",L$138=""),"",
       SUM(tracking_table[Amount]*(tracking_table[Name]=L$138)*IF((tracking_table[Deposit/Withdrawal]="Deposit"),1,-1)*(YEAR(tracking_table[Date])=YEAR($H152)*(MONTH(tracking_table[Date])=MONTH($H152))))+K66)</f>
        <v/>
      </c>
      <c r="M152" t="str" cm="1">
        <f t="array" ref="M152">IF(OR($H152="",M$138=""),"",
       SUM(tracking_table[Amount]*(tracking_table[Name]=M$138)*IF((tracking_table[Deposit/Withdrawal]="Deposit"),1,-1)*(YEAR(tracking_table[Date])=YEAR($H152)*(MONTH(tracking_table[Date])=MONTH($H152))))+L66)</f>
        <v/>
      </c>
      <c r="N152" t="str" cm="1">
        <f t="array" ref="N152">IF(OR($H152="",N$138=""),"",
       SUM(tracking_table[Amount]*(tracking_table[Name]=N$138)*IF((tracking_table[Deposit/Withdrawal]="Deposit"),1,-1)*(YEAR(tracking_table[Date])=YEAR($H152)*(MONTH(tracking_table[Date])=MONTH($H152))))+M66)</f>
        <v/>
      </c>
    </row>
    <row r="153" spans="6:14" hidden="1">
      <c r="I153" t="str">
        <f t="shared" si="3"/>
        <v/>
      </c>
      <c r="J153" t="str" cm="1">
        <f t="array" ref="J153">IF(OR($H153="",J$138=""),"",
       SUM(tracking_table[Amount]*(tracking_table[Name]=J$138)*IF((tracking_table[Deposit/Withdrawal]="Deposit"),1,-1)*(YEAR(tracking_table[Date])=YEAR($H153)*(MONTH(tracking_table[Date])=MONTH($H153))))+I67)</f>
        <v/>
      </c>
      <c r="K153" t="str" cm="1">
        <f t="array" ref="K153">IF(OR($H153="",K$138=""),"",
       SUM(tracking_table[Amount]*(tracking_table[Name]=K$138)*IF((tracking_table[Deposit/Withdrawal]="Deposit"),1,-1)*(YEAR(tracking_table[Date])=YEAR($H153)*(MONTH(tracking_table[Date])=MONTH($H153))))+J67)</f>
        <v/>
      </c>
      <c r="L153" t="str" cm="1">
        <f t="array" ref="L153">IF(OR($H153="",L$138=""),"",
       SUM(tracking_table[Amount]*(tracking_table[Name]=L$138)*IF((tracking_table[Deposit/Withdrawal]="Deposit"),1,-1)*(YEAR(tracking_table[Date])=YEAR($H153)*(MONTH(tracking_table[Date])=MONTH($H153))))+K67)</f>
        <v/>
      </c>
      <c r="M153" t="str" cm="1">
        <f t="array" ref="M153">IF(OR($H153="",M$138=""),"",
       SUM(tracking_table[Amount]*(tracking_table[Name]=M$138)*IF((tracking_table[Deposit/Withdrawal]="Deposit"),1,-1)*(YEAR(tracking_table[Date])=YEAR($H153)*(MONTH(tracking_table[Date])=MONTH($H153))))+L67)</f>
        <v/>
      </c>
      <c r="N153" t="str" cm="1">
        <f t="array" ref="N153">IF(OR($H153="",N$138=""),"",
       SUM(tracking_table[Amount]*(tracking_table[Name]=N$138)*IF((tracking_table[Deposit/Withdrawal]="Deposit"),1,-1)*(YEAR(tracking_table[Date])=YEAR($H153)*(MONTH(tracking_table[Date])=MONTH($H153))))+M67)</f>
        <v/>
      </c>
    </row>
    <row r="154" spans="6:14" hidden="1">
      <c r="I154" t="str">
        <f t="shared" si="3"/>
        <v/>
      </c>
      <c r="J154" t="str" cm="1">
        <f t="array" ref="J154">IF(OR($H154="",J$138=""),"",
       SUM(tracking_table[Amount]*(tracking_table[Name]=J$138)*IF((tracking_table[Deposit/Withdrawal]="Deposit"),1,-1)*(YEAR(tracking_table[Date])=YEAR($H154)*(MONTH(tracking_table[Date])=MONTH($H154))))+I68)</f>
        <v/>
      </c>
      <c r="K154" t="str" cm="1">
        <f t="array" ref="K154">IF(OR($H154="",K$138=""),"",
       SUM(tracking_table[Amount]*(tracking_table[Name]=K$138)*IF((tracking_table[Deposit/Withdrawal]="Deposit"),1,-1)*(YEAR(tracking_table[Date])=YEAR($H154)*(MONTH(tracking_table[Date])=MONTH($H154))))+J68)</f>
        <v/>
      </c>
      <c r="L154" t="str" cm="1">
        <f t="array" ref="L154">IF(OR($H154="",L$138=""),"",
       SUM(tracking_table[Amount]*(tracking_table[Name]=L$138)*IF((tracking_table[Deposit/Withdrawal]="Deposit"),1,-1)*(YEAR(tracking_table[Date])=YEAR($H154)*(MONTH(tracking_table[Date])=MONTH($H154))))+K68)</f>
        <v/>
      </c>
      <c r="M154" t="str" cm="1">
        <f t="array" ref="M154">IF(OR($H154="",M$138=""),"",
       SUM(tracking_table[Amount]*(tracking_table[Name]=M$138)*IF((tracking_table[Deposit/Withdrawal]="Deposit"),1,-1)*(YEAR(tracking_table[Date])=YEAR($H154)*(MONTH(tracking_table[Date])=MONTH($H154))))+L68)</f>
        <v/>
      </c>
      <c r="N154" t="str" cm="1">
        <f t="array" ref="N154">IF(OR($H154="",N$138=""),"",
       SUM(tracking_table[Amount]*(tracking_table[Name]=N$138)*IF((tracking_table[Deposit/Withdrawal]="Deposit"),1,-1)*(YEAR(tracking_table[Date])=YEAR($H154)*(MONTH(tracking_table[Date])=MONTH($H154))))+M68)</f>
        <v/>
      </c>
    </row>
    <row r="155" spans="6:14" hidden="1">
      <c r="I155" t="str">
        <f t="shared" si="3"/>
        <v/>
      </c>
      <c r="J155" t="str" cm="1">
        <f t="array" ref="J155">IF(OR($H155="",J$138=""),"",
       SUM(tracking_table[Amount]*(tracking_table[Name]=J$138)*IF((tracking_table[Deposit/Withdrawal]="Deposit"),1,-1)*(YEAR(tracking_table[Date])=YEAR($H155)*(MONTH(tracking_table[Date])=MONTH($H155))))+I69)</f>
        <v/>
      </c>
      <c r="K155" t="str" cm="1">
        <f t="array" ref="K155">IF(OR($H155="",K$138=""),"",
       SUM(tracking_table[Amount]*(tracking_table[Name]=K$138)*IF((tracking_table[Deposit/Withdrawal]="Deposit"),1,-1)*(YEAR(tracking_table[Date])=YEAR($H155)*(MONTH(tracking_table[Date])=MONTH($H155))))+J69)</f>
        <v/>
      </c>
      <c r="L155" t="str" cm="1">
        <f t="array" ref="L155">IF(OR($H155="",L$138=""),"",
       SUM(tracking_table[Amount]*(tracking_table[Name]=L$138)*IF((tracking_table[Deposit/Withdrawal]="Deposit"),1,-1)*(YEAR(tracking_table[Date])=YEAR($H155)*(MONTH(tracking_table[Date])=MONTH($H155))))+K69)</f>
        <v/>
      </c>
      <c r="M155" t="str" cm="1">
        <f t="array" ref="M155">IF(OR($H155="",M$138=""),"",
       SUM(tracking_table[Amount]*(tracking_table[Name]=M$138)*IF((tracking_table[Deposit/Withdrawal]="Deposit"),1,-1)*(YEAR(tracking_table[Date])=YEAR($H155)*(MONTH(tracking_table[Date])=MONTH($H155))))+L69)</f>
        <v/>
      </c>
      <c r="N155" t="str" cm="1">
        <f t="array" ref="N155">IF(OR($H155="",N$138=""),"",
       SUM(tracking_table[Amount]*(tracking_table[Name]=N$138)*IF((tracking_table[Deposit/Withdrawal]="Deposit"),1,-1)*(YEAR(tracking_table[Date])=YEAR($H155)*(MONTH(tracking_table[Date])=MONTH($H155))))+M69)</f>
        <v/>
      </c>
    </row>
    <row r="156" spans="6:14" hidden="1">
      <c r="I156" t="str">
        <f t="shared" si="3"/>
        <v/>
      </c>
      <c r="J156" t="str" cm="1">
        <f t="array" ref="J156">IF(OR($H156="",J$138=""),"",
       SUM(tracking_table[Amount]*(tracking_table[Name]=J$138)*IF((tracking_table[Deposit/Withdrawal]="Deposit"),1,-1)*(YEAR(tracking_table[Date])=YEAR($H156)*(MONTH(tracking_table[Date])=MONTH($H156))))+I70)</f>
        <v/>
      </c>
      <c r="K156" t="str" cm="1">
        <f t="array" ref="K156">IF(OR($H156="",K$138=""),"",
       SUM(tracking_table[Amount]*(tracking_table[Name]=K$138)*IF((tracking_table[Deposit/Withdrawal]="Deposit"),1,-1)*(YEAR(tracking_table[Date])=YEAR($H156)*(MONTH(tracking_table[Date])=MONTH($H156))))+J70)</f>
        <v/>
      </c>
      <c r="L156" t="str" cm="1">
        <f t="array" ref="L156">IF(OR($H156="",L$138=""),"",
       SUM(tracking_table[Amount]*(tracking_table[Name]=L$138)*IF((tracking_table[Deposit/Withdrawal]="Deposit"),1,-1)*(YEAR(tracking_table[Date])=YEAR($H156)*(MONTH(tracking_table[Date])=MONTH($H156))))+K70)</f>
        <v/>
      </c>
      <c r="M156" t="str" cm="1">
        <f t="array" ref="M156">IF(OR($H156="",M$138=""),"",
       SUM(tracking_table[Amount]*(tracking_table[Name]=M$138)*IF((tracking_table[Deposit/Withdrawal]="Deposit"),1,-1)*(YEAR(tracking_table[Date])=YEAR($H156)*(MONTH(tracking_table[Date])=MONTH($H156))))+L70)</f>
        <v/>
      </c>
      <c r="N156" t="str" cm="1">
        <f t="array" ref="N156">IF(OR($H156="",N$138=""),"",
       SUM(tracking_table[Amount]*(tracking_table[Name]=N$138)*IF((tracking_table[Deposit/Withdrawal]="Deposit"),1,-1)*(YEAR(tracking_table[Date])=YEAR($H156)*(MONTH(tracking_table[Date])=MONTH($H156))))+M70)</f>
        <v/>
      </c>
    </row>
    <row r="157" spans="6:14" hidden="1">
      <c r="I157" t="str">
        <f t="shared" si="3"/>
        <v/>
      </c>
      <c r="J157" t="str" cm="1">
        <f t="array" ref="J157">IF(OR($H157="",J$138=""),"",
       SUM(tracking_table[Amount]*(tracking_table[Name]=J$138)*IF((tracking_table[Deposit/Withdrawal]="Deposit"),1,-1)*(YEAR(tracking_table[Date])=YEAR($H157)*(MONTH(tracking_table[Date])=MONTH($H157))))+I71)</f>
        <v/>
      </c>
      <c r="K157" t="str" cm="1">
        <f t="array" ref="K157">IF(OR($H157="",K$138=""),"",
       SUM(tracking_table[Amount]*(tracking_table[Name]=K$138)*IF((tracking_table[Deposit/Withdrawal]="Deposit"),1,-1)*(YEAR(tracking_table[Date])=YEAR($H157)*(MONTH(tracking_table[Date])=MONTH($H157))))+J71)</f>
        <v/>
      </c>
      <c r="L157" t="str" cm="1">
        <f t="array" ref="L157">IF(OR($H157="",L$138=""),"",
       SUM(tracking_table[Amount]*(tracking_table[Name]=L$138)*IF((tracking_table[Deposit/Withdrawal]="Deposit"),1,-1)*(YEAR(tracking_table[Date])=YEAR($H157)*(MONTH(tracking_table[Date])=MONTH($H157))))+K71)</f>
        <v/>
      </c>
      <c r="M157" t="str" cm="1">
        <f t="array" ref="M157">IF(OR($H157="",M$138=""),"",
       SUM(tracking_table[Amount]*(tracking_table[Name]=M$138)*IF((tracking_table[Deposit/Withdrawal]="Deposit"),1,-1)*(YEAR(tracking_table[Date])=YEAR($H157)*(MONTH(tracking_table[Date])=MONTH($H157))))+L71)</f>
        <v/>
      </c>
      <c r="N157" t="str" cm="1">
        <f t="array" ref="N157">IF(OR($H157="",N$138=""),"",
       SUM(tracking_table[Amount]*(tracking_table[Name]=N$138)*IF((tracking_table[Deposit/Withdrawal]="Deposit"),1,-1)*(YEAR(tracking_table[Date])=YEAR($H157)*(MONTH(tracking_table[Date])=MONTH($H157))))+M71)</f>
        <v/>
      </c>
    </row>
    <row r="158" spans="6:14" hidden="1">
      <c r="I158" t="str">
        <f t="shared" si="3"/>
        <v/>
      </c>
      <c r="J158" t="str" cm="1">
        <f t="array" ref="J158">IF(OR($H158="",J$138=""),"",
       SUM(tracking_table[Amount]*(tracking_table[Name]=J$138)*IF((tracking_table[Deposit/Withdrawal]="Deposit"),1,-1)*(YEAR(tracking_table[Date])=YEAR($H158)*(MONTH(tracking_table[Date])=MONTH($H158))))+I72)</f>
        <v/>
      </c>
      <c r="K158" t="str" cm="1">
        <f t="array" ref="K158">IF(OR($H158="",K$138=""),"",
       SUM(tracking_table[Amount]*(tracking_table[Name]=K$138)*IF((tracking_table[Deposit/Withdrawal]="Deposit"),1,-1)*(YEAR(tracking_table[Date])=YEAR($H158)*(MONTH(tracking_table[Date])=MONTH($H158))))+J72)</f>
        <v/>
      </c>
      <c r="L158" t="str" cm="1">
        <f t="array" ref="L158">IF(OR($H158="",L$138=""),"",
       SUM(tracking_table[Amount]*(tracking_table[Name]=L$138)*IF((tracking_table[Deposit/Withdrawal]="Deposit"),1,-1)*(YEAR(tracking_table[Date])=YEAR($H158)*(MONTH(tracking_table[Date])=MONTH($H158))))+K72)</f>
        <v/>
      </c>
      <c r="M158" t="str" cm="1">
        <f t="array" ref="M158">IF(OR($H158="",M$138=""),"",
       SUM(tracking_table[Amount]*(tracking_table[Name]=M$138)*IF((tracking_table[Deposit/Withdrawal]="Deposit"),1,-1)*(YEAR(tracking_table[Date])=YEAR($H158)*(MONTH(tracking_table[Date])=MONTH($H158))))+L72)</f>
        <v/>
      </c>
      <c r="N158" t="str" cm="1">
        <f t="array" ref="N158">IF(OR($H158="",N$138=""),"",
       SUM(tracking_table[Amount]*(tracking_table[Name]=N$138)*IF((tracking_table[Deposit/Withdrawal]="Deposit"),1,-1)*(YEAR(tracking_table[Date])=YEAR($H158)*(MONTH(tracking_table[Date])=MONTH($H158))))+M72)</f>
        <v/>
      </c>
    </row>
    <row r="159" spans="6:14" hidden="1">
      <c r="I159" t="str">
        <f t="shared" si="3"/>
        <v/>
      </c>
      <c r="J159" t="str" cm="1">
        <f t="array" ref="J159">IF(OR($H159="",J$138=""),"",
       SUM(tracking_table[Amount]*(tracking_table[Name]=J$138)*IF((tracking_table[Deposit/Withdrawal]="Deposit"),1,-1)*(YEAR(tracking_table[Date])=YEAR($H159)*(MONTH(tracking_table[Date])=MONTH($H159))))+I73)</f>
        <v/>
      </c>
      <c r="K159" t="str" cm="1">
        <f t="array" ref="K159">IF(OR($H159="",K$138=""),"",
       SUM(tracking_table[Amount]*(tracking_table[Name]=K$138)*IF((tracking_table[Deposit/Withdrawal]="Deposit"),1,-1)*(YEAR(tracking_table[Date])=YEAR($H159)*(MONTH(tracking_table[Date])=MONTH($H159))))+J73)</f>
        <v/>
      </c>
      <c r="L159" t="str" cm="1">
        <f t="array" ref="L159">IF(OR($H159="",L$138=""),"",
       SUM(tracking_table[Amount]*(tracking_table[Name]=L$138)*IF((tracking_table[Deposit/Withdrawal]="Deposit"),1,-1)*(YEAR(tracking_table[Date])=YEAR($H159)*(MONTH(tracking_table[Date])=MONTH($H159))))+K73)</f>
        <v/>
      </c>
      <c r="M159" t="str" cm="1">
        <f t="array" ref="M159">IF(OR($H159="",M$138=""),"",
       SUM(tracking_table[Amount]*(tracking_table[Name]=M$138)*IF((tracking_table[Deposit/Withdrawal]="Deposit"),1,-1)*(YEAR(tracking_table[Date])=YEAR($H159)*(MONTH(tracking_table[Date])=MONTH($H159))))+L73)</f>
        <v/>
      </c>
      <c r="N159" t="str" cm="1">
        <f t="array" ref="N159">IF(OR($H159="",N$138=""),"",
       SUM(tracking_table[Amount]*(tracking_table[Name]=N$138)*IF((tracking_table[Deposit/Withdrawal]="Deposit"),1,-1)*(YEAR(tracking_table[Date])=YEAR($H159)*(MONTH(tracking_table[Date])=MONTH($H159))))+M73)</f>
        <v/>
      </c>
    </row>
    <row r="160" spans="6:14" hidden="1">
      <c r="I160" t="str">
        <f t="shared" si="3"/>
        <v/>
      </c>
      <c r="J160" t="str" cm="1">
        <f t="array" ref="J160">IF(OR($H160="",J$138=""),"",
       SUM(tracking_table[Amount]*(tracking_table[Name]=J$138)*IF((tracking_table[Deposit/Withdrawal]="Deposit"),1,-1)*(YEAR(tracking_table[Date])=YEAR($H160)*(MONTH(tracking_table[Date])=MONTH($H160))))+I74)</f>
        <v/>
      </c>
      <c r="K160" t="str" cm="1">
        <f t="array" ref="K160">IF(OR($H160="",K$138=""),"",
       SUM(tracking_table[Amount]*(tracking_table[Name]=K$138)*IF((tracking_table[Deposit/Withdrawal]="Deposit"),1,-1)*(YEAR(tracking_table[Date])=YEAR($H160)*(MONTH(tracking_table[Date])=MONTH($H160))))+J74)</f>
        <v/>
      </c>
      <c r="L160" t="str" cm="1">
        <f t="array" ref="L160">IF(OR($H160="",L$138=""),"",
       SUM(tracking_table[Amount]*(tracking_table[Name]=L$138)*IF((tracking_table[Deposit/Withdrawal]="Deposit"),1,-1)*(YEAR(tracking_table[Date])=YEAR($H160)*(MONTH(tracking_table[Date])=MONTH($H160))))+K74)</f>
        <v/>
      </c>
      <c r="M160" t="str" cm="1">
        <f t="array" ref="M160">IF(OR($H160="",M$138=""),"",
       SUM(tracking_table[Amount]*(tracking_table[Name]=M$138)*IF((tracking_table[Deposit/Withdrawal]="Deposit"),1,-1)*(YEAR(tracking_table[Date])=YEAR($H160)*(MONTH(tracking_table[Date])=MONTH($H160))))+L74)</f>
        <v/>
      </c>
      <c r="N160" t="str" cm="1">
        <f t="array" ref="N160">IF(OR($H160="",N$138=""),"",
       SUM(tracking_table[Amount]*(tracking_table[Name]=N$138)*IF((tracking_table[Deposit/Withdrawal]="Deposit"),1,-1)*(YEAR(tracking_table[Date])=YEAR($H160)*(MONTH(tracking_table[Date])=MONTH($H160))))+M74)</f>
        <v/>
      </c>
    </row>
    <row r="161" spans="9:14" hidden="1">
      <c r="I161" t="str">
        <f t="shared" si="3"/>
        <v/>
      </c>
      <c r="J161" t="str" cm="1">
        <f t="array" ref="J161">IF(OR($H161="",J$138=""),"",
       SUM(tracking_table[Amount]*(tracking_table[Name]=J$138)*IF((tracking_table[Deposit/Withdrawal]="Deposit"),1,-1)*(YEAR(tracking_table[Date])=YEAR($H161)*(MONTH(tracking_table[Date])=MONTH($H161))))+I75)</f>
        <v/>
      </c>
      <c r="K161" t="str" cm="1">
        <f t="array" ref="K161">IF(OR($H161="",K$138=""),"",
       SUM(tracking_table[Amount]*(tracking_table[Name]=K$138)*IF((tracking_table[Deposit/Withdrawal]="Deposit"),1,-1)*(YEAR(tracking_table[Date])=YEAR($H161)*(MONTH(tracking_table[Date])=MONTH($H161))))+J75)</f>
        <v/>
      </c>
      <c r="L161" t="str" cm="1">
        <f t="array" ref="L161">IF(OR($H161="",L$138=""),"",
       SUM(tracking_table[Amount]*(tracking_table[Name]=L$138)*IF((tracking_table[Deposit/Withdrawal]="Deposit"),1,-1)*(YEAR(tracking_table[Date])=YEAR($H161)*(MONTH(tracking_table[Date])=MONTH($H161))))+K75)</f>
        <v/>
      </c>
      <c r="M161" t="str" cm="1">
        <f t="array" ref="M161">IF(OR($H161="",M$138=""),"",
       SUM(tracking_table[Amount]*(tracking_table[Name]=M$138)*IF((tracking_table[Deposit/Withdrawal]="Deposit"),1,-1)*(YEAR(tracking_table[Date])=YEAR($H161)*(MONTH(tracking_table[Date])=MONTH($H161))))+L75)</f>
        <v/>
      </c>
      <c r="N161" t="str" cm="1">
        <f t="array" ref="N161">IF(OR($H161="",N$138=""),"",
       SUM(tracking_table[Amount]*(tracking_table[Name]=N$138)*IF((tracking_table[Deposit/Withdrawal]="Deposit"),1,-1)*(YEAR(tracking_table[Date])=YEAR($H161)*(MONTH(tracking_table[Date])=MONTH($H161))))+M75)</f>
        <v/>
      </c>
    </row>
    <row r="162" spans="9:14" hidden="1">
      <c r="I162" t="str">
        <f t="shared" si="3"/>
        <v/>
      </c>
      <c r="J162" t="str" cm="1">
        <f t="array" ref="J162">IF(OR($H162="",J$138=""),"",
       SUM(tracking_table[Amount]*(tracking_table[Name]=J$138)*IF((tracking_table[Deposit/Withdrawal]="Deposit"),1,-1)*(YEAR(tracking_table[Date])=YEAR($H162)*(MONTH(tracking_table[Date])=MONTH($H162))))+I76)</f>
        <v/>
      </c>
      <c r="K162" t="str" cm="1">
        <f t="array" ref="K162">IF(OR($H162="",K$138=""),"",
       SUM(tracking_table[Amount]*(tracking_table[Name]=K$138)*IF((tracking_table[Deposit/Withdrawal]="Deposit"),1,-1)*(YEAR(tracking_table[Date])=YEAR($H162)*(MONTH(tracking_table[Date])=MONTH($H162))))+J76)</f>
        <v/>
      </c>
      <c r="L162" t="str" cm="1">
        <f t="array" ref="L162">IF(OR($H162="",L$138=""),"",
       SUM(tracking_table[Amount]*(tracking_table[Name]=L$138)*IF((tracking_table[Deposit/Withdrawal]="Deposit"),1,-1)*(YEAR(tracking_table[Date])=YEAR($H162)*(MONTH(tracking_table[Date])=MONTH($H162))))+K76)</f>
        <v/>
      </c>
      <c r="M162" t="str" cm="1">
        <f t="array" ref="M162">IF(OR($H162="",M$138=""),"",
       SUM(tracking_table[Amount]*(tracking_table[Name]=M$138)*IF((tracking_table[Deposit/Withdrawal]="Deposit"),1,-1)*(YEAR(tracking_table[Date])=YEAR($H162)*(MONTH(tracking_table[Date])=MONTH($H162))))+L76)</f>
        <v/>
      </c>
      <c r="N162" t="str" cm="1">
        <f t="array" ref="N162">IF(OR($H162="",N$138=""),"",
       SUM(tracking_table[Amount]*(tracking_table[Name]=N$138)*IF((tracking_table[Deposit/Withdrawal]="Deposit"),1,-1)*(YEAR(tracking_table[Date])=YEAR($H162)*(MONTH(tracking_table[Date])=MONTH($H162))))+M76)</f>
        <v/>
      </c>
    </row>
    <row r="163" spans="9:14" hidden="1">
      <c r="I163" t="str">
        <f t="shared" si="3"/>
        <v/>
      </c>
      <c r="J163" t="str" cm="1">
        <f t="array" ref="J163">IF(OR($H163="",J$138=""),"",
       SUM(tracking_table[Amount]*(tracking_table[Name]=J$138)*IF((tracking_table[Deposit/Withdrawal]="Deposit"),1,-1)*(YEAR(tracking_table[Date])=YEAR($H163)*(MONTH(tracking_table[Date])=MONTH($H163))))+I77)</f>
        <v/>
      </c>
      <c r="K163" t="str" cm="1">
        <f t="array" ref="K163">IF(OR($H163="",K$138=""),"",
       SUM(tracking_table[Amount]*(tracking_table[Name]=K$138)*IF((tracking_table[Deposit/Withdrawal]="Deposit"),1,-1)*(YEAR(tracking_table[Date])=YEAR($H163)*(MONTH(tracking_table[Date])=MONTH($H163))))+J77)</f>
        <v/>
      </c>
      <c r="L163" t="str" cm="1">
        <f t="array" ref="L163">IF(OR($H163="",L$138=""),"",
       SUM(tracking_table[Amount]*(tracking_table[Name]=L$138)*IF((tracking_table[Deposit/Withdrawal]="Deposit"),1,-1)*(YEAR(tracking_table[Date])=YEAR($H163)*(MONTH(tracking_table[Date])=MONTH($H163))))+K77)</f>
        <v/>
      </c>
      <c r="M163" t="str" cm="1">
        <f t="array" ref="M163">IF(OR($H163="",M$138=""),"",
       SUM(tracking_table[Amount]*(tracking_table[Name]=M$138)*IF((tracking_table[Deposit/Withdrawal]="Deposit"),1,-1)*(YEAR(tracking_table[Date])=YEAR($H163)*(MONTH(tracking_table[Date])=MONTH($H163))))+L77)</f>
        <v/>
      </c>
      <c r="N163" t="str" cm="1">
        <f t="array" ref="N163">IF(OR($H163="",N$138=""),"",
       SUM(tracking_table[Amount]*(tracking_table[Name]=N$138)*IF((tracking_table[Deposit/Withdrawal]="Deposit"),1,-1)*(YEAR(tracking_table[Date])=YEAR($H163)*(MONTH(tracking_table[Date])=MONTH($H163))))+M77)</f>
        <v/>
      </c>
    </row>
    <row r="164" spans="9:14" hidden="1">
      <c r="I164" t="str">
        <f t="shared" si="3"/>
        <v/>
      </c>
      <c r="J164" t="str" cm="1">
        <f t="array" ref="J164">IF(OR($H164="",J$138=""),"",
       SUM(tracking_table[Amount]*(tracking_table[Name]=J$138)*IF((tracking_table[Deposit/Withdrawal]="Deposit"),1,-1)*(YEAR(tracking_table[Date])=YEAR($H164)*(MONTH(tracking_table[Date])=MONTH($H164))))+I78)</f>
        <v/>
      </c>
      <c r="K164" t="str" cm="1">
        <f t="array" ref="K164">IF(OR($H164="",K$138=""),"",
       SUM(tracking_table[Amount]*(tracking_table[Name]=K$138)*IF((tracking_table[Deposit/Withdrawal]="Deposit"),1,-1)*(YEAR(tracking_table[Date])=YEAR($H164)*(MONTH(tracking_table[Date])=MONTH($H164))))+J78)</f>
        <v/>
      </c>
      <c r="L164" t="str" cm="1">
        <f t="array" ref="L164">IF(OR($H164="",L$138=""),"",
       SUM(tracking_table[Amount]*(tracking_table[Name]=L$138)*IF((tracking_table[Deposit/Withdrawal]="Deposit"),1,-1)*(YEAR(tracking_table[Date])=YEAR($H164)*(MONTH(tracking_table[Date])=MONTH($H164))))+K78)</f>
        <v/>
      </c>
      <c r="M164" t="str" cm="1">
        <f t="array" ref="M164">IF(OR($H164="",M$138=""),"",
       SUM(tracking_table[Amount]*(tracking_table[Name]=M$138)*IF((tracking_table[Deposit/Withdrawal]="Deposit"),1,-1)*(YEAR(tracking_table[Date])=YEAR($H164)*(MONTH(tracking_table[Date])=MONTH($H164))))+L78)</f>
        <v/>
      </c>
      <c r="N164" t="str" cm="1">
        <f t="array" ref="N164">IF(OR($H164="",N$138=""),"",
       SUM(tracking_table[Amount]*(tracking_table[Name]=N$138)*IF((tracking_table[Deposit/Withdrawal]="Deposit"),1,-1)*(YEAR(tracking_table[Date])=YEAR($H164)*(MONTH(tracking_table[Date])=MONTH($H164))))+M78)</f>
        <v/>
      </c>
    </row>
    <row r="165" spans="9:14" hidden="1">
      <c r="I165" t="str">
        <f t="shared" si="3"/>
        <v/>
      </c>
      <c r="J165" t="str" cm="1">
        <f t="array" ref="J165">IF(OR($H165="",J$138=""),"",
       SUM(tracking_table[Amount]*(tracking_table[Name]=J$138)*IF((tracking_table[Deposit/Withdrawal]="Deposit"),1,-1)*(YEAR(tracking_table[Date])=YEAR($H165)*(MONTH(tracking_table[Date])=MONTH($H165))))+I79)</f>
        <v/>
      </c>
      <c r="K165" t="str" cm="1">
        <f t="array" ref="K165">IF(OR($H165="",K$138=""),"",
       SUM(tracking_table[Amount]*(tracking_table[Name]=K$138)*IF((tracking_table[Deposit/Withdrawal]="Deposit"),1,-1)*(YEAR(tracking_table[Date])=YEAR($H165)*(MONTH(tracking_table[Date])=MONTH($H165))))+J79)</f>
        <v/>
      </c>
      <c r="L165" t="str" cm="1">
        <f t="array" ref="L165">IF(OR($H165="",L$138=""),"",
       SUM(tracking_table[Amount]*(tracking_table[Name]=L$138)*IF((tracking_table[Deposit/Withdrawal]="Deposit"),1,-1)*(YEAR(tracking_table[Date])=YEAR($H165)*(MONTH(tracking_table[Date])=MONTH($H165))))+K79)</f>
        <v/>
      </c>
      <c r="M165" t="str" cm="1">
        <f t="array" ref="M165">IF(OR($H165="",M$138=""),"",
       SUM(tracking_table[Amount]*(tracking_table[Name]=M$138)*IF((tracking_table[Deposit/Withdrawal]="Deposit"),1,-1)*(YEAR(tracking_table[Date])=YEAR($H165)*(MONTH(tracking_table[Date])=MONTH($H165))))+L79)</f>
        <v/>
      </c>
      <c r="N165" t="str" cm="1">
        <f t="array" ref="N165">IF(OR($H165="",N$138=""),"",
       SUM(tracking_table[Amount]*(tracking_table[Name]=N$138)*IF((tracking_table[Deposit/Withdrawal]="Deposit"),1,-1)*(YEAR(tracking_table[Date])=YEAR($H165)*(MONTH(tracking_table[Date])=MONTH($H165))))+M79)</f>
        <v/>
      </c>
    </row>
    <row r="166" spans="9:14" hidden="1">
      <c r="I166" t="str">
        <f t="shared" si="3"/>
        <v/>
      </c>
      <c r="J166" t="str" cm="1">
        <f t="array" ref="J166">IF(OR($H166="",J$138=""),"",
       SUM(tracking_table[Amount]*(tracking_table[Name]=J$138)*IF((tracking_table[Deposit/Withdrawal]="Deposit"),1,-1)*(YEAR(tracking_table[Date])=YEAR($H166)*(MONTH(tracking_table[Date])=MONTH($H166))))+I80)</f>
        <v/>
      </c>
      <c r="K166" t="str" cm="1">
        <f t="array" ref="K166">IF(OR($H166="",K$138=""),"",
       SUM(tracking_table[Amount]*(tracking_table[Name]=K$138)*IF((tracking_table[Deposit/Withdrawal]="Deposit"),1,-1)*(YEAR(tracking_table[Date])=YEAR($H166)*(MONTH(tracking_table[Date])=MONTH($H166))))+J80)</f>
        <v/>
      </c>
      <c r="L166" t="str" cm="1">
        <f t="array" ref="L166">IF(OR($H166="",L$138=""),"",
       SUM(tracking_table[Amount]*(tracking_table[Name]=L$138)*IF((tracking_table[Deposit/Withdrawal]="Deposit"),1,-1)*(YEAR(tracking_table[Date])=YEAR($H166)*(MONTH(tracking_table[Date])=MONTH($H166))))+K80)</f>
        <v/>
      </c>
      <c r="M166" t="str" cm="1">
        <f t="array" ref="M166">IF(OR($H166="",M$138=""),"",
       SUM(tracking_table[Amount]*(tracking_table[Name]=M$138)*IF((tracking_table[Deposit/Withdrawal]="Deposit"),1,-1)*(YEAR(tracking_table[Date])=YEAR($H166)*(MONTH(tracking_table[Date])=MONTH($H166))))+L80)</f>
        <v/>
      </c>
      <c r="N166" t="str" cm="1">
        <f t="array" ref="N166">IF(OR($H166="",N$138=""),"",
       SUM(tracking_table[Amount]*(tracking_table[Name]=N$138)*IF((tracking_table[Deposit/Withdrawal]="Deposit"),1,-1)*(YEAR(tracking_table[Date])=YEAR($H166)*(MONTH(tracking_table[Date])=MONTH($H166))))+M80)</f>
        <v/>
      </c>
    </row>
    <row r="167" spans="9:14" hidden="1">
      <c r="I167" t="str">
        <f t="shared" si="3"/>
        <v/>
      </c>
      <c r="J167" t="str" cm="1">
        <f t="array" ref="J167">IF(OR($H167="",J$138=""),"",
       SUM(tracking_table[Amount]*(tracking_table[Name]=J$138)*IF((tracking_table[Deposit/Withdrawal]="Deposit"),1,-1)*(YEAR(tracking_table[Date])=YEAR($H167)*(MONTH(tracking_table[Date])=MONTH($H167))))+I81)</f>
        <v/>
      </c>
      <c r="K167" t="str" cm="1">
        <f t="array" ref="K167">IF(OR($H167="",K$138=""),"",
       SUM(tracking_table[Amount]*(tracking_table[Name]=K$138)*IF((tracking_table[Deposit/Withdrawal]="Deposit"),1,-1)*(YEAR(tracking_table[Date])=YEAR($H167)*(MONTH(tracking_table[Date])=MONTH($H167))))+J81)</f>
        <v/>
      </c>
      <c r="L167" t="str" cm="1">
        <f t="array" ref="L167">IF(OR($H167="",L$138=""),"",
       SUM(tracking_table[Amount]*(tracking_table[Name]=L$138)*IF((tracking_table[Deposit/Withdrawal]="Deposit"),1,-1)*(YEAR(tracking_table[Date])=YEAR($H167)*(MONTH(tracking_table[Date])=MONTH($H167))))+K81)</f>
        <v/>
      </c>
      <c r="M167" t="str" cm="1">
        <f t="array" ref="M167">IF(OR($H167="",M$138=""),"",
       SUM(tracking_table[Amount]*(tracking_table[Name]=M$138)*IF((tracking_table[Deposit/Withdrawal]="Deposit"),1,-1)*(YEAR(tracking_table[Date])=YEAR($H167)*(MONTH(tracking_table[Date])=MONTH($H167))))+L81)</f>
        <v/>
      </c>
      <c r="N167" t="str" cm="1">
        <f t="array" ref="N167">IF(OR($H167="",N$138=""),"",
       SUM(tracking_table[Amount]*(tracking_table[Name]=N$138)*IF((tracking_table[Deposit/Withdrawal]="Deposit"),1,-1)*(YEAR(tracking_table[Date])=YEAR($H167)*(MONTH(tracking_table[Date])=MONTH($H167))))+M81)</f>
        <v/>
      </c>
    </row>
    <row r="168" spans="9:14" hidden="1">
      <c r="I168" t="str">
        <f t="shared" si="3"/>
        <v/>
      </c>
      <c r="J168" t="str" cm="1">
        <f t="array" ref="J168">IF(OR($H168="",J$138=""),"",
       SUM(tracking_table[Amount]*(tracking_table[Name]=J$138)*IF((tracking_table[Deposit/Withdrawal]="Deposit"),1,-1)*(YEAR(tracking_table[Date])=YEAR($H168)*(MONTH(tracking_table[Date])=MONTH($H168))))+I82)</f>
        <v/>
      </c>
      <c r="K168" t="str" cm="1">
        <f t="array" ref="K168">IF(OR($H168="",K$138=""),"",
       SUM(tracking_table[Amount]*(tracking_table[Name]=K$138)*IF((tracking_table[Deposit/Withdrawal]="Deposit"),1,-1)*(YEAR(tracking_table[Date])=YEAR($H168)*(MONTH(tracking_table[Date])=MONTH($H168))))+J82)</f>
        <v/>
      </c>
      <c r="L168" t="str" cm="1">
        <f t="array" ref="L168">IF(OR($H168="",L$138=""),"",
       SUM(tracking_table[Amount]*(tracking_table[Name]=L$138)*IF((tracking_table[Deposit/Withdrawal]="Deposit"),1,-1)*(YEAR(tracking_table[Date])=YEAR($H168)*(MONTH(tracking_table[Date])=MONTH($H168))))+K82)</f>
        <v/>
      </c>
      <c r="M168" t="str" cm="1">
        <f t="array" ref="M168">IF(OR($H168="",M$138=""),"",
       SUM(tracking_table[Amount]*(tracking_table[Name]=M$138)*IF((tracking_table[Deposit/Withdrawal]="Deposit"),1,-1)*(YEAR(tracking_table[Date])=YEAR($H168)*(MONTH(tracking_table[Date])=MONTH($H168))))+L82)</f>
        <v/>
      </c>
      <c r="N168" t="str" cm="1">
        <f t="array" ref="N168">IF(OR($H168="",N$138=""),"",
       SUM(tracking_table[Amount]*(tracking_table[Name]=N$138)*IF((tracking_table[Deposit/Withdrawal]="Deposit"),1,-1)*(YEAR(tracking_table[Date])=YEAR($H168)*(MONTH(tracking_table[Date])=MONTH($H168))))+M82)</f>
        <v/>
      </c>
    </row>
    <row r="169" spans="9:14" hidden="1">
      <c r="I169" t="str">
        <f t="shared" si="3"/>
        <v/>
      </c>
      <c r="J169" t="str" cm="1">
        <f t="array" ref="J169">IF(OR($H169="",J$138=""),"",
       SUM(tracking_table[Amount]*(tracking_table[Name]=J$138)*IF((tracking_table[Deposit/Withdrawal]="Deposit"),1,-1)*(YEAR(tracking_table[Date])=YEAR($H169)*(MONTH(tracking_table[Date])=MONTH($H169))))+I83)</f>
        <v/>
      </c>
      <c r="K169" t="str" cm="1">
        <f t="array" ref="K169">IF(OR($H169="",K$138=""),"",
       SUM(tracking_table[Amount]*(tracking_table[Name]=K$138)*IF((tracking_table[Deposit/Withdrawal]="Deposit"),1,-1)*(YEAR(tracking_table[Date])=YEAR($H169)*(MONTH(tracking_table[Date])=MONTH($H169))))+J83)</f>
        <v/>
      </c>
      <c r="L169" t="str" cm="1">
        <f t="array" ref="L169">IF(OR($H169="",L$138=""),"",
       SUM(tracking_table[Amount]*(tracking_table[Name]=L$138)*IF((tracking_table[Deposit/Withdrawal]="Deposit"),1,-1)*(YEAR(tracking_table[Date])=YEAR($H169)*(MONTH(tracking_table[Date])=MONTH($H169))))+K83)</f>
        <v/>
      </c>
      <c r="M169" t="str" cm="1">
        <f t="array" ref="M169">IF(OR($H169="",M$138=""),"",
       SUM(tracking_table[Amount]*(tracking_table[Name]=M$138)*IF((tracking_table[Deposit/Withdrawal]="Deposit"),1,-1)*(YEAR(tracking_table[Date])=YEAR($H169)*(MONTH(tracking_table[Date])=MONTH($H169))))+L83)</f>
        <v/>
      </c>
      <c r="N169" t="str" cm="1">
        <f t="array" ref="N169">IF(OR($H169="",N$138=""),"",
       SUM(tracking_table[Amount]*(tracking_table[Name]=N$138)*IF((tracking_table[Deposit/Withdrawal]="Deposit"),1,-1)*(YEAR(tracking_table[Date])=YEAR($H169)*(MONTH(tracking_table[Date])=MONTH($H169))))+M83)</f>
        <v/>
      </c>
    </row>
    <row r="170" spans="9:14" hidden="1">
      <c r="I170" t="str">
        <f t="shared" si="3"/>
        <v/>
      </c>
      <c r="J170" t="str" cm="1">
        <f t="array" ref="J170">IF(OR($H170="",J$138=""),"",
       SUM(tracking_table[Amount]*(tracking_table[Name]=J$138)*IF((tracking_table[Deposit/Withdrawal]="Deposit"),1,-1)*(YEAR(tracking_table[Date])=YEAR($H170)*(MONTH(tracking_table[Date])=MONTH($H170))))+I84)</f>
        <v/>
      </c>
      <c r="K170" t="str" cm="1">
        <f t="array" ref="K170">IF(OR($H170="",K$138=""),"",
       SUM(tracking_table[Amount]*(tracking_table[Name]=K$138)*IF((tracking_table[Deposit/Withdrawal]="Deposit"),1,-1)*(YEAR(tracking_table[Date])=YEAR($H170)*(MONTH(tracking_table[Date])=MONTH($H170))))+J84)</f>
        <v/>
      </c>
      <c r="L170" t="str" cm="1">
        <f t="array" ref="L170">IF(OR($H170="",L$138=""),"",
       SUM(tracking_table[Amount]*(tracking_table[Name]=L$138)*IF((tracking_table[Deposit/Withdrawal]="Deposit"),1,-1)*(YEAR(tracking_table[Date])=YEAR($H170)*(MONTH(tracking_table[Date])=MONTH($H170))))+K84)</f>
        <v/>
      </c>
      <c r="M170" t="str" cm="1">
        <f t="array" ref="M170">IF(OR($H170="",M$138=""),"",
       SUM(tracking_table[Amount]*(tracking_table[Name]=M$138)*IF((tracking_table[Deposit/Withdrawal]="Deposit"),1,-1)*(YEAR(tracking_table[Date])=YEAR($H170)*(MONTH(tracking_table[Date])=MONTH($H170))))+L84)</f>
        <v/>
      </c>
      <c r="N170" t="str" cm="1">
        <f t="array" ref="N170">IF(OR($H170="",N$138=""),"",
       SUM(tracking_table[Amount]*(tracking_table[Name]=N$138)*IF((tracking_table[Deposit/Withdrawal]="Deposit"),1,-1)*(YEAR(tracking_table[Date])=YEAR($H170)*(MONTH(tracking_table[Date])=MONTH($H170))))+M84)</f>
        <v/>
      </c>
    </row>
    <row r="171" spans="9:14" hidden="1">
      <c r="I171" t="str">
        <f t="shared" si="3"/>
        <v/>
      </c>
      <c r="J171" t="str" cm="1">
        <f t="array" ref="J171">IF(OR($H171="",J$138=""),"",
       SUM(tracking_table[Amount]*(tracking_table[Name]=J$138)*IF((tracking_table[Deposit/Withdrawal]="Deposit"),1,-1)*(YEAR(tracking_table[Date])=YEAR($H171)*(MONTH(tracking_table[Date])=MONTH($H171))))+I85)</f>
        <v/>
      </c>
      <c r="K171" t="str" cm="1">
        <f t="array" ref="K171">IF(OR($H171="",K$138=""),"",
       SUM(tracking_table[Amount]*(tracking_table[Name]=K$138)*IF((tracking_table[Deposit/Withdrawal]="Deposit"),1,-1)*(YEAR(tracking_table[Date])=YEAR($H171)*(MONTH(tracking_table[Date])=MONTH($H171))))+J85)</f>
        <v/>
      </c>
      <c r="L171" t="str" cm="1">
        <f t="array" ref="L171">IF(OR($H171="",L$138=""),"",
       SUM(tracking_table[Amount]*(tracking_table[Name]=L$138)*IF((tracking_table[Deposit/Withdrawal]="Deposit"),1,-1)*(YEAR(tracking_table[Date])=YEAR($H171)*(MONTH(tracking_table[Date])=MONTH($H171))))+K85)</f>
        <v/>
      </c>
      <c r="M171" t="str" cm="1">
        <f t="array" ref="M171">IF(OR($H171="",M$138=""),"",
       SUM(tracking_table[Amount]*(tracking_table[Name]=M$138)*IF((tracking_table[Deposit/Withdrawal]="Deposit"),1,-1)*(YEAR(tracking_table[Date])=YEAR($H171)*(MONTH(tracking_table[Date])=MONTH($H171))))+L85)</f>
        <v/>
      </c>
      <c r="N171" t="str" cm="1">
        <f t="array" ref="N171">IF(OR($H171="",N$138=""),"",
       SUM(tracking_table[Amount]*(tracking_table[Name]=N$138)*IF((tracking_table[Deposit/Withdrawal]="Deposit"),1,-1)*(YEAR(tracking_table[Date])=YEAR($H171)*(MONTH(tracking_table[Date])=MONTH($H171))))+M85)</f>
        <v/>
      </c>
    </row>
    <row r="172" spans="9:14" hidden="1">
      <c r="I172" t="str">
        <f t="shared" si="3"/>
        <v/>
      </c>
      <c r="J172" t="str" cm="1">
        <f t="array" ref="J172">IF(OR($H172="",J$138=""),"",
       SUM(tracking_table[Amount]*(tracking_table[Name]=J$138)*IF((tracking_table[Deposit/Withdrawal]="Deposit"),1,-1)*(YEAR(tracking_table[Date])=YEAR($H172)*(MONTH(tracking_table[Date])=MONTH($H172))))+I86)</f>
        <v/>
      </c>
      <c r="K172" t="str" cm="1">
        <f t="array" ref="K172">IF(OR($H172="",K$138=""),"",
       SUM(tracking_table[Amount]*(tracking_table[Name]=K$138)*IF((tracking_table[Deposit/Withdrawal]="Deposit"),1,-1)*(YEAR(tracking_table[Date])=YEAR($H172)*(MONTH(tracking_table[Date])=MONTH($H172))))+J86)</f>
        <v/>
      </c>
      <c r="L172" t="str" cm="1">
        <f t="array" ref="L172">IF(OR($H172="",L$138=""),"",
       SUM(tracking_table[Amount]*(tracking_table[Name]=L$138)*IF((tracking_table[Deposit/Withdrawal]="Deposit"),1,-1)*(YEAR(tracking_table[Date])=YEAR($H172)*(MONTH(tracking_table[Date])=MONTH($H172))))+K86)</f>
        <v/>
      </c>
      <c r="M172" t="str" cm="1">
        <f t="array" ref="M172">IF(OR($H172="",M$138=""),"",
       SUM(tracking_table[Amount]*(tracking_table[Name]=M$138)*IF((tracking_table[Deposit/Withdrawal]="Deposit"),1,-1)*(YEAR(tracking_table[Date])=YEAR($H172)*(MONTH(tracking_table[Date])=MONTH($H172))))+L86)</f>
        <v/>
      </c>
      <c r="N172" t="str" cm="1">
        <f t="array" ref="N172">IF(OR($H172="",N$138=""),"",
       SUM(tracking_table[Amount]*(tracking_table[Name]=N$138)*IF((tracking_table[Deposit/Withdrawal]="Deposit"),1,-1)*(YEAR(tracking_table[Date])=YEAR($H172)*(MONTH(tracking_table[Date])=MONTH($H172))))+M86)</f>
        <v/>
      </c>
    </row>
    <row r="173" spans="9:14" hidden="1">
      <c r="I173" t="str">
        <f t="shared" si="3"/>
        <v/>
      </c>
      <c r="J173" t="str" cm="1">
        <f t="array" ref="J173">IF(OR($H173="",J$138=""),"",
       SUM(tracking_table[Amount]*(tracking_table[Name]=J$138)*IF((tracking_table[Deposit/Withdrawal]="Deposit"),1,-1)*(YEAR(tracking_table[Date])=YEAR($H173)*(MONTH(tracking_table[Date])=MONTH($H173))))+I87)</f>
        <v/>
      </c>
      <c r="K173" t="str" cm="1">
        <f t="array" ref="K173">IF(OR($H173="",K$138=""),"",
       SUM(tracking_table[Amount]*(tracking_table[Name]=K$138)*IF((tracking_table[Deposit/Withdrawal]="Deposit"),1,-1)*(YEAR(tracking_table[Date])=YEAR($H173)*(MONTH(tracking_table[Date])=MONTH($H173))))+J87)</f>
        <v/>
      </c>
      <c r="L173" t="str" cm="1">
        <f t="array" ref="L173">IF(OR($H173="",L$138=""),"",
       SUM(tracking_table[Amount]*(tracking_table[Name]=L$138)*IF((tracking_table[Deposit/Withdrawal]="Deposit"),1,-1)*(YEAR(tracking_table[Date])=YEAR($H173)*(MONTH(tracking_table[Date])=MONTH($H173))))+K87)</f>
        <v/>
      </c>
      <c r="M173" t="str" cm="1">
        <f t="array" ref="M173">IF(OR($H173="",M$138=""),"",
       SUM(tracking_table[Amount]*(tracking_table[Name]=M$138)*IF((tracking_table[Deposit/Withdrawal]="Deposit"),1,-1)*(YEAR(tracking_table[Date])=YEAR($H173)*(MONTH(tracking_table[Date])=MONTH($H173))))+L87)</f>
        <v/>
      </c>
      <c r="N173" t="str" cm="1">
        <f t="array" ref="N173">IF(OR($H173="",N$138=""),"",
       SUM(tracking_table[Amount]*(tracking_table[Name]=N$138)*IF((tracking_table[Deposit/Withdrawal]="Deposit"),1,-1)*(YEAR(tracking_table[Date])=YEAR($H173)*(MONTH(tracking_table[Date])=MONTH($H173))))+M87)</f>
        <v/>
      </c>
    </row>
    <row r="174" spans="9:14" hidden="1">
      <c r="I174" t="str">
        <f t="shared" si="3"/>
        <v/>
      </c>
      <c r="J174" t="str" cm="1">
        <f t="array" ref="J174">IF(OR($H174="",J$138=""),"",
       SUM(tracking_table[Amount]*(tracking_table[Name]=J$138)*IF((tracking_table[Deposit/Withdrawal]="Deposit"),1,-1)*(YEAR(tracking_table[Date])=YEAR($H174)*(MONTH(tracking_table[Date])=MONTH($H174))))+I88)</f>
        <v/>
      </c>
      <c r="K174" t="str" cm="1">
        <f t="array" ref="K174">IF(OR($H174="",K$138=""),"",
       SUM(tracking_table[Amount]*(tracking_table[Name]=K$138)*IF((tracking_table[Deposit/Withdrawal]="Deposit"),1,-1)*(YEAR(tracking_table[Date])=YEAR($H174)*(MONTH(tracking_table[Date])=MONTH($H174))))+J88)</f>
        <v/>
      </c>
      <c r="L174" t="str" cm="1">
        <f t="array" ref="L174">IF(OR($H174="",L$138=""),"",
       SUM(tracking_table[Amount]*(tracking_table[Name]=L$138)*IF((tracking_table[Deposit/Withdrawal]="Deposit"),1,-1)*(YEAR(tracking_table[Date])=YEAR($H174)*(MONTH(tracking_table[Date])=MONTH($H174))))+K88)</f>
        <v/>
      </c>
      <c r="M174" t="str" cm="1">
        <f t="array" ref="M174">IF(OR($H174="",M$138=""),"",
       SUM(tracking_table[Amount]*(tracking_table[Name]=M$138)*IF((tracking_table[Deposit/Withdrawal]="Deposit"),1,-1)*(YEAR(tracking_table[Date])=YEAR($H174)*(MONTH(tracking_table[Date])=MONTH($H174))))+L88)</f>
        <v/>
      </c>
      <c r="N174" t="str" cm="1">
        <f t="array" ref="N174">IF(OR($H174="",N$138=""),"",
       SUM(tracking_table[Amount]*(tracking_table[Name]=N$138)*IF((tracking_table[Deposit/Withdrawal]="Deposit"),1,-1)*(YEAR(tracking_table[Date])=YEAR($H174)*(MONTH(tracking_table[Date])=MONTH($H174))))+M88)</f>
        <v/>
      </c>
    </row>
    <row r="175" spans="9:14" hidden="1">
      <c r="I175" t="str">
        <f t="shared" si="3"/>
        <v/>
      </c>
      <c r="J175" t="str" cm="1">
        <f t="array" ref="J175">IF(OR($H175="",J$138=""),"",
       SUM(tracking_table[Amount]*(tracking_table[Name]=J$138)*IF((tracking_table[Deposit/Withdrawal]="Deposit"),1,-1)*(YEAR(tracking_table[Date])=YEAR($H175)*(MONTH(tracking_table[Date])=MONTH($H175))))+I89)</f>
        <v/>
      </c>
      <c r="K175" t="str" cm="1">
        <f t="array" ref="K175">IF(OR($H175="",K$138=""),"",
       SUM(tracking_table[Amount]*(tracking_table[Name]=K$138)*IF((tracking_table[Deposit/Withdrawal]="Deposit"),1,-1)*(YEAR(tracking_table[Date])=YEAR($H175)*(MONTH(tracking_table[Date])=MONTH($H175))))+J89)</f>
        <v/>
      </c>
      <c r="L175" t="str" cm="1">
        <f t="array" ref="L175">IF(OR($H175="",L$138=""),"",
       SUM(tracking_table[Amount]*(tracking_table[Name]=L$138)*IF((tracking_table[Deposit/Withdrawal]="Deposit"),1,-1)*(YEAR(tracking_table[Date])=YEAR($H175)*(MONTH(tracking_table[Date])=MONTH($H175))))+K89)</f>
        <v/>
      </c>
      <c r="M175" t="str" cm="1">
        <f t="array" ref="M175">IF(OR($H175="",M$138=""),"",
       SUM(tracking_table[Amount]*(tracking_table[Name]=M$138)*IF((tracking_table[Deposit/Withdrawal]="Deposit"),1,-1)*(YEAR(tracking_table[Date])=YEAR($H175)*(MONTH(tracking_table[Date])=MONTH($H175))))+L89)</f>
        <v/>
      </c>
      <c r="N175" t="str" cm="1">
        <f t="array" ref="N175">IF(OR($H175="",N$138=""),"",
       SUM(tracking_table[Amount]*(tracking_table[Name]=N$138)*IF((tracking_table[Deposit/Withdrawal]="Deposit"),1,-1)*(YEAR(tracking_table[Date])=YEAR($H175)*(MONTH(tracking_table[Date])=MONTH($H175))))+M89)</f>
        <v/>
      </c>
    </row>
    <row r="176" spans="9:14" hidden="1">
      <c r="I176" t="str">
        <f t="shared" si="3"/>
        <v/>
      </c>
      <c r="J176" t="str" cm="1">
        <f t="array" ref="J176">IF(OR($H176="",J$138=""),"",
       SUM(tracking_table[Amount]*(tracking_table[Name]=J$138)*IF((tracking_table[Deposit/Withdrawal]="Deposit"),1,-1)*(YEAR(tracking_table[Date])=YEAR($H176)*(MONTH(tracking_table[Date])=MONTH($H176))))+I90)</f>
        <v/>
      </c>
      <c r="K176" t="str" cm="1">
        <f t="array" ref="K176">IF(OR($H176="",K$138=""),"",
       SUM(tracking_table[Amount]*(tracking_table[Name]=K$138)*IF((tracking_table[Deposit/Withdrawal]="Deposit"),1,-1)*(YEAR(tracking_table[Date])=YEAR($H176)*(MONTH(tracking_table[Date])=MONTH($H176))))+J90)</f>
        <v/>
      </c>
      <c r="L176" t="str" cm="1">
        <f t="array" ref="L176">IF(OR($H176="",L$138=""),"",
       SUM(tracking_table[Amount]*(tracking_table[Name]=L$138)*IF((tracking_table[Deposit/Withdrawal]="Deposit"),1,-1)*(YEAR(tracking_table[Date])=YEAR($H176)*(MONTH(tracking_table[Date])=MONTH($H176))))+K90)</f>
        <v/>
      </c>
      <c r="M176" t="str" cm="1">
        <f t="array" ref="M176">IF(OR($H176="",M$138=""),"",
       SUM(tracking_table[Amount]*(tracking_table[Name]=M$138)*IF((tracking_table[Deposit/Withdrawal]="Deposit"),1,-1)*(YEAR(tracking_table[Date])=YEAR($H176)*(MONTH(tracking_table[Date])=MONTH($H176))))+L90)</f>
        <v/>
      </c>
      <c r="N176" t="str" cm="1">
        <f t="array" ref="N176">IF(OR($H176="",N$138=""),"",
       SUM(tracking_table[Amount]*(tracking_table[Name]=N$138)*IF((tracking_table[Deposit/Withdrawal]="Deposit"),1,-1)*(YEAR(tracking_table[Date])=YEAR($H176)*(MONTH(tracking_table[Date])=MONTH($H176))))+M90)</f>
        <v/>
      </c>
    </row>
    <row r="177" spans="9:14" hidden="1">
      <c r="I177" t="str">
        <f t="shared" si="3"/>
        <v/>
      </c>
      <c r="J177" t="str" cm="1">
        <f t="array" ref="J177">IF(OR($H177="",J$138=""),"",
       SUM(tracking_table[Amount]*(tracking_table[Name]=J$138)*IF((tracking_table[Deposit/Withdrawal]="Deposit"),1,-1)*(YEAR(tracking_table[Date])=YEAR($H177)*(MONTH(tracking_table[Date])=MONTH($H177))))+I91)</f>
        <v/>
      </c>
      <c r="K177" t="str" cm="1">
        <f t="array" ref="K177">IF(OR($H177="",K$138=""),"",
       SUM(tracking_table[Amount]*(tracking_table[Name]=K$138)*IF((tracking_table[Deposit/Withdrawal]="Deposit"),1,-1)*(YEAR(tracking_table[Date])=YEAR($H177)*(MONTH(tracking_table[Date])=MONTH($H177))))+J91)</f>
        <v/>
      </c>
      <c r="L177" t="str" cm="1">
        <f t="array" ref="L177">IF(OR($H177="",L$138=""),"",
       SUM(tracking_table[Amount]*(tracking_table[Name]=L$138)*IF((tracking_table[Deposit/Withdrawal]="Deposit"),1,-1)*(YEAR(tracking_table[Date])=YEAR($H177)*(MONTH(tracking_table[Date])=MONTH($H177))))+K91)</f>
        <v/>
      </c>
      <c r="M177" t="str" cm="1">
        <f t="array" ref="M177">IF(OR($H177="",M$138=""),"",
       SUM(tracking_table[Amount]*(tracking_table[Name]=M$138)*IF((tracking_table[Deposit/Withdrawal]="Deposit"),1,-1)*(YEAR(tracking_table[Date])=YEAR($H177)*(MONTH(tracking_table[Date])=MONTH($H177))))+L91)</f>
        <v/>
      </c>
      <c r="N177" t="str" cm="1">
        <f t="array" ref="N177">IF(OR($H177="",N$138=""),"",
       SUM(tracking_table[Amount]*(tracking_table[Name]=N$138)*IF((tracking_table[Deposit/Withdrawal]="Deposit"),1,-1)*(YEAR(tracking_table[Date])=YEAR($H177)*(MONTH(tracking_table[Date])=MONTH($H177))))+M91)</f>
        <v/>
      </c>
    </row>
    <row r="178" spans="9:14" hidden="1">
      <c r="I178" t="str">
        <f t="shared" si="3"/>
        <v/>
      </c>
      <c r="J178" t="str" cm="1">
        <f t="array" ref="J178">IF(OR($H178="",J$138=""),"",
       SUM(tracking_table[Amount]*(tracking_table[Name]=J$138)*IF((tracking_table[Deposit/Withdrawal]="Deposit"),1,-1)*(YEAR(tracking_table[Date])=YEAR($H178)*(MONTH(tracking_table[Date])=MONTH($H178))))+I92)</f>
        <v/>
      </c>
      <c r="K178" t="str" cm="1">
        <f t="array" ref="K178">IF(OR($H178="",K$138=""),"",
       SUM(tracking_table[Amount]*(tracking_table[Name]=K$138)*IF((tracking_table[Deposit/Withdrawal]="Deposit"),1,-1)*(YEAR(tracking_table[Date])=YEAR($H178)*(MONTH(tracking_table[Date])=MONTH($H178))))+J92)</f>
        <v/>
      </c>
      <c r="L178" t="str" cm="1">
        <f t="array" ref="L178">IF(OR($H178="",L$138=""),"",
       SUM(tracking_table[Amount]*(tracking_table[Name]=L$138)*IF((tracking_table[Deposit/Withdrawal]="Deposit"),1,-1)*(YEAR(tracking_table[Date])=YEAR($H178)*(MONTH(tracking_table[Date])=MONTH($H178))))+K92)</f>
        <v/>
      </c>
      <c r="M178" t="str" cm="1">
        <f t="array" ref="M178">IF(OR($H178="",M$138=""),"",
       SUM(tracking_table[Amount]*(tracking_table[Name]=M$138)*IF((tracking_table[Deposit/Withdrawal]="Deposit"),1,-1)*(YEAR(tracking_table[Date])=YEAR($H178)*(MONTH(tracking_table[Date])=MONTH($H178))))+L92)</f>
        <v/>
      </c>
      <c r="N178" t="str" cm="1">
        <f t="array" ref="N178">IF(OR($H178="",N$138=""),"",
       SUM(tracking_table[Amount]*(tracking_table[Name]=N$138)*IF((tracking_table[Deposit/Withdrawal]="Deposit"),1,-1)*(YEAR(tracking_table[Date])=YEAR($H178)*(MONTH(tracking_table[Date])=MONTH($H178))))+M92)</f>
        <v/>
      </c>
    </row>
    <row r="179" spans="9:14" hidden="1">
      <c r="I179" t="str">
        <f t="shared" si="3"/>
        <v/>
      </c>
      <c r="J179" t="str" cm="1">
        <f t="array" ref="J179">IF(OR($H179="",J$138=""),"",
       SUM(tracking_table[Amount]*(tracking_table[Name]=J$138)*IF((tracking_table[Deposit/Withdrawal]="Deposit"),1,-1)*(YEAR(tracking_table[Date])=YEAR($H179)*(MONTH(tracking_table[Date])=MONTH($H179))))+I93)</f>
        <v/>
      </c>
      <c r="K179" t="str" cm="1">
        <f t="array" ref="K179">IF(OR($H179="",K$138=""),"",
       SUM(tracking_table[Amount]*(tracking_table[Name]=K$138)*IF((tracking_table[Deposit/Withdrawal]="Deposit"),1,-1)*(YEAR(tracking_table[Date])=YEAR($H179)*(MONTH(tracking_table[Date])=MONTH($H179))))+J93)</f>
        <v/>
      </c>
      <c r="L179" t="str" cm="1">
        <f t="array" ref="L179">IF(OR($H179="",L$138=""),"",
       SUM(tracking_table[Amount]*(tracking_table[Name]=L$138)*IF((tracking_table[Deposit/Withdrawal]="Deposit"),1,-1)*(YEAR(tracking_table[Date])=YEAR($H179)*(MONTH(tracking_table[Date])=MONTH($H179))))+K93)</f>
        <v/>
      </c>
      <c r="M179" t="str" cm="1">
        <f t="array" ref="M179">IF(OR($H179="",M$138=""),"",
       SUM(tracking_table[Amount]*(tracking_table[Name]=M$138)*IF((tracking_table[Deposit/Withdrawal]="Deposit"),1,-1)*(YEAR(tracking_table[Date])=YEAR($H179)*(MONTH(tracking_table[Date])=MONTH($H179))))+L93)</f>
        <v/>
      </c>
      <c r="N179" t="str" cm="1">
        <f t="array" ref="N179">IF(OR($H179="",N$138=""),"",
       SUM(tracking_table[Amount]*(tracking_table[Name]=N$138)*IF((tracking_table[Deposit/Withdrawal]="Deposit"),1,-1)*(YEAR(tracking_table[Date])=YEAR($H179)*(MONTH(tracking_table[Date])=MONTH($H179))))+M93)</f>
        <v/>
      </c>
    </row>
    <row r="180" spans="9:14" hidden="1">
      <c r="I180" t="str">
        <f t="shared" si="3"/>
        <v/>
      </c>
      <c r="J180" t="str" cm="1">
        <f t="array" ref="J180">IF(OR($H180="",J$138=""),"",
       SUM(tracking_table[Amount]*(tracking_table[Name]=J$138)*IF((tracking_table[Deposit/Withdrawal]="Deposit"),1,-1)*(YEAR(tracking_table[Date])=YEAR($H180)*(MONTH(tracking_table[Date])=MONTH($H180))))+I94)</f>
        <v/>
      </c>
      <c r="K180" t="str" cm="1">
        <f t="array" ref="K180">IF(OR($H180="",K$138=""),"",
       SUM(tracking_table[Amount]*(tracking_table[Name]=K$138)*IF((tracking_table[Deposit/Withdrawal]="Deposit"),1,-1)*(YEAR(tracking_table[Date])=YEAR($H180)*(MONTH(tracking_table[Date])=MONTH($H180))))+J94)</f>
        <v/>
      </c>
      <c r="L180" t="str" cm="1">
        <f t="array" ref="L180">IF(OR($H180="",L$138=""),"",
       SUM(tracking_table[Amount]*(tracking_table[Name]=L$138)*IF((tracking_table[Deposit/Withdrawal]="Deposit"),1,-1)*(YEAR(tracking_table[Date])=YEAR($H180)*(MONTH(tracking_table[Date])=MONTH($H180))))+K94)</f>
        <v/>
      </c>
      <c r="M180" t="str" cm="1">
        <f t="array" ref="M180">IF(OR($H180="",M$138=""),"",
       SUM(tracking_table[Amount]*(tracking_table[Name]=M$138)*IF((tracking_table[Deposit/Withdrawal]="Deposit"),1,-1)*(YEAR(tracking_table[Date])=YEAR($H180)*(MONTH(tracking_table[Date])=MONTH($H180))))+L94)</f>
        <v/>
      </c>
      <c r="N180" t="str" cm="1">
        <f t="array" ref="N180">IF(OR($H180="",N$138=""),"",
       SUM(tracking_table[Amount]*(tracking_table[Name]=N$138)*IF((tracking_table[Deposit/Withdrawal]="Deposit"),1,-1)*(YEAR(tracking_table[Date])=YEAR($H180)*(MONTH(tracking_table[Date])=MONTH($H180))))+M94)</f>
        <v/>
      </c>
    </row>
    <row r="181" spans="9:14" hidden="1">
      <c r="I181" t="str">
        <f t="shared" si="3"/>
        <v/>
      </c>
      <c r="J181" t="str" cm="1">
        <f t="array" ref="J181">IF(OR($H181="",J$138=""),"",
       SUM(tracking_table[Amount]*(tracking_table[Name]=J$138)*IF((tracking_table[Deposit/Withdrawal]="Deposit"),1,-1)*(YEAR(tracking_table[Date])=YEAR($H181)*(MONTH(tracking_table[Date])=MONTH($H181))))+I95)</f>
        <v/>
      </c>
      <c r="K181" t="str" cm="1">
        <f t="array" ref="K181">IF(OR($H181="",K$138=""),"",
       SUM(tracking_table[Amount]*(tracking_table[Name]=K$138)*IF((tracking_table[Deposit/Withdrawal]="Deposit"),1,-1)*(YEAR(tracking_table[Date])=YEAR($H181)*(MONTH(tracking_table[Date])=MONTH($H181))))+J95)</f>
        <v/>
      </c>
      <c r="L181" t="str" cm="1">
        <f t="array" ref="L181">IF(OR($H181="",L$138=""),"",
       SUM(tracking_table[Amount]*(tracking_table[Name]=L$138)*IF((tracking_table[Deposit/Withdrawal]="Deposit"),1,-1)*(YEAR(tracking_table[Date])=YEAR($H181)*(MONTH(tracking_table[Date])=MONTH($H181))))+K95)</f>
        <v/>
      </c>
      <c r="M181" t="str" cm="1">
        <f t="array" ref="M181">IF(OR($H181="",M$138=""),"",
       SUM(tracking_table[Amount]*(tracking_table[Name]=M$138)*IF((tracking_table[Deposit/Withdrawal]="Deposit"),1,-1)*(YEAR(tracking_table[Date])=YEAR($H181)*(MONTH(tracking_table[Date])=MONTH($H181))))+L95)</f>
        <v/>
      </c>
      <c r="N181" t="str" cm="1">
        <f t="array" ref="N181">IF(OR($H181="",N$138=""),"",
       SUM(tracking_table[Amount]*(tracking_table[Name]=N$138)*IF((tracking_table[Deposit/Withdrawal]="Deposit"),1,-1)*(YEAR(tracking_table[Date])=YEAR($H181)*(MONTH(tracking_table[Date])=MONTH($H181))))+M95)</f>
        <v/>
      </c>
    </row>
    <row r="182" spans="9:14" hidden="1">
      <c r="I182" t="str">
        <f t="shared" si="3"/>
        <v/>
      </c>
      <c r="J182" t="str" cm="1">
        <f t="array" ref="J182">IF(OR($H182="",J$138=""),"",
       SUM(tracking_table[Amount]*(tracking_table[Name]=J$138)*IF((tracking_table[Deposit/Withdrawal]="Deposit"),1,-1)*(YEAR(tracking_table[Date])=YEAR($H182)*(MONTH(tracking_table[Date])=MONTH($H182))))+I96)</f>
        <v/>
      </c>
      <c r="K182" t="str" cm="1">
        <f t="array" ref="K182">IF(OR($H182="",K$138=""),"",
       SUM(tracking_table[Amount]*(tracking_table[Name]=K$138)*IF((tracking_table[Deposit/Withdrawal]="Deposit"),1,-1)*(YEAR(tracking_table[Date])=YEAR($H182)*(MONTH(tracking_table[Date])=MONTH($H182))))+J96)</f>
        <v/>
      </c>
      <c r="L182" t="str" cm="1">
        <f t="array" ref="L182">IF(OR($H182="",L$138=""),"",
       SUM(tracking_table[Amount]*(tracking_table[Name]=L$138)*IF((tracking_table[Deposit/Withdrawal]="Deposit"),1,-1)*(YEAR(tracking_table[Date])=YEAR($H182)*(MONTH(tracking_table[Date])=MONTH($H182))))+K96)</f>
        <v/>
      </c>
      <c r="M182" t="str" cm="1">
        <f t="array" ref="M182">IF(OR($H182="",M$138=""),"",
       SUM(tracking_table[Amount]*(tracking_table[Name]=M$138)*IF((tracking_table[Deposit/Withdrawal]="Deposit"),1,-1)*(YEAR(tracking_table[Date])=YEAR($H182)*(MONTH(tracking_table[Date])=MONTH($H182))))+L96)</f>
        <v/>
      </c>
      <c r="N182" t="str" cm="1">
        <f t="array" ref="N182">IF(OR($H182="",N$138=""),"",
       SUM(tracking_table[Amount]*(tracking_table[Name]=N$138)*IF((tracking_table[Deposit/Withdrawal]="Deposit"),1,-1)*(YEAR(tracking_table[Date])=YEAR($H182)*(MONTH(tracking_table[Date])=MONTH($H182))))+M96)</f>
        <v/>
      </c>
    </row>
    <row r="183" spans="9:14" hidden="1">
      <c r="I183" t="str">
        <f t="shared" si="3"/>
        <v/>
      </c>
      <c r="J183" t="str" cm="1">
        <f t="array" ref="J183">IF(OR($H183="",J$138=""),"",
       SUM(tracking_table[Amount]*(tracking_table[Name]=J$138)*IF((tracking_table[Deposit/Withdrawal]="Deposit"),1,-1)*(YEAR(tracking_table[Date])=YEAR($H183)*(MONTH(tracking_table[Date])=MONTH($H183))))+I97)</f>
        <v/>
      </c>
      <c r="K183" t="str" cm="1">
        <f t="array" ref="K183">IF(OR($H183="",K$138=""),"",
       SUM(tracking_table[Amount]*(tracking_table[Name]=K$138)*IF((tracking_table[Deposit/Withdrawal]="Deposit"),1,-1)*(YEAR(tracking_table[Date])=YEAR($H183)*(MONTH(tracking_table[Date])=MONTH($H183))))+J97)</f>
        <v/>
      </c>
      <c r="L183" t="str" cm="1">
        <f t="array" ref="L183">IF(OR($H183="",L$138=""),"",
       SUM(tracking_table[Amount]*(tracking_table[Name]=L$138)*IF((tracking_table[Deposit/Withdrawal]="Deposit"),1,-1)*(YEAR(tracking_table[Date])=YEAR($H183)*(MONTH(tracking_table[Date])=MONTH($H183))))+K97)</f>
        <v/>
      </c>
      <c r="M183" t="str" cm="1">
        <f t="array" ref="M183">IF(OR($H183="",M$138=""),"",
       SUM(tracking_table[Amount]*(tracking_table[Name]=M$138)*IF((tracking_table[Deposit/Withdrawal]="Deposit"),1,-1)*(YEAR(tracking_table[Date])=YEAR($H183)*(MONTH(tracking_table[Date])=MONTH($H183))))+L97)</f>
        <v/>
      </c>
      <c r="N183" t="str" cm="1">
        <f t="array" ref="N183">IF(OR($H183="",N$138=""),"",
       SUM(tracking_table[Amount]*(tracking_table[Name]=N$138)*IF((tracking_table[Deposit/Withdrawal]="Deposit"),1,-1)*(YEAR(tracking_table[Date])=YEAR($H183)*(MONTH(tracking_table[Date])=MONTH($H183))))+M97)</f>
        <v/>
      </c>
    </row>
    <row r="184" spans="9:14" hidden="1">
      <c r="I184" t="str">
        <f t="shared" si="3"/>
        <v/>
      </c>
      <c r="J184" t="str" cm="1">
        <f t="array" ref="J184">IF(OR($H184="",J$138=""),"",
       SUM(tracking_table[Amount]*(tracking_table[Name]=J$138)*IF((tracking_table[Deposit/Withdrawal]="Deposit"),1,-1)*(YEAR(tracking_table[Date])=YEAR($H184)*(MONTH(tracking_table[Date])=MONTH($H184))))+I98)</f>
        <v/>
      </c>
      <c r="K184" t="str" cm="1">
        <f t="array" ref="K184">IF(OR($H184="",K$138=""),"",
       SUM(tracking_table[Amount]*(tracking_table[Name]=K$138)*IF((tracking_table[Deposit/Withdrawal]="Deposit"),1,-1)*(YEAR(tracking_table[Date])=YEAR($H184)*(MONTH(tracking_table[Date])=MONTH($H184))))+J98)</f>
        <v/>
      </c>
      <c r="L184" t="str" cm="1">
        <f t="array" ref="L184">IF(OR($H184="",L$138=""),"",
       SUM(tracking_table[Amount]*(tracking_table[Name]=L$138)*IF((tracking_table[Deposit/Withdrawal]="Deposit"),1,-1)*(YEAR(tracking_table[Date])=YEAR($H184)*(MONTH(tracking_table[Date])=MONTH($H184))))+K98)</f>
        <v/>
      </c>
      <c r="M184" t="str" cm="1">
        <f t="array" ref="M184">IF(OR($H184="",M$138=""),"",
       SUM(tracking_table[Amount]*(tracking_table[Name]=M$138)*IF((tracking_table[Deposit/Withdrawal]="Deposit"),1,-1)*(YEAR(tracking_table[Date])=YEAR($H184)*(MONTH(tracking_table[Date])=MONTH($H184))))+L98)</f>
        <v/>
      </c>
      <c r="N184" t="str" cm="1">
        <f t="array" ref="N184">IF(OR($H184="",N$138=""),"",
       SUM(tracking_table[Amount]*(tracking_table[Name]=N$138)*IF((tracking_table[Deposit/Withdrawal]="Deposit"),1,-1)*(YEAR(tracking_table[Date])=YEAR($H184)*(MONTH(tracking_table[Date])=MONTH($H184))))+M98)</f>
        <v/>
      </c>
    </row>
    <row r="185" spans="9:14" hidden="1">
      <c r="I185" t="str">
        <f t="shared" si="3"/>
        <v/>
      </c>
      <c r="J185" t="str" cm="1">
        <f t="array" ref="J185">IF(OR($H185="",J$138=""),"",
       SUM(tracking_table[Amount]*(tracking_table[Name]=J$138)*IF((tracking_table[Deposit/Withdrawal]="Deposit"),1,-1)*(YEAR(tracking_table[Date])=YEAR($H185)*(MONTH(tracking_table[Date])=MONTH($H185))))+I99)</f>
        <v/>
      </c>
      <c r="K185" t="str" cm="1">
        <f t="array" ref="K185">IF(OR($H185="",K$138=""),"",
       SUM(tracking_table[Amount]*(tracking_table[Name]=K$138)*IF((tracking_table[Deposit/Withdrawal]="Deposit"),1,-1)*(YEAR(tracking_table[Date])=YEAR($H185)*(MONTH(tracking_table[Date])=MONTH($H185))))+J99)</f>
        <v/>
      </c>
      <c r="L185" t="str" cm="1">
        <f t="array" ref="L185">IF(OR($H185="",L$138=""),"",
       SUM(tracking_table[Amount]*(tracking_table[Name]=L$138)*IF((tracking_table[Deposit/Withdrawal]="Deposit"),1,-1)*(YEAR(tracking_table[Date])=YEAR($H185)*(MONTH(tracking_table[Date])=MONTH($H185))))+K99)</f>
        <v/>
      </c>
      <c r="M185" t="str" cm="1">
        <f t="array" ref="M185">IF(OR($H185="",M$138=""),"",
       SUM(tracking_table[Amount]*(tracking_table[Name]=M$138)*IF((tracking_table[Deposit/Withdrawal]="Deposit"),1,-1)*(YEAR(tracking_table[Date])=YEAR($H185)*(MONTH(tracking_table[Date])=MONTH($H185))))+L99)</f>
        <v/>
      </c>
      <c r="N185" t="str" cm="1">
        <f t="array" ref="N185">IF(OR($H185="",N$138=""),"",
       SUM(tracking_table[Amount]*(tracking_table[Name]=N$138)*IF((tracking_table[Deposit/Withdrawal]="Deposit"),1,-1)*(YEAR(tracking_table[Date])=YEAR($H185)*(MONTH(tracking_table[Date])=MONTH($H185))))+M99)</f>
        <v/>
      </c>
    </row>
    <row r="186" spans="9:14" hidden="1">
      <c r="I186" t="str">
        <f t="shared" si="3"/>
        <v/>
      </c>
      <c r="J186" t="str" cm="1">
        <f t="array" ref="J186">IF(OR($H186="",J$138=""),"",
       SUM(tracking_table[Amount]*(tracking_table[Name]=J$138)*IF((tracking_table[Deposit/Withdrawal]="Deposit"),1,-1)*(YEAR(tracking_table[Date])=YEAR($H186)*(MONTH(tracking_table[Date])=MONTH($H186))))+I100)</f>
        <v/>
      </c>
      <c r="K186" t="str" cm="1">
        <f t="array" ref="K186">IF(OR($H186="",K$138=""),"",
       SUM(tracking_table[Amount]*(tracking_table[Name]=K$138)*IF((tracking_table[Deposit/Withdrawal]="Deposit"),1,-1)*(YEAR(tracking_table[Date])=YEAR($H186)*(MONTH(tracking_table[Date])=MONTH($H186))))+J100)</f>
        <v/>
      </c>
      <c r="L186" t="str" cm="1">
        <f t="array" ref="L186">IF(OR($H186="",L$138=""),"",
       SUM(tracking_table[Amount]*(tracking_table[Name]=L$138)*IF((tracking_table[Deposit/Withdrawal]="Deposit"),1,-1)*(YEAR(tracking_table[Date])=YEAR($H186)*(MONTH(tracking_table[Date])=MONTH($H186))))+K100)</f>
        <v/>
      </c>
      <c r="M186" t="str" cm="1">
        <f t="array" ref="M186">IF(OR($H186="",M$138=""),"",
       SUM(tracking_table[Amount]*(tracking_table[Name]=M$138)*IF((tracking_table[Deposit/Withdrawal]="Deposit"),1,-1)*(YEAR(tracking_table[Date])=YEAR($H186)*(MONTH(tracking_table[Date])=MONTH($H186))))+L100)</f>
        <v/>
      </c>
      <c r="N186" t="str" cm="1">
        <f t="array" ref="N186">IF(OR($H186="",N$138=""),"",
       SUM(tracking_table[Amount]*(tracking_table[Name]=N$138)*IF((tracking_table[Deposit/Withdrawal]="Deposit"),1,-1)*(YEAR(tracking_table[Date])=YEAR($H186)*(MONTH(tracking_table[Date])=MONTH($H186))))+M100)</f>
        <v/>
      </c>
    </row>
    <row r="187" spans="9:14" hidden="1">
      <c r="I187" t="str">
        <f t="shared" si="3"/>
        <v/>
      </c>
      <c r="J187" t="str" cm="1">
        <f t="array" ref="J187">IF(OR($H187="",J$138=""),"",
       SUM(tracking_table[Amount]*(tracking_table[Name]=J$138)*IF((tracking_table[Deposit/Withdrawal]="Deposit"),1,-1)*(YEAR(tracking_table[Date])=YEAR($H187)*(MONTH(tracking_table[Date])=MONTH($H187))))+I101)</f>
        <v/>
      </c>
      <c r="K187" t="str" cm="1">
        <f t="array" ref="K187">IF(OR($H187="",K$138=""),"",
       SUM(tracking_table[Amount]*(tracking_table[Name]=K$138)*IF((tracking_table[Deposit/Withdrawal]="Deposit"),1,-1)*(YEAR(tracking_table[Date])=YEAR($H187)*(MONTH(tracking_table[Date])=MONTH($H187))))+J101)</f>
        <v/>
      </c>
      <c r="L187" t="str" cm="1">
        <f t="array" ref="L187">IF(OR($H187="",L$138=""),"",
       SUM(tracking_table[Amount]*(tracking_table[Name]=L$138)*IF((tracking_table[Deposit/Withdrawal]="Deposit"),1,-1)*(YEAR(tracking_table[Date])=YEAR($H187)*(MONTH(tracking_table[Date])=MONTH($H187))))+K101)</f>
        <v/>
      </c>
      <c r="M187" t="str" cm="1">
        <f t="array" ref="M187">IF(OR($H187="",M$138=""),"",
       SUM(tracking_table[Amount]*(tracking_table[Name]=M$138)*IF((tracking_table[Deposit/Withdrawal]="Deposit"),1,-1)*(YEAR(tracking_table[Date])=YEAR($H187)*(MONTH(tracking_table[Date])=MONTH($H187))))+L101)</f>
        <v/>
      </c>
      <c r="N187" t="str" cm="1">
        <f t="array" ref="N187">IF(OR($H187="",N$138=""),"",
       SUM(tracking_table[Amount]*(tracking_table[Name]=N$138)*IF((tracking_table[Deposit/Withdrawal]="Deposit"),1,-1)*(YEAR(tracking_table[Date])=YEAR($H187)*(MONTH(tracking_table[Date])=MONTH($H187))))+M101)</f>
        <v/>
      </c>
    </row>
    <row r="188" spans="9:14" hidden="1">
      <c r="I188" t="str">
        <f t="shared" si="3"/>
        <v/>
      </c>
      <c r="J188" t="str" cm="1">
        <f t="array" ref="J188">IF(OR($H188="",J$138=""),"",
       SUM(tracking_table[Amount]*(tracking_table[Name]=J$138)*IF((tracking_table[Deposit/Withdrawal]="Deposit"),1,-1)*(YEAR(tracking_table[Date])=YEAR($H188)*(MONTH(tracking_table[Date])=MONTH($H188))))+I102)</f>
        <v/>
      </c>
      <c r="K188" t="str" cm="1">
        <f t="array" ref="K188">IF(OR($H188="",K$138=""),"",
       SUM(tracking_table[Amount]*(tracking_table[Name]=K$138)*IF((tracking_table[Deposit/Withdrawal]="Deposit"),1,-1)*(YEAR(tracking_table[Date])=YEAR($H188)*(MONTH(tracking_table[Date])=MONTH($H188))))+J102)</f>
        <v/>
      </c>
      <c r="L188" t="str" cm="1">
        <f t="array" ref="L188">IF(OR($H188="",L$138=""),"",
       SUM(tracking_table[Amount]*(tracking_table[Name]=L$138)*IF((tracking_table[Deposit/Withdrawal]="Deposit"),1,-1)*(YEAR(tracking_table[Date])=YEAR($H188)*(MONTH(tracking_table[Date])=MONTH($H188))))+K102)</f>
        <v/>
      </c>
      <c r="M188" t="str" cm="1">
        <f t="array" ref="M188">IF(OR($H188="",M$138=""),"",
       SUM(tracking_table[Amount]*(tracking_table[Name]=M$138)*IF((tracking_table[Deposit/Withdrawal]="Deposit"),1,-1)*(YEAR(tracking_table[Date])=YEAR($H188)*(MONTH(tracking_table[Date])=MONTH($H188))))+L102)</f>
        <v/>
      </c>
      <c r="N188" t="str" cm="1">
        <f t="array" ref="N188">IF(OR($H188="",N$138=""),"",
       SUM(tracking_table[Amount]*(tracking_table[Name]=N$138)*IF((tracking_table[Deposit/Withdrawal]="Deposit"),1,-1)*(YEAR(tracking_table[Date])=YEAR($H188)*(MONTH(tracking_table[Date])=MONTH($H188))))+M102)</f>
        <v/>
      </c>
    </row>
    <row r="189" spans="9:14" hidden="1">
      <c r="I189" t="str">
        <f t="shared" si="3"/>
        <v/>
      </c>
      <c r="J189" t="str" cm="1">
        <f t="array" ref="J189">IF(OR($H189="",J$138=""),"",
       SUM(tracking_table[Amount]*(tracking_table[Name]=J$138)*IF((tracking_table[Deposit/Withdrawal]="Deposit"),1,-1)*(YEAR(tracking_table[Date])=YEAR($H189)*(MONTH(tracking_table[Date])=MONTH($H189))))+I103)</f>
        <v/>
      </c>
      <c r="K189" t="str" cm="1">
        <f t="array" ref="K189">IF(OR($H189="",K$138=""),"",
       SUM(tracking_table[Amount]*(tracking_table[Name]=K$138)*IF((tracking_table[Deposit/Withdrawal]="Deposit"),1,-1)*(YEAR(tracking_table[Date])=YEAR($H189)*(MONTH(tracking_table[Date])=MONTH($H189))))+J103)</f>
        <v/>
      </c>
      <c r="L189" t="str" cm="1">
        <f t="array" ref="L189">IF(OR($H189="",L$138=""),"",
       SUM(tracking_table[Amount]*(tracking_table[Name]=L$138)*IF((tracking_table[Deposit/Withdrawal]="Deposit"),1,-1)*(YEAR(tracking_table[Date])=YEAR($H189)*(MONTH(tracking_table[Date])=MONTH($H189))))+K103)</f>
        <v/>
      </c>
      <c r="M189" t="str" cm="1">
        <f t="array" ref="M189">IF(OR($H189="",M$138=""),"",
       SUM(tracking_table[Amount]*(tracking_table[Name]=M$138)*IF((tracking_table[Deposit/Withdrawal]="Deposit"),1,-1)*(YEAR(tracking_table[Date])=YEAR($H189)*(MONTH(tracking_table[Date])=MONTH($H189))))+L103)</f>
        <v/>
      </c>
      <c r="N189" t="str" cm="1">
        <f t="array" ref="N189">IF(OR($H189="",N$138=""),"",
       SUM(tracking_table[Amount]*(tracking_table[Name]=N$138)*IF((tracking_table[Deposit/Withdrawal]="Deposit"),1,-1)*(YEAR(tracking_table[Date])=YEAR($H189)*(MONTH(tracking_table[Date])=MONTH($H189))))+M103)</f>
        <v/>
      </c>
    </row>
    <row r="190" spans="9:14" hidden="1">
      <c r="I190" t="str">
        <f t="shared" si="3"/>
        <v/>
      </c>
      <c r="J190" t="str" cm="1">
        <f t="array" ref="J190">IF(OR($H190="",J$138=""),"",
       SUM(tracking_table[Amount]*(tracking_table[Name]=J$138)*IF((tracking_table[Deposit/Withdrawal]="Deposit"),1,-1)*(YEAR(tracking_table[Date])=YEAR($H190)*(MONTH(tracking_table[Date])=MONTH($H190))))+I104)</f>
        <v/>
      </c>
      <c r="K190" t="str" cm="1">
        <f t="array" ref="K190">IF(OR($H190="",K$138=""),"",
       SUM(tracking_table[Amount]*(tracking_table[Name]=K$138)*IF((tracking_table[Deposit/Withdrawal]="Deposit"),1,-1)*(YEAR(tracking_table[Date])=YEAR($H190)*(MONTH(tracking_table[Date])=MONTH($H190))))+J104)</f>
        <v/>
      </c>
      <c r="L190" t="str" cm="1">
        <f t="array" ref="L190">IF(OR($H190="",L$138=""),"",
       SUM(tracking_table[Amount]*(tracking_table[Name]=L$138)*IF((tracking_table[Deposit/Withdrawal]="Deposit"),1,-1)*(YEAR(tracking_table[Date])=YEAR($H190)*(MONTH(tracking_table[Date])=MONTH($H190))))+K104)</f>
        <v/>
      </c>
      <c r="M190" t="str" cm="1">
        <f t="array" ref="M190">IF(OR($H190="",M$138=""),"",
       SUM(tracking_table[Amount]*(tracking_table[Name]=M$138)*IF((tracking_table[Deposit/Withdrawal]="Deposit"),1,-1)*(YEAR(tracking_table[Date])=YEAR($H190)*(MONTH(tracking_table[Date])=MONTH($H190))))+L104)</f>
        <v/>
      </c>
      <c r="N190" t="str" cm="1">
        <f t="array" ref="N190">IF(OR($H190="",N$138=""),"",
       SUM(tracking_table[Amount]*(tracking_table[Name]=N$138)*IF((tracking_table[Deposit/Withdrawal]="Deposit"),1,-1)*(YEAR(tracking_table[Date])=YEAR($H190)*(MONTH(tracking_table[Date])=MONTH($H190))))+M104)</f>
        <v/>
      </c>
    </row>
    <row r="191" spans="9:14" hidden="1">
      <c r="I191" t="str">
        <f t="shared" si="3"/>
        <v/>
      </c>
      <c r="J191" t="str" cm="1">
        <f t="array" ref="J191">IF(OR($H191="",J$138=""),"",
       SUM(tracking_table[Amount]*(tracking_table[Name]=J$138)*IF((tracking_table[Deposit/Withdrawal]="Deposit"),1,-1)*(YEAR(tracking_table[Date])=YEAR($H191)*(MONTH(tracking_table[Date])=MONTH($H191))))+I105)</f>
        <v/>
      </c>
      <c r="K191" t="str" cm="1">
        <f t="array" ref="K191">IF(OR($H191="",K$138=""),"",
       SUM(tracking_table[Amount]*(tracking_table[Name]=K$138)*IF((tracking_table[Deposit/Withdrawal]="Deposit"),1,-1)*(YEAR(tracking_table[Date])=YEAR($H191)*(MONTH(tracking_table[Date])=MONTH($H191))))+J105)</f>
        <v/>
      </c>
      <c r="L191" t="str" cm="1">
        <f t="array" ref="L191">IF(OR($H191="",L$138=""),"",
       SUM(tracking_table[Amount]*(tracking_table[Name]=L$138)*IF((tracking_table[Deposit/Withdrawal]="Deposit"),1,-1)*(YEAR(tracking_table[Date])=YEAR($H191)*(MONTH(tracking_table[Date])=MONTH($H191))))+K105)</f>
        <v/>
      </c>
      <c r="M191" t="str" cm="1">
        <f t="array" ref="M191">IF(OR($H191="",M$138=""),"",
       SUM(tracking_table[Amount]*(tracking_table[Name]=M$138)*IF((tracking_table[Deposit/Withdrawal]="Deposit"),1,-1)*(YEAR(tracking_table[Date])=YEAR($H191)*(MONTH(tracking_table[Date])=MONTH($H191))))+L105)</f>
        <v/>
      </c>
      <c r="N191" t="str" cm="1">
        <f t="array" ref="N191">IF(OR($H191="",N$138=""),"",
       SUM(tracking_table[Amount]*(tracking_table[Name]=N$138)*IF((tracking_table[Deposit/Withdrawal]="Deposit"),1,-1)*(YEAR(tracking_table[Date])=YEAR($H191)*(MONTH(tracking_table[Date])=MONTH($H191))))+M105)</f>
        <v/>
      </c>
    </row>
    <row r="192" spans="9:14" hidden="1">
      <c r="I192" t="str">
        <f t="shared" si="3"/>
        <v/>
      </c>
      <c r="J192" t="str" cm="1">
        <f t="array" ref="J192">IF(OR($H192="",J$138=""),"",
       SUM(tracking_table[Amount]*(tracking_table[Name]=J$138)*IF((tracking_table[Deposit/Withdrawal]="Deposit"),1,-1)*(YEAR(tracking_table[Date])=YEAR($H192)*(MONTH(tracking_table[Date])=MONTH($H192))))+I106)</f>
        <v/>
      </c>
      <c r="K192" t="str" cm="1">
        <f t="array" ref="K192">IF(OR($H192="",K$138=""),"",
       SUM(tracking_table[Amount]*(tracking_table[Name]=K$138)*IF((tracking_table[Deposit/Withdrawal]="Deposit"),1,-1)*(YEAR(tracking_table[Date])=YEAR($H192)*(MONTH(tracking_table[Date])=MONTH($H192))))+J106)</f>
        <v/>
      </c>
      <c r="L192" t="str" cm="1">
        <f t="array" ref="L192">IF(OR($H192="",L$138=""),"",
       SUM(tracking_table[Amount]*(tracking_table[Name]=L$138)*IF((tracking_table[Deposit/Withdrawal]="Deposit"),1,-1)*(YEAR(tracking_table[Date])=YEAR($H192)*(MONTH(tracking_table[Date])=MONTH($H192))))+K106)</f>
        <v/>
      </c>
      <c r="M192" t="str" cm="1">
        <f t="array" ref="M192">IF(OR($H192="",M$138=""),"",
       SUM(tracking_table[Amount]*(tracking_table[Name]=M$138)*IF((tracking_table[Deposit/Withdrawal]="Deposit"),1,-1)*(YEAR(tracking_table[Date])=YEAR($H192)*(MONTH(tracking_table[Date])=MONTH($H192))))+L106)</f>
        <v/>
      </c>
      <c r="N192" t="str" cm="1">
        <f t="array" ref="N192">IF(OR($H192="",N$138=""),"",
       SUM(tracking_table[Amount]*(tracking_table[Name]=N$138)*IF((tracking_table[Deposit/Withdrawal]="Deposit"),1,-1)*(YEAR(tracking_table[Date])=YEAR($H192)*(MONTH(tracking_table[Date])=MONTH($H192))))+M106)</f>
        <v/>
      </c>
    </row>
    <row r="193" spans="1:17" hidden="1">
      <c r="I193" t="str">
        <f t="shared" si="3"/>
        <v/>
      </c>
      <c r="J193" t="str" cm="1">
        <f t="array" ref="J193">IF(OR($H193="",J$138=""),"",
       SUM(tracking_table[Amount]*(tracking_table[Name]=J$138)*IF((tracking_table[Deposit/Withdrawal]="Deposit"),1,-1)*(YEAR(tracking_table[Date])=YEAR($H193)*(MONTH(tracking_table[Date])=MONTH($H193))))+I107)</f>
        <v/>
      </c>
      <c r="K193" t="str" cm="1">
        <f t="array" ref="K193">IF(OR($H193="",K$138=""),"",
       SUM(tracking_table[Amount]*(tracking_table[Name]=K$138)*IF((tracking_table[Deposit/Withdrawal]="Deposit"),1,-1)*(YEAR(tracking_table[Date])=YEAR($H193)*(MONTH(tracking_table[Date])=MONTH($H193))))+J107)</f>
        <v/>
      </c>
      <c r="L193" t="str" cm="1">
        <f t="array" ref="L193">IF(OR($H193="",L$138=""),"",
       SUM(tracking_table[Amount]*(tracking_table[Name]=L$138)*IF((tracking_table[Deposit/Withdrawal]="Deposit"),1,-1)*(YEAR(tracking_table[Date])=YEAR($H193)*(MONTH(tracking_table[Date])=MONTH($H193))))+K107)</f>
        <v/>
      </c>
      <c r="M193" t="str" cm="1">
        <f t="array" ref="M193">IF(OR($H193="",M$138=""),"",
       SUM(tracking_table[Amount]*(tracking_table[Name]=M$138)*IF((tracking_table[Deposit/Withdrawal]="Deposit"),1,-1)*(YEAR(tracking_table[Date])=YEAR($H193)*(MONTH(tracking_table[Date])=MONTH($H193))))+L107)</f>
        <v/>
      </c>
      <c r="N193" t="str" cm="1">
        <f t="array" ref="N193">IF(OR($H193="",N$138=""),"",
       SUM(tracking_table[Amount]*(tracking_table[Name]=N$138)*IF((tracking_table[Deposit/Withdrawal]="Deposit"),1,-1)*(YEAR(tracking_table[Date])=YEAR($H193)*(MONTH(tracking_table[Date])=MONTH($H193))))+M107)</f>
        <v/>
      </c>
    </row>
    <row r="194" spans="1:17" hidden="1">
      <c r="I194" t="str">
        <f t="shared" si="3"/>
        <v/>
      </c>
      <c r="J194" t="str" cm="1">
        <f t="array" ref="J194">IF(OR($H194="",J$138=""),"",
       SUM(tracking_table[Amount]*(tracking_table[Name]=J$138)*IF((tracking_table[Deposit/Withdrawal]="Deposit"),1,-1)*(YEAR(tracking_table[Date])=YEAR($H194)*(MONTH(tracking_table[Date])=MONTH($H194))))+I108)</f>
        <v/>
      </c>
      <c r="K194" t="str" cm="1">
        <f t="array" ref="K194">IF(OR($H194="",K$138=""),"",
       SUM(tracking_table[Amount]*(tracking_table[Name]=K$138)*IF((tracking_table[Deposit/Withdrawal]="Deposit"),1,-1)*(YEAR(tracking_table[Date])=YEAR($H194)*(MONTH(tracking_table[Date])=MONTH($H194))))+J108)</f>
        <v/>
      </c>
      <c r="L194" t="str" cm="1">
        <f t="array" ref="L194">IF(OR($H194="",L$138=""),"",
       SUM(tracking_table[Amount]*(tracking_table[Name]=L$138)*IF((tracking_table[Deposit/Withdrawal]="Deposit"),1,-1)*(YEAR(tracking_table[Date])=YEAR($H194)*(MONTH(tracking_table[Date])=MONTH($H194))))+K108)</f>
        <v/>
      </c>
      <c r="M194" t="str" cm="1">
        <f t="array" ref="M194">IF(OR($H194="",M$138=""),"",
       SUM(tracking_table[Amount]*(tracking_table[Name]=M$138)*IF((tracking_table[Deposit/Withdrawal]="Deposit"),1,-1)*(YEAR(tracking_table[Date])=YEAR($H194)*(MONTH(tracking_table[Date])=MONTH($H194))))+L108)</f>
        <v/>
      </c>
      <c r="N194" t="str" cm="1">
        <f t="array" ref="N194">IF(OR($H194="",N$138=""),"",
       SUM(tracking_table[Amount]*(tracking_table[Name]=N$138)*IF((tracking_table[Deposit/Withdrawal]="Deposit"),1,-1)*(YEAR(tracking_table[Date])=YEAR($H194)*(MONTH(tracking_table[Date])=MONTH($H194))))+M108)</f>
        <v/>
      </c>
    </row>
    <row r="195" spans="1:17" hidden="1">
      <c r="I195" t="str">
        <f t="shared" si="3"/>
        <v/>
      </c>
      <c r="J195" t="str" cm="1">
        <f t="array" ref="J195">IF(OR($H195="",J$138=""),"",
       SUM(tracking_table[Amount]*(tracking_table[Name]=J$138)*IF((tracking_table[Deposit/Withdrawal]="Deposit"),1,-1)*(YEAR(tracking_table[Date])=YEAR($H195)*(MONTH(tracking_table[Date])=MONTH($H195))))+I109)</f>
        <v/>
      </c>
      <c r="K195" t="str" cm="1">
        <f t="array" ref="K195">IF(OR($H195="",K$138=""),"",
       SUM(tracking_table[Amount]*(tracking_table[Name]=K$138)*IF((tracking_table[Deposit/Withdrawal]="Deposit"),1,-1)*(YEAR(tracking_table[Date])=YEAR($H195)*(MONTH(tracking_table[Date])=MONTH($H195))))+J109)</f>
        <v/>
      </c>
      <c r="L195" t="str" cm="1">
        <f t="array" ref="L195">IF(OR($H195="",L$138=""),"",
       SUM(tracking_table[Amount]*(tracking_table[Name]=L$138)*IF((tracking_table[Deposit/Withdrawal]="Deposit"),1,-1)*(YEAR(tracking_table[Date])=YEAR($H195)*(MONTH(tracking_table[Date])=MONTH($H195))))+K109)</f>
        <v/>
      </c>
      <c r="M195" t="str" cm="1">
        <f t="array" ref="M195">IF(OR($H195="",M$138=""),"",
       SUM(tracking_table[Amount]*(tracking_table[Name]=M$138)*IF((tracking_table[Deposit/Withdrawal]="Deposit"),1,-1)*(YEAR(tracking_table[Date])=YEAR($H195)*(MONTH(tracking_table[Date])=MONTH($H195))))+L109)</f>
        <v/>
      </c>
      <c r="N195" t="str" cm="1">
        <f t="array" ref="N195">IF(OR($H195="",N$138=""),"",
       SUM(tracking_table[Amount]*(tracking_table[Name]=N$138)*IF((tracking_table[Deposit/Withdrawal]="Deposit"),1,-1)*(YEAR(tracking_table[Date])=YEAR($H195)*(MONTH(tracking_table[Date])=MONTH($H195))))+M109)</f>
        <v/>
      </c>
    </row>
    <row r="196" spans="1:17" hidden="1">
      <c r="I196" t="str">
        <f t="shared" si="3"/>
        <v/>
      </c>
      <c r="J196" t="str" cm="1">
        <f t="array" ref="J196">IF(OR($H196="",J$138=""),"",
       SUM(tracking_table[Amount]*(tracking_table[Name]=J$138)*IF((tracking_table[Deposit/Withdrawal]="Deposit"),1,-1)*(YEAR(tracking_table[Date])=YEAR($H196)*(MONTH(tracking_table[Date])=MONTH($H196))))+I110)</f>
        <v/>
      </c>
      <c r="K196" t="str" cm="1">
        <f t="array" ref="K196">IF(OR($H196="",K$138=""),"",
       SUM(tracking_table[Amount]*(tracking_table[Name]=K$138)*IF((tracking_table[Deposit/Withdrawal]="Deposit"),1,-1)*(YEAR(tracking_table[Date])=YEAR($H196)*(MONTH(tracking_table[Date])=MONTH($H196))))+J110)</f>
        <v/>
      </c>
      <c r="L196" t="str" cm="1">
        <f t="array" ref="L196">IF(OR($H196="",L$138=""),"",
       SUM(tracking_table[Amount]*(tracking_table[Name]=L$138)*IF((tracking_table[Deposit/Withdrawal]="Deposit"),1,-1)*(YEAR(tracking_table[Date])=YEAR($H196)*(MONTH(tracking_table[Date])=MONTH($H196))))+K110)</f>
        <v/>
      </c>
      <c r="M196" t="str" cm="1">
        <f t="array" ref="M196">IF(OR($H196="",M$138=""),"",
       SUM(tracking_table[Amount]*(tracking_table[Name]=M$138)*IF((tracking_table[Deposit/Withdrawal]="Deposit"),1,-1)*(YEAR(tracking_table[Date])=YEAR($H196)*(MONTH(tracking_table[Date])=MONTH($H196))))+L110)</f>
        <v/>
      </c>
      <c r="N196" t="str" cm="1">
        <f t="array" ref="N196">IF(OR($H196="",N$138=""),"",
       SUM(tracking_table[Amount]*(tracking_table[Name]=N$138)*IF((tracking_table[Deposit/Withdrawal]="Deposit"),1,-1)*(YEAR(tracking_table[Date])=YEAR($H196)*(MONTH(tracking_table[Date])=MONTH($H196))))+M110)</f>
        <v/>
      </c>
    </row>
    <row r="197" spans="1:17" hidden="1">
      <c r="I197" t="str">
        <f t="shared" si="3"/>
        <v/>
      </c>
      <c r="J197" t="str" cm="1">
        <f t="array" ref="J197">IF(OR($H197="",J$138=""),"",
       SUM(tracking_table[Amount]*(tracking_table[Name]=J$138)*IF((tracking_table[Deposit/Withdrawal]="Deposit"),1,-1)*(YEAR(tracking_table[Date])=YEAR($H197)*(MONTH(tracking_table[Date])=MONTH($H197))))+I111)</f>
        <v/>
      </c>
      <c r="K197" t="str" cm="1">
        <f t="array" ref="K197">IF(OR($H197="",K$138=""),"",
       SUM(tracking_table[Amount]*(tracking_table[Name]=K$138)*IF((tracking_table[Deposit/Withdrawal]="Deposit"),1,-1)*(YEAR(tracking_table[Date])=YEAR($H197)*(MONTH(tracking_table[Date])=MONTH($H197))))+J111)</f>
        <v/>
      </c>
      <c r="L197" t="str" cm="1">
        <f t="array" ref="L197">IF(OR($H197="",L$138=""),"",
       SUM(tracking_table[Amount]*(tracking_table[Name]=L$138)*IF((tracking_table[Deposit/Withdrawal]="Deposit"),1,-1)*(YEAR(tracking_table[Date])=YEAR($H197)*(MONTH(tracking_table[Date])=MONTH($H197))))+K111)</f>
        <v/>
      </c>
      <c r="M197" t="str" cm="1">
        <f t="array" ref="M197">IF(OR($H197="",M$138=""),"",
       SUM(tracking_table[Amount]*(tracking_table[Name]=M$138)*IF((tracking_table[Deposit/Withdrawal]="Deposit"),1,-1)*(YEAR(tracking_table[Date])=YEAR($H197)*(MONTH(tracking_table[Date])=MONTH($H197))))+L111)</f>
        <v/>
      </c>
      <c r="N197" t="str" cm="1">
        <f t="array" ref="N197">IF(OR($H197="",N$138=""),"",
       SUM(tracking_table[Amount]*(tracking_table[Name]=N$138)*IF((tracking_table[Deposit/Withdrawal]="Deposit"),1,-1)*(YEAR(tracking_table[Date])=YEAR($H197)*(MONTH(tracking_table[Date])=MONTH($H197))))+M111)</f>
        <v/>
      </c>
    </row>
    <row r="198" spans="1:17" hidden="1">
      <c r="I198" t="str">
        <f t="shared" si="3"/>
        <v/>
      </c>
      <c r="J198" t="str" cm="1">
        <f t="array" ref="J198">IF(OR($H198="",J$138=""),"",
       SUM(tracking_table[Amount]*(tracking_table[Name]=J$138)*IF((tracking_table[Deposit/Withdrawal]="Deposit"),1,-1)*(YEAR(tracking_table[Date])=YEAR($H198)*(MONTH(tracking_table[Date])=MONTH($H198))))+I112)</f>
        <v/>
      </c>
      <c r="K198" t="str" cm="1">
        <f t="array" ref="K198">IF(OR($H198="",K$138=""),"",
       SUM(tracking_table[Amount]*(tracking_table[Name]=K$138)*IF((tracking_table[Deposit/Withdrawal]="Deposit"),1,-1)*(YEAR(tracking_table[Date])=YEAR($H198)*(MONTH(tracking_table[Date])=MONTH($H198))))+J112)</f>
        <v/>
      </c>
      <c r="L198" t="str" cm="1">
        <f t="array" ref="L198">IF(OR($H198="",L$138=""),"",
       SUM(tracking_table[Amount]*(tracking_table[Name]=L$138)*IF((tracking_table[Deposit/Withdrawal]="Deposit"),1,-1)*(YEAR(tracking_table[Date])=YEAR($H198)*(MONTH(tracking_table[Date])=MONTH($H198))))+K112)</f>
        <v/>
      </c>
      <c r="M198" t="str" cm="1">
        <f t="array" ref="M198">IF(OR($H198="",M$138=""),"",
       SUM(tracking_table[Amount]*(tracking_table[Name]=M$138)*IF((tracking_table[Deposit/Withdrawal]="Deposit"),1,-1)*(YEAR(tracking_table[Date])=YEAR($H198)*(MONTH(tracking_table[Date])=MONTH($H198))))+L112)</f>
        <v/>
      </c>
      <c r="N198" t="str" cm="1">
        <f t="array" ref="N198">IF(OR($H198="",N$138=""),"",
       SUM(tracking_table[Amount]*(tracking_table[Name]=N$138)*IF((tracking_table[Deposit/Withdrawal]="Deposit"),1,-1)*(YEAR(tracking_table[Date])=YEAR($H198)*(MONTH(tracking_table[Date])=MONTH($H198))))+M112)</f>
        <v/>
      </c>
    </row>
    <row r="199" spans="1:17" s="54" customFormat="1">
      <c r="A199" s="46"/>
      <c r="B199" s="45"/>
      <c r="C199" s="46"/>
      <c r="D199" s="56"/>
      <c r="E199" s="47"/>
      <c r="F199" s="57"/>
      <c r="G199" s="47"/>
      <c r="H199" s="55" t="s">
        <v>56</v>
      </c>
      <c r="O199" s="53"/>
      <c r="Q199" s="53"/>
    </row>
    <row r="200" spans="1:17">
      <c r="F200" s="58"/>
      <c r="I200" t="str" cm="1">
        <f t="array" ref="I200:K200">TRANSPOSE(AccountHolders[])</f>
        <v>Sid</v>
      </c>
      <c r="J200" t="str">
        <v>Nancy</v>
      </c>
      <c r="K200" t="str">
        <v>Boris</v>
      </c>
    </row>
    <row r="201" spans="1:17">
      <c r="G201" s="59"/>
      <c r="H201" s="36" cm="1">
        <f t="array" ref="H201:H211">_xlfn._xlws.SORT(_xlfn.UNIQUE(tracking_table[Month]),1,-1)</f>
        <v>45323</v>
      </c>
      <c r="I201">
        <f>IF($H201="","",
   IF(I$200="","",
    SUM(INDEX($J139:$N139, 1, MATCH(I$200, $J$138:$N$138, 0)):INDEX($J$139:$N$198, COUNTA($H$139:$H$198), MATCH(I$200, $J$138:$N$138, 0)))))</f>
        <v>12945.323002070476</v>
      </c>
      <c r="J201">
        <f>IF($H201="","",
   IF(J$200="","",
    SUM(INDEX($J139:$N139, 1, MATCH(J$200, $J$138:$N$138, 0)):INDEX($J$139:$N$198, COUNTA($H$139:$H$198), MATCH(J$200, $J$138:$N$138, 0)))))</f>
        <v>12731.974143239726</v>
      </c>
      <c r="K201">
        <f>IF($H201="","",
   IF(K$200="","",
    SUM(INDEX($J139:$N139, 1, MATCH(K$200, $J$138:$N$138, 0)):INDEX($J$139:$N$198, COUNTA($H$139:$H$198), MATCH(K$200, $J$138:$N$138, 0)))))</f>
        <v>10354.652854689797</v>
      </c>
      <c r="L201" t="str">
        <f>IF($H201="","",
   IF(L$200="","",
    SUM(INDEX($J139:$N139, 1, MATCH(L$200, $J$138:$N$138, 0)):INDEX($J$139:$N$198, COUNTA($H$139:$H$198), MATCH(L$200, $J$138:$N$138, 0)))))</f>
        <v/>
      </c>
      <c r="M201" t="str">
        <f>IF($H201="","",
   IF(M$200="","",
    SUM(INDEX($J139:$N139, 1, MATCH(M$200, $J$138:$N$138, 0)):INDEX($J$139:$N$198, COUNTA($H$139:$H$198), MATCH(M$200, $J$138:$N$138, 0)))))</f>
        <v/>
      </c>
    </row>
    <row r="202" spans="1:17">
      <c r="G202" s="59"/>
      <c r="H202" s="36">
        <v>45292</v>
      </c>
      <c r="I202">
        <f>IF($H202="","",
   IF(I$200="","",
    SUM(INDEX($J140:$N140, 1, MATCH(I$200, $J$138:$N$138, 0)):INDEX($J$139:$N$198, COUNTA($H$139:$H$198), MATCH(I$200, $J$138:$N$138, 0)))))</f>
        <v>12662.946592328211</v>
      </c>
      <c r="J202">
        <f>IF($H202="","",
   IF(J$200="","",
    SUM(INDEX($J140:$N140, 1, MATCH(J$200, $J$138:$N$138, 0)):INDEX($J$139:$N$198, COUNTA($H$139:$H$198), MATCH(J$200, $J$138:$N$138, 0)))))</f>
        <v>12052.216658970012</v>
      </c>
      <c r="K202">
        <f>IF($H202="","",
   IF(K$200="","",
    SUM(INDEX($J140:$N140, 1, MATCH(K$200, $J$138:$N$138, 0)):INDEX($J$139:$N$198, COUNTA($H$139:$H$198), MATCH(K$200, $J$138:$N$138, 0)))))</f>
        <v>10128.786748701777</v>
      </c>
      <c r="L202" t="str">
        <f>IF($H202="","",
   IF(L$200="","",
    SUM(INDEX($J140:$N140, 1, MATCH(L$200, $J$138:$N$138, 0)):INDEX($J$139:$N$198, COUNTA($H$139:$H$198), MATCH(L$200, $J$138:$N$138, 0)))))</f>
        <v/>
      </c>
      <c r="M202" t="str">
        <f>IF($H202="","",
   IF(M$200="","",
    SUM(INDEX($J140:$N140, 1, MATCH(M$200, $J$138:$N$138, 0)):INDEX($J$139:$N$198, COUNTA($H$139:$H$198), MATCH(M$200, $J$138:$N$138, 0)))))</f>
        <v/>
      </c>
    </row>
    <row r="203" spans="1:17">
      <c r="F203" s="58"/>
      <c r="G203" s="59"/>
      <c r="H203" s="36">
        <v>45261</v>
      </c>
      <c r="I203">
        <f>IF($H203="","",
   IF(I$200="","",
    SUM(INDEX($J141:$N141, 1, MATCH(I$200, $J$138:$N$138, 0)):INDEX($J$139:$N$198, COUNTA($H$139:$H$198), MATCH(I$200, $J$138:$N$138, 0)))))</f>
        <v>8362.9465923282114</v>
      </c>
      <c r="J203">
        <f>IF($H203="","",
   IF(J$200="","",
    SUM(INDEX($J141:$N141, 1, MATCH(J$200, $J$138:$N$138, 0)):INDEX($J$139:$N$198, COUNTA($H$139:$H$198), MATCH(J$200, $J$138:$N$138, 0)))))</f>
        <v>12041.216658970012</v>
      </c>
      <c r="K203">
        <f>IF($H203="","",
   IF(K$200="","",
    SUM(INDEX($J141:$N141, 1, MATCH(K$200, $J$138:$N$138, 0)):INDEX($J$139:$N$198, COUNTA($H$139:$H$198), MATCH(K$200, $J$138:$N$138, 0)))))</f>
        <v>8717.7867487017775</v>
      </c>
      <c r="L203" t="str">
        <f>IF($H203="","",
   IF(L$200="","",
    SUM(INDEX($J141:$N141, 1, MATCH(L$200, $J$138:$N$138, 0)):INDEX($J$139:$N$198, COUNTA($H$139:$H$198), MATCH(L$200, $J$138:$N$138, 0)))))</f>
        <v/>
      </c>
      <c r="M203" t="str">
        <f>IF($H203="","",
   IF(M$200="","",
    SUM(INDEX($J141:$N141, 1, MATCH(M$200, $J$138:$N$138, 0)):INDEX($J$139:$N$198, COUNTA($H$139:$H$198), MATCH(M$200, $J$138:$N$138, 0)))))</f>
        <v/>
      </c>
    </row>
    <row r="204" spans="1:17">
      <c r="G204" s="59"/>
      <c r="H204" s="36">
        <v>45231</v>
      </c>
      <c r="I204">
        <f>IF($H204="","",
   IF(I$200="","",
    SUM(INDEX($J142:$N142, 1, MATCH(I$200, $J$138:$N$138, 0)):INDEX($J$139:$N$198, COUNTA($H$139:$H$198), MATCH(I$200, $J$138:$N$138, 0)))))</f>
        <v>10746.537331265632</v>
      </c>
      <c r="J204">
        <f>IF($H204="","",
   IF(J$200="","",
    SUM(INDEX($J142:$N142, 1, MATCH(J$200, $J$138:$N$138, 0)):INDEX($J$139:$N$198, COUNTA($H$139:$H$198), MATCH(J$200, $J$138:$N$138, 0)))))</f>
        <v>10367.151846997544</v>
      </c>
      <c r="K204">
        <f>IF($H204="","",
   IF(K$200="","",
    SUM(INDEX($J142:$N142, 1, MATCH(K$200, $J$138:$N$138, 0)):INDEX($J$139:$N$198, COUNTA($H$139:$H$198), MATCH(K$200, $J$138:$N$138, 0)))))</f>
        <v>6239.2308217368236</v>
      </c>
      <c r="L204" t="str">
        <f>IF($H204="","",
   IF(L$200="","",
    SUM(INDEX($J142:$N142, 1, MATCH(L$200, $J$138:$N$138, 0)):INDEX($J$139:$N$198, COUNTA($H$139:$H$198), MATCH(L$200, $J$138:$N$138, 0)))))</f>
        <v/>
      </c>
      <c r="M204" t="str">
        <f>IF($H204="","",
   IF(M$200="","",
    SUM(INDEX($J142:$N142, 1, MATCH(M$200, $J$138:$N$138, 0)):INDEX($J$139:$N$198, COUNTA($H$139:$H$198), MATCH(M$200, $J$138:$N$138, 0)))))</f>
        <v/>
      </c>
    </row>
    <row r="205" spans="1:17">
      <c r="G205" s="59"/>
      <c r="H205" s="36">
        <v>45200</v>
      </c>
      <c r="I205">
        <f>IF($H205="","",
   IF(I$200="","",
    SUM(INDEX($J143:$N143, 1, MATCH(I$200, $J$138:$N$138, 0)):INDEX($J$139:$N$198, COUNTA($H$139:$H$198), MATCH(I$200, $J$138:$N$138, 0)))))</f>
        <v>4736.8904795631879</v>
      </c>
      <c r="J205">
        <f>IF($H205="","",
   IF(J$200="","",
    SUM(INDEX($J143:$N143, 1, MATCH(J$200, $J$138:$N$138, 0)):INDEX($J$139:$N$198, COUNTA($H$139:$H$198), MATCH(J$200, $J$138:$N$138, 0)))))</f>
        <v>7352.1788642993488</v>
      </c>
      <c r="K205">
        <f>IF($H205="","",
   IF(K$200="","",
    SUM(INDEX($J143:$N143, 1, MATCH(K$200, $J$138:$N$138, 0)):INDEX($J$139:$N$198, COUNTA($H$139:$H$198), MATCH(K$200, $J$138:$N$138, 0)))))</f>
        <v>3132.8506561374606</v>
      </c>
      <c r="L205" t="str">
        <f>IF($H205="","",
   IF(L$200="","",
    SUM(INDEX($J143:$N143, 1, MATCH(L$200, $J$138:$N$138, 0)):INDEX($J$139:$N$198, COUNTA($H$139:$H$198), MATCH(L$200, $J$138:$N$138, 0)))))</f>
        <v/>
      </c>
      <c r="M205" t="str">
        <f>IF($H205="","",
   IF(M$200="","",
    SUM(INDEX($J143:$N143, 1, MATCH(M$200, $J$138:$N$138, 0)):INDEX($J$139:$N$198, COUNTA($H$139:$H$198), MATCH(M$200, $J$138:$N$138, 0)))))</f>
        <v/>
      </c>
    </row>
    <row r="206" spans="1:17">
      <c r="G206" s="59"/>
      <c r="H206" s="36">
        <v>45170</v>
      </c>
      <c r="I206">
        <f>IF($H206="","",
   IF(I$200="","",
    SUM(INDEX($J144:$N144, 1, MATCH(I$200, $J$138:$N$138, 0)):INDEX($J$139:$N$198, COUNTA($H$139:$H$198), MATCH(I$200, $J$138:$N$138, 0)))))</f>
        <v>2178.30956762391</v>
      </c>
      <c r="J206">
        <f>IF($H206="","",
   IF(J$200="","",
    SUM(INDEX($J144:$N144, 1, MATCH(J$200, $J$138:$N$138, 0)):INDEX($J$139:$N$198, COUNTA($H$139:$H$198), MATCH(J$200, $J$138:$N$138, 0)))))</f>
        <v>2238.4990072486075</v>
      </c>
      <c r="K206">
        <f>IF($H206="","",
   IF(K$200="","",
    SUM(INDEX($J144:$N144, 1, MATCH(K$200, $J$138:$N$138, 0)):INDEX($J$139:$N$198, COUNTA($H$139:$H$198), MATCH(K$200, $J$138:$N$138, 0)))))</f>
        <v>1130.9914251274824</v>
      </c>
      <c r="L206" t="str">
        <f>IF($H206="","",
   IF(L$200="","",
    SUM(INDEX($J144:$N144, 1, MATCH(L$200, $J$138:$N$138, 0)):INDEX($J$139:$N$198, COUNTA($H$139:$H$198), MATCH(L$200, $J$138:$N$138, 0)))))</f>
        <v/>
      </c>
      <c r="M206" t="str">
        <f>IF($H206="","",
   IF(M$200="","",
    SUM(INDEX($J144:$N144, 1, MATCH(M$200, $J$138:$N$138, 0)):INDEX($J$139:$N$198, COUNTA($H$139:$H$198), MATCH(M$200, $J$138:$N$138, 0)))))</f>
        <v/>
      </c>
    </row>
    <row r="207" spans="1:17">
      <c r="G207" s="59"/>
      <c r="H207" s="36">
        <v>45139</v>
      </c>
      <c r="I207">
        <f>IF($H207="","",
   IF(I$200="","",
    SUM(INDEX($J145:$N145, 1, MATCH(I$200, $J$138:$N$138, 0)):INDEX($J$139:$N$198, COUNTA($H$139:$H$198), MATCH(I$200, $J$138:$N$138, 0)))))</f>
        <v>2174.2278902748922</v>
      </c>
      <c r="J207">
        <f>IF($H207="","",
   IF(J$200="","",
    SUM(INDEX($J145:$N145, 1, MATCH(J$200, $J$138:$N$138, 0)):INDEX($J$139:$N$198, COUNTA($H$139:$H$198), MATCH(J$200, $J$138:$N$138, 0)))))</f>
        <v>2023.6999160193157</v>
      </c>
      <c r="K207">
        <f>IF($H207="","",
   IF(K$200="","",
    SUM(INDEX($J145:$N145, 1, MATCH(K$200, $J$138:$N$138, 0)):INDEX($J$139:$N$198, COUNTA($H$139:$H$198), MATCH(K$200, $J$138:$N$138, 0)))))</f>
        <v>1128.8721937057926</v>
      </c>
      <c r="L207" t="str">
        <f>IF($H207="","",
   IF(L$200="","",
    SUM(INDEX($J145:$N145, 1, MATCH(L$200, $J$138:$N$138, 0)):INDEX($J$139:$N$198, COUNTA($H$139:$H$198), MATCH(L$200, $J$138:$N$138, 0)))))</f>
        <v/>
      </c>
      <c r="M207" t="str">
        <f>IF($H207="","",
   IF(M$200="","",
    SUM(INDEX($J145:$N145, 1, MATCH(M$200, $J$138:$N$138, 0)):INDEX($J$139:$N$198, COUNTA($H$139:$H$198), MATCH(M$200, $J$138:$N$138, 0)))))</f>
        <v/>
      </c>
    </row>
    <row r="208" spans="1:17">
      <c r="G208" s="59"/>
      <c r="H208" s="36">
        <v>45108</v>
      </c>
      <c r="I208">
        <f>IF($H208="","",
   IF(I$200="","",
    SUM(INDEX($J146:$N146, 1, MATCH(I$200, $J$138:$N$138, 0)):INDEX($J$139:$N$198, COUNTA($H$139:$H$198), MATCH(I$200, $J$138:$N$138, 0)))))</f>
        <v>2169.067335133609</v>
      </c>
      <c r="J208">
        <f>IF($H208="","",
   IF(J$200="","",
    SUM(INDEX($J146:$N146, 1, MATCH(J$200, $J$138:$N$138, 0)):INDEX($J$139:$N$198, COUNTA($H$139:$H$198), MATCH(J$200, $J$138:$N$138, 0)))))</f>
        <v>2018.8966407726223</v>
      </c>
      <c r="K208">
        <f>IF($H208="","",
   IF(K$200="","",
    SUM(INDEX($J146:$N146, 1, MATCH(K$200, $J$138:$N$138, 0)):INDEX($J$139:$N$198, COUNTA($H$139:$H$198), MATCH(K$200, $J$138:$N$138, 0)))))</f>
        <v>855.83602409376874</v>
      </c>
      <c r="L208" t="str">
        <f>IF($H208="","",
   IF(L$200="","",
    SUM(INDEX($J146:$N146, 1, MATCH(L$200, $J$138:$N$138, 0)):INDEX($J$139:$N$198, COUNTA($H$139:$H$198), MATCH(L$200, $J$138:$N$138, 0)))))</f>
        <v/>
      </c>
      <c r="M208" t="str">
        <f>IF($H208="","",
   IF(M$200="","",
    SUM(INDEX($J146:$N146, 1, MATCH(M$200, $J$138:$N$138, 0)):INDEX($J$139:$N$198, COUNTA($H$139:$H$198), MATCH(M$200, $J$138:$N$138, 0)))))</f>
        <v/>
      </c>
    </row>
    <row r="209" spans="7:13">
      <c r="G209" s="59"/>
      <c r="H209" s="36">
        <v>45078</v>
      </c>
      <c r="I209">
        <f>IF($H209="","",
   IF(I$200="","",
    SUM(INDEX($J147:$N147, 1, MATCH(I$200, $J$138:$N$138, 0)):INDEX($J$139:$N$198, COUNTA($H$139:$H$198), MATCH(I$200, $J$138:$N$138, 0)))))</f>
        <v>2164.3368262540994</v>
      </c>
      <c r="J209">
        <f>IF($H209="","",
   IF(J$200="","",
    SUM(INDEX($J147:$N147, 1, MATCH(J$200, $J$138:$N$138, 0)):INDEX($J$139:$N$198, COUNTA($H$139:$H$198), MATCH(J$200, $J$138:$N$138, 0)))))</f>
        <v>2014.4936384631535</v>
      </c>
      <c r="K209">
        <f>IF($H209="","",
   IF(K$200="","",
    SUM(INDEX($J147:$N147, 1, MATCH(K$200, $J$138:$N$138, 0)):INDEX($J$139:$N$198, COUNTA($H$139:$H$198), MATCH(K$200, $J$138:$N$138, 0)))))</f>
        <v>853.96953528274707</v>
      </c>
      <c r="L209" t="str">
        <f>IF($H209="","",
   IF(L$200="","",
    SUM(INDEX($J147:$N147, 1, MATCH(L$200, $J$138:$N$138, 0)):INDEX($J$139:$N$198, COUNTA($H$139:$H$198), MATCH(L$200, $J$138:$N$138, 0)))))</f>
        <v/>
      </c>
      <c r="M209" t="str">
        <f>IF($H209="","",
   IF(M$200="","",
    SUM(INDEX($J147:$N147, 1, MATCH(M$200, $J$138:$N$138, 0)):INDEX($J$139:$N$198, COUNTA($H$139:$H$198), MATCH(M$200, $J$138:$N$138, 0)))))</f>
        <v/>
      </c>
    </row>
    <row r="210" spans="7:13">
      <c r="H210" s="36">
        <v>45047</v>
      </c>
      <c r="I210">
        <f>IF($H210="","",
   IF(I$200="","",
    SUM(INDEX($J148:$N148, 1, MATCH(I$200, $J$138:$N$138, 0)):INDEX($J$139:$N$198, COUNTA($H$139:$H$198), MATCH(I$200, $J$138:$N$138, 0)))))</f>
        <v>2160.0363636363636</v>
      </c>
      <c r="J210">
        <f>IF($H210="","",
   IF(J$200="","",
    SUM(INDEX($J148:$N148, 1, MATCH(J$200, $J$138:$N$138, 0)):INDEX($J$139:$N$198, COUNTA($H$139:$H$198), MATCH(J$200, $J$138:$N$138, 0)))))</f>
        <v>2010.4909090909091</v>
      </c>
      <c r="K210">
        <f>IF($H210="","",
   IF(K$200="","",
    SUM(INDEX($J148:$N148, 1, MATCH(K$200, $J$138:$N$138, 0)):INDEX($J$139:$N$198, COUNTA($H$139:$H$198), MATCH(K$200, $J$138:$N$138, 0)))))</f>
        <v>852.27272727272725</v>
      </c>
      <c r="L210" t="str">
        <f>IF($H210="","",
   IF(L$200="","",
    SUM(INDEX($J148:$N148, 1, MATCH(L$200, $J$138:$N$138, 0)):INDEX($J$139:$N$198, COUNTA($H$139:$H$198), MATCH(L$200, $J$138:$N$138, 0)))))</f>
        <v/>
      </c>
      <c r="M210" t="str">
        <f>IF($H210="","",
   IF(M$200="","",
    SUM(INDEX($J148:$N148, 1, MATCH(M$200, $J$138:$N$138, 0)):INDEX($J$139:$N$198, COUNTA($H$139:$H$198), MATCH(M$200, $J$138:$N$138, 0)))))</f>
        <v/>
      </c>
    </row>
    <row r="211" spans="7:13">
      <c r="H211" s="36">
        <v>45017</v>
      </c>
      <c r="I211">
        <f>IF($H211="","",
   IF(I$200="","",
    SUM(INDEX($J149:$N149, 1, MATCH(I$200, $J$138:$N$138, 0)):INDEX($J$139:$N$198, COUNTA($H$139:$H$198), MATCH(I$200, $J$138:$N$138, 0)))))</f>
        <v>1900</v>
      </c>
      <c r="J211">
        <f>IF($H211="","",
   IF(J$200="","",
    SUM(INDEX($J149:$N149, 1, MATCH(J$200, $J$138:$N$138, 0)):INDEX($J$139:$N$198, COUNTA($H$139:$H$198), MATCH(J$200, $J$138:$N$138, 0)))))</f>
        <v>2000</v>
      </c>
      <c r="K211">
        <f>IF($H211="","",
   IF(K$200="","",
    SUM(INDEX($J149:$N149, 1, MATCH(K$200, $J$138:$N$138, 0)):INDEX($J$139:$N$198, COUNTA($H$139:$H$198), MATCH(K$200, $J$138:$N$138, 0)))))</f>
        <v>500</v>
      </c>
      <c r="L211" t="str">
        <f>IF($H211="","",
   IF(L$200="","",
    SUM(INDEX($J149:$N149, 1, MATCH(L$200, $J$138:$N$138, 0)):INDEX($J$139:$N$198, COUNTA($H$139:$H$198), MATCH(L$200, $J$138:$N$138, 0)))))</f>
        <v/>
      </c>
      <c r="M211" t="str">
        <f>IF($H211="","",
   IF(M$200="","",
    SUM(INDEX($J149:$N149, 1, MATCH(M$200, $J$138:$N$138, 0)):INDEX($J$139:$N$198, COUNTA($H$139:$H$198), MATCH(M$200, $J$138:$N$138, 0)))))</f>
        <v/>
      </c>
    </row>
    <row r="212" spans="7:13">
      <c r="I212" t="str">
        <f>IF($H212="","",
   IF(I$200="","",
    SUM(INDEX($J150:$N150, 1, MATCH(I$200, $J$138:$N$138, 0)):INDEX($J$139:$N$198, COUNTA($H$139:$H$198), MATCH(I$200, $J$138:$N$138, 0)))))</f>
        <v/>
      </c>
      <c r="J212" t="str">
        <f>IF($H212="","",
   IF(J$200="","",
    SUM(INDEX($J150:$N150, 1, MATCH(J$200, $J$138:$N$138, 0)):INDEX($J$139:$N$198, COUNTA($H$139:$H$198), MATCH(J$200, $J$138:$N$138, 0)))))</f>
        <v/>
      </c>
      <c r="K212" t="str">
        <f>IF($H212="","",
   IF(K$200="","",
    SUM(INDEX($J150:$N150, 1, MATCH(K$200, $J$138:$N$138, 0)):INDEX($J$139:$N$198, COUNTA($H$139:$H$198), MATCH(K$200, $J$138:$N$138, 0)))))</f>
        <v/>
      </c>
      <c r="L212" t="str">
        <f>IF($H212="","",
   IF(L$200="","",
    SUM(INDEX($J150:$N150, 1, MATCH(L$200, $J$138:$N$138, 0)):INDEX($J$139:$N$198, COUNTA($H$139:$H$198), MATCH(L$200, $J$138:$N$138, 0)))))</f>
        <v/>
      </c>
      <c r="M212" t="str">
        <f>IF($H212="","",
   IF(M$200="","",
    SUM(INDEX($J150:$N150, 1, MATCH(M$200, $J$138:$N$138, 0)):INDEX($J$139:$N$198, COUNTA($H$139:$H$198), MATCH(M$200, $J$138:$N$138, 0)))))</f>
        <v/>
      </c>
    </row>
    <row r="213" spans="7:13">
      <c r="I213" t="str">
        <f>IF($H213="","",
   IF(I$200="","",
    SUM(INDEX($J151:$N151, 1, MATCH(I$200, $J$138:$N$138, 0)):INDEX($J$139:$N$198, COUNTA($H$139:$H$198), MATCH(I$200, $J$138:$N$138, 0)))))</f>
        <v/>
      </c>
      <c r="J213" t="str">
        <f>IF($H213="","",
   IF(J$200="","",
    SUM(INDEX($J151:$N151, 1, MATCH(J$200, $J$138:$N$138, 0)):INDEX($J$139:$N$198, COUNTA($H$139:$H$198), MATCH(J$200, $J$138:$N$138, 0)))))</f>
        <v/>
      </c>
      <c r="K213" t="str">
        <f>IF($H213="","",
   IF(K$200="","",
    SUM(INDEX($J151:$N151, 1, MATCH(K$200, $J$138:$N$138, 0)):INDEX($J$139:$N$198, COUNTA($H$139:$H$198), MATCH(K$200, $J$138:$N$138, 0)))))</f>
        <v/>
      </c>
      <c r="L213" t="str">
        <f>IF($H213="","",
   IF(L$200="","",
    SUM(INDEX($J151:$N151, 1, MATCH(L$200, $J$138:$N$138, 0)):INDEX($J$139:$N$198, COUNTA($H$139:$H$198), MATCH(L$200, $J$138:$N$138, 0)))))</f>
        <v/>
      </c>
      <c r="M213" t="str">
        <f>IF($H213="","",
   IF(M$200="","",
    SUM(INDEX($J151:$N151, 1, MATCH(M$200, $J$138:$N$138, 0)):INDEX($J$139:$N$198, COUNTA($H$139:$H$198), MATCH(M$200, $J$138:$N$138, 0)))))</f>
        <v/>
      </c>
    </row>
    <row r="214" spans="7:13">
      <c r="I214" t="str">
        <f>IF($H214="","",
   IF(I$200="","",
    SUM(INDEX($J152:$N152, 1, MATCH(I$200, $J$138:$N$138, 0)):INDEX($J$139:$N$198, COUNTA($H$139:$H$198), MATCH(I$200, $J$138:$N$138, 0)))))</f>
        <v/>
      </c>
      <c r="J214" t="str">
        <f>IF($H214="","",
   IF(J$200="","",
    SUM(INDEX($J152:$N152, 1, MATCH(J$200, $J$138:$N$138, 0)):INDEX($J$139:$N$198, COUNTA($H$139:$H$198), MATCH(J$200, $J$138:$N$138, 0)))))</f>
        <v/>
      </c>
      <c r="K214" t="str">
        <f>IF($H214="","",
   IF(K$200="","",
    SUM(INDEX($J152:$N152, 1, MATCH(K$200, $J$138:$N$138, 0)):INDEX($J$139:$N$198, COUNTA($H$139:$H$198), MATCH(K$200, $J$138:$N$138, 0)))))</f>
        <v/>
      </c>
      <c r="L214" t="str">
        <f>IF($H214="","",
   IF(L$200="","",
    SUM(INDEX($J152:$N152, 1, MATCH(L$200, $J$138:$N$138, 0)):INDEX($J$139:$N$198, COUNTA($H$139:$H$198), MATCH(L$200, $J$138:$N$138, 0)))))</f>
        <v/>
      </c>
      <c r="M214" t="str">
        <f>IF($H214="","",
   IF(M$200="","",
    SUM(INDEX($J152:$N152, 1, MATCH(M$200, $J$138:$N$138, 0)):INDEX($J$139:$N$198, COUNTA($H$139:$H$198), MATCH(M$200, $J$138:$N$138, 0)))))</f>
        <v/>
      </c>
    </row>
    <row r="215" spans="7:13">
      <c r="I215" t="str">
        <f>IF($H215="","",
   IF(I$200="","",
    SUM(INDEX($J153:$N153, 1, MATCH(I$200, $J$138:$N$138, 0)):INDEX($J$139:$N$198, COUNTA($H$139:$H$198), MATCH(I$200, $J$138:$N$138, 0)))))</f>
        <v/>
      </c>
      <c r="J215" t="str">
        <f>IF($H215="","",
   IF(J$200="","",
    SUM(INDEX($J153:$N153, 1, MATCH(J$200, $J$138:$N$138, 0)):INDEX($J$139:$N$198, COUNTA($H$139:$H$198), MATCH(J$200, $J$138:$N$138, 0)))))</f>
        <v/>
      </c>
      <c r="K215" t="str">
        <f>IF($H215="","",
   IF(K$200="","",
    SUM(INDEX($J153:$N153, 1, MATCH(K$200, $J$138:$N$138, 0)):INDEX($J$139:$N$198, COUNTA($H$139:$H$198), MATCH(K$200, $J$138:$N$138, 0)))))</f>
        <v/>
      </c>
      <c r="L215" t="str">
        <f>IF($H215="","",
   IF(L$200="","",
    SUM(INDEX($J153:$N153, 1, MATCH(L$200, $J$138:$N$138, 0)):INDEX($J$139:$N$198, COUNTA($H$139:$H$198), MATCH(L$200, $J$138:$N$138, 0)))))</f>
        <v/>
      </c>
      <c r="M215" t="str">
        <f>IF($H215="","",
   IF(M$200="","",
    SUM(INDEX($J153:$N153, 1, MATCH(M$200, $J$138:$N$138, 0)):INDEX($J$139:$N$198, COUNTA($H$139:$H$198), MATCH(M$200, $J$138:$N$138, 0)))))</f>
        <v/>
      </c>
    </row>
    <row r="216" spans="7:13">
      <c r="I216" t="str">
        <f>IF($H216="","",
   IF(I$200="","",
    SUM(INDEX($J154:$N154, 1, MATCH(I$200, $J$138:$N$138, 0)):INDEX($J$139:$N$198, COUNTA($H$139:$H$198), MATCH(I$200, $J$138:$N$138, 0)))))</f>
        <v/>
      </c>
      <c r="J216" t="str">
        <f>IF($H216="","",
   IF(J$200="","",
    SUM(INDEX($J154:$N154, 1, MATCH(J$200, $J$138:$N$138, 0)):INDEX($J$139:$N$198, COUNTA($H$139:$H$198), MATCH(J$200, $J$138:$N$138, 0)))))</f>
        <v/>
      </c>
      <c r="K216" t="str">
        <f>IF($H216="","",
   IF(K$200="","",
    SUM(INDEX($J154:$N154, 1, MATCH(K$200, $J$138:$N$138, 0)):INDEX($J$139:$N$198, COUNTA($H$139:$H$198), MATCH(K$200, $J$138:$N$138, 0)))))</f>
        <v/>
      </c>
      <c r="L216" t="str">
        <f>IF($H216="","",
   IF(L$200="","",
    SUM(INDEX($J154:$N154, 1, MATCH(L$200, $J$138:$N$138, 0)):INDEX($J$139:$N$198, COUNTA($H$139:$H$198), MATCH(L$200, $J$138:$N$138, 0)))))</f>
        <v/>
      </c>
      <c r="M216" t="str">
        <f>IF($H216="","",
   IF(M$200="","",
    SUM(INDEX($J154:$N154, 1, MATCH(M$200, $J$138:$N$138, 0)):INDEX($J$139:$N$198, COUNTA($H$139:$H$198), MATCH(M$200, $J$138:$N$138, 0)))))</f>
        <v/>
      </c>
    </row>
    <row r="217" spans="7:13">
      <c r="I217" t="str">
        <f>IF($H217="","",
   IF(I$200="","",
    SUM(INDEX($J155:$N155, 1, MATCH(I$200, $J$138:$N$138, 0)):INDEX($J$139:$N$198, COUNTA($H$139:$H$198), MATCH(I$200, $J$138:$N$138, 0)))))</f>
        <v/>
      </c>
      <c r="J217" t="str">
        <f>IF($H217="","",
   IF(J$200="","",
    SUM(INDEX($J155:$N155, 1, MATCH(J$200, $J$138:$N$138, 0)):INDEX($J$139:$N$198, COUNTA($H$139:$H$198), MATCH(J$200, $J$138:$N$138, 0)))))</f>
        <v/>
      </c>
      <c r="K217" t="str">
        <f>IF($H217="","",
   IF(K$200="","",
    SUM(INDEX($J155:$N155, 1, MATCH(K$200, $J$138:$N$138, 0)):INDEX($J$139:$N$198, COUNTA($H$139:$H$198), MATCH(K$200, $J$138:$N$138, 0)))))</f>
        <v/>
      </c>
      <c r="L217" t="str">
        <f>IF($H217="","",
   IF(L$200="","",
    SUM(INDEX($J155:$N155, 1, MATCH(L$200, $J$138:$N$138, 0)):INDEX($J$139:$N$198, COUNTA($H$139:$H$198), MATCH(L$200, $J$138:$N$138, 0)))))</f>
        <v/>
      </c>
      <c r="M217" t="str">
        <f>IF($H217="","",
   IF(M$200="","",
    SUM(INDEX($J155:$N155, 1, MATCH(M$200, $J$138:$N$138, 0)):INDEX($J$139:$N$198, COUNTA($H$139:$H$198), MATCH(M$200, $J$138:$N$138, 0)))))</f>
        <v/>
      </c>
    </row>
    <row r="218" spans="7:13">
      <c r="I218" t="str">
        <f>IF($H218="","",
   IF(I$200="","",
    SUM(INDEX($J156:$N156, 1, MATCH(I$200, $J$138:$N$138, 0)):INDEX($J$139:$N$198, COUNTA($H$139:$H$198), MATCH(I$200, $J$138:$N$138, 0)))))</f>
        <v/>
      </c>
      <c r="J218" t="str">
        <f>IF($H218="","",
   IF(J$200="","",
    SUM(INDEX($J156:$N156, 1, MATCH(J$200, $J$138:$N$138, 0)):INDEX($J$139:$N$198, COUNTA($H$139:$H$198), MATCH(J$200, $J$138:$N$138, 0)))))</f>
        <v/>
      </c>
      <c r="K218" t="str">
        <f>IF($H218="","",
   IF(K$200="","",
    SUM(INDEX($J156:$N156, 1, MATCH(K$200, $J$138:$N$138, 0)):INDEX($J$139:$N$198, COUNTA($H$139:$H$198), MATCH(K$200, $J$138:$N$138, 0)))))</f>
        <v/>
      </c>
      <c r="L218" t="str">
        <f>IF($H218="","",
   IF(L$200="","",
    SUM(INDEX($J156:$N156, 1, MATCH(L$200, $J$138:$N$138, 0)):INDEX($J$139:$N$198, COUNTA($H$139:$H$198), MATCH(L$200, $J$138:$N$138, 0)))))</f>
        <v/>
      </c>
      <c r="M218" t="str">
        <f>IF($H218="","",
   IF(M$200="","",
    SUM(INDEX($J156:$N156, 1, MATCH(M$200, $J$138:$N$138, 0)):INDEX($J$139:$N$198, COUNTA($H$139:$H$198), MATCH(M$200, $J$138:$N$138, 0)))))</f>
        <v/>
      </c>
    </row>
    <row r="219" spans="7:13">
      <c r="I219" t="str">
        <f>IF($H219="","",
   IF(I$200="","",
    SUM(INDEX($J157:$N157, 1, MATCH(I$200, $J$138:$N$138, 0)):INDEX($J$139:$N$198, COUNTA($H$139:$H$198), MATCH(I$200, $J$138:$N$138, 0)))))</f>
        <v/>
      </c>
      <c r="J219" t="str">
        <f>IF($H219="","",
   IF(J$200="","",
    SUM(INDEX($J157:$N157, 1, MATCH(J$200, $J$138:$N$138, 0)):INDEX($J$139:$N$198, COUNTA($H$139:$H$198), MATCH(J$200, $J$138:$N$138, 0)))))</f>
        <v/>
      </c>
      <c r="K219" t="str">
        <f>IF($H219="","",
   IF(K$200="","",
    SUM(INDEX($J157:$N157, 1, MATCH(K$200, $J$138:$N$138, 0)):INDEX($J$139:$N$198, COUNTA($H$139:$H$198), MATCH(K$200, $J$138:$N$138, 0)))))</f>
        <v/>
      </c>
      <c r="L219" t="str">
        <f>IF($H219="","",
   IF(L$200="","",
    SUM(INDEX($J157:$N157, 1, MATCH(L$200, $J$138:$N$138, 0)):INDEX($J$139:$N$198, COUNTA($H$139:$H$198), MATCH(L$200, $J$138:$N$138, 0)))))</f>
        <v/>
      </c>
      <c r="M219" t="str">
        <f>IF($H219="","",
   IF(M$200="","",
    SUM(INDEX($J157:$N157, 1, MATCH(M$200, $J$138:$N$138, 0)):INDEX($J$139:$N$198, COUNTA($H$139:$H$198), MATCH(M$200, $J$138:$N$138, 0)))))</f>
        <v/>
      </c>
    </row>
    <row r="220" spans="7:13">
      <c r="I220" t="str">
        <f>IF($H220="","",
   IF(I$200="","",
    SUM(INDEX($J158:$N158, 1, MATCH(I$200, $J$138:$N$138, 0)):INDEX($J$139:$N$198, COUNTA($H$139:$H$198), MATCH(I$200, $J$138:$N$138, 0)))))</f>
        <v/>
      </c>
      <c r="J220" t="str">
        <f>IF($H220="","",
   IF(J$200="","",
    SUM(INDEX($J158:$N158, 1, MATCH(J$200, $J$138:$N$138, 0)):INDEX($J$139:$N$198, COUNTA($H$139:$H$198), MATCH(J$200, $J$138:$N$138, 0)))))</f>
        <v/>
      </c>
      <c r="K220" t="str">
        <f>IF($H220="","",
   IF(K$200="","",
    SUM(INDEX($J158:$N158, 1, MATCH(K$200, $J$138:$N$138, 0)):INDEX($J$139:$N$198, COUNTA($H$139:$H$198), MATCH(K$200, $J$138:$N$138, 0)))))</f>
        <v/>
      </c>
      <c r="L220" t="str">
        <f>IF($H220="","",
   IF(L$200="","",
    SUM(INDEX($J158:$N158, 1, MATCH(L$200, $J$138:$N$138, 0)):INDEX($J$139:$N$198, COUNTA($H$139:$H$198), MATCH(L$200, $J$138:$N$138, 0)))))</f>
        <v/>
      </c>
      <c r="M220" t="str">
        <f>IF($H220="","",
   IF(M$200="","",
    SUM(INDEX($J158:$N158, 1, MATCH(M$200, $J$138:$N$138, 0)):INDEX($J$139:$N$198, COUNTA($H$139:$H$198), MATCH(M$200, $J$138:$N$138, 0)))))</f>
        <v/>
      </c>
    </row>
    <row r="221" spans="7:13">
      <c r="I221" t="str">
        <f>IF($H221="","",
   IF(I$200="","",
    SUM(INDEX($J159:$N159, 1, MATCH(I$200, $J$138:$N$138, 0)):INDEX($J$139:$N$198, COUNTA($H$139:$H$198), MATCH(I$200, $J$138:$N$138, 0)))))</f>
        <v/>
      </c>
      <c r="J221" t="str">
        <f>IF($H221="","",
   IF(J$200="","",
    SUM(INDEX($J159:$N159, 1, MATCH(J$200, $J$138:$N$138, 0)):INDEX($J$139:$N$198, COUNTA($H$139:$H$198), MATCH(J$200, $J$138:$N$138, 0)))))</f>
        <v/>
      </c>
      <c r="K221" t="str">
        <f>IF($H221="","",
   IF(K$200="","",
    SUM(INDEX($J159:$N159, 1, MATCH(K$200, $J$138:$N$138, 0)):INDEX($J$139:$N$198, COUNTA($H$139:$H$198), MATCH(K$200, $J$138:$N$138, 0)))))</f>
        <v/>
      </c>
      <c r="L221" t="str">
        <f>IF($H221="","",
   IF(L$200="","",
    SUM(INDEX($J159:$N159, 1, MATCH(L$200, $J$138:$N$138, 0)):INDEX($J$139:$N$198, COUNTA($H$139:$H$198), MATCH(L$200, $J$138:$N$138, 0)))))</f>
        <v/>
      </c>
      <c r="M221" t="str">
        <f>IF($H221="","",
   IF(M$200="","",
    SUM(INDEX($J159:$N159, 1, MATCH(M$200, $J$138:$N$138, 0)):INDEX($J$139:$N$198, COUNTA($H$139:$H$198), MATCH(M$200, $J$138:$N$138, 0)))))</f>
        <v/>
      </c>
    </row>
    <row r="222" spans="7:13">
      <c r="I222" t="str">
        <f>IF($H222="","",
   IF(I$200="","",
    SUM(INDEX($J160:$N160, 1, MATCH(I$200, $J$138:$N$138, 0)):INDEX($J$139:$N$198, COUNTA($H$139:$H$198), MATCH(I$200, $J$138:$N$138, 0)))))</f>
        <v/>
      </c>
      <c r="J222" t="str">
        <f>IF($H222="","",
   IF(J$200="","",
    SUM(INDEX($J160:$N160, 1, MATCH(J$200, $J$138:$N$138, 0)):INDEX($J$139:$N$198, COUNTA($H$139:$H$198), MATCH(J$200, $J$138:$N$138, 0)))))</f>
        <v/>
      </c>
      <c r="K222" t="str">
        <f>IF($H222="","",
   IF(K$200="","",
    SUM(INDEX($J160:$N160, 1, MATCH(K$200, $J$138:$N$138, 0)):INDEX($J$139:$N$198, COUNTA($H$139:$H$198), MATCH(K$200, $J$138:$N$138, 0)))))</f>
        <v/>
      </c>
      <c r="L222" t="str">
        <f>IF($H222="","",
   IF(L$200="","",
    SUM(INDEX($J160:$N160, 1, MATCH(L$200, $J$138:$N$138, 0)):INDEX($J$139:$N$198, COUNTA($H$139:$H$198), MATCH(L$200, $J$138:$N$138, 0)))))</f>
        <v/>
      </c>
      <c r="M222" t="str">
        <f>IF($H222="","",
   IF(M$200="","",
    SUM(INDEX($J160:$N160, 1, MATCH(M$200, $J$138:$N$138, 0)):INDEX($J$139:$N$198, COUNTA($H$139:$H$198), MATCH(M$200, $J$138:$N$138, 0)))))</f>
        <v/>
      </c>
    </row>
    <row r="223" spans="7:13">
      <c r="I223" t="str">
        <f>IF($H223="","",
   IF(I$200="","",
    SUM(INDEX($J161:$N161, 1, MATCH(I$200, $J$138:$N$138, 0)):INDEX($J$139:$N$198, COUNTA($H$139:$H$198), MATCH(I$200, $J$138:$N$138, 0)))))</f>
        <v/>
      </c>
      <c r="J223" t="str">
        <f>IF($H223="","",
   IF(J$200="","",
    SUM(INDEX($J161:$N161, 1, MATCH(J$200, $J$138:$N$138, 0)):INDEX($J$139:$N$198, COUNTA($H$139:$H$198), MATCH(J$200, $J$138:$N$138, 0)))))</f>
        <v/>
      </c>
      <c r="K223" t="str">
        <f>IF($H223="","",
   IF(K$200="","",
    SUM(INDEX($J161:$N161, 1, MATCH(K$200, $J$138:$N$138, 0)):INDEX($J$139:$N$198, COUNTA($H$139:$H$198), MATCH(K$200, $J$138:$N$138, 0)))))</f>
        <v/>
      </c>
      <c r="L223" t="str">
        <f>IF($H223="","",
   IF(L$200="","",
    SUM(INDEX($J161:$N161, 1, MATCH(L$200, $J$138:$N$138, 0)):INDEX($J$139:$N$198, COUNTA($H$139:$H$198), MATCH(L$200, $J$138:$N$138, 0)))))</f>
        <v/>
      </c>
      <c r="M223" t="str">
        <f>IF($H223="","",
   IF(M$200="","",
    SUM(INDEX($J161:$N161, 1, MATCH(M$200, $J$138:$N$138, 0)):INDEX($J$139:$N$198, COUNTA($H$139:$H$198), MATCH(M$200, $J$138:$N$138, 0)))))</f>
        <v/>
      </c>
    </row>
    <row r="224" spans="7:13">
      <c r="I224" t="str">
        <f>IF($H224="","",
   IF(I$200="","",
    SUM(INDEX($J162:$N162, 1, MATCH(I$200, $J$138:$N$138, 0)):INDEX($J$139:$N$198, COUNTA($H$139:$H$198), MATCH(I$200, $J$138:$N$138, 0)))))</f>
        <v/>
      </c>
      <c r="J224" t="str">
        <f>IF($H224="","",
   IF(J$200="","",
    SUM(INDEX($J162:$N162, 1, MATCH(J$200, $J$138:$N$138, 0)):INDEX($J$139:$N$198, COUNTA($H$139:$H$198), MATCH(J$200, $J$138:$N$138, 0)))))</f>
        <v/>
      </c>
      <c r="K224" t="str">
        <f>IF($H224="","",
   IF(K$200="","",
    SUM(INDEX($J162:$N162, 1, MATCH(K$200, $J$138:$N$138, 0)):INDEX($J$139:$N$198, COUNTA($H$139:$H$198), MATCH(K$200, $J$138:$N$138, 0)))))</f>
        <v/>
      </c>
      <c r="L224" t="str">
        <f>IF($H224="","",
   IF(L$200="","",
    SUM(INDEX($J162:$N162, 1, MATCH(L$200, $J$138:$N$138, 0)):INDEX($J$139:$N$198, COUNTA($H$139:$H$198), MATCH(L$200, $J$138:$N$138, 0)))))</f>
        <v/>
      </c>
      <c r="M224" t="str">
        <f>IF($H224="","",
   IF(M$200="","",
    SUM(INDEX($J162:$N162, 1, MATCH(M$200, $J$138:$N$138, 0)):INDEX($J$139:$N$198, COUNTA($H$139:$H$198), MATCH(M$200, $J$138:$N$138, 0)))))</f>
        <v/>
      </c>
    </row>
    <row r="225" spans="9:13">
      <c r="I225" t="str">
        <f>IF($H225="","",
   IF(I$200="","",
    SUM(INDEX($J163:$N163, 1, MATCH(I$200, $J$138:$N$138, 0)):INDEX($J$139:$N$198, COUNTA($H$139:$H$198), MATCH(I$200, $J$138:$N$138, 0)))))</f>
        <v/>
      </c>
      <c r="J225" t="str">
        <f>IF($H225="","",
   IF(J$200="","",
    SUM(INDEX($J163:$N163, 1, MATCH(J$200, $J$138:$N$138, 0)):INDEX($J$139:$N$198, COUNTA($H$139:$H$198), MATCH(J$200, $J$138:$N$138, 0)))))</f>
        <v/>
      </c>
      <c r="K225" t="str">
        <f>IF($H225="","",
   IF(K$200="","",
    SUM(INDEX($J163:$N163, 1, MATCH(K$200, $J$138:$N$138, 0)):INDEX($J$139:$N$198, COUNTA($H$139:$H$198), MATCH(K$200, $J$138:$N$138, 0)))))</f>
        <v/>
      </c>
      <c r="L225" t="str">
        <f>IF($H225="","",
   IF(L$200="","",
    SUM(INDEX($J163:$N163, 1, MATCH(L$200, $J$138:$N$138, 0)):INDEX($J$139:$N$198, COUNTA($H$139:$H$198), MATCH(L$200, $J$138:$N$138, 0)))))</f>
        <v/>
      </c>
      <c r="M225" t="str">
        <f>IF($H225="","",
   IF(M$200="","",
    SUM(INDEX($J163:$N163, 1, MATCH(M$200, $J$138:$N$138, 0)):INDEX($J$139:$N$198, COUNTA($H$139:$H$198), MATCH(M$200, $J$138:$N$138, 0)))))</f>
        <v/>
      </c>
    </row>
    <row r="226" spans="9:13">
      <c r="I226" t="str">
        <f>IF($H226="","",
   IF(I$200="","",
    SUM(INDEX($J164:$N164, 1, MATCH(I$200, $J$138:$N$138, 0)):INDEX($J$139:$N$198, COUNTA($H$139:$H$198), MATCH(I$200, $J$138:$N$138, 0)))))</f>
        <v/>
      </c>
      <c r="J226" t="str">
        <f>IF($H226="","",
   IF(J$200="","",
    SUM(INDEX($J164:$N164, 1, MATCH(J$200, $J$138:$N$138, 0)):INDEX($J$139:$N$198, COUNTA($H$139:$H$198), MATCH(J$200, $J$138:$N$138, 0)))))</f>
        <v/>
      </c>
      <c r="K226" t="str">
        <f>IF($H226="","",
   IF(K$200="","",
    SUM(INDEX($J164:$N164, 1, MATCH(K$200, $J$138:$N$138, 0)):INDEX($J$139:$N$198, COUNTA($H$139:$H$198), MATCH(K$200, $J$138:$N$138, 0)))))</f>
        <v/>
      </c>
      <c r="L226" t="str">
        <f>IF($H226="","",
   IF(L$200="","",
    SUM(INDEX($J164:$N164, 1, MATCH(L$200, $J$138:$N$138, 0)):INDEX($J$139:$N$198, COUNTA($H$139:$H$198), MATCH(L$200, $J$138:$N$138, 0)))))</f>
        <v/>
      </c>
      <c r="M226" t="str">
        <f>IF($H226="","",
   IF(M$200="","",
    SUM(INDEX($J164:$N164, 1, MATCH(M$200, $J$138:$N$138, 0)):INDEX($J$139:$N$198, COUNTA($H$139:$H$198), MATCH(M$200, $J$138:$N$138, 0)))))</f>
        <v/>
      </c>
    </row>
    <row r="227" spans="9:13">
      <c r="I227" t="str">
        <f>IF($H227="","",
   IF(I$200="","",
    SUM(INDEX($J165:$N165, 1, MATCH(I$200, $J$138:$N$138, 0)):INDEX($J$139:$N$198, COUNTA($H$139:$H$198), MATCH(I$200, $J$138:$N$138, 0)))))</f>
        <v/>
      </c>
      <c r="J227" t="str">
        <f>IF($H227="","",
   IF(J$200="","",
    SUM(INDEX($J165:$N165, 1, MATCH(J$200, $J$138:$N$138, 0)):INDEX($J$139:$N$198, COUNTA($H$139:$H$198), MATCH(J$200, $J$138:$N$138, 0)))))</f>
        <v/>
      </c>
      <c r="K227" t="str">
        <f>IF($H227="","",
   IF(K$200="","",
    SUM(INDEX($J165:$N165, 1, MATCH(K$200, $J$138:$N$138, 0)):INDEX($J$139:$N$198, COUNTA($H$139:$H$198), MATCH(K$200, $J$138:$N$138, 0)))))</f>
        <v/>
      </c>
      <c r="L227" t="str">
        <f>IF($H227="","",
   IF(L$200="","",
    SUM(INDEX($J165:$N165, 1, MATCH(L$200, $J$138:$N$138, 0)):INDEX($J$139:$N$198, COUNTA($H$139:$H$198), MATCH(L$200, $J$138:$N$138, 0)))))</f>
        <v/>
      </c>
      <c r="M227" t="str">
        <f>IF($H227="","",
   IF(M$200="","",
    SUM(INDEX($J165:$N165, 1, MATCH(M$200, $J$138:$N$138, 0)):INDEX($J$139:$N$198, COUNTA($H$139:$H$198), MATCH(M$200, $J$138:$N$138, 0)))))</f>
        <v/>
      </c>
    </row>
    <row r="228" spans="9:13">
      <c r="I228" t="str">
        <f>IF($H228="","",
   IF(I$200="","",
    SUM(INDEX($J166:$N166, 1, MATCH(I$200, $J$138:$N$138, 0)):INDEX($J$139:$N$198, COUNTA($H$139:$H$198), MATCH(I$200, $J$138:$N$138, 0)))))</f>
        <v/>
      </c>
      <c r="J228" t="str">
        <f>IF($H228="","",
   IF(J$200="","",
    SUM(INDEX($J166:$N166, 1, MATCH(J$200, $J$138:$N$138, 0)):INDEX($J$139:$N$198, COUNTA($H$139:$H$198), MATCH(J$200, $J$138:$N$138, 0)))))</f>
        <v/>
      </c>
      <c r="K228" t="str">
        <f>IF($H228="","",
   IF(K$200="","",
    SUM(INDEX($J166:$N166, 1, MATCH(K$200, $J$138:$N$138, 0)):INDEX($J$139:$N$198, COUNTA($H$139:$H$198), MATCH(K$200, $J$138:$N$138, 0)))))</f>
        <v/>
      </c>
      <c r="L228" t="str">
        <f>IF($H228="","",
   IF(L$200="","",
    SUM(INDEX($J166:$N166, 1, MATCH(L$200, $J$138:$N$138, 0)):INDEX($J$139:$N$198, COUNTA($H$139:$H$198), MATCH(L$200, $J$138:$N$138, 0)))))</f>
        <v/>
      </c>
      <c r="M228" t="str">
        <f>IF($H228="","",
   IF(M$200="","",
    SUM(INDEX($J166:$N166, 1, MATCH(M$200, $J$138:$N$138, 0)):INDEX($J$139:$N$198, COUNTA($H$139:$H$198), MATCH(M$200, $J$138:$N$138, 0)))))</f>
        <v/>
      </c>
    </row>
    <row r="229" spans="9:13">
      <c r="I229" t="str">
        <f>IF($H229="","",
   IF(I$200="","",
    SUM(INDEX($J167:$N167, 1, MATCH(I$200, $J$138:$N$138, 0)):INDEX($J$139:$N$198, COUNTA($H$139:$H$198), MATCH(I$200, $J$138:$N$138, 0)))))</f>
        <v/>
      </c>
      <c r="J229" t="str">
        <f>IF($H229="","",
   IF(J$200="","",
    SUM(INDEX($J167:$N167, 1, MATCH(J$200, $J$138:$N$138, 0)):INDEX($J$139:$N$198, COUNTA($H$139:$H$198), MATCH(J$200, $J$138:$N$138, 0)))))</f>
        <v/>
      </c>
      <c r="K229" t="str">
        <f>IF($H229="","",
   IF(K$200="","",
    SUM(INDEX($J167:$N167, 1, MATCH(K$200, $J$138:$N$138, 0)):INDEX($J$139:$N$198, COUNTA($H$139:$H$198), MATCH(K$200, $J$138:$N$138, 0)))))</f>
        <v/>
      </c>
      <c r="L229" t="str">
        <f>IF($H229="","",
   IF(L$200="","",
    SUM(INDEX($J167:$N167, 1, MATCH(L$200, $J$138:$N$138, 0)):INDEX($J$139:$N$198, COUNTA($H$139:$H$198), MATCH(L$200, $J$138:$N$138, 0)))))</f>
        <v/>
      </c>
      <c r="M229" t="str">
        <f>IF($H229="","",
   IF(M$200="","",
    SUM(INDEX($J167:$N167, 1, MATCH(M$200, $J$138:$N$138, 0)):INDEX($J$139:$N$198, COUNTA($H$139:$H$198), MATCH(M$200, $J$138:$N$138, 0)))))</f>
        <v/>
      </c>
    </row>
    <row r="230" spans="9:13">
      <c r="I230" t="str">
        <f>IF($H230="","",
   IF(I$200="","",
    SUM(INDEX($J168:$N168, 1, MATCH(I$200, $J$138:$N$138, 0)):INDEX($J$139:$N$198, COUNTA($H$139:$H$198), MATCH(I$200, $J$138:$N$138, 0)))))</f>
        <v/>
      </c>
      <c r="J230" t="str">
        <f>IF($H230="","",
   IF(J$200="","",
    SUM(INDEX($J168:$N168, 1, MATCH(J$200, $J$138:$N$138, 0)):INDEX($J$139:$N$198, COUNTA($H$139:$H$198), MATCH(J$200, $J$138:$N$138, 0)))))</f>
        <v/>
      </c>
      <c r="K230" t="str">
        <f>IF($H230="","",
   IF(K$200="","",
    SUM(INDEX($J168:$N168, 1, MATCH(K$200, $J$138:$N$138, 0)):INDEX($J$139:$N$198, COUNTA($H$139:$H$198), MATCH(K$200, $J$138:$N$138, 0)))))</f>
        <v/>
      </c>
      <c r="L230" t="str">
        <f>IF($H230="","",
   IF(L$200="","",
    SUM(INDEX($J168:$N168, 1, MATCH(L$200, $J$138:$N$138, 0)):INDEX($J$139:$N$198, COUNTA($H$139:$H$198), MATCH(L$200, $J$138:$N$138, 0)))))</f>
        <v/>
      </c>
      <c r="M230" t="str">
        <f>IF($H230="","",
   IF(M$200="","",
    SUM(INDEX($J168:$N168, 1, MATCH(M$200, $J$138:$N$138, 0)):INDEX($J$139:$N$198, COUNTA($H$139:$H$198), MATCH(M$200, $J$138:$N$138, 0)))))</f>
        <v/>
      </c>
    </row>
    <row r="231" spans="9:13">
      <c r="I231" t="str">
        <f>IF($H231="","",
   IF(I$200="","",
    SUM(INDEX($J169:$N169, 1, MATCH(I$200, $J$138:$N$138, 0)):INDEX($J$139:$N$198, COUNTA($H$139:$H$198), MATCH(I$200, $J$138:$N$138, 0)))))</f>
        <v/>
      </c>
      <c r="J231" t="str">
        <f>IF($H231="","",
   IF(J$200="","",
    SUM(INDEX($J169:$N169, 1, MATCH(J$200, $J$138:$N$138, 0)):INDEX($J$139:$N$198, COUNTA($H$139:$H$198), MATCH(J$200, $J$138:$N$138, 0)))))</f>
        <v/>
      </c>
      <c r="K231" t="str">
        <f>IF($H231="","",
   IF(K$200="","",
    SUM(INDEX($J169:$N169, 1, MATCH(K$200, $J$138:$N$138, 0)):INDEX($J$139:$N$198, COUNTA($H$139:$H$198), MATCH(K$200, $J$138:$N$138, 0)))))</f>
        <v/>
      </c>
      <c r="L231" t="str">
        <f>IF($H231="","",
   IF(L$200="","",
    SUM(INDEX($J169:$N169, 1, MATCH(L$200, $J$138:$N$138, 0)):INDEX($J$139:$N$198, COUNTA($H$139:$H$198), MATCH(L$200, $J$138:$N$138, 0)))))</f>
        <v/>
      </c>
      <c r="M231" t="str">
        <f>IF($H231="","",
   IF(M$200="","",
    SUM(INDEX($J169:$N169, 1, MATCH(M$200, $J$138:$N$138, 0)):INDEX($J$139:$N$198, COUNTA($H$139:$H$198), MATCH(M$200, $J$138:$N$138, 0)))))</f>
        <v/>
      </c>
    </row>
    <row r="232" spans="9:13">
      <c r="I232" t="str">
        <f>IF($H232="","",
   IF(I$200="","",
    SUM(INDEX($J170:$N170, 1, MATCH(I$200, $J$138:$N$138, 0)):INDEX($J$139:$N$198, COUNTA($H$139:$H$198), MATCH(I$200, $J$138:$N$138, 0)))))</f>
        <v/>
      </c>
      <c r="J232" t="str">
        <f>IF($H232="","",
   IF(J$200="","",
    SUM(INDEX($J170:$N170, 1, MATCH(J$200, $J$138:$N$138, 0)):INDEX($J$139:$N$198, COUNTA($H$139:$H$198), MATCH(J$200, $J$138:$N$138, 0)))))</f>
        <v/>
      </c>
      <c r="K232" t="str">
        <f>IF($H232="","",
   IF(K$200="","",
    SUM(INDEX($J170:$N170, 1, MATCH(K$200, $J$138:$N$138, 0)):INDEX($J$139:$N$198, COUNTA($H$139:$H$198), MATCH(K$200, $J$138:$N$138, 0)))))</f>
        <v/>
      </c>
      <c r="L232" t="str">
        <f>IF($H232="","",
   IF(L$200="","",
    SUM(INDEX($J170:$N170, 1, MATCH(L$200, $J$138:$N$138, 0)):INDEX($J$139:$N$198, COUNTA($H$139:$H$198), MATCH(L$200, $J$138:$N$138, 0)))))</f>
        <v/>
      </c>
      <c r="M232" t="str">
        <f>IF($H232="","",
   IF(M$200="","",
    SUM(INDEX($J170:$N170, 1, MATCH(M$200, $J$138:$N$138, 0)):INDEX($J$139:$N$198, COUNTA($H$139:$H$198), MATCH(M$200, $J$138:$N$138, 0)))))</f>
        <v/>
      </c>
    </row>
    <row r="233" spans="9:13">
      <c r="I233" t="str">
        <f>IF($H233="","",
   IF(I$200="","",
    SUM(INDEX($J171:$N171, 1, MATCH(I$200, $J$138:$N$138, 0)):INDEX($J$139:$N$198, COUNTA($H$139:$H$198), MATCH(I$200, $J$138:$N$138, 0)))))</f>
        <v/>
      </c>
      <c r="J233" t="str">
        <f>IF($H233="","",
   IF(J$200="","",
    SUM(INDEX($J171:$N171, 1, MATCH(J$200, $J$138:$N$138, 0)):INDEX($J$139:$N$198, COUNTA($H$139:$H$198), MATCH(J$200, $J$138:$N$138, 0)))))</f>
        <v/>
      </c>
      <c r="K233" t="str">
        <f>IF($H233="","",
   IF(K$200="","",
    SUM(INDEX($J171:$N171, 1, MATCH(K$200, $J$138:$N$138, 0)):INDEX($J$139:$N$198, COUNTA($H$139:$H$198), MATCH(K$200, $J$138:$N$138, 0)))))</f>
        <v/>
      </c>
      <c r="L233" t="str">
        <f>IF($H233="","",
   IF(L$200="","",
    SUM(INDEX($J171:$N171, 1, MATCH(L$200, $J$138:$N$138, 0)):INDEX($J$139:$N$198, COUNTA($H$139:$H$198), MATCH(L$200, $J$138:$N$138, 0)))))</f>
        <v/>
      </c>
      <c r="M233" t="str">
        <f>IF($H233="","",
   IF(M$200="","",
    SUM(INDEX($J171:$N171, 1, MATCH(M$200, $J$138:$N$138, 0)):INDEX($J$139:$N$198, COUNTA($H$139:$H$198), MATCH(M$200, $J$138:$N$138, 0)))))</f>
        <v/>
      </c>
    </row>
    <row r="234" spans="9:13">
      <c r="I234" t="str">
        <f>IF($H234="","",
   IF(I$200="","",
    SUM(INDEX($J172:$N172, 1, MATCH(I$200, $J$138:$N$138, 0)):INDEX($J$139:$N$198, COUNTA($H$139:$H$198), MATCH(I$200, $J$138:$N$138, 0)))))</f>
        <v/>
      </c>
      <c r="J234" t="str">
        <f>IF($H234="","",
   IF(J$200="","",
    SUM(INDEX($J172:$N172, 1, MATCH(J$200, $J$138:$N$138, 0)):INDEX($J$139:$N$198, COUNTA($H$139:$H$198), MATCH(J$200, $J$138:$N$138, 0)))))</f>
        <v/>
      </c>
      <c r="K234" t="str">
        <f>IF($H234="","",
   IF(K$200="","",
    SUM(INDEX($J172:$N172, 1, MATCH(K$200, $J$138:$N$138, 0)):INDEX($J$139:$N$198, COUNTA($H$139:$H$198), MATCH(K$200, $J$138:$N$138, 0)))))</f>
        <v/>
      </c>
      <c r="L234" t="str">
        <f>IF($H234="","",
   IF(L$200="","",
    SUM(INDEX($J172:$N172, 1, MATCH(L$200, $J$138:$N$138, 0)):INDEX($J$139:$N$198, COUNTA($H$139:$H$198), MATCH(L$200, $J$138:$N$138, 0)))))</f>
        <v/>
      </c>
      <c r="M234" t="str">
        <f>IF($H234="","",
   IF(M$200="","",
    SUM(INDEX($J172:$N172, 1, MATCH(M$200, $J$138:$N$138, 0)):INDEX($J$139:$N$198, COUNTA($H$139:$H$198), MATCH(M$200, $J$138:$N$138, 0)))))</f>
        <v/>
      </c>
    </row>
    <row r="235" spans="9:13">
      <c r="I235" t="str">
        <f>IF($H235="","",
   IF(I$200="","",
    SUM(INDEX($J173:$N173, 1, MATCH(I$200, $J$138:$N$138, 0)):INDEX($J$139:$N$198, COUNTA($H$139:$H$198), MATCH(I$200, $J$138:$N$138, 0)))))</f>
        <v/>
      </c>
      <c r="J235" t="str">
        <f>IF($H235="","",
   IF(J$200="","",
    SUM(INDEX($J173:$N173, 1, MATCH(J$200, $J$138:$N$138, 0)):INDEX($J$139:$N$198, COUNTA($H$139:$H$198), MATCH(J$200, $J$138:$N$138, 0)))))</f>
        <v/>
      </c>
      <c r="K235" t="str">
        <f>IF($H235="","",
   IF(K$200="","",
    SUM(INDEX($J173:$N173, 1, MATCH(K$200, $J$138:$N$138, 0)):INDEX($J$139:$N$198, COUNTA($H$139:$H$198), MATCH(K$200, $J$138:$N$138, 0)))))</f>
        <v/>
      </c>
      <c r="L235" t="str">
        <f>IF($H235="","",
   IF(L$200="","",
    SUM(INDEX($J173:$N173, 1, MATCH(L$200, $J$138:$N$138, 0)):INDEX($J$139:$N$198, COUNTA($H$139:$H$198), MATCH(L$200, $J$138:$N$138, 0)))))</f>
        <v/>
      </c>
      <c r="M235" t="str">
        <f>IF($H235="","",
   IF(M$200="","",
    SUM(INDEX($J173:$N173, 1, MATCH(M$200, $J$138:$N$138, 0)):INDEX($J$139:$N$198, COUNTA($H$139:$H$198), MATCH(M$200, $J$138:$N$138, 0)))))</f>
        <v/>
      </c>
    </row>
    <row r="236" spans="9:13">
      <c r="I236" t="str">
        <f>IF($H236="","",
   IF(I$200="","",
    SUM(INDEX($J174:$N174, 1, MATCH(I$200, $J$138:$N$138, 0)):INDEX($J$139:$N$198, COUNTA($H$139:$H$198), MATCH(I$200, $J$138:$N$138, 0)))))</f>
        <v/>
      </c>
      <c r="J236" t="str">
        <f>IF($H236="","",
   IF(J$200="","",
    SUM(INDEX($J174:$N174, 1, MATCH(J$200, $J$138:$N$138, 0)):INDEX($J$139:$N$198, COUNTA($H$139:$H$198), MATCH(J$200, $J$138:$N$138, 0)))))</f>
        <v/>
      </c>
      <c r="K236" t="str">
        <f>IF($H236="","",
   IF(K$200="","",
    SUM(INDEX($J174:$N174, 1, MATCH(K$200, $J$138:$N$138, 0)):INDEX($J$139:$N$198, COUNTA($H$139:$H$198), MATCH(K$200, $J$138:$N$138, 0)))))</f>
        <v/>
      </c>
      <c r="L236" t="str">
        <f>IF($H236="","",
   IF(L$200="","",
    SUM(INDEX($J174:$N174, 1, MATCH(L$200, $J$138:$N$138, 0)):INDEX($J$139:$N$198, COUNTA($H$139:$H$198), MATCH(L$200, $J$138:$N$138, 0)))))</f>
        <v/>
      </c>
      <c r="M236" t="str">
        <f>IF($H236="","",
   IF(M$200="","",
    SUM(INDEX($J174:$N174, 1, MATCH(M$200, $J$138:$N$138, 0)):INDEX($J$139:$N$198, COUNTA($H$139:$H$198), MATCH(M$200, $J$138:$N$138, 0)))))</f>
        <v/>
      </c>
    </row>
    <row r="237" spans="9:13">
      <c r="I237" t="str">
        <f>IF($H237="","",
   IF(I$200="","",
    SUM(INDEX($J175:$N175, 1, MATCH(I$200, $J$138:$N$138, 0)):INDEX($J$139:$N$198, COUNTA($H$139:$H$198), MATCH(I$200, $J$138:$N$138, 0)))))</f>
        <v/>
      </c>
      <c r="J237" t="str">
        <f>IF($H237="","",
   IF(J$200="","",
    SUM(INDEX($J175:$N175, 1, MATCH(J$200, $J$138:$N$138, 0)):INDEX($J$139:$N$198, COUNTA($H$139:$H$198), MATCH(J$200, $J$138:$N$138, 0)))))</f>
        <v/>
      </c>
      <c r="K237" t="str">
        <f>IF($H237="","",
   IF(K$200="","",
    SUM(INDEX($J175:$N175, 1, MATCH(K$200, $J$138:$N$138, 0)):INDEX($J$139:$N$198, COUNTA($H$139:$H$198), MATCH(K$200, $J$138:$N$138, 0)))))</f>
        <v/>
      </c>
      <c r="L237" t="str">
        <f>IF($H237="","",
   IF(L$200="","",
    SUM(INDEX($J175:$N175, 1, MATCH(L$200, $J$138:$N$138, 0)):INDEX($J$139:$N$198, COUNTA($H$139:$H$198), MATCH(L$200, $J$138:$N$138, 0)))))</f>
        <v/>
      </c>
      <c r="M237" t="str">
        <f>IF($H237="","",
   IF(M$200="","",
    SUM(INDEX($J175:$N175, 1, MATCH(M$200, $J$138:$N$138, 0)):INDEX($J$139:$N$198, COUNTA($H$139:$H$198), MATCH(M$200, $J$138:$N$138, 0)))))</f>
        <v/>
      </c>
    </row>
    <row r="238" spans="9:13">
      <c r="I238" t="str">
        <f>IF($H238="","",
   IF(I$200="","",
    SUM(INDEX($J176:$N176, 1, MATCH(I$200, $J$138:$N$138, 0)):INDEX($J$139:$N$198, COUNTA($H$139:$H$198), MATCH(I$200, $J$138:$N$138, 0)))))</f>
        <v/>
      </c>
      <c r="J238" t="str">
        <f>IF($H238="","",
   IF(J$200="","",
    SUM(INDEX($J176:$N176, 1, MATCH(J$200, $J$138:$N$138, 0)):INDEX($J$139:$N$198, COUNTA($H$139:$H$198), MATCH(J$200, $J$138:$N$138, 0)))))</f>
        <v/>
      </c>
      <c r="K238" t="str">
        <f>IF($H238="","",
   IF(K$200="","",
    SUM(INDEX($J176:$N176, 1, MATCH(K$200, $J$138:$N$138, 0)):INDEX($J$139:$N$198, COUNTA($H$139:$H$198), MATCH(K$200, $J$138:$N$138, 0)))))</f>
        <v/>
      </c>
      <c r="L238" t="str">
        <f>IF($H238="","",
   IF(L$200="","",
    SUM(INDEX($J176:$N176, 1, MATCH(L$200, $J$138:$N$138, 0)):INDEX($J$139:$N$198, COUNTA($H$139:$H$198), MATCH(L$200, $J$138:$N$138, 0)))))</f>
        <v/>
      </c>
      <c r="M238" t="str">
        <f>IF($H238="","",
   IF(M$200="","",
    SUM(INDEX($J176:$N176, 1, MATCH(M$200, $J$138:$N$138, 0)):INDEX($J$139:$N$198, COUNTA($H$139:$H$198), MATCH(M$200, $J$138:$N$138, 0)))))</f>
        <v/>
      </c>
    </row>
    <row r="239" spans="9:13">
      <c r="I239" t="str">
        <f>IF($H239="","",
   IF(I$200="","",
    SUM(INDEX($J177:$N177, 1, MATCH(I$200, $J$138:$N$138, 0)):INDEX($J$139:$N$198, COUNTA($H$139:$H$198), MATCH(I$200, $J$138:$N$138, 0)))))</f>
        <v/>
      </c>
      <c r="J239" t="str">
        <f>IF($H239="","",
   IF(J$200="","",
    SUM(INDEX($J177:$N177, 1, MATCH(J$200, $J$138:$N$138, 0)):INDEX($J$139:$N$198, COUNTA($H$139:$H$198), MATCH(J$200, $J$138:$N$138, 0)))))</f>
        <v/>
      </c>
      <c r="K239" t="str">
        <f>IF($H239="","",
   IF(K$200="","",
    SUM(INDEX($J177:$N177, 1, MATCH(K$200, $J$138:$N$138, 0)):INDEX($J$139:$N$198, COUNTA($H$139:$H$198), MATCH(K$200, $J$138:$N$138, 0)))))</f>
        <v/>
      </c>
      <c r="L239" t="str">
        <f>IF($H239="","",
   IF(L$200="","",
    SUM(INDEX($J177:$N177, 1, MATCH(L$200, $J$138:$N$138, 0)):INDEX($J$139:$N$198, COUNTA($H$139:$H$198), MATCH(L$200, $J$138:$N$138, 0)))))</f>
        <v/>
      </c>
      <c r="M239" t="str">
        <f>IF($H239="","",
   IF(M$200="","",
    SUM(INDEX($J177:$N177, 1, MATCH(M$200, $J$138:$N$138, 0)):INDEX($J$139:$N$198, COUNTA($H$139:$H$198), MATCH(M$200, $J$138:$N$138, 0)))))</f>
        <v/>
      </c>
    </row>
    <row r="240" spans="9:13">
      <c r="I240" t="str">
        <f>IF($H240="","",
   IF(I$200="","",
    SUM(INDEX($J178:$N178, 1, MATCH(I$200, $J$138:$N$138, 0)):INDEX($J$139:$N$198, COUNTA($H$139:$H$198), MATCH(I$200, $J$138:$N$138, 0)))))</f>
        <v/>
      </c>
      <c r="J240" t="str">
        <f>IF($H240="","",
   IF(J$200="","",
    SUM(INDEX($J178:$N178, 1, MATCH(J$200, $J$138:$N$138, 0)):INDEX($J$139:$N$198, COUNTA($H$139:$H$198), MATCH(J$200, $J$138:$N$138, 0)))))</f>
        <v/>
      </c>
      <c r="K240" t="str">
        <f>IF($H240="","",
   IF(K$200="","",
    SUM(INDEX($J178:$N178, 1, MATCH(K$200, $J$138:$N$138, 0)):INDEX($J$139:$N$198, COUNTA($H$139:$H$198), MATCH(K$200, $J$138:$N$138, 0)))))</f>
        <v/>
      </c>
      <c r="L240" t="str">
        <f>IF($H240="","",
   IF(L$200="","",
    SUM(INDEX($J178:$N178, 1, MATCH(L$200, $J$138:$N$138, 0)):INDEX($J$139:$N$198, COUNTA($H$139:$H$198), MATCH(L$200, $J$138:$N$138, 0)))))</f>
        <v/>
      </c>
      <c r="M240" t="str">
        <f>IF($H240="","",
   IF(M$200="","",
    SUM(INDEX($J178:$N178, 1, MATCH(M$200, $J$138:$N$138, 0)):INDEX($J$139:$N$198, COUNTA($H$139:$H$198), MATCH(M$200, $J$138:$N$138, 0)))))</f>
        <v/>
      </c>
    </row>
    <row r="241" spans="9:13">
      <c r="I241" t="str">
        <f>IF($H241="","",
   IF(I$200="","",
    SUM(INDEX($J179:$N179, 1, MATCH(I$200, $J$138:$N$138, 0)):INDEX($J$139:$N$198, COUNTA($H$139:$H$198), MATCH(I$200, $J$138:$N$138, 0)))))</f>
        <v/>
      </c>
      <c r="J241" t="str">
        <f>IF($H241="","",
   IF(J$200="","",
    SUM(INDEX($J179:$N179, 1, MATCH(J$200, $J$138:$N$138, 0)):INDEX($J$139:$N$198, COUNTA($H$139:$H$198), MATCH(J$200, $J$138:$N$138, 0)))))</f>
        <v/>
      </c>
      <c r="K241" t="str">
        <f>IF($H241="","",
   IF(K$200="","",
    SUM(INDEX($J179:$N179, 1, MATCH(K$200, $J$138:$N$138, 0)):INDEX($J$139:$N$198, COUNTA($H$139:$H$198), MATCH(K$200, $J$138:$N$138, 0)))))</f>
        <v/>
      </c>
      <c r="L241" t="str">
        <f>IF($H241="","",
   IF(L$200="","",
    SUM(INDEX($J179:$N179, 1, MATCH(L$200, $J$138:$N$138, 0)):INDEX($J$139:$N$198, COUNTA($H$139:$H$198), MATCH(L$200, $J$138:$N$138, 0)))))</f>
        <v/>
      </c>
      <c r="M241" t="str">
        <f>IF($H241="","",
   IF(M$200="","",
    SUM(INDEX($J179:$N179, 1, MATCH(M$200, $J$138:$N$138, 0)):INDEX($J$139:$N$198, COUNTA($H$139:$H$198), MATCH(M$200, $J$138:$N$138, 0)))))</f>
        <v/>
      </c>
    </row>
    <row r="242" spans="9:13">
      <c r="I242" t="str">
        <f>IF($H242="","",
   IF(I$200="","",
    SUM(INDEX($J180:$N180, 1, MATCH(I$200, $J$138:$N$138, 0)):INDEX($J$139:$N$198, COUNTA($H$139:$H$198), MATCH(I$200, $J$138:$N$138, 0)))))</f>
        <v/>
      </c>
      <c r="J242" t="str">
        <f>IF($H242="","",
   IF(J$200="","",
    SUM(INDEX($J180:$N180, 1, MATCH(J$200, $J$138:$N$138, 0)):INDEX($J$139:$N$198, COUNTA($H$139:$H$198), MATCH(J$200, $J$138:$N$138, 0)))))</f>
        <v/>
      </c>
      <c r="K242" t="str">
        <f>IF($H242="","",
   IF(K$200="","",
    SUM(INDEX($J180:$N180, 1, MATCH(K$200, $J$138:$N$138, 0)):INDEX($J$139:$N$198, COUNTA($H$139:$H$198), MATCH(K$200, $J$138:$N$138, 0)))))</f>
        <v/>
      </c>
      <c r="L242" t="str">
        <f>IF($H242="","",
   IF(L$200="","",
    SUM(INDEX($J180:$N180, 1, MATCH(L$200, $J$138:$N$138, 0)):INDEX($J$139:$N$198, COUNTA($H$139:$H$198), MATCH(L$200, $J$138:$N$138, 0)))))</f>
        <v/>
      </c>
      <c r="M242" t="str">
        <f>IF($H242="","",
   IF(M$200="","",
    SUM(INDEX($J180:$N180, 1, MATCH(M$200, $J$138:$N$138, 0)):INDEX($J$139:$N$198, COUNTA($H$139:$H$198), MATCH(M$200, $J$138:$N$138, 0)))))</f>
        <v/>
      </c>
    </row>
    <row r="243" spans="9:13">
      <c r="I243" t="str">
        <f>IF($H243="","",
   IF(I$200="","",
    SUM(INDEX($J181:$N181, 1, MATCH(I$200, $J$138:$N$138, 0)):INDEX($J$139:$N$198, COUNTA($H$139:$H$198), MATCH(I$200, $J$138:$N$138, 0)))))</f>
        <v/>
      </c>
      <c r="J243" t="str">
        <f>IF($H243="","",
   IF(J$200="","",
    SUM(INDEX($J181:$N181, 1, MATCH(J$200, $J$138:$N$138, 0)):INDEX($J$139:$N$198, COUNTA($H$139:$H$198), MATCH(J$200, $J$138:$N$138, 0)))))</f>
        <v/>
      </c>
      <c r="K243" t="str">
        <f>IF($H243="","",
   IF(K$200="","",
    SUM(INDEX($J181:$N181, 1, MATCH(K$200, $J$138:$N$138, 0)):INDEX($J$139:$N$198, COUNTA($H$139:$H$198), MATCH(K$200, $J$138:$N$138, 0)))))</f>
        <v/>
      </c>
      <c r="L243" t="str">
        <f>IF($H243="","",
   IF(L$200="","",
    SUM(INDEX($J181:$N181, 1, MATCH(L$200, $J$138:$N$138, 0)):INDEX($J$139:$N$198, COUNTA($H$139:$H$198), MATCH(L$200, $J$138:$N$138, 0)))))</f>
        <v/>
      </c>
      <c r="M243" t="str">
        <f>IF($H243="","",
   IF(M$200="","",
    SUM(INDEX($J181:$N181, 1, MATCH(M$200, $J$138:$N$138, 0)):INDEX($J$139:$N$198, COUNTA($H$139:$H$198), MATCH(M$200, $J$138:$N$138, 0)))))</f>
        <v/>
      </c>
    </row>
    <row r="244" spans="9:13">
      <c r="I244" t="str">
        <f>IF($H244="","",
   IF(I$200="","",
    SUM(INDEX($J182:$N182, 1, MATCH(I$200, $J$138:$N$138, 0)):INDEX($J$139:$N$198, COUNTA($H$139:$H$198), MATCH(I$200, $J$138:$N$138, 0)))))</f>
        <v/>
      </c>
      <c r="J244" t="str">
        <f>IF($H244="","",
   IF(J$200="","",
    SUM(INDEX($J182:$N182, 1, MATCH(J$200, $J$138:$N$138, 0)):INDEX($J$139:$N$198, COUNTA($H$139:$H$198), MATCH(J$200, $J$138:$N$138, 0)))))</f>
        <v/>
      </c>
      <c r="K244" t="str">
        <f>IF($H244="","",
   IF(K$200="","",
    SUM(INDEX($J182:$N182, 1, MATCH(K$200, $J$138:$N$138, 0)):INDEX($J$139:$N$198, COUNTA($H$139:$H$198), MATCH(K$200, $J$138:$N$138, 0)))))</f>
        <v/>
      </c>
      <c r="L244" t="str">
        <f>IF($H244="","",
   IF(L$200="","",
    SUM(INDEX($J182:$N182, 1, MATCH(L$200, $J$138:$N$138, 0)):INDEX($J$139:$N$198, COUNTA($H$139:$H$198), MATCH(L$200, $J$138:$N$138, 0)))))</f>
        <v/>
      </c>
      <c r="M244" t="str">
        <f>IF($H244="","",
   IF(M$200="","",
    SUM(INDEX($J182:$N182, 1, MATCH(M$200, $J$138:$N$138, 0)):INDEX($J$139:$N$198, COUNTA($H$139:$H$198), MATCH(M$200, $J$138:$N$138, 0)))))</f>
        <v/>
      </c>
    </row>
    <row r="245" spans="9:13">
      <c r="I245" t="str">
        <f>IF($H245="","",
   IF(I$200="","",
    SUM(INDEX($J183:$N183, 1, MATCH(I$200, $J$138:$N$138, 0)):INDEX($J$139:$N$198, COUNTA($H$139:$H$198), MATCH(I$200, $J$138:$N$138, 0)))))</f>
        <v/>
      </c>
      <c r="J245" t="str">
        <f>IF($H245="","",
   IF(J$200="","",
    SUM(INDEX($J183:$N183, 1, MATCH(J$200, $J$138:$N$138, 0)):INDEX($J$139:$N$198, COUNTA($H$139:$H$198), MATCH(J$200, $J$138:$N$138, 0)))))</f>
        <v/>
      </c>
      <c r="K245" t="str">
        <f>IF($H245="","",
   IF(K$200="","",
    SUM(INDEX($J183:$N183, 1, MATCH(K$200, $J$138:$N$138, 0)):INDEX($J$139:$N$198, COUNTA($H$139:$H$198), MATCH(K$200, $J$138:$N$138, 0)))))</f>
        <v/>
      </c>
      <c r="L245" t="str">
        <f>IF($H245="","",
   IF(L$200="","",
    SUM(INDEX($J183:$N183, 1, MATCH(L$200, $J$138:$N$138, 0)):INDEX($J$139:$N$198, COUNTA($H$139:$H$198), MATCH(L$200, $J$138:$N$138, 0)))))</f>
        <v/>
      </c>
      <c r="M245" t="str">
        <f>IF($H245="","",
   IF(M$200="","",
    SUM(INDEX($J183:$N183, 1, MATCH(M$200, $J$138:$N$138, 0)):INDEX($J$139:$N$198, COUNTA($H$139:$H$198), MATCH(M$200, $J$138:$N$138, 0)))))</f>
        <v/>
      </c>
    </row>
    <row r="246" spans="9:13">
      <c r="I246" t="str">
        <f>IF($H246="","",
   IF(I$200="","",
    SUM(INDEX($J184:$N184, 1, MATCH(I$200, $J$138:$N$138, 0)):INDEX($J$139:$N$198, COUNTA($H$139:$H$198), MATCH(I$200, $J$138:$N$138, 0)))))</f>
        <v/>
      </c>
      <c r="J246" t="str">
        <f>IF($H246="","",
   IF(J$200="","",
    SUM(INDEX($J184:$N184, 1, MATCH(J$200, $J$138:$N$138, 0)):INDEX($J$139:$N$198, COUNTA($H$139:$H$198), MATCH(J$200, $J$138:$N$138, 0)))))</f>
        <v/>
      </c>
      <c r="K246" t="str">
        <f>IF($H246="","",
   IF(K$200="","",
    SUM(INDEX($J184:$N184, 1, MATCH(K$200, $J$138:$N$138, 0)):INDEX($J$139:$N$198, COUNTA($H$139:$H$198), MATCH(K$200, $J$138:$N$138, 0)))))</f>
        <v/>
      </c>
      <c r="L246" t="str">
        <f>IF($H246="","",
   IF(L$200="","",
    SUM(INDEX($J184:$N184, 1, MATCH(L$200, $J$138:$N$138, 0)):INDEX($J$139:$N$198, COUNTA($H$139:$H$198), MATCH(L$200, $J$138:$N$138, 0)))))</f>
        <v/>
      </c>
      <c r="M246" t="str">
        <f>IF($H246="","",
   IF(M$200="","",
    SUM(INDEX($J184:$N184, 1, MATCH(M$200, $J$138:$N$138, 0)):INDEX($J$139:$N$198, COUNTA($H$139:$H$198), MATCH(M$200, $J$138:$N$138, 0)))))</f>
        <v/>
      </c>
    </row>
    <row r="247" spans="9:13">
      <c r="I247" t="str">
        <f>IF($H247="","",
   IF(I$200="","",
    SUM(INDEX($J185:$N185, 1, MATCH(I$200, $J$138:$N$138, 0)):INDEX($J$139:$N$198, COUNTA($H$139:$H$198), MATCH(I$200, $J$138:$N$138, 0)))))</f>
        <v/>
      </c>
      <c r="J247" t="str">
        <f>IF($H247="","",
   IF(J$200="","",
    SUM(INDEX($J185:$N185, 1, MATCH(J$200, $J$138:$N$138, 0)):INDEX($J$139:$N$198, COUNTA($H$139:$H$198), MATCH(J$200, $J$138:$N$138, 0)))))</f>
        <v/>
      </c>
      <c r="K247" t="str">
        <f>IF($H247="","",
   IF(K$200="","",
    SUM(INDEX($J185:$N185, 1, MATCH(K$200, $J$138:$N$138, 0)):INDEX($J$139:$N$198, COUNTA($H$139:$H$198), MATCH(K$200, $J$138:$N$138, 0)))))</f>
        <v/>
      </c>
      <c r="L247" t="str">
        <f>IF($H247="","",
   IF(L$200="","",
    SUM(INDEX($J185:$N185, 1, MATCH(L$200, $J$138:$N$138, 0)):INDEX($J$139:$N$198, COUNTA($H$139:$H$198), MATCH(L$200, $J$138:$N$138, 0)))))</f>
        <v/>
      </c>
      <c r="M247" t="str">
        <f>IF($H247="","",
   IF(M$200="","",
    SUM(INDEX($J185:$N185, 1, MATCH(M$200, $J$138:$N$138, 0)):INDEX($J$139:$N$198, COUNTA($H$139:$H$198), MATCH(M$200, $J$138:$N$138, 0)))))</f>
        <v/>
      </c>
    </row>
    <row r="248" spans="9:13">
      <c r="I248" t="str">
        <f>IF($H248="","",
   IF(I$200="","",
    SUM(INDEX($J186:$N186, 1, MATCH(I$200, $J$138:$N$138, 0)):INDEX($J$139:$N$198, COUNTA($H$139:$H$198), MATCH(I$200, $J$138:$N$138, 0)))))</f>
        <v/>
      </c>
      <c r="J248" t="str">
        <f>IF($H248="","",
   IF(J$200="","",
    SUM(INDEX($J186:$N186, 1, MATCH(J$200, $J$138:$N$138, 0)):INDEX($J$139:$N$198, COUNTA($H$139:$H$198), MATCH(J$200, $J$138:$N$138, 0)))))</f>
        <v/>
      </c>
      <c r="K248" t="str">
        <f>IF($H248="","",
   IF(K$200="","",
    SUM(INDEX($J186:$N186, 1, MATCH(K$200, $J$138:$N$138, 0)):INDEX($J$139:$N$198, COUNTA($H$139:$H$198), MATCH(K$200, $J$138:$N$138, 0)))))</f>
        <v/>
      </c>
      <c r="L248" t="str">
        <f>IF($H248="","",
   IF(L$200="","",
    SUM(INDEX($J186:$N186, 1, MATCH(L$200, $J$138:$N$138, 0)):INDEX($J$139:$N$198, COUNTA($H$139:$H$198), MATCH(L$200, $J$138:$N$138, 0)))))</f>
        <v/>
      </c>
      <c r="M248" t="str">
        <f>IF($H248="","",
   IF(M$200="","",
    SUM(INDEX($J186:$N186, 1, MATCH(M$200, $J$138:$N$138, 0)):INDEX($J$139:$N$198, COUNTA($H$139:$H$198), MATCH(M$200, $J$138:$N$138, 0)))))</f>
        <v/>
      </c>
    </row>
    <row r="249" spans="9:13">
      <c r="I249" t="str">
        <f>IF($H249="","",
   IF(I$200="","",
    SUM(INDEX($J187:$N187, 1, MATCH(I$200, $J$138:$N$138, 0)):INDEX($J$139:$N$198, COUNTA($H$139:$H$198), MATCH(I$200, $J$138:$N$138, 0)))))</f>
        <v/>
      </c>
      <c r="J249" t="str">
        <f>IF($H249="","",
   IF(J$200="","",
    SUM(INDEX($J187:$N187, 1, MATCH(J$200, $J$138:$N$138, 0)):INDEX($J$139:$N$198, COUNTA($H$139:$H$198), MATCH(J$200, $J$138:$N$138, 0)))))</f>
        <v/>
      </c>
      <c r="K249" t="str">
        <f>IF($H249="","",
   IF(K$200="","",
    SUM(INDEX($J187:$N187, 1, MATCH(K$200, $J$138:$N$138, 0)):INDEX($J$139:$N$198, COUNTA($H$139:$H$198), MATCH(K$200, $J$138:$N$138, 0)))))</f>
        <v/>
      </c>
      <c r="L249" t="str">
        <f>IF($H249="","",
   IF(L$200="","",
    SUM(INDEX($J187:$N187, 1, MATCH(L$200, $J$138:$N$138, 0)):INDEX($J$139:$N$198, COUNTA($H$139:$H$198), MATCH(L$200, $J$138:$N$138, 0)))))</f>
        <v/>
      </c>
      <c r="M249" t="str">
        <f>IF($H249="","",
   IF(M$200="","",
    SUM(INDEX($J187:$N187, 1, MATCH(M$200, $J$138:$N$138, 0)):INDEX($J$139:$N$198, COUNTA($H$139:$H$198), MATCH(M$200, $J$138:$N$138, 0)))))</f>
        <v/>
      </c>
    </row>
    <row r="250" spans="9:13">
      <c r="I250" t="str">
        <f>IF($H250="","",
   IF(I$200="","",
    SUM(INDEX($J188:$N188, 1, MATCH(I$200, $J$138:$N$138, 0)):INDEX($J$139:$N$198, COUNTA($H$139:$H$198), MATCH(I$200, $J$138:$N$138, 0)))))</f>
        <v/>
      </c>
      <c r="J250" t="str">
        <f>IF($H250="","",
   IF(J$200="","",
    SUM(INDEX($J188:$N188, 1, MATCH(J$200, $J$138:$N$138, 0)):INDEX($J$139:$N$198, COUNTA($H$139:$H$198), MATCH(J$200, $J$138:$N$138, 0)))))</f>
        <v/>
      </c>
      <c r="K250" t="str">
        <f>IF($H250="","",
   IF(K$200="","",
    SUM(INDEX($J188:$N188, 1, MATCH(K$200, $J$138:$N$138, 0)):INDEX($J$139:$N$198, COUNTA($H$139:$H$198), MATCH(K$200, $J$138:$N$138, 0)))))</f>
        <v/>
      </c>
      <c r="L250" t="str">
        <f>IF($H250="","",
   IF(L$200="","",
    SUM(INDEX($J188:$N188, 1, MATCH(L$200, $J$138:$N$138, 0)):INDEX($J$139:$N$198, COUNTA($H$139:$H$198), MATCH(L$200, $J$138:$N$138, 0)))))</f>
        <v/>
      </c>
      <c r="M250" t="str">
        <f>IF($H250="","",
   IF(M$200="","",
    SUM(INDEX($J188:$N188, 1, MATCH(M$200, $J$138:$N$138, 0)):INDEX($J$139:$N$198, COUNTA($H$139:$H$198), MATCH(M$200, $J$138:$N$138, 0)))))</f>
        <v/>
      </c>
    </row>
    <row r="251" spans="9:13">
      <c r="I251" t="str">
        <f>IF($H251="","",
   IF(I$200="","",
    SUM(INDEX($J189:$N189, 1, MATCH(I$200, $J$138:$N$138, 0)):INDEX($J$139:$N$198, COUNTA($H$139:$H$198), MATCH(I$200, $J$138:$N$138, 0)))))</f>
        <v/>
      </c>
      <c r="J251" t="str">
        <f>IF($H251="","",
   IF(J$200="","",
    SUM(INDEX($J189:$N189, 1, MATCH(J$200, $J$138:$N$138, 0)):INDEX($J$139:$N$198, COUNTA($H$139:$H$198), MATCH(J$200, $J$138:$N$138, 0)))))</f>
        <v/>
      </c>
      <c r="K251" t="str">
        <f>IF($H251="","",
   IF(K$200="","",
    SUM(INDEX($J189:$N189, 1, MATCH(K$200, $J$138:$N$138, 0)):INDEX($J$139:$N$198, COUNTA($H$139:$H$198), MATCH(K$200, $J$138:$N$138, 0)))))</f>
        <v/>
      </c>
      <c r="L251" t="str">
        <f>IF($H251="","",
   IF(L$200="","",
    SUM(INDEX($J189:$N189, 1, MATCH(L$200, $J$138:$N$138, 0)):INDEX($J$139:$N$198, COUNTA($H$139:$H$198), MATCH(L$200, $J$138:$N$138, 0)))))</f>
        <v/>
      </c>
      <c r="M251" t="str">
        <f>IF($H251="","",
   IF(M$200="","",
    SUM(INDEX($J189:$N189, 1, MATCH(M$200, $J$138:$N$138, 0)):INDEX($J$139:$N$198, COUNTA($H$139:$H$198), MATCH(M$200, $J$138:$N$138, 0)))))</f>
        <v/>
      </c>
    </row>
    <row r="252" spans="9:13">
      <c r="I252" t="str">
        <f>IF($H252="","",
   IF(I$200="","",
    SUM(INDEX($J190:$N190, 1, MATCH(I$200, $J$138:$N$138, 0)):INDEX($J$139:$N$198, COUNTA($H$139:$H$198), MATCH(I$200, $J$138:$N$138, 0)))))</f>
        <v/>
      </c>
      <c r="J252" t="str">
        <f>IF($H252="","",
   IF(J$200="","",
    SUM(INDEX($J190:$N190, 1, MATCH(J$200, $J$138:$N$138, 0)):INDEX($J$139:$N$198, COUNTA($H$139:$H$198), MATCH(J$200, $J$138:$N$138, 0)))))</f>
        <v/>
      </c>
      <c r="K252" t="str">
        <f>IF($H252="","",
   IF(K$200="","",
    SUM(INDEX($J190:$N190, 1, MATCH(K$200, $J$138:$N$138, 0)):INDEX($J$139:$N$198, COUNTA($H$139:$H$198), MATCH(K$200, $J$138:$N$138, 0)))))</f>
        <v/>
      </c>
      <c r="L252" t="str">
        <f>IF($H252="","",
   IF(L$200="","",
    SUM(INDEX($J190:$N190, 1, MATCH(L$200, $J$138:$N$138, 0)):INDEX($J$139:$N$198, COUNTA($H$139:$H$198), MATCH(L$200, $J$138:$N$138, 0)))))</f>
        <v/>
      </c>
      <c r="M252" t="str">
        <f>IF($H252="","",
   IF(M$200="","",
    SUM(INDEX($J190:$N190, 1, MATCH(M$200, $J$138:$N$138, 0)):INDEX($J$139:$N$198, COUNTA($H$139:$H$198), MATCH(M$200, $J$138:$N$138, 0)))))</f>
        <v/>
      </c>
    </row>
    <row r="253" spans="9:13">
      <c r="I253" t="str">
        <f>IF($H253="","",
   IF(I$200="","",
    SUM(INDEX($J191:$N191, 1, MATCH(I$200, $J$138:$N$138, 0)):INDEX($J$139:$N$198, COUNTA($H$139:$H$198), MATCH(I$200, $J$138:$N$138, 0)))))</f>
        <v/>
      </c>
      <c r="J253" t="str">
        <f>IF($H253="","",
   IF(J$200="","",
    SUM(INDEX($J191:$N191, 1, MATCH(J$200, $J$138:$N$138, 0)):INDEX($J$139:$N$198, COUNTA($H$139:$H$198), MATCH(J$200, $J$138:$N$138, 0)))))</f>
        <v/>
      </c>
      <c r="K253" t="str">
        <f>IF($H253="","",
   IF(K$200="","",
    SUM(INDEX($J191:$N191, 1, MATCH(K$200, $J$138:$N$138, 0)):INDEX($J$139:$N$198, COUNTA($H$139:$H$198), MATCH(K$200, $J$138:$N$138, 0)))))</f>
        <v/>
      </c>
      <c r="L253" t="str">
        <f>IF($H253="","",
   IF(L$200="","",
    SUM(INDEX($J191:$N191, 1, MATCH(L$200, $J$138:$N$138, 0)):INDEX($J$139:$N$198, COUNTA($H$139:$H$198), MATCH(L$200, $J$138:$N$138, 0)))))</f>
        <v/>
      </c>
      <c r="M253" t="str">
        <f>IF($H253="","",
   IF(M$200="","",
    SUM(INDEX($J191:$N191, 1, MATCH(M$200, $J$138:$N$138, 0)):INDEX($J$139:$N$198, COUNTA($H$139:$H$198), MATCH(M$200, $J$138:$N$138, 0)))))</f>
        <v/>
      </c>
    </row>
    <row r="254" spans="9:13">
      <c r="I254" t="str">
        <f>IF($H254="","",
   IF(I$200="","",
    SUM(INDEX($J192:$N192, 1, MATCH(I$200, $J$138:$N$138, 0)):INDEX($J$139:$N$198, COUNTA($H$139:$H$198), MATCH(I$200, $J$138:$N$138, 0)))))</f>
        <v/>
      </c>
      <c r="J254" t="str">
        <f>IF($H254="","",
   IF(J$200="","",
    SUM(INDEX($J192:$N192, 1, MATCH(J$200, $J$138:$N$138, 0)):INDEX($J$139:$N$198, COUNTA($H$139:$H$198), MATCH(J$200, $J$138:$N$138, 0)))))</f>
        <v/>
      </c>
      <c r="K254" t="str">
        <f>IF($H254="","",
   IF(K$200="","",
    SUM(INDEX($J192:$N192, 1, MATCH(K$200, $J$138:$N$138, 0)):INDEX($J$139:$N$198, COUNTA($H$139:$H$198), MATCH(K$200, $J$138:$N$138, 0)))))</f>
        <v/>
      </c>
      <c r="L254" t="str">
        <f>IF($H254="","",
   IF(L$200="","",
    SUM(INDEX($J192:$N192, 1, MATCH(L$200, $J$138:$N$138, 0)):INDEX($J$139:$N$198, COUNTA($H$139:$H$198), MATCH(L$200, $J$138:$N$138, 0)))))</f>
        <v/>
      </c>
      <c r="M254" t="str">
        <f>IF($H254="","",
   IF(M$200="","",
    SUM(INDEX($J192:$N192, 1, MATCH(M$200, $J$138:$N$138, 0)):INDEX($J$139:$N$198, COUNTA($H$139:$H$198), MATCH(M$200, $J$138:$N$138, 0)))))</f>
        <v/>
      </c>
    </row>
    <row r="255" spans="9:13">
      <c r="I255" t="str">
        <f>IF($H255="","",
   IF(I$200="","",
    SUM(INDEX($J193:$N193, 1, MATCH(I$200, $J$138:$N$138, 0)):INDEX($J$139:$N$198, COUNTA($H$139:$H$198), MATCH(I$200, $J$138:$N$138, 0)))))</f>
        <v/>
      </c>
      <c r="J255" t="str">
        <f>IF($H255="","",
   IF(J$200="","",
    SUM(INDEX($J193:$N193, 1, MATCH(J$200, $J$138:$N$138, 0)):INDEX($J$139:$N$198, COUNTA($H$139:$H$198), MATCH(J$200, $J$138:$N$138, 0)))))</f>
        <v/>
      </c>
      <c r="K255" t="str">
        <f>IF($H255="","",
   IF(K$200="","",
    SUM(INDEX($J193:$N193, 1, MATCH(K$200, $J$138:$N$138, 0)):INDEX($J$139:$N$198, COUNTA($H$139:$H$198), MATCH(K$200, $J$138:$N$138, 0)))))</f>
        <v/>
      </c>
      <c r="L255" t="str">
        <f>IF($H255="","",
   IF(L$200="","",
    SUM(INDEX($J193:$N193, 1, MATCH(L$200, $J$138:$N$138, 0)):INDEX($J$139:$N$198, COUNTA($H$139:$H$198), MATCH(L$200, $J$138:$N$138, 0)))))</f>
        <v/>
      </c>
      <c r="M255" t="str">
        <f>IF($H255="","",
   IF(M$200="","",
    SUM(INDEX($J193:$N193, 1, MATCH(M$200, $J$138:$N$138, 0)):INDEX($J$139:$N$198, COUNTA($H$139:$H$198), MATCH(M$200, $J$138:$N$138, 0)))))</f>
        <v/>
      </c>
    </row>
    <row r="256" spans="9:13">
      <c r="I256" t="str">
        <f>IF($H256="","",
   IF(I$200="","",
    SUM(INDEX($J194:$N194, 1, MATCH(I$200, $J$138:$N$138, 0)):INDEX($J$139:$N$198, COUNTA($H$139:$H$198), MATCH(I$200, $J$138:$N$138, 0)))))</f>
        <v/>
      </c>
      <c r="J256" t="str">
        <f>IF($H256="","",
   IF(J$200="","",
    SUM(INDEX($J194:$N194, 1, MATCH(J$200, $J$138:$N$138, 0)):INDEX($J$139:$N$198, COUNTA($H$139:$H$198), MATCH(J$200, $J$138:$N$138, 0)))))</f>
        <v/>
      </c>
      <c r="K256" t="str">
        <f>IF($H256="","",
   IF(K$200="","",
    SUM(INDEX($J194:$N194, 1, MATCH(K$200, $J$138:$N$138, 0)):INDEX($J$139:$N$198, COUNTA($H$139:$H$198), MATCH(K$200, $J$138:$N$138, 0)))))</f>
        <v/>
      </c>
      <c r="L256" t="str">
        <f>IF($H256="","",
   IF(L$200="","",
    SUM(INDEX($J194:$N194, 1, MATCH(L$200, $J$138:$N$138, 0)):INDEX($J$139:$N$198, COUNTA($H$139:$H$198), MATCH(L$200, $J$138:$N$138, 0)))))</f>
        <v/>
      </c>
      <c r="M256" t="str">
        <f>IF($H256="","",
   IF(M$200="","",
    SUM(INDEX($J194:$N194, 1, MATCH(M$200, $J$138:$N$138, 0)):INDEX($J$139:$N$198, COUNTA($H$139:$H$198), MATCH(M$200, $J$138:$N$138, 0)))))</f>
        <v/>
      </c>
    </row>
    <row r="257" spans="9:13">
      <c r="I257" t="str">
        <f>IF($H257="","",
   IF(I$200="","",
    SUM(INDEX($J195:$N195, 1, MATCH(I$200, $J$138:$N$138, 0)):INDEX($J$139:$N$198, COUNTA($H$139:$H$198), MATCH(I$200, $J$138:$N$138, 0)))))</f>
        <v/>
      </c>
      <c r="J257" t="str">
        <f>IF($H257="","",
   IF(J$200="","",
    SUM(INDEX($J195:$N195, 1, MATCH(J$200, $J$138:$N$138, 0)):INDEX($J$139:$N$198, COUNTA($H$139:$H$198), MATCH(J$200, $J$138:$N$138, 0)))))</f>
        <v/>
      </c>
      <c r="K257" t="str">
        <f>IF($H257="","",
   IF(K$200="","",
    SUM(INDEX($J195:$N195, 1, MATCH(K$200, $J$138:$N$138, 0)):INDEX($J$139:$N$198, COUNTA($H$139:$H$198), MATCH(K$200, $J$138:$N$138, 0)))))</f>
        <v/>
      </c>
      <c r="L257" t="str">
        <f>IF($H257="","",
   IF(L$200="","",
    SUM(INDEX($J195:$N195, 1, MATCH(L$200, $J$138:$N$138, 0)):INDEX($J$139:$N$198, COUNTA($H$139:$H$198), MATCH(L$200, $J$138:$N$138, 0)))))</f>
        <v/>
      </c>
      <c r="M257" t="str">
        <f>IF($H257="","",
   IF(M$200="","",
    SUM(INDEX($J195:$N195, 1, MATCH(M$200, $J$138:$N$138, 0)):INDEX($J$139:$N$198, COUNTA($H$139:$H$198), MATCH(M$200, $J$138:$N$138, 0)))))</f>
        <v/>
      </c>
    </row>
    <row r="258" spans="9:13">
      <c r="I258" t="str">
        <f>IF($H258="","",
   IF(I$200="","",
    SUM(INDEX($J196:$N196, 1, MATCH(I$200, $J$138:$N$138, 0)):INDEX($J$139:$N$198, COUNTA($H$139:$H$198), MATCH(I$200, $J$138:$N$138, 0)))))</f>
        <v/>
      </c>
      <c r="J258" t="str">
        <f>IF($H258="","",
   IF(J$200="","",
    SUM(INDEX($J196:$N196, 1, MATCH(J$200, $J$138:$N$138, 0)):INDEX($J$139:$N$198, COUNTA($H$139:$H$198), MATCH(J$200, $J$138:$N$138, 0)))))</f>
        <v/>
      </c>
      <c r="K258" t="str">
        <f>IF($H258="","",
   IF(K$200="","",
    SUM(INDEX($J196:$N196, 1, MATCH(K$200, $J$138:$N$138, 0)):INDEX($J$139:$N$198, COUNTA($H$139:$H$198), MATCH(K$200, $J$138:$N$138, 0)))))</f>
        <v/>
      </c>
      <c r="L258" t="str">
        <f>IF($H258="","",
   IF(L$200="","",
    SUM(INDEX($J196:$N196, 1, MATCH(L$200, $J$138:$N$138, 0)):INDEX($J$139:$N$198, COUNTA($H$139:$H$198), MATCH(L$200, $J$138:$N$138, 0)))))</f>
        <v/>
      </c>
      <c r="M258" t="str">
        <f>IF($H258="","",
   IF(M$200="","",
    SUM(INDEX($J196:$N196, 1, MATCH(M$200, $J$138:$N$138, 0)):INDEX($J$139:$N$198, COUNTA($H$139:$H$198), MATCH(M$200, $J$138:$N$138, 0)))))</f>
        <v/>
      </c>
    </row>
    <row r="259" spans="9:13">
      <c r="I259" t="str">
        <f>IF($H259="","",
   IF(I$200="","",
    SUM(INDEX($J197:$N197, 1, MATCH(I$200, $J$138:$N$138, 0)):INDEX($J$139:$N$198, COUNTA($H$139:$H$198), MATCH(I$200, $J$138:$N$138, 0)))))</f>
        <v/>
      </c>
      <c r="J259" t="str">
        <f>IF($H259="","",
   IF(J$200="","",
    SUM(INDEX($J197:$N197, 1, MATCH(J$200, $J$138:$N$138, 0)):INDEX($J$139:$N$198, COUNTA($H$139:$H$198), MATCH(J$200, $J$138:$N$138, 0)))))</f>
        <v/>
      </c>
      <c r="K259" t="str">
        <f>IF($H259="","",
   IF(K$200="","",
    SUM(INDEX($J197:$N197, 1, MATCH(K$200, $J$138:$N$138, 0)):INDEX($J$139:$N$198, COUNTA($H$139:$H$198), MATCH(K$200, $J$138:$N$138, 0)))))</f>
        <v/>
      </c>
      <c r="L259" t="str">
        <f>IF($H259="","",
   IF(L$200="","",
    SUM(INDEX($J197:$N197, 1, MATCH(L$200, $J$138:$N$138, 0)):INDEX($J$139:$N$198, COUNTA($H$139:$H$198), MATCH(L$200, $J$138:$N$138, 0)))))</f>
        <v/>
      </c>
      <c r="M259" t="str">
        <f>IF($H259="","",
   IF(M$200="","",
    SUM(INDEX($J197:$N197, 1, MATCH(M$200, $J$138:$N$138, 0)):INDEX($J$139:$N$198, COUNTA($H$139:$H$198), MATCH(M$200, $J$138:$N$138, 0)))))</f>
        <v/>
      </c>
    </row>
    <row r="260" spans="9:13">
      <c r="I260" t="str">
        <f>IF($H260="","",
   IF(I$200="","",
    SUM(INDEX($J198:$N198, 1, MATCH(I$200, $J$138:$N$138, 0)):INDEX($J$139:N257, COUNTA($H$139:$H$198), MATCH(I$200, $J$138:$N$138, 0)))))</f>
        <v/>
      </c>
      <c r="J260" t="str">
        <f>IF($H260="","",
   IF(J$200="","",
    SUM(INDEX($J198:$N198, 1, MATCH(J$200, $J$138:$N$138, 0)):INDEX($J$139:O257, COUNTA($H$139:$H$198), MATCH(J$200, $J$138:$N$138, 0)))))</f>
        <v/>
      </c>
      <c r="K260" t="str">
        <f>IF($H260="","",
   IF(K$200="","",
    SUM(INDEX($J198:$N198, 1, MATCH(K$200, $J$138:$N$138, 0)):INDEX($J$139:P257, COUNTA($H$139:$H$198), MATCH(K$200, $J$138:$N$138, 0)))))</f>
        <v/>
      </c>
      <c r="L260" t="str">
        <f>IF($H260="","",
   IF(L$200="","",
    SUM(INDEX($J198:$N198, 1, MATCH(L$200, $J$138:$N$138, 0)):INDEX($J$139:Q257, COUNTA($H$139:$H$198), MATCH(L$200, $J$138:$N$138, 0)))))</f>
        <v/>
      </c>
      <c r="M260" t="str">
        <f>IF($H260="","",
   IF(M$200="","",
    SUM(INDEX($J198:$N198, 1, MATCH(M$200, $J$138:$N$138, 0)):INDEX($J$139:R257, COUNTA($H$139:$H$198), MATCH(M$200, $J$138:$N$138, 0)))))</f>
        <v/>
      </c>
    </row>
  </sheetData>
  <mergeCells count="3">
    <mergeCell ref="D51:E51"/>
    <mergeCell ref="F51:G51"/>
    <mergeCell ref="D49:Q49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B7EE-ADAC-0F41-A179-1135E9D467EC}">
  <dimension ref="A1"/>
  <sheetViews>
    <sheetView showGridLines="0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SETTINGS</vt:lpstr>
      <vt:lpstr>Tracking Sheet</vt:lpstr>
      <vt:lpstr>Dashboard</vt:lpstr>
      <vt:lpstr>CALC</vt:lpstr>
      <vt:lpstr>Sheet2</vt:lpstr>
      <vt:lpstr>current_account_total</vt:lpstr>
      <vt:lpstr>dashboard_graph_display</vt:lpstr>
      <vt:lpstr>dashboard_graph_disply</vt:lpstr>
      <vt:lpstr>Dashboard!is_interest</vt:lpstr>
      <vt:lpstr>Dashboard!is_name</vt:lpstr>
      <vt:lpstr>Dashboard!is_total</vt:lpstr>
      <vt:lpstr>selected_period</vt:lpstr>
      <vt:lpstr>selected_period_display</vt:lpstr>
      <vt:lpstr>selected_period_interest</vt:lpstr>
      <vt:lpstr>selected_year</vt:lpstr>
      <vt:lpstr>CALC!total_account_deposit</vt:lpstr>
      <vt:lpstr>CALC!total_account_diff</vt:lpstr>
      <vt:lpstr>CALC!total_account_interest</vt:lpstr>
      <vt:lpstr>CALC!total_account_percent_principal</vt:lpstr>
      <vt:lpstr>CALC!total_account_withdrawal</vt:lpstr>
      <vt:lpstr>total_interest</vt:lpstr>
      <vt:lpstr>total_principal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Murray</dc:creator>
  <cp:lastModifiedBy>Keith Murray</cp:lastModifiedBy>
  <dcterms:created xsi:type="dcterms:W3CDTF">2024-01-23T16:22:32Z</dcterms:created>
  <dcterms:modified xsi:type="dcterms:W3CDTF">2024-02-29T10:45:32Z</dcterms:modified>
</cp:coreProperties>
</file>