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3 Cherry\Customer Provide\"/>
    </mc:Choice>
  </mc:AlternateContent>
  <xr:revisionPtr revIDLastSave="0" documentId="13_ncr:1_{4A2FFB17-BE1F-45BE-B397-D12FB9063C52}" xr6:coauthVersionLast="45" xr6:coauthVersionMax="45" xr10:uidLastSave="{00000000-0000-0000-0000-000000000000}"/>
  <bookViews>
    <workbookView xWindow="-110" yWindow="-110" windowWidth="19420" windowHeight="10420" firstSheet="1" activeTab="3" xr2:uid="{6EEDD4D2-9E12-4664-AFBF-30F74A0E0AD0}"/>
  </bookViews>
  <sheets>
    <sheet name="Purchase Discount CTI" sheetId="6" r:id="rId1"/>
    <sheet name="Purchase Discount CTE" sheetId="12" r:id="rId2"/>
    <sheet name="Sales Discount &amp; Tax Inc" sheetId="7" r:id="rId3"/>
    <sheet name="Sales Discount &amp; Tax Exc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9" l="1"/>
  <c r="L24" i="9"/>
  <c r="K24" i="9"/>
  <c r="I19" i="9"/>
  <c r="M18" i="9"/>
  <c r="M17" i="9"/>
  <c r="M16" i="9"/>
  <c r="L17" i="9"/>
  <c r="K16" i="9"/>
  <c r="F16" i="12" l="1"/>
  <c r="F17" i="12" s="1"/>
  <c r="K3" i="12"/>
  <c r="K2" i="12"/>
  <c r="H4" i="12"/>
  <c r="H3" i="12"/>
  <c r="H2" i="12"/>
  <c r="H4" i="6"/>
  <c r="K4" i="12" l="1"/>
  <c r="E14" i="12" s="1"/>
  <c r="H6" i="12"/>
  <c r="M3" i="9"/>
  <c r="M2" i="9"/>
  <c r="L3" i="9"/>
  <c r="L2" i="9"/>
  <c r="N4" i="9"/>
  <c r="O3" i="9"/>
  <c r="N3" i="9"/>
  <c r="P3" i="9" s="1"/>
  <c r="J3" i="9"/>
  <c r="P2" i="9"/>
  <c r="P4" i="9" s="1"/>
  <c r="O2" i="9"/>
  <c r="O4" i="9" s="1"/>
  <c r="J6" i="9" s="1"/>
  <c r="N2" i="9"/>
  <c r="J2" i="9"/>
  <c r="O3" i="7"/>
  <c r="O2" i="7"/>
  <c r="O4" i="7" s="1"/>
  <c r="J6" i="7" s="1"/>
  <c r="N3" i="7"/>
  <c r="P3" i="7" s="1"/>
  <c r="N2" i="7"/>
  <c r="N4" i="7" s="1"/>
  <c r="J3" i="7"/>
  <c r="M3" i="7" s="1"/>
  <c r="J2" i="7"/>
  <c r="M2" i="7" s="1"/>
  <c r="F17" i="6"/>
  <c r="K2" i="6"/>
  <c r="H3" i="6"/>
  <c r="H2" i="6"/>
  <c r="E13" i="12" l="1"/>
  <c r="L3" i="12"/>
  <c r="J4" i="12"/>
  <c r="H5" i="12" s="1"/>
  <c r="H7" i="12" s="1"/>
  <c r="H9" i="12" s="1"/>
  <c r="E12" i="12"/>
  <c r="E17" i="12" s="1"/>
  <c r="L2" i="12"/>
  <c r="J2" i="6"/>
  <c r="K3" i="6"/>
  <c r="J3" i="6" s="1"/>
  <c r="E15" i="9"/>
  <c r="M4" i="9"/>
  <c r="J8" i="9" s="1"/>
  <c r="E17" i="9" s="1"/>
  <c r="P2" i="7"/>
  <c r="P4" i="7" s="1"/>
  <c r="M4" i="7"/>
  <c r="J8" i="7" s="1"/>
  <c r="E17" i="7" s="1"/>
  <c r="L3" i="7"/>
  <c r="E15" i="7" s="1"/>
  <c r="L2" i="7"/>
  <c r="E14" i="7" s="1"/>
  <c r="E19" i="7" s="1"/>
  <c r="E13" i="6" l="1"/>
  <c r="L3" i="6"/>
  <c r="J4" i="6"/>
  <c r="H5" i="6" s="1"/>
  <c r="E12" i="6"/>
  <c r="L2" i="6"/>
  <c r="K4" i="6"/>
  <c r="L4" i="7"/>
  <c r="J7" i="7" s="1"/>
  <c r="J9" i="7" s="1"/>
  <c r="H6" i="6" l="1"/>
  <c r="H7" i="6" s="1"/>
  <c r="H9" i="6" s="1"/>
  <c r="E14" i="6"/>
  <c r="E17" i="6"/>
  <c r="L4" i="9"/>
  <c r="J7" i="9" s="1"/>
  <c r="J9" i="9" s="1"/>
  <c r="E14" i="9"/>
  <c r="E19" i="9" s="1"/>
  <c r="J10" i="7"/>
  <c r="D16" i="7" s="1"/>
  <c r="J10" i="9" l="1"/>
  <c r="D16" i="9" s="1"/>
  <c r="J11" i="7"/>
  <c r="D18" i="7" s="1"/>
  <c r="D19" i="7" s="1"/>
  <c r="J11" i="9" l="1"/>
  <c r="D18" i="9" s="1"/>
  <c r="D1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2" authorId="0" shapeId="0" xr:uid="{43648381-4333-4F9B-9BB9-06AD537691A3}">
      <text>
        <r>
          <rPr>
            <b/>
            <sz val="9"/>
            <color indexed="81"/>
            <rFont val="Tahoma"/>
          </rPr>
          <t>Administrator:</t>
        </r>
        <r>
          <rPr>
            <sz val="9"/>
            <color indexed="81"/>
            <rFont val="Tahoma"/>
          </rPr>
          <t xml:space="preserve">
type = fixed &amp; %</t>
        </r>
      </text>
    </comment>
    <comment ref="H2" authorId="0" shapeId="0" xr:uid="{320A64DE-D4B3-4A88-9FB2-EE7A1B118CD4}">
      <text>
        <r>
          <rPr>
            <b/>
            <sz val="9"/>
            <color indexed="81"/>
            <rFont val="Tahoma"/>
          </rPr>
          <t>Administrator:</t>
        </r>
        <r>
          <rPr>
            <sz val="9"/>
            <color indexed="81"/>
            <rFont val="Tahoma"/>
          </rPr>
          <t xml:space="preserve">
First Qty * Unit Price</t>
        </r>
      </text>
    </comment>
    <comment ref="H7" authorId="0" shapeId="0" xr:uid="{270A3B5B-48B5-48D4-921C-8A71B96A57E9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Untax amount + Tax</t>
        </r>
      </text>
    </comment>
  </commentList>
</comments>
</file>

<file path=xl/sharedStrings.xml><?xml version="1.0" encoding="utf-8"?>
<sst xmlns="http://schemas.openxmlformats.org/spreadsheetml/2006/main" count="151" uniqueCount="54">
  <si>
    <t xml:space="preserve">Product </t>
  </si>
  <si>
    <t>Qty</t>
  </si>
  <si>
    <t>Unit Price</t>
  </si>
  <si>
    <t>Total Amount</t>
  </si>
  <si>
    <t>Sub Total</t>
  </si>
  <si>
    <t>Untax Total</t>
  </si>
  <si>
    <t>Net Total</t>
  </si>
  <si>
    <t>Dr</t>
  </si>
  <si>
    <t>Cr</t>
  </si>
  <si>
    <t>Receivable</t>
  </si>
  <si>
    <t>Tax CTE 5%</t>
  </si>
  <si>
    <t>Untax</t>
  </si>
  <si>
    <t>Tax CTI 5%</t>
  </si>
  <si>
    <t>Global Dis</t>
  </si>
  <si>
    <t>Type</t>
  </si>
  <si>
    <t>Fixed</t>
  </si>
  <si>
    <t>UOM</t>
  </si>
  <si>
    <t>Lb</t>
  </si>
  <si>
    <t>Amount</t>
  </si>
  <si>
    <t>Discount/Pcs</t>
  </si>
  <si>
    <t>Tax</t>
  </si>
  <si>
    <t>Inc 5%</t>
  </si>
  <si>
    <t>Exc 5%</t>
  </si>
  <si>
    <t>Chemical</t>
  </si>
  <si>
    <t>Seed</t>
  </si>
  <si>
    <t>Stock Journal</t>
  </si>
  <si>
    <t>Chemical Inventory Value</t>
  </si>
  <si>
    <t>Seed Inventory Value</t>
  </si>
  <si>
    <t>Tax received (Current Assets)</t>
  </si>
  <si>
    <t>Payable</t>
  </si>
  <si>
    <t>Cherry 5x9</t>
  </si>
  <si>
    <t>Cherry 6x14</t>
  </si>
  <si>
    <t>Pack</t>
  </si>
  <si>
    <t>Comission</t>
  </si>
  <si>
    <t>Spe Comi</t>
  </si>
  <si>
    <t>2nd Qty</t>
  </si>
  <si>
    <t>2nd UOM</t>
  </si>
  <si>
    <t>PK</t>
  </si>
  <si>
    <t>Before Dis</t>
  </si>
  <si>
    <t>Comission Total</t>
  </si>
  <si>
    <t>Invoice Journal</t>
  </si>
  <si>
    <t>Cherry 5x9 Sales Income</t>
  </si>
  <si>
    <t>Cherry 6x14 Sales Income</t>
  </si>
  <si>
    <t>Global Discount (Expense)</t>
  </si>
  <si>
    <t>Tax Payable</t>
  </si>
  <si>
    <t>Global Dis 1%</t>
  </si>
  <si>
    <t>Comission(Line Discount)</t>
  </si>
  <si>
    <t>2QTY</t>
  </si>
  <si>
    <t>1PC</t>
  </si>
  <si>
    <t>Line Discount</t>
  </si>
  <si>
    <t>After Line Total Amount</t>
  </si>
  <si>
    <t>Bill Journal</t>
  </si>
  <si>
    <t>Discount Received(Global Dis)</t>
  </si>
  <si>
    <t>SUNOC4JADMIN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</si>
</sst>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3" borderId="4" xfId="0" applyFill="1" applyBorder="1"/>
    <xf numFmtId="0" fontId="0" fillId="3" borderId="5" xfId="0" applyFill="1" applyBorder="1"/>
    <xf numFmtId="0" fontId="1" fillId="0" borderId="7" xfId="0" applyFont="1" applyBorder="1"/>
    <xf numFmtId="0" fontId="2" fillId="0" borderId="7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7" xfId="0" applyFont="1" applyBorder="1"/>
    <xf numFmtId="0" fontId="4" fillId="0" borderId="0" xfId="0" applyFont="1"/>
    <xf numFmtId="0" fontId="5" fillId="0" borderId="9" xfId="0" applyFont="1" applyBorder="1"/>
    <xf numFmtId="0" fontId="5" fillId="0" borderId="0" xfId="0" applyFont="1"/>
    <xf numFmtId="0" fontId="0" fillId="0" borderId="12" xfId="0" applyBorder="1"/>
    <xf numFmtId="0" fontId="0" fillId="0" borderId="2" xfId="0" applyBorder="1"/>
    <xf numFmtId="0" fontId="6" fillId="0" borderId="14" xfId="0" applyFont="1" applyBorder="1"/>
    <xf numFmtId="0" fontId="2" fillId="0" borderId="13" xfId="0" applyFont="1" applyBorder="1"/>
    <xf numFmtId="0" fontId="7" fillId="0" borderId="7" xfId="0" applyFont="1" applyBorder="1"/>
    <xf numFmtId="0" fontId="7" fillId="0" borderId="0" xfId="0" applyFont="1"/>
    <xf numFmtId="0" fontId="4" fillId="0" borderId="9" xfId="0" applyFont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0" fillId="4" borderId="0" xfId="0" applyFill="1" applyAlignment="1">
      <alignment horizontal="center"/>
    </xf>
    <xf numFmtId="43" fontId="0" fillId="3" borderId="0" xfId="1" applyFont="1" applyFill="1" applyAlignment="1">
      <alignment horizontal="center"/>
    </xf>
    <xf numFmtId="43" fontId="0" fillId="4" borderId="0" xfId="1" applyFont="1" applyFill="1"/>
    <xf numFmtId="43" fontId="0" fillId="0" borderId="0" xfId="1" applyFont="1"/>
    <xf numFmtId="43" fontId="1" fillId="0" borderId="0" xfId="0" applyNumberFormat="1" applyFont="1"/>
    <xf numFmtId="43" fontId="0" fillId="0" borderId="0" xfId="0" applyNumberFormat="1"/>
    <xf numFmtId="43" fontId="0" fillId="0" borderId="10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BD30-98CB-41EF-8718-59B747E2AD93}">
  <sheetPr>
    <tabColor rgb="FF00B050"/>
  </sheetPr>
  <dimension ref="A1:L17"/>
  <sheetViews>
    <sheetView workbookViewId="0">
      <selection activeCell="A16" sqref="A16:C16"/>
    </sheetView>
  </sheetViews>
  <sheetFormatPr defaultRowHeight="14.5" x14ac:dyDescent="0.35"/>
  <cols>
    <col min="1" max="1" width="13.7265625" customWidth="1"/>
    <col min="2" max="4" width="11.453125" style="1" customWidth="1"/>
    <col min="5" max="5" width="12.26953125" style="1" customWidth="1"/>
    <col min="6" max="6" width="13.1796875" customWidth="1"/>
    <col min="7" max="7" width="20.81640625" bestFit="1" customWidth="1"/>
    <col min="8" max="8" width="11.08984375" style="38" bestFit="1" customWidth="1"/>
    <col min="10" max="10" width="11.81640625" bestFit="1" customWidth="1"/>
  </cols>
  <sheetData>
    <row r="1" spans="1:12" x14ac:dyDescent="0.35">
      <c r="A1" s="28" t="s">
        <v>0</v>
      </c>
      <c r="B1" s="29" t="s">
        <v>1</v>
      </c>
      <c r="C1" s="29" t="s">
        <v>16</v>
      </c>
      <c r="D1" s="29" t="s">
        <v>47</v>
      </c>
      <c r="E1" s="29" t="s">
        <v>2</v>
      </c>
      <c r="F1" s="28" t="s">
        <v>14</v>
      </c>
      <c r="G1" s="28" t="s">
        <v>19</v>
      </c>
      <c r="H1" s="36" t="s">
        <v>18</v>
      </c>
      <c r="I1" s="29" t="s">
        <v>20</v>
      </c>
      <c r="J1" s="29" t="s">
        <v>11</v>
      </c>
      <c r="K1" s="29" t="s">
        <v>20</v>
      </c>
    </row>
    <row r="2" spans="1:12" x14ac:dyDescent="0.35">
      <c r="A2" t="s">
        <v>23</v>
      </c>
      <c r="B2" s="35">
        <v>100</v>
      </c>
      <c r="C2" s="1" t="s">
        <v>17</v>
      </c>
      <c r="D2" s="1" t="s">
        <v>48</v>
      </c>
      <c r="E2" s="1">
        <v>500</v>
      </c>
      <c r="F2" t="s">
        <v>15</v>
      </c>
      <c r="G2" s="1">
        <v>100</v>
      </c>
      <c r="H2" s="37">
        <f>(B2*E2)-(B2*G2)</f>
        <v>40000</v>
      </c>
      <c r="I2" t="s">
        <v>21</v>
      </c>
      <c r="J2" s="3">
        <f>H2-K2</f>
        <v>38095.238095238092</v>
      </c>
      <c r="K2">
        <f>H2/21</f>
        <v>1904.7619047619048</v>
      </c>
      <c r="L2">
        <f>J2+K2</f>
        <v>40000</v>
      </c>
    </row>
    <row r="3" spans="1:12" x14ac:dyDescent="0.35">
      <c r="A3" t="s">
        <v>24</v>
      </c>
      <c r="B3" s="35">
        <v>100</v>
      </c>
      <c r="C3" s="1" t="s">
        <v>17</v>
      </c>
      <c r="D3" s="1" t="s">
        <v>48</v>
      </c>
      <c r="E3" s="1">
        <v>1000</v>
      </c>
      <c r="F3" t="s">
        <v>15</v>
      </c>
      <c r="G3" s="1">
        <v>100</v>
      </c>
      <c r="H3" s="38">
        <f>(B3*E3)-(B3*G3)</f>
        <v>90000</v>
      </c>
      <c r="I3" t="s">
        <v>21</v>
      </c>
      <c r="J3">
        <f>H3-K3</f>
        <v>85714.28571428571</v>
      </c>
      <c r="K3">
        <f>H3/21</f>
        <v>4285.7142857142853</v>
      </c>
      <c r="L3">
        <f>J3+K3</f>
        <v>90000</v>
      </c>
    </row>
    <row r="4" spans="1:12" x14ac:dyDescent="0.35">
      <c r="G4" t="s">
        <v>49</v>
      </c>
      <c r="H4" s="38">
        <f>(G2*B2)+(B3*G3)</f>
        <v>20000</v>
      </c>
      <c r="J4">
        <f>SUM(J2:J3)</f>
        <v>123809.5238095238</v>
      </c>
      <c r="K4">
        <f>SUM(K2:K3)</f>
        <v>6190.4761904761899</v>
      </c>
    </row>
    <row r="5" spans="1:12" x14ac:dyDescent="0.35">
      <c r="G5" t="s">
        <v>5</v>
      </c>
      <c r="H5" s="38">
        <f>J4</f>
        <v>123809.5238095238</v>
      </c>
    </row>
    <row r="6" spans="1:12" x14ac:dyDescent="0.35">
      <c r="G6" t="s">
        <v>12</v>
      </c>
      <c r="H6" s="38">
        <f>K4</f>
        <v>6190.4761904761899</v>
      </c>
    </row>
    <row r="7" spans="1:12" x14ac:dyDescent="0.35">
      <c r="G7" t="s">
        <v>50</v>
      </c>
      <c r="H7" s="38">
        <f>SUM(H5:H6)</f>
        <v>129999.99999999999</v>
      </c>
    </row>
    <row r="8" spans="1:12" x14ac:dyDescent="0.35">
      <c r="G8" t="s">
        <v>13</v>
      </c>
      <c r="H8" s="38">
        <v>-10000</v>
      </c>
    </row>
    <row r="9" spans="1:12" x14ac:dyDescent="0.35">
      <c r="G9" t="s">
        <v>6</v>
      </c>
      <c r="H9" s="38">
        <f>H7+H8</f>
        <v>119999.99999999999</v>
      </c>
    </row>
    <row r="10" spans="1:12" ht="15" thickBot="1" x14ac:dyDescent="0.4"/>
    <row r="11" spans="1:12" x14ac:dyDescent="0.35">
      <c r="A11" s="44" t="s">
        <v>51</v>
      </c>
      <c r="B11" s="45"/>
      <c r="C11" s="45"/>
      <c r="D11" s="27"/>
      <c r="E11" s="27" t="s">
        <v>7</v>
      </c>
      <c r="F11" s="8" t="s">
        <v>8</v>
      </c>
    </row>
    <row r="12" spans="1:12" x14ac:dyDescent="0.35">
      <c r="A12" s="46" t="s">
        <v>26</v>
      </c>
      <c r="B12" s="47"/>
      <c r="C12" s="47"/>
      <c r="D12" s="25"/>
      <c r="E12" s="25">
        <f>J2</f>
        <v>38095.238095238092</v>
      </c>
      <c r="F12" s="5"/>
    </row>
    <row r="13" spans="1:12" x14ac:dyDescent="0.35">
      <c r="A13" s="46" t="s">
        <v>27</v>
      </c>
      <c r="B13" s="47"/>
      <c r="C13" s="47"/>
      <c r="D13" s="25"/>
      <c r="E13" s="25">
        <f>J3</f>
        <v>85714.28571428571</v>
      </c>
      <c r="F13" s="5"/>
    </row>
    <row r="14" spans="1:12" x14ac:dyDescent="0.35">
      <c r="A14" s="46" t="s">
        <v>28</v>
      </c>
      <c r="B14" s="47"/>
      <c r="C14" s="47"/>
      <c r="D14" s="25"/>
      <c r="E14" s="25">
        <f>K4</f>
        <v>6190.4761904761899</v>
      </c>
      <c r="F14" s="5"/>
    </row>
    <row r="15" spans="1:12" x14ac:dyDescent="0.35">
      <c r="A15" s="46" t="s">
        <v>52</v>
      </c>
      <c r="B15" s="47"/>
      <c r="C15" s="47"/>
      <c r="D15" s="25"/>
      <c r="E15" s="25"/>
      <c r="F15" s="5">
        <v>10000</v>
      </c>
    </row>
    <row r="16" spans="1:12" ht="15" thickBot="1" x14ac:dyDescent="0.4">
      <c r="A16" s="42" t="s">
        <v>29</v>
      </c>
      <c r="B16" s="43"/>
      <c r="C16" s="43"/>
      <c r="D16" s="26"/>
      <c r="E16" s="26"/>
      <c r="F16" s="6">
        <v>120000</v>
      </c>
    </row>
    <row r="17" spans="5:6" x14ac:dyDescent="0.35">
      <c r="E17" s="1">
        <f>SUM(E12:E16)</f>
        <v>129999.99999999999</v>
      </c>
      <c r="F17" s="1">
        <f>SUM(F12:F16)</f>
        <v>130000</v>
      </c>
    </row>
  </sheetData>
  <mergeCells count="6">
    <mergeCell ref="A16:C16"/>
    <mergeCell ref="A11:C11"/>
    <mergeCell ref="A12:C12"/>
    <mergeCell ref="A13:C13"/>
    <mergeCell ref="A14:C14"/>
    <mergeCell ref="A15:C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B696-4068-4064-BE72-C9D0BF383821}">
  <sheetPr>
    <tabColor rgb="FF00B050"/>
  </sheetPr>
  <dimension ref="A1:L17"/>
  <sheetViews>
    <sheetView workbookViewId="0">
      <selection activeCell="C18" sqref="C18"/>
    </sheetView>
  </sheetViews>
  <sheetFormatPr defaultRowHeight="14.5" x14ac:dyDescent="0.35"/>
  <cols>
    <col min="1" max="1" width="13.7265625" customWidth="1"/>
    <col min="2" max="4" width="11.453125" style="1" customWidth="1"/>
    <col min="5" max="5" width="12.26953125" style="1" customWidth="1"/>
    <col min="6" max="6" width="13.1796875" customWidth="1"/>
    <col min="7" max="7" width="16" customWidth="1"/>
    <col min="8" max="8" width="11.08984375" style="38" bestFit="1" customWidth="1"/>
    <col min="10" max="10" width="10.08984375" bestFit="1" customWidth="1"/>
    <col min="11" max="11" width="9.08984375" bestFit="1" customWidth="1"/>
  </cols>
  <sheetData>
    <row r="1" spans="1:12" x14ac:dyDescent="0.35">
      <c r="A1" s="28" t="s">
        <v>0</v>
      </c>
      <c r="B1" s="29" t="s">
        <v>1</v>
      </c>
      <c r="C1" s="29" t="s">
        <v>16</v>
      </c>
      <c r="D1" s="29" t="s">
        <v>47</v>
      </c>
      <c r="E1" s="29" t="s">
        <v>2</v>
      </c>
      <c r="F1" s="28" t="s">
        <v>14</v>
      </c>
      <c r="G1" s="28" t="s">
        <v>19</v>
      </c>
      <c r="H1" s="36" t="s">
        <v>18</v>
      </c>
      <c r="I1" s="29" t="s">
        <v>20</v>
      </c>
      <c r="J1" s="29" t="s">
        <v>11</v>
      </c>
      <c r="K1" s="29" t="s">
        <v>20</v>
      </c>
    </row>
    <row r="2" spans="1:12" x14ac:dyDescent="0.35">
      <c r="A2" t="s">
        <v>23</v>
      </c>
      <c r="B2" s="35">
        <v>100</v>
      </c>
      <c r="C2" s="1" t="s">
        <v>17</v>
      </c>
      <c r="D2" s="1" t="s">
        <v>48</v>
      </c>
      <c r="E2" s="1">
        <v>500</v>
      </c>
      <c r="F2" t="s">
        <v>15</v>
      </c>
      <c r="G2" s="1">
        <v>100</v>
      </c>
      <c r="H2" s="37">
        <f>(B2*E2)-(B2*G2)</f>
        <v>40000</v>
      </c>
      <c r="I2" t="s">
        <v>22</v>
      </c>
      <c r="J2" s="39">
        <v>40000</v>
      </c>
      <c r="K2" s="40">
        <f>J2*5%</f>
        <v>2000</v>
      </c>
      <c r="L2">
        <f>J2+K2</f>
        <v>42000</v>
      </c>
    </row>
    <row r="3" spans="1:12" x14ac:dyDescent="0.35">
      <c r="A3" t="s">
        <v>24</v>
      </c>
      <c r="B3" s="35">
        <v>100</v>
      </c>
      <c r="C3" s="1" t="s">
        <v>17</v>
      </c>
      <c r="D3" s="1" t="s">
        <v>48</v>
      </c>
      <c r="E3" s="1">
        <v>1000</v>
      </c>
      <c r="F3" t="s">
        <v>15</v>
      </c>
      <c r="G3" s="1">
        <v>100</v>
      </c>
      <c r="H3" s="38">
        <f>(B3*E3)-(B3*G3)</f>
        <v>90000</v>
      </c>
      <c r="I3" t="s">
        <v>22</v>
      </c>
      <c r="J3">
        <v>90000</v>
      </c>
      <c r="K3" s="40">
        <f>J3*5%</f>
        <v>4500</v>
      </c>
      <c r="L3">
        <f>J3+K3</f>
        <v>94500</v>
      </c>
    </row>
    <row r="4" spans="1:12" x14ac:dyDescent="0.35">
      <c r="G4" t="s">
        <v>49</v>
      </c>
      <c r="H4" s="38">
        <f>(G2*B2)+(B3*G3)</f>
        <v>20000</v>
      </c>
      <c r="J4">
        <f>SUM(J2:J3)</f>
        <v>130000</v>
      </c>
      <c r="K4">
        <f>SUM(K2:K3)</f>
        <v>6500</v>
      </c>
    </row>
    <row r="5" spans="1:12" x14ac:dyDescent="0.35">
      <c r="G5" t="s">
        <v>5</v>
      </c>
      <c r="H5" s="38">
        <f>J4</f>
        <v>130000</v>
      </c>
    </row>
    <row r="6" spans="1:12" x14ac:dyDescent="0.35">
      <c r="G6" t="s">
        <v>10</v>
      </c>
      <c r="H6" s="38">
        <f>K4</f>
        <v>6500</v>
      </c>
    </row>
    <row r="7" spans="1:12" x14ac:dyDescent="0.35">
      <c r="G7" t="s">
        <v>50</v>
      </c>
      <c r="H7" s="38">
        <f>SUM(H5:H6)</f>
        <v>136500</v>
      </c>
    </row>
    <row r="8" spans="1:12" x14ac:dyDescent="0.35">
      <c r="G8" t="s">
        <v>13</v>
      </c>
      <c r="H8" s="38">
        <v>-10000</v>
      </c>
    </row>
    <row r="9" spans="1:12" x14ac:dyDescent="0.35">
      <c r="G9" t="s">
        <v>6</v>
      </c>
      <c r="H9" s="38">
        <f>H7+H8</f>
        <v>126500</v>
      </c>
    </row>
    <row r="10" spans="1:12" ht="15" thickBot="1" x14ac:dyDescent="0.4"/>
    <row r="11" spans="1:12" x14ac:dyDescent="0.35">
      <c r="A11" s="44" t="s">
        <v>25</v>
      </c>
      <c r="B11" s="45"/>
      <c r="C11" s="45"/>
      <c r="D11" s="27"/>
      <c r="E11" s="27" t="s">
        <v>7</v>
      </c>
      <c r="F11" s="8" t="s">
        <v>8</v>
      </c>
    </row>
    <row r="12" spans="1:12" x14ac:dyDescent="0.35">
      <c r="A12" s="46" t="s">
        <v>26</v>
      </c>
      <c r="B12" s="47"/>
      <c r="C12" s="47"/>
      <c r="D12" s="25"/>
      <c r="E12" s="25">
        <f>J2</f>
        <v>40000</v>
      </c>
      <c r="F12" s="5"/>
    </row>
    <row r="13" spans="1:12" x14ac:dyDescent="0.35">
      <c r="A13" s="46" t="s">
        <v>27</v>
      </c>
      <c r="B13" s="47"/>
      <c r="C13" s="47"/>
      <c r="D13" s="25"/>
      <c r="E13" s="25">
        <f>J3</f>
        <v>90000</v>
      </c>
      <c r="F13" s="5"/>
    </row>
    <row r="14" spans="1:12" x14ac:dyDescent="0.35">
      <c r="A14" s="46" t="s">
        <v>28</v>
      </c>
      <c r="B14" s="47"/>
      <c r="C14" s="47"/>
      <c r="D14" s="25"/>
      <c r="E14" s="25">
        <f>K4</f>
        <v>6500</v>
      </c>
      <c r="F14" s="5"/>
    </row>
    <row r="15" spans="1:12" x14ac:dyDescent="0.35">
      <c r="A15" s="46" t="s">
        <v>52</v>
      </c>
      <c r="B15" s="47"/>
      <c r="C15" s="47"/>
      <c r="D15" s="25"/>
      <c r="E15" s="25"/>
      <c r="F15" s="5">
        <v>10000</v>
      </c>
    </row>
    <row r="16" spans="1:12" ht="15" thickBot="1" x14ac:dyDescent="0.4">
      <c r="A16" s="42" t="s">
        <v>29</v>
      </c>
      <c r="B16" s="43"/>
      <c r="C16" s="43"/>
      <c r="D16" s="26"/>
      <c r="E16" s="26"/>
      <c r="F16" s="41">
        <f>H9</f>
        <v>126500</v>
      </c>
    </row>
    <row r="17" spans="5:6" x14ac:dyDescent="0.35">
      <c r="E17" s="1">
        <f>SUM(E12:E16)</f>
        <v>136500</v>
      </c>
      <c r="F17" s="1">
        <f>SUM(F12:F16)</f>
        <v>136500</v>
      </c>
    </row>
  </sheetData>
  <mergeCells count="6">
    <mergeCell ref="A16:C16"/>
    <mergeCell ref="A11:C11"/>
    <mergeCell ref="A12:C12"/>
    <mergeCell ref="A13:C13"/>
    <mergeCell ref="A14:C14"/>
    <mergeCell ref="A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B5C7-7D6C-4E3C-BEA7-6737153DE8B6}">
  <sheetPr>
    <tabColor rgb="FF00B050"/>
  </sheetPr>
  <dimension ref="A1:P19"/>
  <sheetViews>
    <sheetView workbookViewId="0">
      <selection activeCell="M10" sqref="M10"/>
    </sheetView>
  </sheetViews>
  <sheetFormatPr defaultRowHeight="14.5" x14ac:dyDescent="0.35"/>
  <cols>
    <col min="1" max="1" width="11.54296875" customWidth="1"/>
    <col min="8" max="8" width="18.1796875" customWidth="1"/>
    <col min="14" max="14" width="9.36328125" bestFit="1" customWidth="1"/>
    <col min="15" max="15" width="14.08984375" bestFit="1" customWidth="1"/>
  </cols>
  <sheetData>
    <row r="1" spans="1:16" x14ac:dyDescent="0.35">
      <c r="A1" t="s">
        <v>0</v>
      </c>
      <c r="B1" s="1" t="s">
        <v>1</v>
      </c>
      <c r="C1" s="1" t="s">
        <v>16</v>
      </c>
      <c r="D1" s="2" t="s">
        <v>35</v>
      </c>
      <c r="E1" s="1" t="s">
        <v>36</v>
      </c>
      <c r="F1" s="1" t="s">
        <v>2</v>
      </c>
      <c r="G1" t="s">
        <v>14</v>
      </c>
      <c r="H1" t="s">
        <v>33</v>
      </c>
      <c r="I1" s="1" t="s">
        <v>34</v>
      </c>
      <c r="J1" s="1" t="s">
        <v>18</v>
      </c>
      <c r="K1" s="1" t="s">
        <v>20</v>
      </c>
      <c r="L1" s="1" t="s">
        <v>11</v>
      </c>
      <c r="M1" s="1" t="s">
        <v>20</v>
      </c>
      <c r="N1" s="1" t="s">
        <v>38</v>
      </c>
      <c r="O1" s="1" t="s">
        <v>39</v>
      </c>
    </row>
    <row r="2" spans="1:16" x14ac:dyDescent="0.35">
      <c r="A2" t="s">
        <v>30</v>
      </c>
      <c r="B2" s="1">
        <v>400</v>
      </c>
      <c r="C2" s="1" t="s">
        <v>32</v>
      </c>
      <c r="D2" s="2">
        <v>4</v>
      </c>
      <c r="E2" s="1" t="s">
        <v>37</v>
      </c>
      <c r="F2" s="1">
        <v>300</v>
      </c>
      <c r="G2" t="s">
        <v>15</v>
      </c>
      <c r="H2" s="1">
        <v>4000</v>
      </c>
      <c r="I2" s="1">
        <v>2000</v>
      </c>
      <c r="J2">
        <f>(B2*F2)-((D2*H2)+(D2*I2))</f>
        <v>96000</v>
      </c>
      <c r="K2" t="s">
        <v>21</v>
      </c>
      <c r="L2" s="3">
        <f>J2-M2</f>
        <v>91428.571428571435</v>
      </c>
      <c r="M2">
        <f>J2/21</f>
        <v>4571.4285714285716</v>
      </c>
      <c r="N2">
        <f>B2*F2</f>
        <v>120000</v>
      </c>
      <c r="O2">
        <f>(D2*H2)+(D2*I2)</f>
        <v>24000</v>
      </c>
      <c r="P2">
        <f>N2-O2</f>
        <v>96000</v>
      </c>
    </row>
    <row r="3" spans="1:16" x14ac:dyDescent="0.35">
      <c r="A3" t="s">
        <v>31</v>
      </c>
      <c r="B3" s="1">
        <v>200</v>
      </c>
      <c r="C3" s="1" t="s">
        <v>32</v>
      </c>
      <c r="D3" s="2">
        <v>2</v>
      </c>
      <c r="E3" s="1" t="s">
        <v>37</v>
      </c>
      <c r="F3" s="1">
        <v>500</v>
      </c>
      <c r="G3" t="s">
        <v>15</v>
      </c>
      <c r="H3" s="1">
        <v>4000</v>
      </c>
      <c r="I3" s="1">
        <v>2000</v>
      </c>
      <c r="J3">
        <f>(B3*F3)-((D3*H3)+(D3*I3))</f>
        <v>88000</v>
      </c>
      <c r="K3" t="s">
        <v>21</v>
      </c>
      <c r="L3" s="11">
        <f>J3-M3</f>
        <v>83809.523809523816</v>
      </c>
      <c r="M3">
        <f>J3/21</f>
        <v>4190.4761904761908</v>
      </c>
      <c r="N3">
        <f>B3*F3</f>
        <v>100000</v>
      </c>
      <c r="O3">
        <f>(D3*H3)+(D3*I3)</f>
        <v>12000</v>
      </c>
      <c r="P3">
        <f>N3-O3</f>
        <v>88000</v>
      </c>
    </row>
    <row r="4" spans="1:16" x14ac:dyDescent="0.35">
      <c r="B4" s="1"/>
      <c r="C4" s="1"/>
      <c r="D4" s="1"/>
      <c r="E4" s="1"/>
      <c r="F4" s="1"/>
      <c r="L4">
        <f>SUM(L2:L3)</f>
        <v>175238.09523809527</v>
      </c>
      <c r="M4">
        <f>SUM(M2:M3)</f>
        <v>8761.9047619047633</v>
      </c>
      <c r="N4">
        <f t="shared" ref="N4:P4" si="0">SUM(N2:N3)</f>
        <v>220000</v>
      </c>
      <c r="O4">
        <f t="shared" si="0"/>
        <v>36000</v>
      </c>
      <c r="P4">
        <f t="shared" si="0"/>
        <v>184000</v>
      </c>
    </row>
    <row r="5" spans="1:16" x14ac:dyDescent="0.35">
      <c r="B5" s="1"/>
      <c r="C5" s="1"/>
      <c r="D5" s="1"/>
      <c r="E5" s="1"/>
      <c r="F5" s="1"/>
      <c r="H5" t="s">
        <v>4</v>
      </c>
      <c r="J5">
        <v>220000</v>
      </c>
    </row>
    <row r="6" spans="1:16" x14ac:dyDescent="0.35">
      <c r="B6" s="1"/>
      <c r="C6" s="1"/>
      <c r="D6" s="1"/>
      <c r="E6" s="1"/>
      <c r="F6" s="1"/>
      <c r="H6" t="s">
        <v>39</v>
      </c>
      <c r="J6">
        <f>O4</f>
        <v>36000</v>
      </c>
    </row>
    <row r="7" spans="1:16" x14ac:dyDescent="0.35">
      <c r="B7" s="1"/>
      <c r="C7" s="1"/>
      <c r="D7" s="1"/>
      <c r="E7" s="1"/>
      <c r="F7" s="1"/>
      <c r="H7" t="s">
        <v>5</v>
      </c>
      <c r="J7">
        <f>L4</f>
        <v>175238.09523809527</v>
      </c>
    </row>
    <row r="8" spans="1:16" x14ac:dyDescent="0.35">
      <c r="B8" s="1"/>
      <c r="C8" s="1"/>
      <c r="D8" s="1"/>
      <c r="E8" s="1"/>
      <c r="F8" s="1"/>
      <c r="H8" t="s">
        <v>12</v>
      </c>
      <c r="J8" s="15">
        <f>M4</f>
        <v>8761.9047619047633</v>
      </c>
    </row>
    <row r="9" spans="1:16" x14ac:dyDescent="0.35">
      <c r="B9" s="1"/>
      <c r="C9" s="1"/>
      <c r="D9" s="1"/>
      <c r="E9" s="1"/>
      <c r="F9" s="1"/>
      <c r="H9" t="s">
        <v>3</v>
      </c>
      <c r="J9">
        <f>SUM(J7:J8)</f>
        <v>184000.00000000003</v>
      </c>
    </row>
    <row r="10" spans="1:16" x14ac:dyDescent="0.35">
      <c r="H10" t="s">
        <v>13</v>
      </c>
      <c r="J10" s="13">
        <f>J9*1%</f>
        <v>1840.0000000000002</v>
      </c>
    </row>
    <row r="11" spans="1:16" x14ac:dyDescent="0.35">
      <c r="H11" t="s">
        <v>6</v>
      </c>
      <c r="J11" s="17">
        <f>J9-J10</f>
        <v>182160.00000000003</v>
      </c>
    </row>
    <row r="12" spans="1:16" ht="15" thickBot="1" x14ac:dyDescent="0.4"/>
    <row r="13" spans="1:16" x14ac:dyDescent="0.35">
      <c r="A13" s="44" t="s">
        <v>40</v>
      </c>
      <c r="B13" s="45"/>
      <c r="C13" s="45"/>
      <c r="D13" s="7" t="s">
        <v>7</v>
      </c>
      <c r="E13" s="8" t="s">
        <v>8</v>
      </c>
    </row>
    <row r="14" spans="1:16" x14ac:dyDescent="0.35">
      <c r="A14" s="46" t="s">
        <v>41</v>
      </c>
      <c r="B14" s="47"/>
      <c r="C14" s="47"/>
      <c r="D14" s="4"/>
      <c r="E14" s="9">
        <f>L2</f>
        <v>91428.571428571435</v>
      </c>
    </row>
    <row r="15" spans="1:16" x14ac:dyDescent="0.35">
      <c r="A15" s="46" t="s">
        <v>42</v>
      </c>
      <c r="B15" s="47"/>
      <c r="C15" s="47"/>
      <c r="D15" s="4"/>
      <c r="E15" s="10">
        <f>L3</f>
        <v>83809.523809523816</v>
      </c>
    </row>
    <row r="16" spans="1:16" x14ac:dyDescent="0.35">
      <c r="A16" s="46" t="s">
        <v>43</v>
      </c>
      <c r="B16" s="47"/>
      <c r="C16" s="47"/>
      <c r="D16" s="12">
        <f>J10</f>
        <v>1840.0000000000002</v>
      </c>
      <c r="E16" s="5"/>
    </row>
    <row r="17" spans="1:5" x14ac:dyDescent="0.35">
      <c r="A17" s="46" t="s">
        <v>44</v>
      </c>
      <c r="B17" s="47"/>
      <c r="C17" s="47"/>
      <c r="D17" s="4"/>
      <c r="E17" s="14">
        <f>J8</f>
        <v>8761.9047619047633</v>
      </c>
    </row>
    <row r="18" spans="1:5" ht="15" thickBot="1" x14ac:dyDescent="0.4">
      <c r="A18" s="42" t="s">
        <v>9</v>
      </c>
      <c r="B18" s="43"/>
      <c r="C18" s="43"/>
      <c r="D18" s="16">
        <f>J11</f>
        <v>182160.00000000003</v>
      </c>
      <c r="E18" s="6"/>
    </row>
    <row r="19" spans="1:5" x14ac:dyDescent="0.35">
      <c r="D19">
        <f>SUM(D14:D18)</f>
        <v>184000.00000000003</v>
      </c>
      <c r="E19">
        <f>SUM(E14:E18)</f>
        <v>184000.00000000003</v>
      </c>
    </row>
  </sheetData>
  <mergeCells count="6">
    <mergeCell ref="A18:C18"/>
    <mergeCell ref="A13:C13"/>
    <mergeCell ref="A14:C14"/>
    <mergeCell ref="A15:C15"/>
    <mergeCell ref="A16:C16"/>
    <mergeCell ref="A17:C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6A9E-61B0-4681-A706-3EDBFDBBD51E}">
  <sheetPr>
    <tabColor rgb="FF00B050"/>
  </sheetPr>
  <dimension ref="A1:P26"/>
  <sheetViews>
    <sheetView tabSelected="1" topLeftCell="A13" workbookViewId="0">
      <selection activeCell="G26" sqref="G26"/>
    </sheetView>
  </sheetViews>
  <sheetFormatPr defaultRowHeight="14.5" x14ac:dyDescent="0.35"/>
  <cols>
    <col min="1" max="1" width="11.54296875" customWidth="1"/>
    <col min="8" max="8" width="22" bestFit="1" customWidth="1"/>
    <col min="14" max="14" width="9.36328125" bestFit="1" customWidth="1"/>
    <col min="15" max="15" width="14.08984375" bestFit="1" customWidth="1"/>
  </cols>
  <sheetData>
    <row r="1" spans="1:16" x14ac:dyDescent="0.35">
      <c r="A1" s="30" t="s">
        <v>0</v>
      </c>
      <c r="B1" s="31" t="s">
        <v>1</v>
      </c>
      <c r="C1" s="31" t="s">
        <v>16</v>
      </c>
      <c r="D1" s="31" t="s">
        <v>35</v>
      </c>
      <c r="E1" s="31" t="s">
        <v>36</v>
      </c>
      <c r="F1" s="31" t="s">
        <v>2</v>
      </c>
      <c r="G1" s="30" t="s">
        <v>14</v>
      </c>
      <c r="H1" s="30" t="s">
        <v>46</v>
      </c>
      <c r="I1" s="31" t="s">
        <v>34</v>
      </c>
      <c r="J1" s="31" t="s">
        <v>18</v>
      </c>
      <c r="K1" s="31" t="s">
        <v>20</v>
      </c>
      <c r="L1" s="31" t="s">
        <v>11</v>
      </c>
      <c r="M1" s="31" t="s">
        <v>20</v>
      </c>
      <c r="N1" s="31" t="s">
        <v>38</v>
      </c>
      <c r="O1" s="31" t="s">
        <v>39</v>
      </c>
    </row>
    <row r="2" spans="1:16" x14ac:dyDescent="0.35">
      <c r="A2" s="4" t="s">
        <v>30</v>
      </c>
      <c r="B2" s="25">
        <v>400</v>
      </c>
      <c r="C2" s="25" t="s">
        <v>32</v>
      </c>
      <c r="D2" s="32">
        <v>4</v>
      </c>
      <c r="E2" s="25" t="s">
        <v>37</v>
      </c>
      <c r="F2" s="25">
        <v>300</v>
      </c>
      <c r="G2" s="4" t="s">
        <v>15</v>
      </c>
      <c r="H2" s="25">
        <v>4000</v>
      </c>
      <c r="I2" s="25">
        <v>2000</v>
      </c>
      <c r="J2" s="33">
        <f>(B2*F2)-((D2*H2)+(D2*I2))</f>
        <v>96000</v>
      </c>
      <c r="K2" s="4" t="s">
        <v>22</v>
      </c>
      <c r="L2" s="4">
        <f>J2</f>
        <v>96000</v>
      </c>
      <c r="M2" s="4">
        <f>L2*5%</f>
        <v>4800</v>
      </c>
      <c r="N2" s="33">
        <f>B2*F2</f>
        <v>120000</v>
      </c>
      <c r="O2" s="4">
        <f>(D2*H2)+(D2*I2)</f>
        <v>24000</v>
      </c>
      <c r="P2">
        <f>N2-O2</f>
        <v>96000</v>
      </c>
    </row>
    <row r="3" spans="1:16" x14ac:dyDescent="0.35">
      <c r="A3" s="4" t="s">
        <v>31</v>
      </c>
      <c r="B3" s="25">
        <v>200</v>
      </c>
      <c r="C3" s="25" t="s">
        <v>32</v>
      </c>
      <c r="D3" s="32">
        <v>2</v>
      </c>
      <c r="E3" s="25" t="s">
        <v>37</v>
      </c>
      <c r="F3" s="25">
        <v>500</v>
      </c>
      <c r="G3" s="4" t="s">
        <v>15</v>
      </c>
      <c r="H3" s="25">
        <v>4000</v>
      </c>
      <c r="I3" s="25">
        <v>2000</v>
      </c>
      <c r="J3" s="34">
        <f>(B3*F3)-((D3*H3)+(D3*I3))</f>
        <v>88000</v>
      </c>
      <c r="K3" s="4" t="s">
        <v>22</v>
      </c>
      <c r="L3" s="4">
        <f>J3</f>
        <v>88000</v>
      </c>
      <c r="M3" s="4">
        <f>L3*5%</f>
        <v>4400</v>
      </c>
      <c r="N3" s="4">
        <f>B3*F3</f>
        <v>100000</v>
      </c>
      <c r="O3" s="4">
        <f>(D3*H3)+(D3*I3)</f>
        <v>12000</v>
      </c>
      <c r="P3">
        <f>N3-O3</f>
        <v>88000</v>
      </c>
    </row>
    <row r="4" spans="1:16" x14ac:dyDescent="0.35">
      <c r="A4" s="4"/>
      <c r="B4" s="25"/>
      <c r="C4" s="25"/>
      <c r="D4" s="25"/>
      <c r="E4" s="25"/>
      <c r="F4" s="25"/>
      <c r="G4" s="4"/>
      <c r="H4" s="4"/>
      <c r="I4" s="4"/>
      <c r="J4" s="4"/>
      <c r="K4" s="4"/>
      <c r="L4" s="4">
        <f>SUM(L2:L3)</f>
        <v>184000</v>
      </c>
      <c r="M4" s="4">
        <f>SUM(M2:M3)</f>
        <v>9200</v>
      </c>
      <c r="N4" s="4">
        <f t="shared" ref="N4:P4" si="0">SUM(N2:N3)</f>
        <v>220000</v>
      </c>
      <c r="O4" s="4">
        <f t="shared" si="0"/>
        <v>36000</v>
      </c>
      <c r="P4">
        <f t="shared" si="0"/>
        <v>184000</v>
      </c>
    </row>
    <row r="5" spans="1:16" x14ac:dyDescent="0.35">
      <c r="B5" s="1"/>
      <c r="C5" s="1"/>
      <c r="D5" s="1"/>
      <c r="E5" s="1"/>
      <c r="F5" s="1"/>
      <c r="H5" t="s">
        <v>4</v>
      </c>
      <c r="J5">
        <v>220000</v>
      </c>
    </row>
    <row r="6" spans="1:16" x14ac:dyDescent="0.35">
      <c r="B6" s="1"/>
      <c r="C6" s="1"/>
      <c r="D6" s="1"/>
      <c r="E6" s="1"/>
      <c r="F6" s="1"/>
      <c r="H6" t="s">
        <v>39</v>
      </c>
      <c r="J6">
        <f>O4</f>
        <v>36000</v>
      </c>
    </row>
    <row r="7" spans="1:16" x14ac:dyDescent="0.35">
      <c r="B7" s="1"/>
      <c r="C7" s="1"/>
      <c r="D7" s="1"/>
      <c r="E7" s="1"/>
      <c r="F7" s="1"/>
      <c r="H7" t="s">
        <v>5</v>
      </c>
      <c r="J7">
        <f>L4</f>
        <v>184000</v>
      </c>
    </row>
    <row r="8" spans="1:16" x14ac:dyDescent="0.35">
      <c r="B8" s="1"/>
      <c r="C8" s="1"/>
      <c r="D8" s="1"/>
      <c r="E8" s="1"/>
      <c r="F8" s="1"/>
      <c r="H8" t="s">
        <v>12</v>
      </c>
      <c r="J8" s="23">
        <f>M4</f>
        <v>9200</v>
      </c>
    </row>
    <row r="9" spans="1:16" x14ac:dyDescent="0.35">
      <c r="B9" s="1"/>
      <c r="C9" s="1"/>
      <c r="D9" s="1"/>
      <c r="E9" s="1"/>
      <c r="F9" s="1"/>
      <c r="H9" t="s">
        <v>3</v>
      </c>
      <c r="J9">
        <f>SUM(J7:J8)</f>
        <v>193200</v>
      </c>
    </row>
    <row r="10" spans="1:16" x14ac:dyDescent="0.35">
      <c r="H10" t="s">
        <v>45</v>
      </c>
      <c r="J10" s="11">
        <f>J9*1%</f>
        <v>1932</v>
      </c>
    </row>
    <row r="11" spans="1:16" x14ac:dyDescent="0.35">
      <c r="H11" t="s">
        <v>6</v>
      </c>
      <c r="J11" s="15">
        <f>J9-J10</f>
        <v>191268</v>
      </c>
    </row>
    <row r="12" spans="1:16" ht="15" thickBot="1" x14ac:dyDescent="0.4"/>
    <row r="13" spans="1:16" x14ac:dyDescent="0.35">
      <c r="A13" s="44" t="s">
        <v>40</v>
      </c>
      <c r="B13" s="45"/>
      <c r="C13" s="45"/>
      <c r="D13" s="7" t="s">
        <v>7</v>
      </c>
      <c r="E13" s="8" t="s">
        <v>8</v>
      </c>
    </row>
    <row r="14" spans="1:16" ht="15" thickBot="1" x14ac:dyDescent="0.4">
      <c r="A14" s="46" t="s">
        <v>41</v>
      </c>
      <c r="B14" s="47"/>
      <c r="C14" s="47"/>
      <c r="D14" s="18"/>
      <c r="E14" s="9">
        <f>L2</f>
        <v>96000</v>
      </c>
    </row>
    <row r="15" spans="1:16" ht="15" thickBot="1" x14ac:dyDescent="0.4">
      <c r="A15" s="46" t="s">
        <v>42</v>
      </c>
      <c r="B15" s="47"/>
      <c r="C15" s="48"/>
      <c r="D15" s="19"/>
      <c r="E15" s="20">
        <f>L3</f>
        <v>88000</v>
      </c>
    </row>
    <row r="16" spans="1:16" x14ac:dyDescent="0.35">
      <c r="A16" s="46" t="s">
        <v>43</v>
      </c>
      <c r="B16" s="47"/>
      <c r="C16" s="47"/>
      <c r="D16" s="21">
        <f>J10</f>
        <v>1932</v>
      </c>
      <c r="E16" s="5"/>
      <c r="K16">
        <f>154000/21</f>
        <v>7333.333333333333</v>
      </c>
      <c r="L16">
        <v>154000</v>
      </c>
      <c r="M16">
        <f>L16-100</f>
        <v>153900</v>
      </c>
    </row>
    <row r="17" spans="1:13" x14ac:dyDescent="0.35">
      <c r="A17" s="46" t="s">
        <v>44</v>
      </c>
      <c r="B17" s="47"/>
      <c r="C17" s="47"/>
      <c r="D17" s="4"/>
      <c r="E17" s="22">
        <f>J8</f>
        <v>9200</v>
      </c>
      <c r="L17">
        <f>L16-K16</f>
        <v>146666.66666666666</v>
      </c>
      <c r="M17">
        <f>M16/21</f>
        <v>7328.5714285714284</v>
      </c>
    </row>
    <row r="18" spans="1:13" ht="15" thickBot="1" x14ac:dyDescent="0.4">
      <c r="A18" s="42" t="s">
        <v>9</v>
      </c>
      <c r="B18" s="43"/>
      <c r="C18" s="43"/>
      <c r="D18" s="24">
        <f>J11</f>
        <v>191268</v>
      </c>
      <c r="E18" s="6"/>
      <c r="I18">
        <v>165000</v>
      </c>
      <c r="J18">
        <v>3300</v>
      </c>
      <c r="M18">
        <f>M16-M17</f>
        <v>146571.42857142858</v>
      </c>
    </row>
    <row r="19" spans="1:13" x14ac:dyDescent="0.35">
      <c r="D19">
        <f>SUM(D14:D18)</f>
        <v>193200</v>
      </c>
      <c r="E19">
        <f>SUM(E14:E18)</f>
        <v>193200</v>
      </c>
      <c r="I19">
        <f>I18-J18</f>
        <v>161700</v>
      </c>
    </row>
    <row r="24" spans="1:13" x14ac:dyDescent="0.35">
      <c r="I24">
        <v>165000</v>
      </c>
      <c r="J24">
        <v>27500</v>
      </c>
      <c r="K24" s="3">
        <f>I24-J24</f>
        <v>137500</v>
      </c>
      <c r="L24">
        <f>K24/21</f>
        <v>6547.6190476190477</v>
      </c>
      <c r="M24">
        <f>K24-L24</f>
        <v>130952.38095238095</v>
      </c>
    </row>
    <row r="26" spans="1:13" x14ac:dyDescent="0.35">
      <c r="G26" t="s">
        <v>53</v>
      </c>
    </row>
  </sheetData>
  <mergeCells count="6">
    <mergeCell ref="A18:C18"/>
    <mergeCell ref="A13:C13"/>
    <mergeCell ref="A14:C14"/>
    <mergeCell ref="A15:C15"/>
    <mergeCell ref="A16:C16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Discount CTI</vt:lpstr>
      <vt:lpstr>Purchase Discount CTE</vt:lpstr>
      <vt:lpstr>Sales Discount &amp; Tax Inc</vt:lpstr>
      <vt:lpstr>Sales Discount &amp; Tax 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2020-07-27T03:08:06Z</dcterms:created>
  <dcterms:modified xsi:type="dcterms:W3CDTF">2020-09-01T09:26:16Z</dcterms:modified>
</cp:coreProperties>
</file>