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14tm\Code\leeds-photonics\other\Glass Making\"/>
    </mc:Choice>
  </mc:AlternateContent>
  <bookViews>
    <workbookView xWindow="0" yWindow="0" windowWidth="28800" windowHeight="13065"/>
  </bookViews>
  <sheets>
    <sheet name="TZN 2 dopants batch glass" sheetId="1" r:id="rId1"/>
    <sheet name="Sheet1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D9" i="1" s="1"/>
  <c r="E9" i="1" s="1"/>
  <c r="J18" i="1"/>
  <c r="B9" i="1"/>
  <c r="D8" i="1"/>
  <c r="E8" i="1" s="1"/>
  <c r="D7" i="1"/>
  <c r="D6" i="1"/>
  <c r="E6" i="1" s="1"/>
  <c r="D5" i="1"/>
  <c r="E5" i="1" s="1"/>
  <c r="C7" i="1" l="1"/>
  <c r="E7" i="1" l="1"/>
  <c r="E10" i="1" s="1"/>
  <c r="F8" i="1" s="1"/>
  <c r="C10" i="1"/>
  <c r="F6" i="1" l="1"/>
  <c r="F5" i="1"/>
  <c r="F9" i="1"/>
  <c r="F7" i="1"/>
  <c r="F10" i="1" l="1"/>
</calcChain>
</file>

<file path=xl/sharedStrings.xml><?xml version="1.0" encoding="utf-8"?>
<sst xmlns="http://schemas.openxmlformats.org/spreadsheetml/2006/main" count="46" uniqueCount="43">
  <si>
    <t>TeO2</t>
  </si>
  <si>
    <t>ZnO</t>
  </si>
  <si>
    <t>Na2O</t>
  </si>
  <si>
    <t>Na2CO3</t>
  </si>
  <si>
    <t>Er2O3</t>
  </si>
  <si>
    <t>Dopant 1</t>
  </si>
  <si>
    <t>Dopant 2</t>
  </si>
  <si>
    <t>Molar Percent</t>
  </si>
  <si>
    <t>Yb2O3</t>
  </si>
  <si>
    <t>Formulae Weight</t>
  </si>
  <si>
    <t>Batch weight (g)</t>
  </si>
  <si>
    <t>Molecular Weight</t>
  </si>
  <si>
    <t>Mass required (g)</t>
  </si>
  <si>
    <t>Key</t>
  </si>
  <si>
    <t>Output</t>
  </si>
  <si>
    <t>Input</t>
  </si>
  <si>
    <t>Total</t>
  </si>
  <si>
    <t>Zinc Oxide</t>
  </si>
  <si>
    <t>Sodium Oxide</t>
  </si>
  <si>
    <t>Tellurium Oxide</t>
  </si>
  <si>
    <t>100% purity assummed, USE ONLY ULTRAPURE COMPOUNDS 99.999% FOR GLASSMAKING.</t>
  </si>
  <si>
    <t>Sodium Carbonate</t>
  </si>
  <si>
    <t>Erbium</t>
  </si>
  <si>
    <t>Ytterbium</t>
  </si>
  <si>
    <t>Tellurium</t>
  </si>
  <si>
    <t>Zinc</t>
  </si>
  <si>
    <t>Sodium</t>
  </si>
  <si>
    <t>Oxygen</t>
  </si>
  <si>
    <t>Carbon</t>
  </si>
  <si>
    <t>Molecular Weight (g/mol)</t>
  </si>
  <si>
    <t>Symbol</t>
  </si>
  <si>
    <t>Element</t>
  </si>
  <si>
    <t>Er</t>
  </si>
  <si>
    <t>Te</t>
  </si>
  <si>
    <t>Yb</t>
  </si>
  <si>
    <t>Zn</t>
  </si>
  <si>
    <t>Na</t>
  </si>
  <si>
    <t>O</t>
  </si>
  <si>
    <t>C</t>
  </si>
  <si>
    <t>Formula</t>
  </si>
  <si>
    <t>Compound</t>
  </si>
  <si>
    <t>Formula Weight (g/mol)</t>
  </si>
  <si>
    <t>Reference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</si>
</sst>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3" borderId="0" xfId="0" applyFill="1" applyBorder="1"/>
    <xf numFmtId="0" fontId="1" fillId="0" borderId="1" xfId="0" applyFont="1" applyBorder="1"/>
    <xf numFmtId="0" fontId="0" fillId="3" borderId="2" xfId="0" applyFill="1" applyBorder="1"/>
    <xf numFmtId="0" fontId="0" fillId="2" borderId="3" xfId="0" applyFill="1" applyBorder="1"/>
    <xf numFmtId="0" fontId="1" fillId="0" borderId="0" xfId="0" applyFont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0" borderId="7" xfId="0" applyBorder="1"/>
    <xf numFmtId="0" fontId="0" fillId="3" borderId="8" xfId="0" applyFill="1" applyBorder="1"/>
    <xf numFmtId="0" fontId="0" fillId="0" borderId="8" xfId="0" applyBorder="1"/>
    <xf numFmtId="165" fontId="0" fillId="0" borderId="0" xfId="0" applyNumberFormat="1"/>
    <xf numFmtId="165" fontId="0" fillId="0" borderId="0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165" fontId="0" fillId="0" borderId="13" xfId="0" applyNumberFormat="1" applyBorder="1"/>
    <xf numFmtId="0" fontId="0" fillId="0" borderId="13" xfId="0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Font="1" applyFill="1" applyBorder="1"/>
    <xf numFmtId="0" fontId="0" fillId="0" borderId="14" xfId="0" applyFont="1" applyFill="1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1" fillId="3" borderId="12" xfId="0" applyFont="1" applyFill="1" applyBorder="1"/>
    <xf numFmtId="165" fontId="0" fillId="2" borderId="18" xfId="0" applyNumberFormat="1" applyFill="1" applyBorder="1"/>
    <xf numFmtId="165" fontId="0" fillId="2" borderId="13" xfId="0" applyNumberFormat="1" applyFill="1" applyBorder="1"/>
    <xf numFmtId="0" fontId="0" fillId="3" borderId="12" xfId="0" applyFill="1" applyBorder="1"/>
    <xf numFmtId="0" fontId="0" fillId="0" borderId="5" xfId="0" applyBorder="1"/>
    <xf numFmtId="0" fontId="1" fillId="0" borderId="20" xfId="0" applyFont="1" applyBorder="1"/>
    <xf numFmtId="0" fontId="0" fillId="3" borderId="21" xfId="0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2" xfId="0" applyFont="1" applyBorder="1"/>
    <xf numFmtId="165" fontId="0" fillId="0" borderId="1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18" sqref="F18"/>
    </sheetView>
  </sheetViews>
  <sheetFormatPr defaultRowHeight="12.75" x14ac:dyDescent="0.2"/>
  <cols>
    <col min="1" max="1" width="18.140625" customWidth="1"/>
    <col min="2" max="2" width="8.5703125" bestFit="1" customWidth="1"/>
    <col min="3" max="3" width="15.85546875" bestFit="1" customWidth="1"/>
    <col min="4" max="4" width="16.85546875" bestFit="1" customWidth="1"/>
    <col min="5" max="5" width="17.28515625" bestFit="1" customWidth="1"/>
    <col min="6" max="6" width="16.7109375" bestFit="1" customWidth="1"/>
    <col min="8" max="8" width="16.42578125" bestFit="1" customWidth="1"/>
    <col min="9" max="9" width="8.5703125" bestFit="1" customWidth="1"/>
    <col min="10" max="10" width="24.28515625" bestFit="1" customWidth="1"/>
    <col min="11" max="11" width="8.5703125" bestFit="1" customWidth="1"/>
    <col min="12" max="12" width="24.28515625" bestFit="1" customWidth="1"/>
  </cols>
  <sheetData>
    <row r="1" spans="1:10" x14ac:dyDescent="0.2">
      <c r="A1" t="s">
        <v>20</v>
      </c>
    </row>
    <row r="2" spans="1:10" ht="13.5" thickBot="1" x14ac:dyDescent="0.25"/>
    <row r="3" spans="1:10" ht="13.5" thickBot="1" x14ac:dyDescent="0.25">
      <c r="A3" s="32" t="s">
        <v>10</v>
      </c>
      <c r="B3" s="33">
        <v>15</v>
      </c>
      <c r="H3" s="3" t="s">
        <v>13</v>
      </c>
    </row>
    <row r="4" spans="1:10" x14ac:dyDescent="0.2">
      <c r="A4" s="25" t="s">
        <v>40</v>
      </c>
      <c r="B4" s="15" t="s">
        <v>39</v>
      </c>
      <c r="C4" s="15" t="s">
        <v>7</v>
      </c>
      <c r="D4" s="26" t="s">
        <v>9</v>
      </c>
      <c r="E4" s="15" t="s">
        <v>11</v>
      </c>
      <c r="F4" s="16" t="s">
        <v>12</v>
      </c>
      <c r="H4" s="4" t="s">
        <v>15</v>
      </c>
    </row>
    <row r="5" spans="1:10" ht="13.5" thickBot="1" x14ac:dyDescent="0.25">
      <c r="A5" s="27" t="s">
        <v>5</v>
      </c>
      <c r="B5" s="8" t="s">
        <v>4</v>
      </c>
      <c r="C5" s="9">
        <v>1</v>
      </c>
      <c r="D5" s="2">
        <f>2*'TZN 2 dopants batch glass'!J9+3*'TZN 2 dopants batch glass'!J14</f>
        <v>382.51499999999999</v>
      </c>
      <c r="E5" s="10">
        <f>D5*(C5/100)</f>
        <v>3.8251499999999998</v>
      </c>
      <c r="F5" s="28">
        <f>$B$3*(E5/$E$10)</f>
        <v>0.39778084774364325</v>
      </c>
      <c r="H5" s="5" t="s">
        <v>14</v>
      </c>
    </row>
    <row r="6" spans="1:10" ht="13.5" thickBot="1" x14ac:dyDescent="0.25">
      <c r="A6" s="27" t="s">
        <v>6</v>
      </c>
      <c r="B6" s="11" t="s">
        <v>8</v>
      </c>
      <c r="C6" s="2">
        <v>0</v>
      </c>
      <c r="D6" s="2">
        <f>2*'TZN 2 dopants batch glass'!J10+3*'TZN 2 dopants batch glass'!J14</f>
        <v>394.10500000000002</v>
      </c>
      <c r="E6" s="1">
        <f>D6*(C6/100)</f>
        <v>0</v>
      </c>
      <c r="F6" s="29">
        <f>$B$3*(E6/$E$10)</f>
        <v>0</v>
      </c>
    </row>
    <row r="7" spans="1:10" x14ac:dyDescent="0.2">
      <c r="A7" s="22" t="s">
        <v>19</v>
      </c>
      <c r="B7" s="12" t="s">
        <v>0</v>
      </c>
      <c r="C7" s="1">
        <f>80-C5-C6</f>
        <v>79</v>
      </c>
      <c r="D7" s="1">
        <f>'TZN 2 dopants batch glass'!J11+'TZN 2 dopants batch glass'!J14*2</f>
        <v>159.59799999999998</v>
      </c>
      <c r="E7" s="1">
        <f>D7*(C7/100)</f>
        <v>126.08242</v>
      </c>
      <c r="F7" s="29">
        <f>$B$3*(E7/$E$10)</f>
        <v>13.111426195879922</v>
      </c>
      <c r="H7" s="34" t="s">
        <v>42</v>
      </c>
      <c r="I7" s="35"/>
      <c r="J7" s="36"/>
    </row>
    <row r="8" spans="1:10" x14ac:dyDescent="0.2">
      <c r="A8" s="17" t="s">
        <v>17</v>
      </c>
      <c r="B8" s="12" t="s">
        <v>1</v>
      </c>
      <c r="C8" s="1">
        <v>10</v>
      </c>
      <c r="D8" s="14">
        <f>'TZN 2 dopants batch glass'!J12+'TZN 2 dopants batch glass'!J14</f>
        <v>81.378999999999991</v>
      </c>
      <c r="E8" s="1">
        <f>D8*(C8/100)</f>
        <v>8.1379000000000001</v>
      </c>
      <c r="F8" s="29">
        <f>$B$3*(E8/$E$10)</f>
        <v>0.84626766554331068</v>
      </c>
      <c r="H8" s="20" t="s">
        <v>31</v>
      </c>
      <c r="I8" s="6" t="s">
        <v>30</v>
      </c>
      <c r="J8" s="21" t="s">
        <v>29</v>
      </c>
    </row>
    <row r="9" spans="1:10" x14ac:dyDescent="0.2">
      <c r="A9" s="30" t="s">
        <v>18</v>
      </c>
      <c r="B9" s="12" t="str">
        <f>IF(A9='TZN 2 dopants batch glass'!H17, 'TZN 2 dopants batch glass'!I17, 'TZN 2 dopants batch glass'!I18)</f>
        <v>Na2O</v>
      </c>
      <c r="C9" s="1">
        <v>10</v>
      </c>
      <c r="D9" s="12">
        <f>IF(A9='TZN 2 dopants batch glass'!H17, 'TZN 2 dopants batch glass'!J17, 'TZN 2 dopants batch glass'!J18)</f>
        <v>61.978999999999999</v>
      </c>
      <c r="E9" s="1">
        <f>D9*(C9/100)</f>
        <v>6.1979000000000006</v>
      </c>
      <c r="F9" s="29">
        <f>$B$3*(E9/$E$10)</f>
        <v>0.6445252908331246</v>
      </c>
      <c r="H9" s="17" t="s">
        <v>22</v>
      </c>
      <c r="I9" s="1" t="s">
        <v>32</v>
      </c>
      <c r="J9" s="18">
        <v>167.25899999999999</v>
      </c>
    </row>
    <row r="10" spans="1:10" ht="13.5" thickBot="1" x14ac:dyDescent="0.25">
      <c r="A10" s="37" t="s">
        <v>16</v>
      </c>
      <c r="B10" s="31"/>
      <c r="C10" s="31">
        <f t="shared" ref="C10" si="0">SUM(C5:C9)</f>
        <v>100</v>
      </c>
      <c r="D10" s="31"/>
      <c r="E10" s="31">
        <f>SUM(E5:E9)</f>
        <v>144.24337</v>
      </c>
      <c r="F10" s="38">
        <f>SUM(F5:F9)</f>
        <v>15</v>
      </c>
      <c r="H10" s="17" t="s">
        <v>23</v>
      </c>
      <c r="I10" s="1" t="s">
        <v>34</v>
      </c>
      <c r="J10" s="18">
        <v>173.054</v>
      </c>
    </row>
    <row r="11" spans="1:10" x14ac:dyDescent="0.2">
      <c r="H11" s="17" t="s">
        <v>24</v>
      </c>
      <c r="I11" s="1" t="s">
        <v>33</v>
      </c>
      <c r="J11" s="18">
        <v>127.6</v>
      </c>
    </row>
    <row r="12" spans="1:10" x14ac:dyDescent="0.2">
      <c r="H12" s="17" t="s">
        <v>25</v>
      </c>
      <c r="I12" s="1" t="s">
        <v>35</v>
      </c>
      <c r="J12" s="18">
        <v>65.38</v>
      </c>
    </row>
    <row r="13" spans="1:10" x14ac:dyDescent="0.2">
      <c r="H13" s="17" t="s">
        <v>26</v>
      </c>
      <c r="I13" s="1" t="s">
        <v>36</v>
      </c>
      <c r="J13" s="18">
        <v>22.99</v>
      </c>
    </row>
    <row r="14" spans="1:10" x14ac:dyDescent="0.2">
      <c r="H14" s="17" t="s">
        <v>27</v>
      </c>
      <c r="I14" s="1" t="s">
        <v>37</v>
      </c>
      <c r="J14" s="18">
        <v>15.999000000000001</v>
      </c>
    </row>
    <row r="15" spans="1:10" x14ac:dyDescent="0.2">
      <c r="H15" s="17" t="s">
        <v>28</v>
      </c>
      <c r="I15" s="1" t="s">
        <v>38</v>
      </c>
      <c r="J15" s="19">
        <v>12.010999999999999</v>
      </c>
    </row>
    <row r="16" spans="1:10" x14ac:dyDescent="0.2">
      <c r="H16" s="20" t="s">
        <v>40</v>
      </c>
      <c r="I16" s="6" t="s">
        <v>39</v>
      </c>
      <c r="J16" s="21" t="s">
        <v>41</v>
      </c>
    </row>
    <row r="17" spans="6:10" x14ac:dyDescent="0.2">
      <c r="H17" s="22" t="s">
        <v>18</v>
      </c>
      <c r="I17" s="1" t="s">
        <v>2</v>
      </c>
      <c r="J17" s="19">
        <f>'TZN 2 dopants batch glass'!J13*2+'TZN 2 dopants batch glass'!J14</f>
        <v>61.978999999999999</v>
      </c>
    </row>
    <row r="18" spans="6:10" ht="13.5" thickBot="1" x14ac:dyDescent="0.25">
      <c r="F18" s="13"/>
      <c r="H18" s="23" t="s">
        <v>21</v>
      </c>
      <c r="I18" s="7" t="s">
        <v>3</v>
      </c>
      <c r="J18" s="24">
        <f>'TZN 2 dopants batch glass'!J13*2+'TZN 2 dopants batch glass'!J15+'TZN 2 dopants batch glass'!J14*3</f>
        <v>105.988</v>
      </c>
    </row>
  </sheetData>
  <mergeCells count="1">
    <mergeCell ref="H7:J7"/>
  </mergeCells>
  <dataValidations count="1">
    <dataValidation type="list" allowBlank="1" showInputMessage="1" showErrorMessage="1" promptTitle="Select compound" prompt="Sodium Oxide or Sodium Carbonate can be used to make TZN glass." sqref="A9">
      <formula1>$H$17:$H$18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A1:C11"/>
    </sheetView>
  </sheetViews>
  <sheetFormatPr defaultRowHeight="12.75" x14ac:dyDescent="0.2"/>
  <cols>
    <col min="1" max="1" width="16.42578125" bestFit="1" customWidth="1"/>
    <col min="3" max="3" width="24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TZN 2 dopants batch glass</vt:lpstr>
      <vt:lpstr>Sheet1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Mann [mn14tm]</dc:creator>
  <cp:lastModifiedBy>Thomas Mann [mn14tm]</cp:lastModifiedBy>
  <dcterms:created xsi:type="dcterms:W3CDTF">2017-04-11T11:05:55Z</dcterms:created>
  <dcterms:modified xsi:type="dcterms:W3CDTF">2017-04-13T13:29:26Z</dcterms:modified>
</cp:coreProperties>
</file>