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 xmlns:mc="http://schemas.openxmlformats.org/markup-compatibility/2006">
    <mc:Choice Requires="x15">
      <x15ac:absPath xmlns:x15ac="http://schemas.microsoft.com/office/spreadsheetml/2010/11/ac" url="/Users/intricate/Downloads/"/>
    </mc:Choice>
  </mc:AlternateContent>
  <xr:revisionPtr revIDLastSave="0" documentId="13_ncr:1_{DA2CC3D1-21A3-544D-A242-7670F8321E55}" xr6:coauthVersionLast="46" xr6:coauthVersionMax="46" xr10:uidLastSave="{00000000-0000-0000-0000-000000000000}"/>
  <bookViews>
    <workbookView xWindow="0" yWindow="500" windowWidth="40960" windowHeight="21160" xr2:uid="{00000000-000D-0000-FFFF-FFFF00000000}"/>
  </bookViews>
  <sheets>
    <sheet name="Lobstock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gqKNhFICKNsRsoVgn7FQIHHGMDLA=="/>
    </ext>
  </extLst>
</workbook>
</file>

<file path=xl/calcChain.xml><?xml version="1.0" encoding="utf-8"?>
<calcChain xmlns="http://schemas.openxmlformats.org/spreadsheetml/2006/main">
  <c r="F31" i="1" l="1"/>
  <c r="I7" i="1"/>
  <c r="I6" i="1"/>
  <c r="H29" i="1"/>
  <c r="AA25" i="1"/>
  <c r="M25" i="1"/>
  <c r="E10" i="1"/>
  <c r="U9" i="1"/>
  <c r="E9" i="1"/>
  <c r="U8" i="1"/>
  <c r="Q8" i="1"/>
  <c r="E8" i="1"/>
  <c r="U7" i="1"/>
  <c r="Q7" i="1"/>
  <c r="E7" i="1"/>
  <c r="U6" i="1"/>
  <c r="Q6" i="1"/>
  <c r="Q25" i="1" l="1"/>
  <c r="U25" i="1"/>
  <c r="E25" i="1"/>
  <c r="I25" i="1"/>
  <c r="H27" i="1" l="1"/>
  <c r="AA27" i="1"/>
  <c r="T27" i="1"/>
  <c r="J31" i="1"/>
  <c r="N31" i="1" s="1"/>
  <c r="P31" i="1" s="1"/>
  <c r="X27" i="1"/>
  <c r="P27" i="1"/>
  <c r="D27" i="1"/>
  <c r="L27" i="1"/>
</calcChain>
</file>

<file path=xl/sharedStrings.xml><?xml version="1.0" encoding="utf-8"?>
<sst xmlns="http://schemas.openxmlformats.org/spreadsheetml/2006/main" count="92" uniqueCount="30">
  <si>
    <t>MARIJUANA</t>
  </si>
  <si>
    <t>MINING (GOLD, SILVER, COPPER)</t>
  </si>
  <si>
    <t>TRAVEL</t>
  </si>
  <si>
    <t>ENERGY</t>
  </si>
  <si>
    <t>BASIC MATERIAL</t>
  </si>
  <si>
    <t>PRIVATE COMPANY</t>
  </si>
  <si>
    <t>CASH</t>
  </si>
  <si>
    <t>Ticker</t>
  </si>
  <si>
    <t>Shares</t>
  </si>
  <si>
    <t>Currency</t>
  </si>
  <si>
    <t>Value</t>
  </si>
  <si>
    <t>Company</t>
  </si>
  <si>
    <t>CNSX:CALI</t>
  </si>
  <si>
    <t>CAD</t>
  </si>
  <si>
    <t>DNN</t>
  </si>
  <si>
    <t>NNXPF</t>
  </si>
  <si>
    <t>TSE:FR</t>
  </si>
  <si>
    <t>CCJ</t>
  </si>
  <si>
    <t>CVE:GRA</t>
  </si>
  <si>
    <r>
      <rPr>
        <sz val="12"/>
        <color rgb="FF000000"/>
        <rFont val="Arial"/>
      </rPr>
      <t>TSE:</t>
    </r>
    <r>
      <rPr>
        <sz val="12"/>
        <color rgb="FF000000"/>
        <rFont val="Arial"/>
      </rPr>
      <t>SIL</t>
    </r>
  </si>
  <si>
    <t>MSOS</t>
  </si>
  <si>
    <t>ABX</t>
  </si>
  <si>
    <t>Total</t>
  </si>
  <si>
    <t>Ratio</t>
  </si>
  <si>
    <t>USD:CAD</t>
  </si>
  <si>
    <t>Change from Last Week</t>
  </si>
  <si>
    <t>Total Value (CA$) last week</t>
  </si>
  <si>
    <t>Total Value (CA$) this week</t>
  </si>
  <si>
    <t>%</t>
  </si>
  <si>
    <t xml:space="preserve"> Portfolio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</si>
</sst>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8" x14ac:knownFonts="1">
    <font>
      <sz val="10"/>
      <color rgb="FF000000"/>
      <name val="Arial"/>
    </font>
    <font>
      <sz val="50"/>
      <color theme="1"/>
      <name val="Calibri"/>
    </font>
    <font>
      <sz val="70"/>
      <color rgb="FFFFFF00"/>
      <name val="Calibri"/>
    </font>
    <font>
      <sz val="10"/>
      <name val="Arial"/>
    </font>
    <font>
      <b/>
      <sz val="18"/>
      <color rgb="FF000000"/>
      <name val="Arial"/>
    </font>
    <font>
      <b/>
      <sz val="14"/>
      <color rgb="FFFFFF00"/>
      <name val="Arial"/>
    </font>
    <font>
      <sz val="12"/>
      <color rgb="FF000000"/>
      <name val="Arial"/>
    </font>
    <font>
      <u/>
      <sz val="12"/>
      <color rgb="FF000000"/>
      <name val="Arial"/>
    </font>
    <font>
      <sz val="12"/>
      <color theme="1"/>
      <name val="Arial"/>
    </font>
    <font>
      <sz val="10"/>
      <color rgb="FF000000"/>
      <name val="Arial"/>
    </font>
    <font>
      <u/>
      <sz val="12"/>
      <color rgb="FF000000"/>
      <name val="Arial"/>
    </font>
    <font>
      <b/>
      <sz val="14"/>
      <color rgb="FF000000"/>
      <name val="Arial"/>
    </font>
    <font>
      <sz val="10"/>
      <color theme="1"/>
      <name val="Calibri"/>
    </font>
    <font>
      <sz val="14"/>
      <color rgb="FF000000"/>
      <name val="Arial"/>
    </font>
    <font>
      <b/>
      <sz val="12"/>
      <color theme="1"/>
      <name val="Arial"/>
    </font>
    <font>
      <b/>
      <sz val="18"/>
      <color rgb="FFFFFF00"/>
      <name val="Arial"/>
    </font>
    <font>
      <b/>
      <sz val="16"/>
      <color rgb="FFFFFF00"/>
      <name val="Arial"/>
    </font>
    <font>
      <sz val="11"/>
      <color rgb="FF000000"/>
      <name val="Consolas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00FF"/>
        <bgColor rgb="FFFF00FF"/>
      </patternFill>
    </fill>
  </fills>
  <borders count="37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</borders>
  <cellStyleXfs count="1">
    <xf numFmtId="0" fontId="0" fillId="0" borderId="0"/>
  </cellStyleXfs>
  <cellXfs count="102">
    <xf numFmtId="0" fontId="0" fillId="0" borderId="0" xfId="0" applyFont="1" applyAlignment="1"/>
    <xf numFmtId="0" fontId="1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5" fillId="3" borderId="9" xfId="0" applyFont="1" applyFill="1" applyBorder="1" applyAlignment="1">
      <alignment horizontal="center"/>
    </xf>
    <xf numFmtId="0" fontId="5" fillId="3" borderId="10" xfId="0" applyFont="1" applyFill="1" applyBorder="1" applyAlignment="1">
      <alignment horizontal="center"/>
    </xf>
    <xf numFmtId="3" fontId="5" fillId="3" borderId="2" xfId="0" applyNumberFormat="1" applyFont="1" applyFill="1" applyBorder="1" applyAlignment="1">
      <alignment horizontal="center"/>
    </xf>
    <xf numFmtId="0" fontId="5" fillId="3" borderId="3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164" fontId="5" fillId="3" borderId="2" xfId="0" applyNumberFormat="1" applyFont="1" applyFill="1" applyBorder="1" applyAlignment="1">
      <alignment horizontal="center"/>
    </xf>
    <xf numFmtId="164" fontId="5" fillId="3" borderId="3" xfId="0" applyNumberFormat="1" applyFont="1" applyFill="1" applyBorder="1" applyAlignment="1">
      <alignment horizontal="center"/>
    </xf>
    <xf numFmtId="164" fontId="5" fillId="3" borderId="1" xfId="0" applyNumberFormat="1" applyFont="1" applyFill="1" applyBorder="1" applyAlignment="1">
      <alignment horizontal="center"/>
    </xf>
    <xf numFmtId="164" fontId="5" fillId="3" borderId="2" xfId="0" applyNumberFormat="1" applyFont="1" applyFill="1" applyBorder="1" applyAlignment="1">
      <alignment horizontal="center"/>
    </xf>
    <xf numFmtId="0" fontId="6" fillId="2" borderId="0" xfId="0" applyFont="1" applyFill="1" applyAlignment="1">
      <alignment horizontal="center"/>
    </xf>
    <xf numFmtId="0" fontId="6" fillId="5" borderId="11" xfId="0" applyFont="1" applyFill="1" applyBorder="1" applyAlignment="1">
      <alignment horizontal="center"/>
    </xf>
    <xf numFmtId="0" fontId="6" fillId="5" borderId="12" xfId="0" applyFont="1" applyFill="1" applyBorder="1" applyAlignment="1">
      <alignment horizontal="center"/>
    </xf>
    <xf numFmtId="164" fontId="6" fillId="5" borderId="13" xfId="0" applyNumberFormat="1" applyFont="1" applyFill="1" applyBorder="1" applyAlignment="1">
      <alignment horizontal="center"/>
    </xf>
    <xf numFmtId="0" fontId="7" fillId="5" borderId="11" xfId="0" applyFont="1" applyFill="1" applyBorder="1" applyAlignment="1">
      <alignment horizontal="center"/>
    </xf>
    <xf numFmtId="0" fontId="6" fillId="5" borderId="14" xfId="0" applyFont="1" applyFill="1" applyBorder="1" applyAlignment="1">
      <alignment horizontal="center"/>
    </xf>
    <xf numFmtId="164" fontId="8" fillId="5" borderId="15" xfId="0" applyNumberFormat="1" applyFont="1" applyFill="1" applyBorder="1" applyAlignment="1">
      <alignment horizontal="center"/>
    </xf>
    <xf numFmtId="0" fontId="6" fillId="6" borderId="11" xfId="0" applyFont="1" applyFill="1" applyBorder="1" applyAlignment="1">
      <alignment horizontal="center"/>
    </xf>
    <xf numFmtId="0" fontId="6" fillId="6" borderId="14" xfId="0" applyFont="1" applyFill="1" applyBorder="1" applyAlignment="1">
      <alignment horizontal="center"/>
    </xf>
    <xf numFmtId="164" fontId="8" fillId="6" borderId="15" xfId="0" applyNumberFormat="1" applyFont="1" applyFill="1" applyBorder="1" applyAlignment="1">
      <alignment horizontal="center"/>
    </xf>
    <xf numFmtId="0" fontId="6" fillId="7" borderId="11" xfId="0" applyFont="1" applyFill="1" applyBorder="1" applyAlignment="1">
      <alignment horizontal="center"/>
    </xf>
    <xf numFmtId="0" fontId="6" fillId="7" borderId="14" xfId="0" applyFont="1" applyFill="1" applyBorder="1" applyAlignment="1">
      <alignment horizontal="center"/>
    </xf>
    <xf numFmtId="164" fontId="8" fillId="7" borderId="15" xfId="0" applyNumberFormat="1" applyFont="1" applyFill="1" applyBorder="1" applyAlignment="1">
      <alignment horizontal="center"/>
    </xf>
    <xf numFmtId="0" fontId="6" fillId="7" borderId="16" xfId="0" applyFont="1" applyFill="1" applyBorder="1" applyAlignment="1">
      <alignment horizontal="center"/>
    </xf>
    <xf numFmtId="0" fontId="6" fillId="7" borderId="17" xfId="0" applyFont="1" applyFill="1" applyBorder="1" applyAlignment="1">
      <alignment horizontal="center"/>
    </xf>
    <xf numFmtId="0" fontId="6" fillId="7" borderId="12" xfId="0" applyFont="1" applyFill="1" applyBorder="1" applyAlignment="1">
      <alignment horizontal="center"/>
    </xf>
    <xf numFmtId="164" fontId="6" fillId="5" borderId="15" xfId="0" applyNumberFormat="1" applyFont="1" applyFill="1" applyBorder="1" applyAlignment="1">
      <alignment horizontal="center"/>
    </xf>
    <xf numFmtId="0" fontId="6" fillId="5" borderId="18" xfId="0" applyFont="1" applyFill="1" applyBorder="1" applyAlignment="1">
      <alignment horizontal="center"/>
    </xf>
    <xf numFmtId="0" fontId="6" fillId="5" borderId="19" xfId="0" applyFont="1" applyFill="1" applyBorder="1" applyAlignment="1">
      <alignment horizontal="center"/>
    </xf>
    <xf numFmtId="164" fontId="6" fillId="5" borderId="20" xfId="0" applyNumberFormat="1" applyFont="1" applyFill="1" applyBorder="1" applyAlignment="1">
      <alignment horizontal="center"/>
    </xf>
    <xf numFmtId="164" fontId="8" fillId="5" borderId="21" xfId="0" applyNumberFormat="1" applyFont="1" applyFill="1" applyBorder="1" applyAlignment="1">
      <alignment horizontal="center"/>
    </xf>
    <xf numFmtId="0" fontId="6" fillId="6" borderId="15" xfId="0" applyFont="1" applyFill="1" applyBorder="1" applyAlignment="1">
      <alignment horizontal="center"/>
    </xf>
    <xf numFmtId="164" fontId="6" fillId="7" borderId="15" xfId="0" applyNumberFormat="1" applyFont="1" applyFill="1" applyBorder="1" applyAlignment="1">
      <alignment horizontal="center"/>
    </xf>
    <xf numFmtId="0" fontId="6" fillId="5" borderId="16" xfId="0" applyFont="1" applyFill="1" applyBorder="1" applyAlignment="1">
      <alignment horizontal="center"/>
    </xf>
    <xf numFmtId="0" fontId="6" fillId="5" borderId="17" xfId="0" applyFont="1" applyFill="1" applyBorder="1" applyAlignment="1">
      <alignment horizontal="center"/>
    </xf>
    <xf numFmtId="0" fontId="6" fillId="7" borderId="18" xfId="0" applyFont="1" applyFill="1" applyBorder="1" applyAlignment="1">
      <alignment horizontal="center"/>
    </xf>
    <xf numFmtId="0" fontId="6" fillId="7" borderId="19" xfId="0" applyFont="1" applyFill="1" applyBorder="1" applyAlignment="1">
      <alignment horizontal="center"/>
    </xf>
    <xf numFmtId="164" fontId="6" fillId="7" borderId="20" xfId="0" applyNumberFormat="1" applyFont="1" applyFill="1" applyBorder="1" applyAlignment="1">
      <alignment horizontal="center"/>
    </xf>
    <xf numFmtId="0" fontId="9" fillId="6" borderId="0" xfId="0" applyFont="1" applyFill="1" applyAlignment="1"/>
    <xf numFmtId="0" fontId="6" fillId="6" borderId="12" xfId="0" applyFont="1" applyFill="1" applyBorder="1" applyAlignment="1">
      <alignment horizontal="center"/>
    </xf>
    <xf numFmtId="0" fontId="8" fillId="5" borderId="16" xfId="0" applyFont="1" applyFill="1" applyBorder="1" applyAlignment="1">
      <alignment horizontal="center"/>
    </xf>
    <xf numFmtId="0" fontId="8" fillId="5" borderId="17" xfId="0" applyFont="1" applyFill="1" applyBorder="1" applyAlignment="1">
      <alignment horizontal="center"/>
    </xf>
    <xf numFmtId="0" fontId="8" fillId="5" borderId="12" xfId="0" applyFont="1" applyFill="1" applyBorder="1" applyAlignment="1">
      <alignment horizontal="center"/>
    </xf>
    <xf numFmtId="0" fontId="6" fillId="6" borderId="22" xfId="0" applyFont="1" applyFill="1" applyBorder="1" applyAlignment="1">
      <alignment horizontal="center"/>
    </xf>
    <xf numFmtId="0" fontId="6" fillId="6" borderId="18" xfId="0" applyFont="1" applyFill="1" applyBorder="1" applyAlignment="1">
      <alignment horizontal="center"/>
    </xf>
    <xf numFmtId="0" fontId="6" fillId="6" borderId="19" xfId="0" applyFont="1" applyFill="1" applyBorder="1" applyAlignment="1">
      <alignment horizontal="center"/>
    </xf>
    <xf numFmtId="164" fontId="6" fillId="6" borderId="20" xfId="0" applyNumberFormat="1" applyFont="1" applyFill="1" applyBorder="1" applyAlignment="1">
      <alignment horizontal="center"/>
    </xf>
    <xf numFmtId="0" fontId="6" fillId="6" borderId="16" xfId="0" applyFont="1" applyFill="1" applyBorder="1" applyAlignment="1">
      <alignment horizontal="center"/>
    </xf>
    <xf numFmtId="0" fontId="6" fillId="6" borderId="17" xfId="0" applyFont="1" applyFill="1" applyBorder="1" applyAlignment="1">
      <alignment horizontal="center"/>
    </xf>
    <xf numFmtId="164" fontId="6" fillId="6" borderId="15" xfId="0" applyNumberFormat="1" applyFont="1" applyFill="1" applyBorder="1" applyAlignment="1">
      <alignment horizontal="center"/>
    </xf>
    <xf numFmtId="0" fontId="6" fillId="8" borderId="11" xfId="0" applyFont="1" applyFill="1" applyBorder="1" applyAlignment="1">
      <alignment horizontal="center"/>
    </xf>
    <xf numFmtId="0" fontId="6" fillId="8" borderId="14" xfId="0" applyFont="1" applyFill="1" applyBorder="1" applyAlignment="1">
      <alignment horizontal="center"/>
    </xf>
    <xf numFmtId="164" fontId="8" fillId="8" borderId="15" xfId="0" applyNumberFormat="1" applyFont="1" applyFill="1" applyBorder="1" applyAlignment="1">
      <alignment horizontal="center"/>
    </xf>
    <xf numFmtId="0" fontId="10" fillId="8" borderId="11" xfId="0" applyFont="1" applyFill="1" applyBorder="1" applyAlignment="1">
      <alignment horizontal="center"/>
    </xf>
    <xf numFmtId="164" fontId="6" fillId="8" borderId="15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4" borderId="14" xfId="0" applyFont="1" applyFill="1" applyBorder="1" applyAlignment="1">
      <alignment horizontal="center"/>
    </xf>
    <xf numFmtId="164" fontId="11" fillId="4" borderId="15" xfId="0" applyNumberFormat="1" applyFont="1" applyFill="1" applyBorder="1" applyAlignment="1">
      <alignment horizontal="center"/>
    </xf>
    <xf numFmtId="0" fontId="11" fillId="4" borderId="11" xfId="0" applyFont="1" applyFill="1" applyBorder="1" applyAlignment="1">
      <alignment horizontal="center"/>
    </xf>
    <xf numFmtId="0" fontId="12" fillId="2" borderId="0" xfId="0" applyFont="1" applyFill="1"/>
    <xf numFmtId="0" fontId="11" fillId="4" borderId="29" xfId="0" applyFont="1" applyFill="1" applyBorder="1" applyAlignment="1">
      <alignment horizontal="center"/>
    </xf>
    <xf numFmtId="10" fontId="11" fillId="4" borderId="30" xfId="0" applyNumberFormat="1" applyFont="1" applyFill="1" applyBorder="1" applyAlignment="1">
      <alignment horizontal="center"/>
    </xf>
    <xf numFmtId="0" fontId="9" fillId="0" borderId="0" xfId="0" applyFont="1" applyAlignment="1"/>
    <xf numFmtId="0" fontId="17" fillId="2" borderId="0" xfId="0" applyFont="1" applyFill="1" applyAlignment="1">
      <alignment wrapText="1"/>
    </xf>
    <xf numFmtId="0" fontId="2" fillId="3" borderId="1" xfId="0" applyFont="1" applyFill="1" applyBorder="1" applyAlignment="1">
      <alignment horizontal="center" vertical="center"/>
    </xf>
    <xf numFmtId="0" fontId="3" fillId="0" borderId="2" xfId="0" applyFont="1" applyBorder="1"/>
    <xf numFmtId="0" fontId="3" fillId="0" borderId="3" xfId="0" applyFont="1" applyBorder="1"/>
    <xf numFmtId="0" fontId="4" fillId="4" borderId="6" xfId="0" applyFont="1" applyFill="1" applyBorder="1" applyAlignment="1">
      <alignment horizontal="center"/>
    </xf>
    <xf numFmtId="0" fontId="3" fillId="0" borderId="7" xfId="0" applyFont="1" applyBorder="1"/>
    <xf numFmtId="0" fontId="3" fillId="0" borderId="8" xfId="0" applyFont="1" applyBorder="1"/>
    <xf numFmtId="0" fontId="4" fillId="4" borderId="4" xfId="0" applyFont="1" applyFill="1" applyBorder="1" applyAlignment="1">
      <alignment horizontal="center"/>
    </xf>
    <xf numFmtId="0" fontId="0" fillId="0" borderId="0" xfId="0" applyFont="1" applyAlignment="1"/>
    <xf numFmtId="0" fontId="3" fillId="0" borderId="5" xfId="0" applyFont="1" applyBorder="1"/>
    <xf numFmtId="0" fontId="11" fillId="4" borderId="23" xfId="0" applyFont="1" applyFill="1" applyBorder="1" applyAlignment="1">
      <alignment horizontal="center"/>
    </xf>
    <xf numFmtId="0" fontId="3" fillId="0" borderId="22" xfId="0" applyFont="1" applyBorder="1"/>
    <xf numFmtId="0" fontId="11" fillId="4" borderId="16" xfId="0" applyFont="1" applyFill="1" applyBorder="1" applyAlignment="1">
      <alignment horizontal="center"/>
    </xf>
    <xf numFmtId="0" fontId="3" fillId="0" borderId="14" xfId="0" applyFont="1" applyBorder="1"/>
    <xf numFmtId="0" fontId="12" fillId="0" borderId="16" xfId="0" applyFont="1" applyBorder="1"/>
    <xf numFmtId="0" fontId="3" fillId="0" borderId="24" xfId="0" applyFont="1" applyBorder="1"/>
    <xf numFmtId="0" fontId="3" fillId="0" borderId="15" xfId="0" applyFont="1" applyBorder="1"/>
    <xf numFmtId="0" fontId="13" fillId="2" borderId="16" xfId="0" applyFont="1" applyFill="1" applyBorder="1" applyAlignment="1"/>
    <xf numFmtId="10" fontId="11" fillId="4" borderId="27" xfId="0" applyNumberFormat="1" applyFont="1" applyFill="1" applyBorder="1" applyAlignment="1">
      <alignment horizontal="center"/>
    </xf>
    <xf numFmtId="0" fontId="3" fillId="0" borderId="28" xfId="0" applyFont="1" applyBorder="1"/>
    <xf numFmtId="0" fontId="11" fillId="4" borderId="25" xfId="0" applyFont="1" applyFill="1" applyBorder="1" applyAlignment="1">
      <alignment horizontal="center"/>
    </xf>
    <xf numFmtId="0" fontId="3" fillId="0" borderId="26" xfId="0" applyFont="1" applyBorder="1"/>
    <xf numFmtId="164" fontId="4" fillId="4" borderId="33" xfId="0" applyNumberFormat="1" applyFont="1" applyFill="1" applyBorder="1" applyAlignment="1">
      <alignment horizontal="center"/>
    </xf>
    <xf numFmtId="0" fontId="3" fillId="0" borderId="34" xfId="0" applyFont="1" applyBorder="1"/>
    <xf numFmtId="0" fontId="3" fillId="0" borderId="35" xfId="0" applyFont="1" applyBorder="1"/>
    <xf numFmtId="164" fontId="4" fillId="4" borderId="34" xfId="0" applyNumberFormat="1" applyFont="1" applyFill="1" applyBorder="1" applyAlignment="1">
      <alignment horizontal="center"/>
    </xf>
    <xf numFmtId="10" fontId="4" fillId="4" borderId="36" xfId="0" applyNumberFormat="1" applyFont="1" applyFill="1" applyBorder="1" applyAlignment="1">
      <alignment horizontal="center"/>
    </xf>
    <xf numFmtId="0" fontId="3" fillId="0" borderId="30" xfId="0" applyFont="1" applyBorder="1"/>
    <xf numFmtId="0" fontId="14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5" fillId="3" borderId="1" xfId="0" applyFont="1" applyFill="1" applyBorder="1" applyAlignment="1">
      <alignment horizontal="center"/>
    </xf>
    <xf numFmtId="0" fontId="3" fillId="0" borderId="31" xfId="0" applyFont="1" applyBorder="1"/>
    <xf numFmtId="0" fontId="15" fillId="3" borderId="2" xfId="0" applyFont="1" applyFill="1" applyBorder="1" applyAlignment="1">
      <alignment horizontal="center"/>
    </xf>
    <xf numFmtId="0" fontId="16" fillId="3" borderId="2" xfId="0" applyFont="1" applyFill="1" applyBorder="1" applyAlignment="1">
      <alignment horizontal="center"/>
    </xf>
    <xf numFmtId="0" fontId="16" fillId="3" borderId="3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sil.t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3:AA38"/>
  <sheetViews>
    <sheetView tabSelected="1" topLeftCell="G1" workbookViewId="0">
      <selection activeCell="V6" sqref="V6:Y6"/>
    </sheetView>
  </sheetViews>
  <sheetFormatPr baseColWidth="10" defaultColWidth="14.5" defaultRowHeight="15" customHeight="1" x14ac:dyDescent="0.15"/>
  <cols>
    <col min="1" max="1" width="2" customWidth="1"/>
    <col min="5" max="5" width="18.5" customWidth="1"/>
    <col min="9" max="9" width="16" customWidth="1"/>
    <col min="17" max="17" width="15.83203125" customWidth="1"/>
    <col min="21" max="21" width="16.5" customWidth="1"/>
  </cols>
  <sheetData>
    <row r="3" spans="1:27" ht="100.5" customHeight="1" x14ac:dyDescent="0.15">
      <c r="A3" s="1"/>
      <c r="B3" s="68" t="s">
        <v>29</v>
      </c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  <c r="AA3" s="70"/>
    </row>
    <row r="4" spans="1:27" ht="23" x14ac:dyDescent="0.25">
      <c r="A4" s="2"/>
      <c r="B4" s="74" t="s">
        <v>0</v>
      </c>
      <c r="C4" s="75"/>
      <c r="D4" s="75"/>
      <c r="E4" s="76"/>
      <c r="F4" s="71" t="s">
        <v>1</v>
      </c>
      <c r="G4" s="72"/>
      <c r="H4" s="72"/>
      <c r="I4" s="73"/>
      <c r="J4" s="71" t="s">
        <v>2</v>
      </c>
      <c r="K4" s="72"/>
      <c r="L4" s="72"/>
      <c r="M4" s="73"/>
      <c r="N4" s="71" t="s">
        <v>3</v>
      </c>
      <c r="O4" s="72"/>
      <c r="P4" s="72"/>
      <c r="Q4" s="73"/>
      <c r="R4" s="71" t="s">
        <v>4</v>
      </c>
      <c r="S4" s="72"/>
      <c r="T4" s="72"/>
      <c r="U4" s="73"/>
      <c r="V4" s="71" t="s">
        <v>5</v>
      </c>
      <c r="W4" s="72"/>
      <c r="X4" s="72"/>
      <c r="Y4" s="73"/>
      <c r="Z4" s="71" t="s">
        <v>6</v>
      </c>
      <c r="AA4" s="73"/>
    </row>
    <row r="5" spans="1:27" ht="18" x14ac:dyDescent="0.2">
      <c r="A5" s="3"/>
      <c r="B5" s="4" t="s">
        <v>7</v>
      </c>
      <c r="C5" s="5" t="s">
        <v>8</v>
      </c>
      <c r="D5" s="6" t="s">
        <v>9</v>
      </c>
      <c r="E5" s="7" t="s">
        <v>10</v>
      </c>
      <c r="F5" s="8" t="s">
        <v>7</v>
      </c>
      <c r="G5" s="9" t="s">
        <v>8</v>
      </c>
      <c r="H5" s="10" t="s">
        <v>9</v>
      </c>
      <c r="I5" s="11" t="s">
        <v>10</v>
      </c>
      <c r="J5" s="12" t="s">
        <v>7</v>
      </c>
      <c r="K5" s="13" t="s">
        <v>8</v>
      </c>
      <c r="L5" s="10" t="s">
        <v>9</v>
      </c>
      <c r="M5" s="11" t="s">
        <v>10</v>
      </c>
      <c r="N5" s="12" t="s">
        <v>7</v>
      </c>
      <c r="O5" s="10" t="s">
        <v>8</v>
      </c>
      <c r="P5" s="10" t="s">
        <v>9</v>
      </c>
      <c r="Q5" s="11" t="s">
        <v>10</v>
      </c>
      <c r="R5" s="12" t="s">
        <v>7</v>
      </c>
      <c r="S5" s="10" t="s">
        <v>8</v>
      </c>
      <c r="T5" s="10" t="s">
        <v>9</v>
      </c>
      <c r="U5" s="11" t="s">
        <v>10</v>
      </c>
      <c r="V5" s="12" t="s">
        <v>11</v>
      </c>
      <c r="W5" s="10" t="s">
        <v>8</v>
      </c>
      <c r="X5" s="10" t="s">
        <v>9</v>
      </c>
      <c r="Y5" s="11" t="s">
        <v>10</v>
      </c>
      <c r="Z5" s="12" t="s">
        <v>9</v>
      </c>
      <c r="AA5" s="11" t="s">
        <v>10</v>
      </c>
    </row>
    <row r="6" spans="1:27" ht="16" x14ac:dyDescent="0.2">
      <c r="A6" s="14"/>
      <c r="B6" s="15"/>
      <c r="C6" s="16"/>
      <c r="D6" s="16"/>
      <c r="E6" s="17"/>
      <c r="F6" s="15" t="s">
        <v>16</v>
      </c>
      <c r="G6" s="19">
        <v>430</v>
      </c>
      <c r="H6" s="19" t="s">
        <v>13</v>
      </c>
      <c r="I6" s="34">
        <f ca="1">IFERROR(__xludf.DUMMYFUNCTION("googlefinance(F8,""price"")*G8"),9864.2)</f>
        <v>9864.2000000000007</v>
      </c>
      <c r="J6" s="21"/>
      <c r="K6" s="22"/>
      <c r="L6" s="22"/>
      <c r="M6" s="23"/>
      <c r="N6" s="24" t="s">
        <v>14</v>
      </c>
      <c r="O6" s="25">
        <v>42725</v>
      </c>
      <c r="P6" s="25" t="s">
        <v>13</v>
      </c>
      <c r="Q6" s="26">
        <f ca="1">IFERROR(__xludf.DUMMYFUNCTION("googlefinance(N6,""price"")*O6*$H$29"),57161.0832187499)</f>
        <v>57161.083218749904</v>
      </c>
      <c r="R6" s="27" t="s">
        <v>15</v>
      </c>
      <c r="S6" s="28">
        <v>4920</v>
      </c>
      <c r="T6" s="29" t="s">
        <v>13</v>
      </c>
      <c r="U6" s="26">
        <f ca="1">IFERROR(__xludf.DUMMYFUNCTION("googlefinance(R6,""price"")*S6*$H$29"),18493.3759499999)</f>
        <v>18493.3759499999</v>
      </c>
      <c r="V6" s="15"/>
      <c r="W6" s="19"/>
      <c r="X6" s="19"/>
      <c r="Y6" s="30"/>
      <c r="Z6" s="15" t="s">
        <v>13</v>
      </c>
      <c r="AA6" s="20">
        <v>708.03</v>
      </c>
    </row>
    <row r="7" spans="1:27" ht="16" x14ac:dyDescent="0.2">
      <c r="A7" s="14"/>
      <c r="B7" s="31" t="s">
        <v>12</v>
      </c>
      <c r="C7" s="32">
        <v>111470</v>
      </c>
      <c r="D7" s="32" t="s">
        <v>13</v>
      </c>
      <c r="E7" s="33">
        <f ca="1">IFERROR(__xludf.DUMMYFUNCTION("googlefinance(B7,""price"")*C7"),14491.1)</f>
        <v>14491.1</v>
      </c>
      <c r="F7" s="18" t="s">
        <v>19</v>
      </c>
      <c r="G7" s="19">
        <v>780</v>
      </c>
      <c r="H7" s="19" t="s">
        <v>13</v>
      </c>
      <c r="I7" s="20">
        <f ca="1">IFERROR(__xludf.DUMMYFUNCTION("googlefinance(F9,""price"")*G9"),8260.2)</f>
        <v>8260.2000000000007</v>
      </c>
      <c r="J7" s="21"/>
      <c r="K7" s="22"/>
      <c r="L7" s="22"/>
      <c r="M7" s="35"/>
      <c r="N7" s="24" t="s">
        <v>14</v>
      </c>
      <c r="O7" s="25">
        <v>19600</v>
      </c>
      <c r="P7" s="25" t="s">
        <v>13</v>
      </c>
      <c r="Q7" s="36">
        <f ca="1">IFERROR(__xludf.DUMMYFUNCTION("googlefinance(N7,""price"")*O7*$H$29"),26222.5214999999)</f>
        <v>26222.521499999901</v>
      </c>
      <c r="R7" s="27" t="s">
        <v>15</v>
      </c>
      <c r="S7" s="28">
        <v>3186</v>
      </c>
      <c r="T7" s="29" t="s">
        <v>13</v>
      </c>
      <c r="U7" s="36">
        <f ca="1">IFERROR(__xludf.DUMMYFUNCTION("googlefinance(R7,""price"")*S7*$H$29"),11975.5885724999)</f>
        <v>11975.588572499901</v>
      </c>
      <c r="V7" s="21"/>
      <c r="W7" s="22"/>
      <c r="X7" s="22"/>
      <c r="Y7" s="35"/>
      <c r="Z7" s="15" t="s">
        <v>13</v>
      </c>
      <c r="AA7" s="20">
        <v>95.39</v>
      </c>
    </row>
    <row r="8" spans="1:27" ht="16" x14ac:dyDescent="0.2">
      <c r="A8" s="14"/>
      <c r="B8" s="31" t="s">
        <v>12</v>
      </c>
      <c r="C8" s="32">
        <v>244000</v>
      </c>
      <c r="D8" s="32" t="s">
        <v>13</v>
      </c>
      <c r="E8" s="33">
        <f ca="1">IFERROR(__xludf.DUMMYFUNCTION("googlefinance(B8,""price"")*C8"),31720)</f>
        <v>31720</v>
      </c>
      <c r="F8" s="15" t="s">
        <v>21</v>
      </c>
      <c r="G8" s="19">
        <v>150</v>
      </c>
      <c r="H8" s="19" t="s">
        <v>13</v>
      </c>
      <c r="I8" s="34">
        <v>350</v>
      </c>
      <c r="J8" s="21"/>
      <c r="K8" s="22"/>
      <c r="L8" s="22"/>
      <c r="M8" s="35"/>
      <c r="N8" s="24" t="s">
        <v>17</v>
      </c>
      <c r="O8" s="25">
        <v>1600</v>
      </c>
      <c r="P8" s="25" t="s">
        <v>13</v>
      </c>
      <c r="Q8" s="26">
        <f ca="1">IFERROR(__xludf.DUMMYFUNCTION("googlefinance(N8,""price"")*O8*$H$29"),31925.7287999999)</f>
        <v>31925.728799999899</v>
      </c>
      <c r="R8" s="37" t="s">
        <v>18</v>
      </c>
      <c r="S8" s="38">
        <v>1320</v>
      </c>
      <c r="T8" s="16" t="s">
        <v>13</v>
      </c>
      <c r="U8" s="30">
        <f ca="1">IFERROR(__xludf.DUMMYFUNCTION("googlefinance(R8,""price"")*S8"),4936.8)</f>
        <v>4936.8</v>
      </c>
      <c r="V8" s="21"/>
      <c r="W8" s="22"/>
      <c r="X8" s="22"/>
      <c r="Y8" s="35"/>
      <c r="Z8" s="15" t="s">
        <v>13</v>
      </c>
      <c r="AA8" s="20">
        <v>55.75</v>
      </c>
    </row>
    <row r="9" spans="1:27" ht="16" x14ac:dyDescent="0.2">
      <c r="A9" s="14"/>
      <c r="B9" s="31" t="s">
        <v>12</v>
      </c>
      <c r="C9" s="32">
        <v>75800</v>
      </c>
      <c r="D9" s="32" t="s">
        <v>13</v>
      </c>
      <c r="E9" s="33">
        <f ca="1">IFERROR(__xludf.DUMMYFUNCTION("googlefinance(B9,""price"")*C9"),9854)</f>
        <v>9854</v>
      </c>
      <c r="F9" s="18"/>
      <c r="G9" s="19"/>
      <c r="H9" s="19"/>
      <c r="I9" s="20"/>
      <c r="J9" s="21"/>
      <c r="K9" s="22"/>
      <c r="L9" s="22"/>
      <c r="M9" s="35"/>
      <c r="N9" s="18"/>
      <c r="O9" s="19"/>
      <c r="P9" s="19"/>
      <c r="Q9" s="20"/>
      <c r="R9" s="37" t="s">
        <v>18</v>
      </c>
      <c r="S9" s="38">
        <v>2100</v>
      </c>
      <c r="T9" s="16" t="s">
        <v>13</v>
      </c>
      <c r="U9" s="20">
        <f ca="1">IFERROR(__xludf.DUMMYFUNCTION("googlefinance(R9,""price"")*S9"),7854)</f>
        <v>7854</v>
      </c>
      <c r="V9" s="21"/>
      <c r="W9" s="22"/>
      <c r="X9" s="22"/>
      <c r="Y9" s="35"/>
      <c r="Z9" s="15" t="s">
        <v>13</v>
      </c>
      <c r="AA9" s="30">
        <v>571.70000000000005</v>
      </c>
    </row>
    <row r="10" spans="1:27" ht="16" x14ac:dyDescent="0.2">
      <c r="A10" s="14"/>
      <c r="B10" s="39" t="s">
        <v>20</v>
      </c>
      <c r="C10" s="40">
        <v>165</v>
      </c>
      <c r="D10" s="40" t="s">
        <v>13</v>
      </c>
      <c r="E10" s="41">
        <f ca="1">IFERROR(__xludf.DUMMYFUNCTION("googlefinance(B10,""price"")*C10*$H$29"),10068.33972375)</f>
        <v>10068.339723749999</v>
      </c>
      <c r="F10" s="18"/>
      <c r="G10" s="19"/>
      <c r="H10" s="19"/>
      <c r="I10" s="20"/>
      <c r="J10" s="21"/>
      <c r="K10" s="22"/>
      <c r="L10" s="22"/>
      <c r="M10" s="35"/>
      <c r="N10" s="21"/>
      <c r="O10" s="22"/>
      <c r="P10" s="22"/>
      <c r="Q10" s="35"/>
      <c r="R10" s="37"/>
      <c r="S10" s="38"/>
      <c r="T10" s="16"/>
      <c r="U10" s="20"/>
      <c r="V10" s="21"/>
      <c r="W10" s="42"/>
      <c r="X10" s="43"/>
      <c r="Y10" s="35"/>
      <c r="Z10" s="21"/>
      <c r="AA10" s="35"/>
    </row>
    <row r="11" spans="1:27" ht="16" x14ac:dyDescent="0.2">
      <c r="A11" s="14"/>
      <c r="B11" s="39"/>
      <c r="C11" s="40"/>
      <c r="D11" s="40"/>
      <c r="E11" s="41"/>
      <c r="F11" s="18"/>
      <c r="G11" s="19"/>
      <c r="H11" s="19"/>
      <c r="I11" s="20"/>
      <c r="J11" s="21"/>
      <c r="K11" s="22"/>
      <c r="L11" s="22"/>
      <c r="M11" s="35"/>
      <c r="N11" s="21"/>
      <c r="O11" s="22"/>
      <c r="P11" s="22"/>
      <c r="Q11" s="35"/>
      <c r="R11" s="44"/>
      <c r="S11" s="45"/>
      <c r="T11" s="46"/>
      <c r="U11" s="20"/>
      <c r="V11" s="21"/>
      <c r="W11" s="47"/>
      <c r="X11" s="22"/>
      <c r="Y11" s="35"/>
      <c r="Z11" s="21"/>
      <c r="AA11" s="35"/>
    </row>
    <row r="12" spans="1:27" ht="16" x14ac:dyDescent="0.2">
      <c r="A12" s="14"/>
      <c r="B12" s="48"/>
      <c r="C12" s="49"/>
      <c r="D12" s="49"/>
      <c r="E12" s="50"/>
      <c r="F12" s="24"/>
      <c r="G12" s="25"/>
      <c r="H12" s="25"/>
      <c r="I12" s="26"/>
      <c r="J12" s="21"/>
      <c r="K12" s="22"/>
      <c r="L12" s="22"/>
      <c r="M12" s="35"/>
      <c r="N12" s="21"/>
      <c r="O12" s="22"/>
      <c r="P12" s="22"/>
      <c r="Q12" s="35"/>
      <c r="R12" s="51"/>
      <c r="S12" s="52"/>
      <c r="T12" s="43"/>
      <c r="U12" s="35"/>
      <c r="V12" s="21"/>
      <c r="W12" s="22"/>
      <c r="X12" s="22"/>
      <c r="Y12" s="35"/>
      <c r="Z12" s="21"/>
      <c r="AA12" s="35"/>
    </row>
    <row r="13" spans="1:27" ht="16" x14ac:dyDescent="0.2">
      <c r="A13" s="14"/>
      <c r="B13" s="48"/>
      <c r="C13" s="49"/>
      <c r="D13" s="49"/>
      <c r="E13" s="50"/>
      <c r="F13" s="24"/>
      <c r="G13" s="25"/>
      <c r="H13" s="25"/>
      <c r="I13" s="26"/>
      <c r="J13" s="21"/>
      <c r="K13" s="22"/>
      <c r="L13" s="22"/>
      <c r="M13" s="35"/>
      <c r="N13" s="21"/>
      <c r="O13" s="22"/>
      <c r="P13" s="22"/>
      <c r="Q13" s="35"/>
      <c r="R13" s="51"/>
      <c r="S13" s="52"/>
      <c r="T13" s="43"/>
      <c r="U13" s="35"/>
      <c r="V13" s="21"/>
      <c r="W13" s="22"/>
      <c r="X13" s="22"/>
      <c r="Y13" s="35"/>
      <c r="Z13" s="21"/>
      <c r="AA13" s="35"/>
    </row>
    <row r="14" spans="1:27" ht="16" x14ac:dyDescent="0.2">
      <c r="A14" s="14"/>
      <c r="B14" s="48"/>
      <c r="C14" s="49"/>
      <c r="D14" s="49"/>
      <c r="E14" s="50"/>
      <c r="F14" s="24"/>
      <c r="G14" s="25"/>
      <c r="H14" s="25"/>
      <c r="I14" s="26"/>
      <c r="J14" s="21"/>
      <c r="K14" s="22"/>
      <c r="L14" s="22"/>
      <c r="M14" s="35"/>
      <c r="N14" s="21"/>
      <c r="O14" s="22"/>
      <c r="P14" s="22"/>
      <c r="Q14" s="35"/>
      <c r="R14" s="51"/>
      <c r="S14" s="52"/>
      <c r="T14" s="43"/>
      <c r="U14" s="35"/>
      <c r="V14" s="21"/>
      <c r="W14" s="22"/>
      <c r="X14" s="22"/>
      <c r="Y14" s="35"/>
      <c r="Z14" s="21"/>
      <c r="AA14" s="35"/>
    </row>
    <row r="15" spans="1:27" ht="16" x14ac:dyDescent="0.2">
      <c r="A15" s="14"/>
      <c r="B15" s="48"/>
      <c r="C15" s="49"/>
      <c r="D15" s="49"/>
      <c r="E15" s="50"/>
      <c r="F15" s="24"/>
      <c r="G15" s="25"/>
      <c r="H15" s="25"/>
      <c r="I15" s="26"/>
      <c r="J15" s="21"/>
      <c r="K15" s="22"/>
      <c r="L15" s="22"/>
      <c r="M15" s="35"/>
      <c r="N15" s="21"/>
      <c r="O15" s="22"/>
      <c r="P15" s="22"/>
      <c r="Q15" s="35"/>
      <c r="R15" s="51"/>
      <c r="S15" s="52"/>
      <c r="T15" s="43"/>
      <c r="U15" s="35"/>
      <c r="V15" s="21"/>
      <c r="W15" s="22"/>
      <c r="X15" s="22"/>
      <c r="Y15" s="35"/>
      <c r="Z15" s="21"/>
      <c r="AA15" s="35"/>
    </row>
    <row r="16" spans="1:27" ht="16" x14ac:dyDescent="0.2">
      <c r="A16" s="14"/>
      <c r="B16" s="48"/>
      <c r="C16" s="49"/>
      <c r="D16" s="49"/>
      <c r="E16" s="50"/>
      <c r="F16" s="24"/>
      <c r="G16" s="25"/>
      <c r="H16" s="25"/>
      <c r="I16" s="26"/>
      <c r="J16" s="21"/>
      <c r="K16" s="22"/>
      <c r="L16" s="22"/>
      <c r="M16" s="35"/>
      <c r="N16" s="21"/>
      <c r="O16" s="22"/>
      <c r="P16" s="22"/>
      <c r="Q16" s="35"/>
      <c r="R16" s="51"/>
      <c r="S16" s="52"/>
      <c r="T16" s="43"/>
      <c r="U16" s="35"/>
      <c r="V16" s="21"/>
      <c r="W16" s="22"/>
      <c r="X16" s="22"/>
      <c r="Y16" s="35"/>
      <c r="Z16" s="21"/>
      <c r="AA16" s="35"/>
    </row>
    <row r="17" spans="1:27" ht="16" x14ac:dyDescent="0.2">
      <c r="A17" s="14"/>
      <c r="B17" s="48"/>
      <c r="C17" s="49"/>
      <c r="D17" s="49"/>
      <c r="E17" s="50"/>
      <c r="F17" s="24"/>
      <c r="G17" s="25"/>
      <c r="H17" s="25"/>
      <c r="I17" s="26"/>
      <c r="J17" s="21"/>
      <c r="K17" s="22"/>
      <c r="L17" s="22"/>
      <c r="M17" s="35"/>
      <c r="N17" s="21"/>
      <c r="O17" s="22"/>
      <c r="P17" s="22"/>
      <c r="Q17" s="35"/>
      <c r="R17" s="51"/>
      <c r="S17" s="52"/>
      <c r="T17" s="43"/>
      <c r="U17" s="35"/>
      <c r="V17" s="21"/>
      <c r="W17" s="22"/>
      <c r="X17" s="22"/>
      <c r="Y17" s="35"/>
      <c r="Z17" s="21"/>
      <c r="AA17" s="35"/>
    </row>
    <row r="18" spans="1:27" ht="16" x14ac:dyDescent="0.2">
      <c r="A18" s="14"/>
      <c r="B18" s="48"/>
      <c r="C18" s="49"/>
      <c r="D18" s="49"/>
      <c r="E18" s="50"/>
      <c r="F18" s="24"/>
      <c r="G18" s="25"/>
      <c r="H18" s="25"/>
      <c r="I18" s="26"/>
      <c r="J18" s="21"/>
      <c r="K18" s="22"/>
      <c r="L18" s="22"/>
      <c r="M18" s="35"/>
      <c r="N18" s="21"/>
      <c r="O18" s="22"/>
      <c r="P18" s="22"/>
      <c r="Q18" s="35"/>
      <c r="R18" s="51"/>
      <c r="S18" s="52"/>
      <c r="T18" s="43"/>
      <c r="U18" s="35"/>
      <c r="V18" s="21"/>
      <c r="W18" s="22"/>
      <c r="X18" s="22"/>
      <c r="Y18" s="35"/>
      <c r="Z18" s="21"/>
      <c r="AA18" s="35"/>
    </row>
    <row r="19" spans="1:27" ht="16" x14ac:dyDescent="0.2">
      <c r="A19" s="14"/>
      <c r="B19" s="48"/>
      <c r="C19" s="47"/>
      <c r="D19" s="22"/>
      <c r="E19" s="53"/>
      <c r="F19" s="54"/>
      <c r="G19" s="55"/>
      <c r="H19" s="55"/>
      <c r="I19" s="56"/>
      <c r="J19" s="21"/>
      <c r="K19" s="22"/>
      <c r="L19" s="22"/>
      <c r="M19" s="35"/>
      <c r="N19" s="21"/>
      <c r="O19" s="22"/>
      <c r="P19" s="22"/>
      <c r="Q19" s="35"/>
      <c r="R19" s="51"/>
      <c r="S19" s="49"/>
      <c r="T19" s="49"/>
      <c r="U19" s="35"/>
      <c r="V19" s="21"/>
      <c r="W19" s="22"/>
      <c r="X19" s="22"/>
      <c r="Y19" s="35"/>
      <c r="Z19" s="21"/>
      <c r="AA19" s="35"/>
    </row>
    <row r="20" spans="1:27" ht="16" x14ac:dyDescent="0.2">
      <c r="A20" s="14"/>
      <c r="B20" s="48"/>
      <c r="C20" s="47"/>
      <c r="D20" s="22"/>
      <c r="E20" s="53"/>
      <c r="F20" s="54"/>
      <c r="G20" s="55"/>
      <c r="H20" s="55"/>
      <c r="I20" s="56"/>
      <c r="J20" s="21"/>
      <c r="K20" s="22"/>
      <c r="L20" s="22"/>
      <c r="M20" s="35"/>
      <c r="N20" s="21"/>
      <c r="O20" s="22"/>
      <c r="P20" s="22"/>
      <c r="Q20" s="35"/>
      <c r="R20" s="51"/>
      <c r="S20" s="49"/>
      <c r="T20" s="49"/>
      <c r="U20" s="35"/>
      <c r="V20" s="21"/>
      <c r="W20" s="22"/>
      <c r="X20" s="22"/>
      <c r="Y20" s="35"/>
      <c r="Z20" s="21"/>
      <c r="AA20" s="35"/>
    </row>
    <row r="21" spans="1:27" ht="16" x14ac:dyDescent="0.2">
      <c r="A21" s="14"/>
      <c r="B21" s="48"/>
      <c r="C21" s="47"/>
      <c r="D21" s="22"/>
      <c r="E21" s="53"/>
      <c r="F21" s="57"/>
      <c r="G21" s="55"/>
      <c r="H21" s="55"/>
      <c r="I21" s="58"/>
      <c r="J21" s="21"/>
      <c r="K21" s="22"/>
      <c r="L21" s="22"/>
      <c r="M21" s="35"/>
      <c r="N21" s="21"/>
      <c r="O21" s="22"/>
      <c r="P21" s="22"/>
      <c r="Q21" s="35"/>
      <c r="R21" s="51"/>
      <c r="S21" s="49"/>
      <c r="T21" s="49"/>
      <c r="U21" s="35"/>
      <c r="V21" s="21"/>
      <c r="W21" s="22"/>
      <c r="X21" s="22"/>
      <c r="Y21" s="35"/>
      <c r="Z21" s="21"/>
      <c r="AA21" s="35"/>
    </row>
    <row r="22" spans="1:27" ht="16" x14ac:dyDescent="0.2">
      <c r="A22" s="14"/>
      <c r="B22" s="48"/>
      <c r="C22" s="47"/>
      <c r="D22" s="22"/>
      <c r="E22" s="53"/>
      <c r="F22" s="54"/>
      <c r="G22" s="55"/>
      <c r="H22" s="55"/>
      <c r="I22" s="56"/>
      <c r="J22" s="21"/>
      <c r="K22" s="22"/>
      <c r="L22" s="22"/>
      <c r="M22" s="35"/>
      <c r="N22" s="21"/>
      <c r="O22" s="22"/>
      <c r="P22" s="22"/>
      <c r="Q22" s="35"/>
      <c r="R22" s="51"/>
      <c r="S22" s="49"/>
      <c r="T22" s="49"/>
      <c r="U22" s="35"/>
      <c r="V22" s="21"/>
      <c r="W22" s="22"/>
      <c r="X22" s="22"/>
      <c r="Y22" s="35"/>
      <c r="Z22" s="21"/>
      <c r="AA22" s="35"/>
    </row>
    <row r="23" spans="1:27" ht="16" x14ac:dyDescent="0.2">
      <c r="A23" s="14"/>
      <c r="B23" s="48"/>
      <c r="C23" s="47"/>
      <c r="D23" s="22"/>
      <c r="E23" s="53"/>
      <c r="F23" s="54"/>
      <c r="G23" s="55"/>
      <c r="H23" s="55"/>
      <c r="I23" s="56"/>
      <c r="J23" s="21"/>
      <c r="K23" s="22"/>
      <c r="L23" s="22"/>
      <c r="M23" s="35"/>
      <c r="N23" s="21"/>
      <c r="O23" s="22"/>
      <c r="P23" s="22"/>
      <c r="Q23" s="35"/>
      <c r="R23" s="51"/>
      <c r="S23" s="49"/>
      <c r="T23" s="49"/>
      <c r="U23" s="35"/>
      <c r="V23" s="21"/>
      <c r="W23" s="22"/>
      <c r="X23" s="22"/>
      <c r="Y23" s="35"/>
      <c r="Z23" s="21"/>
      <c r="AA23" s="35"/>
    </row>
    <row r="24" spans="1:27" ht="16" x14ac:dyDescent="0.2">
      <c r="A24" s="14"/>
      <c r="B24" s="48"/>
      <c r="C24" s="47"/>
      <c r="D24" s="22"/>
      <c r="E24" s="53"/>
      <c r="F24" s="21"/>
      <c r="G24" s="22"/>
      <c r="H24" s="22"/>
      <c r="I24" s="23"/>
      <c r="J24" s="21"/>
      <c r="K24" s="22"/>
      <c r="L24" s="22"/>
      <c r="M24" s="35"/>
      <c r="N24" s="21"/>
      <c r="O24" s="22"/>
      <c r="P24" s="22"/>
      <c r="Q24" s="35"/>
      <c r="R24" s="51"/>
      <c r="S24" s="49"/>
      <c r="T24" s="49"/>
      <c r="U24" s="35"/>
      <c r="V24" s="21"/>
      <c r="W24" s="22"/>
      <c r="X24" s="22"/>
      <c r="Y24" s="35"/>
      <c r="Z24" s="21"/>
      <c r="AA24" s="35"/>
    </row>
    <row r="25" spans="1:27" ht="18" x14ac:dyDescent="0.2">
      <c r="A25" s="59"/>
      <c r="B25" s="77" t="s">
        <v>22</v>
      </c>
      <c r="C25" s="78"/>
      <c r="D25" s="60" t="s">
        <v>13</v>
      </c>
      <c r="E25" s="61">
        <f ca="1">SUM(E6:E11)</f>
        <v>66133.439723749994</v>
      </c>
      <c r="F25" s="77" t="s">
        <v>22</v>
      </c>
      <c r="G25" s="78"/>
      <c r="H25" s="60" t="s">
        <v>13</v>
      </c>
      <c r="I25" s="61">
        <f ca="1">SUM(I6:I23)</f>
        <v>18474.400000000001</v>
      </c>
      <c r="J25" s="77" t="s">
        <v>22</v>
      </c>
      <c r="K25" s="78"/>
      <c r="L25" s="60" t="s">
        <v>13</v>
      </c>
      <c r="M25" s="61">
        <f>SUM(M6:M18)</f>
        <v>0</v>
      </c>
      <c r="N25" s="77" t="s">
        <v>22</v>
      </c>
      <c r="O25" s="78"/>
      <c r="P25" s="60" t="s">
        <v>13</v>
      </c>
      <c r="Q25" s="61">
        <f ca="1">SUM(Q6:Q18)</f>
        <v>115309.3335187497</v>
      </c>
      <c r="R25" s="77" t="s">
        <v>22</v>
      </c>
      <c r="S25" s="78"/>
      <c r="T25" s="60" t="s">
        <v>13</v>
      </c>
      <c r="U25" s="61">
        <f ca="1">SUM(U6:U18)</f>
        <v>43259.764522499805</v>
      </c>
      <c r="V25" s="79" t="s">
        <v>22</v>
      </c>
      <c r="W25" s="80"/>
      <c r="X25" s="60" t="s">
        <v>13</v>
      </c>
      <c r="Y25" s="61">
        <v>50005.5</v>
      </c>
      <c r="Z25" s="62" t="s">
        <v>13</v>
      </c>
      <c r="AA25" s="61">
        <f>SUM(AA6:AA9)</f>
        <v>1430.87</v>
      </c>
    </row>
    <row r="26" spans="1:27" ht="18" x14ac:dyDescent="0.2">
      <c r="A26" s="63"/>
      <c r="B26" s="81"/>
      <c r="C26" s="82"/>
      <c r="D26" s="82"/>
      <c r="E26" s="83"/>
      <c r="F26" s="81"/>
      <c r="G26" s="82"/>
      <c r="H26" s="82"/>
      <c r="I26" s="83"/>
      <c r="J26" s="81"/>
      <c r="K26" s="82"/>
      <c r="L26" s="82"/>
      <c r="M26" s="83"/>
      <c r="N26" s="81"/>
      <c r="O26" s="82"/>
      <c r="P26" s="82"/>
      <c r="Q26" s="83"/>
      <c r="R26" s="81"/>
      <c r="S26" s="82"/>
      <c r="T26" s="82"/>
      <c r="U26" s="83"/>
      <c r="V26" s="81"/>
      <c r="W26" s="82"/>
      <c r="X26" s="82"/>
      <c r="Y26" s="83"/>
      <c r="Z26" s="84"/>
      <c r="AA26" s="83"/>
    </row>
    <row r="27" spans="1:27" ht="18" x14ac:dyDescent="0.2">
      <c r="A27" s="59"/>
      <c r="B27" s="87" t="s">
        <v>23</v>
      </c>
      <c r="C27" s="88"/>
      <c r="D27" s="85">
        <f ca="1">E25/SUM(E25,I25,M25,Q25,U25,Y25,AA25)</f>
        <v>0.22447539870297312</v>
      </c>
      <c r="E27" s="86"/>
      <c r="F27" s="87" t="s">
        <v>23</v>
      </c>
      <c r="G27" s="88"/>
      <c r="H27" s="85">
        <f ca="1">I25/SUM(E25,I25,M25,Q25,U25,Y25,AA25)</f>
        <v>6.2707282777383036E-2</v>
      </c>
      <c r="I27" s="86"/>
      <c r="J27" s="87" t="s">
        <v>23</v>
      </c>
      <c r="K27" s="88"/>
      <c r="L27" s="85">
        <f ca="1">M25/SUM(E25,I25,M25,Q25,U25,Y25,AA25)</f>
        <v>0</v>
      </c>
      <c r="M27" s="86"/>
      <c r="N27" s="87" t="s">
        <v>23</v>
      </c>
      <c r="O27" s="88"/>
      <c r="P27" s="85">
        <f ca="1">Q25/SUM(E25,I25,M25,Q25,U25,Y25,AA25)</f>
        <v>0.39139214176545972</v>
      </c>
      <c r="Q27" s="86"/>
      <c r="R27" s="87" t="s">
        <v>23</v>
      </c>
      <c r="S27" s="88"/>
      <c r="T27" s="85">
        <f ca="1">U25/SUM(E25,I25,M25,Q25,U25,Y25,AA25)</f>
        <v>0.14683574496575788</v>
      </c>
      <c r="U27" s="86"/>
      <c r="V27" s="87" t="s">
        <v>23</v>
      </c>
      <c r="W27" s="88"/>
      <c r="X27" s="85">
        <f ca="1">Y25/SUM(E25,I25,M25,Q25,U25,Y25,AA25)</f>
        <v>0.16973265864788178</v>
      </c>
      <c r="Y27" s="86"/>
      <c r="Z27" s="64" t="s">
        <v>23</v>
      </c>
      <c r="AA27" s="65">
        <f ca="1">AA25/SUM(E25,I25,M25,Q25,U25,Y25,AA25)</f>
        <v>4.856773140544432E-3</v>
      </c>
    </row>
    <row r="29" spans="1:27" ht="18" x14ac:dyDescent="0.2">
      <c r="F29" s="95" t="s">
        <v>24</v>
      </c>
      <c r="G29" s="75"/>
      <c r="H29" s="95">
        <f ca="1">IFERROR(__xludf.DUMMYFUNCTION("googlefinance(""currency:USDCAD"")"),1.27417499999999)</f>
        <v>1.2741749999999901</v>
      </c>
      <c r="I29" s="75"/>
      <c r="J29" s="66"/>
      <c r="K29" s="66"/>
      <c r="L29" s="66"/>
      <c r="M29" s="66"/>
      <c r="N29" s="96" t="s">
        <v>25</v>
      </c>
      <c r="O29" s="75"/>
      <c r="P29" s="75"/>
      <c r="Q29" s="75"/>
    </row>
    <row r="30" spans="1:27" ht="23" x14ac:dyDescent="0.25">
      <c r="F30" s="97" t="s">
        <v>26</v>
      </c>
      <c r="G30" s="69"/>
      <c r="H30" s="69"/>
      <c r="I30" s="98"/>
      <c r="J30" s="99" t="s">
        <v>27</v>
      </c>
      <c r="K30" s="69"/>
      <c r="L30" s="69"/>
      <c r="M30" s="98"/>
      <c r="N30" s="100" t="s">
        <v>10</v>
      </c>
      <c r="O30" s="69"/>
      <c r="P30" s="101" t="s">
        <v>28</v>
      </c>
      <c r="Q30" s="70"/>
    </row>
    <row r="31" spans="1:27" ht="23" x14ac:dyDescent="0.25">
      <c r="F31" s="89">
        <f>270000.67+6500+10000</f>
        <v>286500.67</v>
      </c>
      <c r="G31" s="90"/>
      <c r="H31" s="90"/>
      <c r="I31" s="91"/>
      <c r="J31" s="92">
        <f ca="1">SUM(E25,I25,M25,Q25,U25,Y25,AA25)</f>
        <v>294613.30776499951</v>
      </c>
      <c r="K31" s="90"/>
      <c r="L31" s="90"/>
      <c r="M31" s="91"/>
      <c r="N31" s="92">
        <f ca="1">J31-F31</f>
        <v>8112.6377649995266</v>
      </c>
      <c r="O31" s="90"/>
      <c r="P31" s="93">
        <f ca="1">N31/F31</f>
        <v>2.8316295961889119E-2</v>
      </c>
      <c r="Q31" s="94"/>
    </row>
    <row r="38" spans="6:6" x14ac:dyDescent="0.2">
      <c r="F38" s="67"/>
    </row>
  </sheetData>
  <mergeCells count="44">
    <mergeCell ref="P31:Q31"/>
    <mergeCell ref="F29:G29"/>
    <mergeCell ref="H29:I29"/>
    <mergeCell ref="N29:Q29"/>
    <mergeCell ref="F30:I30"/>
    <mergeCell ref="J30:M30"/>
    <mergeCell ref="N30:O30"/>
    <mergeCell ref="P30:Q30"/>
    <mergeCell ref="L27:M27"/>
    <mergeCell ref="N27:O27"/>
    <mergeCell ref="F31:I31"/>
    <mergeCell ref="J31:M31"/>
    <mergeCell ref="N31:O31"/>
    <mergeCell ref="B27:C27"/>
    <mergeCell ref="D27:E27"/>
    <mergeCell ref="F27:G27"/>
    <mergeCell ref="H27:I27"/>
    <mergeCell ref="J27:K27"/>
    <mergeCell ref="Z26:AA26"/>
    <mergeCell ref="P27:Q27"/>
    <mergeCell ref="R27:S27"/>
    <mergeCell ref="T27:U27"/>
    <mergeCell ref="V27:W27"/>
    <mergeCell ref="X27:Y27"/>
    <mergeCell ref="V25:W25"/>
    <mergeCell ref="B26:E26"/>
    <mergeCell ref="F26:I26"/>
    <mergeCell ref="J26:M26"/>
    <mergeCell ref="N26:Q26"/>
    <mergeCell ref="R26:U26"/>
    <mergeCell ref="V26:Y26"/>
    <mergeCell ref="B25:C25"/>
    <mergeCell ref="F25:G25"/>
    <mergeCell ref="J25:K25"/>
    <mergeCell ref="N25:O25"/>
    <mergeCell ref="R25:S25"/>
    <mergeCell ref="B3:AA3"/>
    <mergeCell ref="F4:I4"/>
    <mergeCell ref="J4:M4"/>
    <mergeCell ref="N4:Q4"/>
    <mergeCell ref="R4:U4"/>
    <mergeCell ref="V4:Y4"/>
    <mergeCell ref="Z4:AA4"/>
    <mergeCell ref="B4:E4"/>
  </mergeCells>
  <hyperlinks>
    <hyperlink ref="F7" r:id="rId1" xr:uid="{0FBCDF32-35C1-024C-BD2B-23184117E52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Lobstock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2021-03-05T01:15:27Z</dcterms:modified>
</cp:coreProperties>
</file>