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xWindow="0" yWindow="780" windowWidth="20490" windowHeight="6975" tabRatio="941"/>
  </bookViews>
  <sheets>
    <sheet name="Report Junly 2014" sheetId="138" r:id="rId1"/>
    <sheet name="Leaves Report" sheetId="192" r:id="rId2"/>
    <sheet name="Vannara" sheetId="164" r:id="rId3"/>
    <sheet name="Sarak" sheetId="163" r:id="rId4"/>
    <sheet name="Sichann" sheetId="161" r:id="rId5"/>
    <sheet name="Lina" sheetId="148" r:id="rId6"/>
    <sheet name="Run" sheetId="162" r:id="rId7"/>
    <sheet name="Sina" sheetId="141" r:id="rId8"/>
    <sheet name="Chantha" sheetId="159" r:id="rId9"/>
    <sheet name="Sokchea" sheetId="146" r:id="rId10"/>
    <sheet name="Champa" sheetId="145" r:id="rId11"/>
    <sheet name="Tongthy" sheetId="147" r:id="rId12"/>
    <sheet name="Chhaya" sheetId="150" r:id="rId13"/>
    <sheet name="Bros" sheetId="149" r:id="rId14"/>
    <sheet name="Ratana" sheetId="76" state="hidden" r:id="rId15"/>
    <sheet name="sna" sheetId="89" state="hidden" r:id="rId16"/>
    <sheet name="PengAnn" sheetId="156" r:id="rId17"/>
    <sheet name="Bun Muoy" sheetId="153" r:id="rId18"/>
    <sheet name="veasna" sheetId="154" r:id="rId19"/>
    <sheet name="Boramy" sheetId="160" r:id="rId20"/>
    <sheet name="Lineang" sheetId="170" r:id="rId21"/>
    <sheet name="Emilyn" sheetId="194" r:id="rId22"/>
    <sheet name="Hak vannra" sheetId="169" r:id="rId23"/>
    <sheet name="Sreypov" sheetId="171" r:id="rId24"/>
    <sheet name="Sieha" sheetId="173" r:id="rId25"/>
    <sheet name="Kongkea" sheetId="175" r:id="rId26"/>
    <sheet name="Noeun" sheetId="186" r:id="rId27"/>
    <sheet name="Ie Bora" sheetId="191" r:id="rId28"/>
    <sheet name="Sreyleap" sheetId="195" r:id="rId29"/>
    <sheet name="Kunthy" sheetId="155" r:id="rId30"/>
    <sheet name="Vuthea" sheetId="198" r:id="rId31"/>
    <sheet name="Komsot" sheetId="199" r:id="rId32"/>
    <sheet name="sh" sheetId="92" state="hidden" r:id="rId33"/>
  </sheets>
  <externalReferences>
    <externalReference r:id="rId34"/>
  </externalReferences>
  <calcPr calcId="152511" iterate="1"/>
</workbook>
</file>

<file path=xl/calcChain.xml><?xml version="1.0" encoding="utf-8"?>
<calcChain xmlns="http://schemas.openxmlformats.org/spreadsheetml/2006/main">
  <c r="AE31" i="138" l="1"/>
  <c r="AB31" i="138"/>
  <c r="W31" i="138"/>
  <c r="V31" i="138"/>
  <c r="U31" i="138"/>
  <c r="T31" i="138"/>
  <c r="J15" i="198"/>
  <c r="M36" i="199"/>
  <c r="J36" i="199"/>
  <c r="I36" i="199"/>
  <c r="F36" i="199"/>
  <c r="E36" i="199"/>
  <c r="M34" i="199"/>
  <c r="J34" i="199"/>
  <c r="I34" i="199"/>
  <c r="F34" i="199"/>
  <c r="E34" i="199"/>
  <c r="M33" i="199"/>
  <c r="J33" i="199"/>
  <c r="I33" i="199"/>
  <c r="F33" i="199"/>
  <c r="E33" i="199"/>
  <c r="M32" i="199"/>
  <c r="J32" i="199"/>
  <c r="I32" i="199"/>
  <c r="F32" i="199"/>
  <c r="E32" i="199"/>
  <c r="N31" i="199"/>
  <c r="M31" i="199"/>
  <c r="J31" i="199"/>
  <c r="I31" i="199"/>
  <c r="F31" i="199"/>
  <c r="E31" i="199"/>
  <c r="N30" i="199"/>
  <c r="M30" i="199"/>
  <c r="J30" i="199"/>
  <c r="I30" i="199"/>
  <c r="F30" i="199"/>
  <c r="E30" i="199"/>
  <c r="N29" i="199"/>
  <c r="M29" i="199"/>
  <c r="J29" i="199"/>
  <c r="I29" i="199"/>
  <c r="F29" i="199"/>
  <c r="E29" i="199"/>
  <c r="N28" i="199"/>
  <c r="M28" i="199"/>
  <c r="J28" i="199"/>
  <c r="I28" i="199"/>
  <c r="F28" i="199"/>
  <c r="E28" i="199"/>
  <c r="N27" i="199"/>
  <c r="M27" i="199"/>
  <c r="J27" i="199"/>
  <c r="I27" i="199"/>
  <c r="F27" i="199"/>
  <c r="E27" i="199"/>
  <c r="N26" i="199"/>
  <c r="M26" i="199"/>
  <c r="J26" i="199"/>
  <c r="I26" i="199"/>
  <c r="F26" i="199"/>
  <c r="E26" i="199"/>
  <c r="N25" i="199"/>
  <c r="M25" i="199"/>
  <c r="J25" i="199"/>
  <c r="I25" i="199"/>
  <c r="F25" i="199"/>
  <c r="E25" i="199"/>
  <c r="N24" i="199"/>
  <c r="M24" i="199"/>
  <c r="J24" i="199"/>
  <c r="I24" i="199"/>
  <c r="F24" i="199"/>
  <c r="E24" i="199"/>
  <c r="N23" i="199"/>
  <c r="M23" i="199"/>
  <c r="J23" i="199"/>
  <c r="I23" i="199"/>
  <c r="F23" i="199"/>
  <c r="E23" i="199"/>
  <c r="N22" i="199"/>
  <c r="M22" i="199"/>
  <c r="J22" i="199"/>
  <c r="I22" i="199"/>
  <c r="F22" i="199"/>
  <c r="E22" i="199"/>
  <c r="N21" i="199"/>
  <c r="M21" i="199"/>
  <c r="J21" i="199"/>
  <c r="I21" i="199"/>
  <c r="F21" i="199"/>
  <c r="E21" i="199"/>
  <c r="N20" i="199"/>
  <c r="M20" i="199"/>
  <c r="J20" i="199"/>
  <c r="I20" i="199"/>
  <c r="F20" i="199"/>
  <c r="E20" i="199"/>
  <c r="N19" i="199"/>
  <c r="M19" i="199"/>
  <c r="J19" i="199"/>
  <c r="I19" i="199"/>
  <c r="F19" i="199"/>
  <c r="E19" i="199"/>
  <c r="N18" i="199"/>
  <c r="M18" i="199"/>
  <c r="J18" i="199"/>
  <c r="I18" i="199"/>
  <c r="F18" i="199"/>
  <c r="E18" i="199"/>
  <c r="J17" i="199"/>
  <c r="I17" i="199"/>
  <c r="F17" i="199"/>
  <c r="E17" i="199"/>
  <c r="N16" i="199"/>
  <c r="M16" i="199"/>
  <c r="J16" i="199"/>
  <c r="I16" i="199"/>
  <c r="F16" i="199"/>
  <c r="E16" i="199"/>
  <c r="N15" i="199"/>
  <c r="M15" i="199"/>
  <c r="J15" i="199"/>
  <c r="I15" i="199"/>
  <c r="F15" i="199"/>
  <c r="E15" i="199"/>
  <c r="N14" i="199"/>
  <c r="M14" i="199"/>
  <c r="J14" i="199"/>
  <c r="I14" i="199"/>
  <c r="F14" i="199"/>
  <c r="E14" i="199"/>
  <c r="N13" i="199"/>
  <c r="M13" i="199"/>
  <c r="J13" i="199"/>
  <c r="I13" i="199"/>
  <c r="F13" i="199"/>
  <c r="E13" i="199"/>
  <c r="N12" i="199"/>
  <c r="M12" i="199"/>
  <c r="J12" i="199"/>
  <c r="I12" i="199"/>
  <c r="F12" i="199"/>
  <c r="E12" i="199"/>
  <c r="N11" i="199"/>
  <c r="M11" i="199"/>
  <c r="J11" i="199"/>
  <c r="I11" i="199"/>
  <c r="F11" i="199"/>
  <c r="E11" i="199"/>
  <c r="N10" i="199"/>
  <c r="M10" i="199"/>
  <c r="J10" i="199"/>
  <c r="I10" i="199"/>
  <c r="F10" i="199"/>
  <c r="E10" i="199"/>
  <c r="N9" i="199"/>
  <c r="M9" i="199"/>
  <c r="J9" i="199"/>
  <c r="I9" i="199"/>
  <c r="F9" i="199"/>
  <c r="E9" i="199"/>
  <c r="N8" i="199"/>
  <c r="M8" i="199"/>
  <c r="J8" i="199"/>
  <c r="I8" i="199"/>
  <c r="F8" i="199"/>
  <c r="E8" i="199"/>
  <c r="N7" i="199"/>
  <c r="N37" i="199" s="1"/>
  <c r="M7" i="199"/>
  <c r="J7" i="199"/>
  <c r="I7" i="199"/>
  <c r="I37" i="199" s="1"/>
  <c r="F7" i="199"/>
  <c r="E7" i="199"/>
  <c r="N6" i="199"/>
  <c r="M6" i="199"/>
  <c r="M37" i="199" s="1"/>
  <c r="J6" i="199"/>
  <c r="I6" i="199"/>
  <c r="F6" i="199"/>
  <c r="E6" i="199"/>
  <c r="E37" i="199" s="1"/>
  <c r="E38" i="199" s="1"/>
  <c r="I38" i="199" s="1"/>
  <c r="M36" i="198"/>
  <c r="J36" i="198"/>
  <c r="I36" i="198"/>
  <c r="F36" i="198"/>
  <c r="E36" i="198"/>
  <c r="M34" i="198"/>
  <c r="J34" i="198"/>
  <c r="I34" i="198"/>
  <c r="F34" i="198"/>
  <c r="E34" i="198"/>
  <c r="M33" i="198"/>
  <c r="J33" i="198"/>
  <c r="I33" i="198"/>
  <c r="F33" i="198"/>
  <c r="E33" i="198"/>
  <c r="M32" i="198"/>
  <c r="J32" i="198"/>
  <c r="I32" i="198"/>
  <c r="F32" i="198"/>
  <c r="E32" i="198"/>
  <c r="N31" i="198"/>
  <c r="M31" i="198"/>
  <c r="J31" i="198"/>
  <c r="I31" i="198"/>
  <c r="F31" i="198"/>
  <c r="E31" i="198"/>
  <c r="N30" i="198"/>
  <c r="M30" i="198"/>
  <c r="J30" i="198"/>
  <c r="I30" i="198"/>
  <c r="F30" i="198"/>
  <c r="E30" i="198"/>
  <c r="N29" i="198"/>
  <c r="M29" i="198"/>
  <c r="J29" i="198"/>
  <c r="I29" i="198"/>
  <c r="F29" i="198"/>
  <c r="E29" i="198"/>
  <c r="N28" i="198"/>
  <c r="M28" i="198"/>
  <c r="J28" i="198"/>
  <c r="I28" i="198"/>
  <c r="F28" i="198"/>
  <c r="E28" i="198"/>
  <c r="N27" i="198"/>
  <c r="M27" i="198"/>
  <c r="J27" i="198"/>
  <c r="I27" i="198"/>
  <c r="F27" i="198"/>
  <c r="E27" i="198"/>
  <c r="N26" i="198"/>
  <c r="M26" i="198"/>
  <c r="J26" i="198"/>
  <c r="I26" i="198"/>
  <c r="F26" i="198"/>
  <c r="E26" i="198"/>
  <c r="N25" i="198"/>
  <c r="M25" i="198"/>
  <c r="J25" i="198"/>
  <c r="I25" i="198"/>
  <c r="F25" i="198"/>
  <c r="E25" i="198"/>
  <c r="N24" i="198"/>
  <c r="M24" i="198"/>
  <c r="J24" i="198"/>
  <c r="I24" i="198"/>
  <c r="F24" i="198"/>
  <c r="E24" i="198"/>
  <c r="N23" i="198"/>
  <c r="M23" i="198"/>
  <c r="J23" i="198"/>
  <c r="I23" i="198"/>
  <c r="F23" i="198"/>
  <c r="E23" i="198"/>
  <c r="N22" i="198"/>
  <c r="M22" i="198"/>
  <c r="J22" i="198"/>
  <c r="I22" i="198"/>
  <c r="F22" i="198"/>
  <c r="E22" i="198"/>
  <c r="N21" i="198"/>
  <c r="M21" i="198"/>
  <c r="J21" i="198"/>
  <c r="I21" i="198"/>
  <c r="F21" i="198"/>
  <c r="E21" i="198"/>
  <c r="N20" i="198"/>
  <c r="M20" i="198"/>
  <c r="J20" i="198"/>
  <c r="I20" i="198"/>
  <c r="F20" i="198"/>
  <c r="E20" i="198"/>
  <c r="N19" i="198"/>
  <c r="M19" i="198"/>
  <c r="J19" i="198"/>
  <c r="I19" i="198"/>
  <c r="F19" i="198"/>
  <c r="E19" i="198"/>
  <c r="N18" i="198"/>
  <c r="M18" i="198"/>
  <c r="J18" i="198"/>
  <c r="I18" i="198"/>
  <c r="F18" i="198"/>
  <c r="E18" i="198"/>
  <c r="J17" i="198"/>
  <c r="I17" i="198"/>
  <c r="F17" i="198"/>
  <c r="E17" i="198"/>
  <c r="N16" i="198"/>
  <c r="M16" i="198"/>
  <c r="J16" i="198"/>
  <c r="I16" i="198"/>
  <c r="F16" i="198"/>
  <c r="E16" i="198"/>
  <c r="N15" i="198"/>
  <c r="M15" i="198"/>
  <c r="I15" i="198"/>
  <c r="F15" i="198"/>
  <c r="E15" i="198"/>
  <c r="N14" i="198"/>
  <c r="M14" i="198"/>
  <c r="J14" i="198"/>
  <c r="I14" i="198"/>
  <c r="F14" i="198"/>
  <c r="E14" i="198"/>
  <c r="N13" i="198"/>
  <c r="M13" i="198"/>
  <c r="J13" i="198"/>
  <c r="I13" i="198"/>
  <c r="F13" i="198"/>
  <c r="E13" i="198"/>
  <c r="N12" i="198"/>
  <c r="M12" i="198"/>
  <c r="J12" i="198"/>
  <c r="I12" i="198"/>
  <c r="F12" i="198"/>
  <c r="E12" i="198"/>
  <c r="N11" i="198"/>
  <c r="M11" i="198"/>
  <c r="J11" i="198"/>
  <c r="I11" i="198"/>
  <c r="F11" i="198"/>
  <c r="E11" i="198"/>
  <c r="N10" i="198"/>
  <c r="M10" i="198"/>
  <c r="J10" i="198"/>
  <c r="I10" i="198"/>
  <c r="F10" i="198"/>
  <c r="E10" i="198"/>
  <c r="N9" i="198"/>
  <c r="M9" i="198"/>
  <c r="J9" i="198"/>
  <c r="I9" i="198"/>
  <c r="F9" i="198"/>
  <c r="E9" i="198"/>
  <c r="N8" i="198"/>
  <c r="M8" i="198"/>
  <c r="J8" i="198"/>
  <c r="I8" i="198"/>
  <c r="F8" i="198"/>
  <c r="E8" i="198"/>
  <c r="N7" i="198"/>
  <c r="M7" i="198"/>
  <c r="J7" i="198"/>
  <c r="I7" i="198"/>
  <c r="F7" i="198"/>
  <c r="E7" i="198"/>
  <c r="N6" i="198"/>
  <c r="N37" i="198" s="1"/>
  <c r="M6" i="198"/>
  <c r="M37" i="198" s="1"/>
  <c r="J6" i="198"/>
  <c r="I6" i="198"/>
  <c r="F6" i="198"/>
  <c r="F37" i="198" s="1"/>
  <c r="E6" i="198"/>
  <c r="W32" i="138"/>
  <c r="V32" i="138"/>
  <c r="E9" i="169"/>
  <c r="E10" i="169"/>
  <c r="E11" i="169"/>
  <c r="E35" i="191"/>
  <c r="I35" i="191"/>
  <c r="J37" i="199" l="1"/>
  <c r="F37" i="199"/>
  <c r="L38" i="199" s="1"/>
  <c r="J37" i="198"/>
  <c r="L38" i="198" s="1"/>
  <c r="I37" i="198"/>
  <c r="E37" i="198"/>
  <c r="E38" i="198" l="1"/>
  <c r="I38" i="198" s="1"/>
  <c r="AE32" i="138" l="1"/>
  <c r="E33" i="147" l="1"/>
  <c r="E35" i="161"/>
  <c r="I35" i="161"/>
  <c r="I35" i="147"/>
  <c r="E35" i="147"/>
  <c r="E36" i="147"/>
  <c r="M33" i="154" l="1"/>
  <c r="M34" i="154"/>
  <c r="M35" i="154"/>
  <c r="M36" i="154"/>
  <c r="N30" i="154" l="1"/>
  <c r="N31" i="154"/>
  <c r="N32" i="154"/>
  <c r="N33" i="154"/>
  <c r="N34" i="154"/>
  <c r="N35" i="154"/>
  <c r="N36" i="154"/>
  <c r="M32" i="154"/>
  <c r="I26" i="159"/>
  <c r="I27" i="159"/>
  <c r="I28" i="159"/>
  <c r="I29" i="159"/>
  <c r="I30" i="159"/>
  <c r="I31" i="159"/>
  <c r="E35" i="141"/>
  <c r="E36" i="141"/>
  <c r="I34" i="141"/>
  <c r="I35" i="141"/>
  <c r="I36" i="141"/>
  <c r="E35" i="171" l="1"/>
  <c r="E36" i="171"/>
  <c r="E7" i="195"/>
  <c r="E8" i="195"/>
  <c r="I33" i="195"/>
  <c r="I34" i="195"/>
  <c r="I35" i="195"/>
  <c r="E29" i="154" l="1"/>
  <c r="E30" i="154"/>
  <c r="E31" i="154"/>
  <c r="E32" i="154"/>
  <c r="E33" i="154"/>
  <c r="E34" i="154"/>
  <c r="E35" i="154"/>
  <c r="E36" i="154"/>
  <c r="M34" i="153"/>
  <c r="M35" i="153"/>
  <c r="M36" i="153"/>
  <c r="I35" i="162"/>
  <c r="E35" i="162"/>
  <c r="I35" i="154" l="1"/>
  <c r="J35" i="154"/>
  <c r="E35" i="186" l="1"/>
  <c r="F35" i="186"/>
  <c r="I35" i="186"/>
  <c r="J35" i="186"/>
  <c r="E35" i="195"/>
  <c r="F35" i="195"/>
  <c r="E35" i="194" l="1"/>
  <c r="F35" i="194"/>
  <c r="I35" i="194"/>
  <c r="J35" i="194"/>
  <c r="I34" i="170" l="1"/>
  <c r="I35" i="170"/>
  <c r="I36" i="170"/>
  <c r="E35" i="170"/>
  <c r="E36" i="170"/>
  <c r="E10" i="146"/>
  <c r="I35" i="164" l="1"/>
  <c r="J35" i="164"/>
  <c r="E35" i="164"/>
  <c r="F35" i="164"/>
  <c r="E24" i="164"/>
  <c r="I33" i="153" l="1"/>
  <c r="I34" i="153"/>
  <c r="I35" i="153"/>
  <c r="E35" i="160"/>
  <c r="I35" i="160"/>
  <c r="I35" i="171"/>
  <c r="J35" i="171"/>
  <c r="I35" i="156"/>
  <c r="J35" i="156"/>
  <c r="E35" i="156"/>
  <c r="F35" i="156"/>
  <c r="E26" i="156"/>
  <c r="F17" i="159"/>
  <c r="F26" i="146"/>
  <c r="I35" i="148"/>
  <c r="J35" i="148"/>
  <c r="E35" i="148"/>
  <c r="F35" i="148"/>
  <c r="E25" i="148"/>
  <c r="E12" i="148"/>
  <c r="E13" i="148"/>
  <c r="E6" i="164" l="1"/>
  <c r="E7" i="164"/>
  <c r="E8" i="164"/>
  <c r="E9" i="164"/>
  <c r="E10" i="164"/>
  <c r="E11" i="164"/>
  <c r="E12" i="164"/>
  <c r="E13" i="164"/>
  <c r="E14" i="164"/>
  <c r="E15" i="164"/>
  <c r="E16" i="164"/>
  <c r="E17" i="164"/>
  <c r="E18" i="164"/>
  <c r="E19" i="164"/>
  <c r="E20" i="164"/>
  <c r="E21" i="164"/>
  <c r="E22" i="164"/>
  <c r="E23" i="164"/>
  <c r="E25" i="164"/>
  <c r="E26" i="164"/>
  <c r="E27" i="164"/>
  <c r="E28" i="164"/>
  <c r="E29" i="164"/>
  <c r="E30" i="164"/>
  <c r="E31" i="164"/>
  <c r="E32" i="164"/>
  <c r="E33" i="164"/>
  <c r="E34" i="164"/>
  <c r="E36" i="164"/>
  <c r="L38" i="153" l="1"/>
  <c r="M31" i="191" l="1"/>
  <c r="F27" i="173" l="1"/>
  <c r="F28" i="173"/>
  <c r="F29" i="173"/>
  <c r="F30" i="173"/>
  <c r="F31" i="173"/>
  <c r="F32" i="173"/>
  <c r="F33" i="173"/>
  <c r="F34" i="173"/>
  <c r="F36" i="173"/>
  <c r="F35" i="170"/>
  <c r="F34" i="170"/>
  <c r="F33" i="170"/>
  <c r="E29" i="162" l="1"/>
  <c r="E14" i="159"/>
  <c r="F14" i="159"/>
  <c r="E14" i="194"/>
  <c r="E7" i="194" l="1"/>
  <c r="I26" i="186" l="1"/>
  <c r="I24" i="153"/>
  <c r="J24" i="153"/>
  <c r="J17" i="150" l="1"/>
  <c r="E17" i="150"/>
  <c r="I36" i="156" l="1"/>
  <c r="E36" i="155" l="1"/>
  <c r="J36" i="159" l="1"/>
  <c r="F36" i="159"/>
  <c r="J34" i="159"/>
  <c r="F34" i="159"/>
  <c r="J33" i="159"/>
  <c r="F33" i="159" l="1"/>
  <c r="J32" i="159"/>
  <c r="F32" i="159"/>
  <c r="I11" i="191" l="1"/>
  <c r="I12" i="191"/>
  <c r="I13" i="191"/>
  <c r="I14" i="191"/>
  <c r="I15" i="191"/>
  <c r="I16" i="191"/>
  <c r="I17" i="191"/>
  <c r="I18" i="191"/>
  <c r="I19" i="191"/>
  <c r="I20" i="191"/>
  <c r="I21" i="191"/>
  <c r="I22" i="191"/>
  <c r="I23" i="191"/>
  <c r="I24" i="191"/>
  <c r="I25" i="191"/>
  <c r="I26" i="191"/>
  <c r="I27" i="191"/>
  <c r="I28" i="191"/>
  <c r="I29" i="191"/>
  <c r="I30" i="191"/>
  <c r="I31" i="191"/>
  <c r="I32" i="191"/>
  <c r="I33" i="191"/>
  <c r="I34" i="191"/>
  <c r="I36" i="191"/>
  <c r="F15" i="170"/>
  <c r="N29" i="195" l="1"/>
  <c r="N30" i="195"/>
  <c r="N31" i="195"/>
  <c r="N32" i="195"/>
  <c r="N33" i="195"/>
  <c r="N34" i="195"/>
  <c r="N36" i="195"/>
  <c r="M29" i="195"/>
  <c r="M30" i="195"/>
  <c r="M31" i="195"/>
  <c r="M32" i="195"/>
  <c r="M33" i="195"/>
  <c r="M34" i="195"/>
  <c r="M36" i="195"/>
  <c r="J29" i="195"/>
  <c r="J30" i="195"/>
  <c r="J31" i="195"/>
  <c r="J32" i="195"/>
  <c r="J33" i="195"/>
  <c r="J34" i="195"/>
  <c r="J36" i="195"/>
  <c r="I29" i="195"/>
  <c r="I30" i="195"/>
  <c r="I31" i="195"/>
  <c r="I32" i="195"/>
  <c r="I36" i="195"/>
  <c r="F29" i="195"/>
  <c r="F30" i="195"/>
  <c r="F31" i="195"/>
  <c r="F32" i="195"/>
  <c r="F33" i="195"/>
  <c r="F34" i="195"/>
  <c r="F36" i="195"/>
  <c r="E29" i="195"/>
  <c r="E30" i="195"/>
  <c r="E31" i="195"/>
  <c r="E32" i="195"/>
  <c r="E33" i="195"/>
  <c r="E34" i="195"/>
  <c r="E36" i="195"/>
  <c r="N32" i="191"/>
  <c r="N33" i="191"/>
  <c r="N34" i="191"/>
  <c r="N36" i="191"/>
  <c r="M32" i="191"/>
  <c r="M33" i="191"/>
  <c r="M34" i="191"/>
  <c r="M36" i="191"/>
  <c r="J32" i="191"/>
  <c r="J33" i="191"/>
  <c r="J34" i="191"/>
  <c r="J36" i="191"/>
  <c r="E32" i="191"/>
  <c r="E33" i="191"/>
  <c r="E34" i="191"/>
  <c r="E36" i="191"/>
  <c r="M33" i="186"/>
  <c r="M34" i="186"/>
  <c r="M36" i="186"/>
  <c r="J33" i="186"/>
  <c r="J34" i="186"/>
  <c r="J36" i="186"/>
  <c r="I33" i="186"/>
  <c r="I34" i="186"/>
  <c r="I36" i="186"/>
  <c r="F33" i="186"/>
  <c r="F34" i="186"/>
  <c r="F36" i="186"/>
  <c r="E33" i="186"/>
  <c r="E34" i="186"/>
  <c r="E36" i="186"/>
  <c r="I33" i="175" l="1"/>
  <c r="I34" i="175"/>
  <c r="I36" i="175"/>
  <c r="F33" i="175"/>
  <c r="F34" i="175"/>
  <c r="F36" i="175"/>
  <c r="E33" i="175"/>
  <c r="E34" i="175"/>
  <c r="E36" i="175"/>
  <c r="J33" i="175"/>
  <c r="J34" i="175"/>
  <c r="J36" i="175"/>
  <c r="M33" i="175"/>
  <c r="M34" i="175"/>
  <c r="M36" i="175"/>
  <c r="N30" i="175"/>
  <c r="N31" i="175"/>
  <c r="N32" i="175"/>
  <c r="N33" i="175"/>
  <c r="N34" i="175"/>
  <c r="N36" i="175"/>
  <c r="M31" i="175"/>
  <c r="M32" i="175"/>
  <c r="J31" i="175"/>
  <c r="J32" i="175"/>
  <c r="I31" i="175"/>
  <c r="I32" i="175"/>
  <c r="F31" i="175"/>
  <c r="F32" i="175"/>
  <c r="E31" i="175"/>
  <c r="E32" i="175"/>
  <c r="N32" i="173"/>
  <c r="N33" i="173"/>
  <c r="N34" i="173"/>
  <c r="N36" i="173"/>
  <c r="M32" i="173"/>
  <c r="M33" i="173"/>
  <c r="M34" i="173"/>
  <c r="M36" i="173"/>
  <c r="J33" i="173"/>
  <c r="J34" i="173"/>
  <c r="J36" i="173"/>
  <c r="I33" i="173"/>
  <c r="I34" i="173"/>
  <c r="I36" i="173"/>
  <c r="E33" i="173"/>
  <c r="E34" i="173"/>
  <c r="E36" i="173"/>
  <c r="E29" i="171" l="1"/>
  <c r="E30" i="171"/>
  <c r="E31" i="171"/>
  <c r="E32" i="171"/>
  <c r="E33" i="171"/>
  <c r="E34" i="171"/>
  <c r="F29" i="171"/>
  <c r="F30" i="171"/>
  <c r="F31" i="171"/>
  <c r="F32" i="171"/>
  <c r="F33" i="171"/>
  <c r="F34" i="171"/>
  <c r="F36" i="171"/>
  <c r="I30" i="171"/>
  <c r="I31" i="171"/>
  <c r="I32" i="171"/>
  <c r="I33" i="171"/>
  <c r="I34" i="171"/>
  <c r="I36" i="171"/>
  <c r="J30" i="171"/>
  <c r="J31" i="171"/>
  <c r="J32" i="171"/>
  <c r="J33" i="171"/>
  <c r="J34" i="171"/>
  <c r="J36" i="171"/>
  <c r="N29" i="171"/>
  <c r="N30" i="171"/>
  <c r="N31" i="171"/>
  <c r="N32" i="171"/>
  <c r="N33" i="171"/>
  <c r="N34" i="171"/>
  <c r="N36" i="171"/>
  <c r="M29" i="171"/>
  <c r="M30" i="171"/>
  <c r="M31" i="171"/>
  <c r="M32" i="171"/>
  <c r="M33" i="171"/>
  <c r="M34" i="171"/>
  <c r="M36" i="171"/>
  <c r="N32" i="169"/>
  <c r="N33" i="169"/>
  <c r="N34" i="169"/>
  <c r="N36" i="169"/>
  <c r="M32" i="169"/>
  <c r="M33" i="169"/>
  <c r="M34" i="169"/>
  <c r="M36" i="169"/>
  <c r="J32" i="169"/>
  <c r="J33" i="169"/>
  <c r="J34" i="169"/>
  <c r="J36" i="169"/>
  <c r="I32" i="169"/>
  <c r="I33" i="169"/>
  <c r="I34" i="169"/>
  <c r="I36" i="169"/>
  <c r="F32" i="169"/>
  <c r="F33" i="169"/>
  <c r="F34" i="169"/>
  <c r="F36" i="169"/>
  <c r="E32" i="169"/>
  <c r="E33" i="169"/>
  <c r="E34" i="169"/>
  <c r="E36" i="169"/>
  <c r="N32" i="194"/>
  <c r="N33" i="194"/>
  <c r="N34" i="194"/>
  <c r="N36" i="194"/>
  <c r="M32" i="194"/>
  <c r="M33" i="194"/>
  <c r="M34" i="194"/>
  <c r="M36" i="194"/>
  <c r="J32" i="194"/>
  <c r="J33" i="194"/>
  <c r="J34" i="194"/>
  <c r="J36" i="194"/>
  <c r="I32" i="194"/>
  <c r="I33" i="194"/>
  <c r="I34" i="194"/>
  <c r="I36" i="194"/>
  <c r="F32" i="194"/>
  <c r="F33" i="194"/>
  <c r="F34" i="194"/>
  <c r="F36" i="194"/>
  <c r="E32" i="194"/>
  <c r="E33" i="194"/>
  <c r="E34" i="194"/>
  <c r="E36" i="194"/>
  <c r="N30" i="170"/>
  <c r="N31" i="170"/>
  <c r="N32" i="170"/>
  <c r="N33" i="170"/>
  <c r="N34" i="170"/>
  <c r="N35" i="170"/>
  <c r="M34" i="170"/>
  <c r="M35" i="170"/>
  <c r="E34" i="170"/>
  <c r="M34" i="160"/>
  <c r="M36" i="160"/>
  <c r="J34" i="160"/>
  <c r="J36" i="160"/>
  <c r="I34" i="160"/>
  <c r="I36" i="160"/>
  <c r="F34" i="160"/>
  <c r="F36" i="160"/>
  <c r="E34" i="160"/>
  <c r="E36" i="160"/>
  <c r="M33" i="155"/>
  <c r="M34" i="155"/>
  <c r="M36" i="155"/>
  <c r="J33" i="155"/>
  <c r="J34" i="155"/>
  <c r="J36" i="155"/>
  <c r="I33" i="155"/>
  <c r="I34" i="155"/>
  <c r="I36" i="155"/>
  <c r="F33" i="155"/>
  <c r="F34" i="155"/>
  <c r="F36" i="155"/>
  <c r="E33" i="155"/>
  <c r="E34" i="155"/>
  <c r="M31" i="154" l="1"/>
  <c r="J31" i="154"/>
  <c r="J32" i="154"/>
  <c r="J33" i="154"/>
  <c r="J34" i="154"/>
  <c r="J36" i="154"/>
  <c r="I31" i="154"/>
  <c r="I32" i="154"/>
  <c r="I33" i="154"/>
  <c r="I34" i="154"/>
  <c r="I36" i="154"/>
  <c r="N30" i="153"/>
  <c r="N31" i="153"/>
  <c r="N32" i="153"/>
  <c r="N33" i="153"/>
  <c r="N34" i="153"/>
  <c r="N36" i="153"/>
  <c r="M30" i="153"/>
  <c r="M31" i="153"/>
  <c r="M32" i="153"/>
  <c r="M33" i="153"/>
  <c r="J30" i="153"/>
  <c r="J31" i="153"/>
  <c r="J32" i="153"/>
  <c r="J33" i="153"/>
  <c r="J34" i="153"/>
  <c r="J36" i="153"/>
  <c r="I30" i="153"/>
  <c r="I31" i="153"/>
  <c r="I32" i="153"/>
  <c r="I36" i="153"/>
  <c r="F30" i="153"/>
  <c r="F31" i="153"/>
  <c r="F32" i="153"/>
  <c r="F33" i="153"/>
  <c r="F34" i="153"/>
  <c r="F36" i="153"/>
  <c r="E30" i="153"/>
  <c r="E31" i="153"/>
  <c r="E32" i="153"/>
  <c r="E33" i="153"/>
  <c r="E34" i="153"/>
  <c r="E36" i="153"/>
  <c r="N33" i="156"/>
  <c r="N34" i="156"/>
  <c r="N36" i="156"/>
  <c r="M33" i="156"/>
  <c r="M34" i="156"/>
  <c r="M36" i="156"/>
  <c r="J33" i="156"/>
  <c r="J34" i="156"/>
  <c r="J36" i="156"/>
  <c r="I33" i="156"/>
  <c r="I34" i="156"/>
  <c r="F33" i="156"/>
  <c r="F34" i="156"/>
  <c r="F36" i="156"/>
  <c r="E33" i="156"/>
  <c r="E34" i="156"/>
  <c r="E36" i="156"/>
  <c r="N31" i="149"/>
  <c r="N32" i="149"/>
  <c r="N33" i="149"/>
  <c r="N34" i="149"/>
  <c r="N36" i="149"/>
  <c r="M31" i="149"/>
  <c r="M32" i="149"/>
  <c r="M33" i="149"/>
  <c r="M34" i="149"/>
  <c r="M36" i="149"/>
  <c r="J31" i="149"/>
  <c r="J32" i="149"/>
  <c r="J33" i="149"/>
  <c r="J34" i="149"/>
  <c r="J36" i="149"/>
  <c r="I31" i="149"/>
  <c r="I32" i="149"/>
  <c r="I33" i="149"/>
  <c r="I34" i="149"/>
  <c r="I36" i="149"/>
  <c r="F31" i="149"/>
  <c r="F32" i="149"/>
  <c r="F33" i="149"/>
  <c r="F34" i="149"/>
  <c r="F36" i="149"/>
  <c r="E31" i="149"/>
  <c r="E32" i="149"/>
  <c r="E33" i="149"/>
  <c r="E34" i="149"/>
  <c r="E36" i="149"/>
  <c r="N32" i="150"/>
  <c r="N33" i="150"/>
  <c r="N34" i="150"/>
  <c r="N36" i="150"/>
  <c r="M32" i="150"/>
  <c r="M33" i="150"/>
  <c r="M34" i="150"/>
  <c r="M36" i="150"/>
  <c r="J32" i="150"/>
  <c r="J33" i="150"/>
  <c r="J34" i="150"/>
  <c r="J36" i="150"/>
  <c r="I32" i="150"/>
  <c r="I33" i="150"/>
  <c r="I34" i="150"/>
  <c r="I36" i="150"/>
  <c r="F32" i="150"/>
  <c r="F33" i="150"/>
  <c r="F34" i="150"/>
  <c r="F36" i="150"/>
  <c r="E32" i="150"/>
  <c r="E33" i="150"/>
  <c r="E34" i="150"/>
  <c r="E36" i="150"/>
  <c r="N23" i="148"/>
  <c r="N24" i="148"/>
  <c r="N25" i="148"/>
  <c r="N26" i="148"/>
  <c r="N27" i="148"/>
  <c r="N28" i="148"/>
  <c r="N29" i="148"/>
  <c r="N30" i="148"/>
  <c r="N31" i="148"/>
  <c r="N32" i="148"/>
  <c r="N33" i="148"/>
  <c r="N34" i="148"/>
  <c r="N36" i="148"/>
  <c r="M23" i="148"/>
  <c r="M24" i="148"/>
  <c r="M25" i="148"/>
  <c r="M26" i="148"/>
  <c r="M27" i="148"/>
  <c r="M28" i="148"/>
  <c r="M29" i="148"/>
  <c r="M30" i="148"/>
  <c r="M31" i="148"/>
  <c r="M32" i="148"/>
  <c r="M33" i="148"/>
  <c r="M34" i="148"/>
  <c r="M36" i="148"/>
  <c r="J23" i="148"/>
  <c r="J24" i="148"/>
  <c r="J25" i="148"/>
  <c r="J26" i="148"/>
  <c r="J27" i="148"/>
  <c r="J28" i="148"/>
  <c r="J29" i="148"/>
  <c r="J30" i="148"/>
  <c r="J31" i="148"/>
  <c r="J32" i="148"/>
  <c r="J33" i="148"/>
  <c r="J34" i="148"/>
  <c r="J36" i="148"/>
  <c r="I23" i="148"/>
  <c r="I24" i="148"/>
  <c r="I25" i="148"/>
  <c r="I26" i="148"/>
  <c r="I27" i="148"/>
  <c r="I28" i="148"/>
  <c r="I29" i="148"/>
  <c r="I30" i="148"/>
  <c r="I31" i="148"/>
  <c r="I32" i="148"/>
  <c r="I33" i="148"/>
  <c r="I34" i="148"/>
  <c r="I36" i="148"/>
  <c r="F23" i="148"/>
  <c r="F24" i="148"/>
  <c r="F25" i="148"/>
  <c r="F26" i="148"/>
  <c r="F27" i="148"/>
  <c r="F28" i="148"/>
  <c r="F29" i="148"/>
  <c r="F30" i="148"/>
  <c r="F31" i="148"/>
  <c r="F32" i="148"/>
  <c r="F33" i="148"/>
  <c r="F34" i="148"/>
  <c r="F36" i="148"/>
  <c r="E23" i="148"/>
  <c r="E24" i="148"/>
  <c r="E26" i="148"/>
  <c r="E27" i="148"/>
  <c r="E28" i="148"/>
  <c r="E29" i="148"/>
  <c r="E30" i="148"/>
  <c r="E31" i="148"/>
  <c r="E32" i="148"/>
  <c r="E33" i="148"/>
  <c r="E34" i="148"/>
  <c r="E36" i="148"/>
  <c r="N24" i="147"/>
  <c r="N25" i="147"/>
  <c r="N26" i="147"/>
  <c r="N27" i="147"/>
  <c r="N28" i="147"/>
  <c r="N29" i="147"/>
  <c r="N30" i="147"/>
  <c r="N31" i="147"/>
  <c r="N32" i="147"/>
  <c r="N33" i="147"/>
  <c r="N34" i="147"/>
  <c r="N36" i="147"/>
  <c r="M24" i="147"/>
  <c r="M25" i="147"/>
  <c r="M26" i="147"/>
  <c r="M27" i="147"/>
  <c r="M28" i="147"/>
  <c r="M29" i="147"/>
  <c r="M30" i="147"/>
  <c r="M31" i="147"/>
  <c r="M32" i="147"/>
  <c r="M33" i="147"/>
  <c r="M34" i="147"/>
  <c r="M36" i="147"/>
  <c r="J24" i="147"/>
  <c r="J25" i="147"/>
  <c r="J26" i="147"/>
  <c r="J27" i="147"/>
  <c r="J28" i="147"/>
  <c r="J29" i="147"/>
  <c r="J30" i="147"/>
  <c r="J31" i="147"/>
  <c r="J32" i="147"/>
  <c r="J33" i="147"/>
  <c r="J34" i="147"/>
  <c r="J36" i="147"/>
  <c r="I23" i="147"/>
  <c r="I24" i="147"/>
  <c r="I25" i="147"/>
  <c r="I26" i="147"/>
  <c r="I27" i="147"/>
  <c r="I28" i="147"/>
  <c r="I29" i="147"/>
  <c r="I30" i="147"/>
  <c r="I31" i="147"/>
  <c r="I32" i="147"/>
  <c r="I33" i="147"/>
  <c r="I34" i="147"/>
  <c r="I36" i="147"/>
  <c r="F23" i="147"/>
  <c r="F24" i="147"/>
  <c r="F25" i="147"/>
  <c r="F26" i="147"/>
  <c r="F27" i="147"/>
  <c r="F28" i="147"/>
  <c r="F29" i="147"/>
  <c r="F30" i="147"/>
  <c r="F31" i="147"/>
  <c r="F32" i="147"/>
  <c r="F33" i="147"/>
  <c r="F34" i="147"/>
  <c r="F36" i="147"/>
  <c r="E23" i="147"/>
  <c r="E24" i="147"/>
  <c r="E25" i="147"/>
  <c r="E26" i="147"/>
  <c r="E27" i="147"/>
  <c r="E28" i="147"/>
  <c r="E29" i="147"/>
  <c r="E30" i="147"/>
  <c r="E31" i="147"/>
  <c r="E32" i="147"/>
  <c r="E34" i="147"/>
  <c r="N32" i="145"/>
  <c r="N33" i="145"/>
  <c r="N34" i="145"/>
  <c r="N36" i="145"/>
  <c r="M32" i="145"/>
  <c r="M33" i="145"/>
  <c r="M34" i="145"/>
  <c r="M36" i="145"/>
  <c r="J32" i="145"/>
  <c r="J33" i="145"/>
  <c r="J34" i="145"/>
  <c r="J36" i="145"/>
  <c r="I32" i="145"/>
  <c r="I33" i="145"/>
  <c r="I34" i="145"/>
  <c r="I36" i="145"/>
  <c r="F32" i="145"/>
  <c r="F33" i="145"/>
  <c r="F34" i="145"/>
  <c r="F36" i="145"/>
  <c r="E32" i="145"/>
  <c r="E33" i="145"/>
  <c r="E34" i="145"/>
  <c r="E36" i="145"/>
  <c r="N17" i="146"/>
  <c r="N18" i="146"/>
  <c r="N19" i="146"/>
  <c r="N20" i="146"/>
  <c r="N21" i="146"/>
  <c r="N22" i="146"/>
  <c r="N23" i="146"/>
  <c r="N24" i="146"/>
  <c r="N25" i="146"/>
  <c r="N26" i="146"/>
  <c r="N27" i="146"/>
  <c r="N28" i="146"/>
  <c r="N29" i="146"/>
  <c r="N30" i="146"/>
  <c r="N31" i="146"/>
  <c r="N32" i="146"/>
  <c r="N33" i="146"/>
  <c r="N34" i="146"/>
  <c r="N36" i="146"/>
  <c r="M33" i="146"/>
  <c r="M34" i="146"/>
  <c r="M36" i="146"/>
  <c r="J33" i="146"/>
  <c r="J34" i="146"/>
  <c r="J36" i="146"/>
  <c r="I33" i="146"/>
  <c r="I34" i="146"/>
  <c r="I36" i="146"/>
  <c r="F33" i="146"/>
  <c r="F34" i="146"/>
  <c r="F36" i="146"/>
  <c r="E33" i="146"/>
  <c r="E34" i="146"/>
  <c r="E36" i="146"/>
  <c r="N31" i="159"/>
  <c r="N32" i="159"/>
  <c r="N33" i="159"/>
  <c r="N34" i="159"/>
  <c r="N36" i="159"/>
  <c r="M34" i="159"/>
  <c r="M36" i="159"/>
  <c r="I34" i="159"/>
  <c r="I36" i="159"/>
  <c r="E34" i="159"/>
  <c r="E36" i="159"/>
  <c r="N32" i="141"/>
  <c r="N33" i="141"/>
  <c r="N34" i="141"/>
  <c r="N36" i="141"/>
  <c r="M34" i="141"/>
  <c r="M36" i="141"/>
  <c r="J34" i="141"/>
  <c r="J36" i="141"/>
  <c r="F34" i="141"/>
  <c r="F36" i="141"/>
  <c r="E34" i="141"/>
  <c r="N31" i="162"/>
  <c r="N32" i="162"/>
  <c r="N33" i="162"/>
  <c r="N34" i="162"/>
  <c r="N36" i="162"/>
  <c r="M34" i="161"/>
  <c r="M36" i="161"/>
  <c r="I34" i="161"/>
  <c r="I36" i="161"/>
  <c r="E34" i="161"/>
  <c r="E36" i="161"/>
  <c r="F7" i="161"/>
  <c r="F8" i="161"/>
  <c r="F9" i="161"/>
  <c r="F10" i="161"/>
  <c r="F11" i="161"/>
  <c r="F12" i="161"/>
  <c r="F13" i="161"/>
  <c r="F14" i="161"/>
  <c r="F15" i="161"/>
  <c r="F16" i="161"/>
  <c r="F17" i="161"/>
  <c r="F18" i="161"/>
  <c r="F19" i="161"/>
  <c r="F20" i="161"/>
  <c r="F21" i="161"/>
  <c r="F22" i="161"/>
  <c r="F23" i="161"/>
  <c r="F24" i="161"/>
  <c r="F25" i="161"/>
  <c r="F26" i="161"/>
  <c r="F27" i="161"/>
  <c r="F28" i="161"/>
  <c r="F29" i="161"/>
  <c r="F30" i="161"/>
  <c r="F31" i="161"/>
  <c r="F32" i="161"/>
  <c r="F33" i="161"/>
  <c r="F34" i="161"/>
  <c r="F36" i="161"/>
  <c r="M33" i="162"/>
  <c r="M34" i="162"/>
  <c r="M36" i="162"/>
  <c r="J33" i="162"/>
  <c r="J34" i="162"/>
  <c r="J36" i="162"/>
  <c r="I33" i="162"/>
  <c r="I34" i="162"/>
  <c r="I36" i="162"/>
  <c r="F34" i="162"/>
  <c r="F36" i="162"/>
  <c r="E34" i="162"/>
  <c r="E36" i="162"/>
  <c r="N31" i="163"/>
  <c r="N32" i="163"/>
  <c r="N33" i="163"/>
  <c r="N34" i="163"/>
  <c r="N36" i="163"/>
  <c r="M31" i="163"/>
  <c r="M32" i="163"/>
  <c r="M33" i="163"/>
  <c r="M34" i="163"/>
  <c r="M36" i="163"/>
  <c r="J31" i="163"/>
  <c r="J32" i="163"/>
  <c r="J33" i="163"/>
  <c r="J34" i="163"/>
  <c r="J36" i="163"/>
  <c r="I31" i="163"/>
  <c r="I32" i="163"/>
  <c r="I33" i="163"/>
  <c r="I34" i="163"/>
  <c r="I36" i="163"/>
  <c r="F32" i="163"/>
  <c r="F33" i="163"/>
  <c r="F34" i="163"/>
  <c r="F36" i="163"/>
  <c r="E32" i="163"/>
  <c r="E33" i="163"/>
  <c r="E34" i="163"/>
  <c r="E36" i="163"/>
  <c r="N30" i="164"/>
  <c r="N31" i="164"/>
  <c r="N32" i="164"/>
  <c r="N33" i="164"/>
  <c r="N34" i="164"/>
  <c r="N36" i="164"/>
  <c r="J30" i="164"/>
  <c r="J31" i="164"/>
  <c r="J32" i="164"/>
  <c r="J33" i="164"/>
  <c r="J34" i="164"/>
  <c r="J36" i="164"/>
  <c r="F31" i="164"/>
  <c r="F32" i="164"/>
  <c r="F33" i="164"/>
  <c r="F34" i="164"/>
  <c r="F36" i="164"/>
  <c r="M34" i="164"/>
  <c r="M36" i="164"/>
  <c r="I34" i="164"/>
  <c r="I36" i="164"/>
  <c r="W6" i="138"/>
  <c r="W7" i="138"/>
  <c r="W8" i="138"/>
  <c r="W9" i="138"/>
  <c r="W10" i="138"/>
  <c r="W11" i="138"/>
  <c r="W12" i="138"/>
  <c r="W13" i="138"/>
  <c r="W14" i="138"/>
  <c r="W15" i="138"/>
  <c r="W16" i="138"/>
  <c r="W17" i="138"/>
  <c r="W18" i="138"/>
  <c r="W19" i="138"/>
  <c r="W20" i="138"/>
  <c r="W21" i="138"/>
  <c r="W22" i="138"/>
  <c r="W23" i="138"/>
  <c r="W24" i="138"/>
  <c r="W25" i="138"/>
  <c r="W26" i="138"/>
  <c r="W27" i="138"/>
  <c r="W28" i="138"/>
  <c r="W29" i="138"/>
  <c r="W30" i="138"/>
  <c r="W33" i="138"/>
  <c r="V30" i="138"/>
  <c r="N28" i="195"/>
  <c r="M28" i="195"/>
  <c r="J28" i="195"/>
  <c r="I28" i="195"/>
  <c r="F28" i="195"/>
  <c r="E28" i="195"/>
  <c r="N27" i="195"/>
  <c r="M27" i="195"/>
  <c r="J27" i="195"/>
  <c r="I27" i="195"/>
  <c r="F27" i="195"/>
  <c r="E27" i="195"/>
  <c r="N26" i="195"/>
  <c r="M26" i="195"/>
  <c r="J26" i="195"/>
  <c r="I26" i="195"/>
  <c r="F26" i="195"/>
  <c r="E26" i="195"/>
  <c r="N25" i="195"/>
  <c r="M25" i="195"/>
  <c r="J25" i="195"/>
  <c r="I25" i="195"/>
  <c r="F25" i="195"/>
  <c r="E25" i="195"/>
  <c r="N24" i="195"/>
  <c r="M24" i="195"/>
  <c r="J24" i="195"/>
  <c r="I24" i="195"/>
  <c r="F24" i="195"/>
  <c r="E24" i="195"/>
  <c r="N23" i="195"/>
  <c r="M23" i="195"/>
  <c r="J23" i="195"/>
  <c r="I23" i="195"/>
  <c r="F23" i="195"/>
  <c r="E23" i="195"/>
  <c r="N22" i="195"/>
  <c r="M22" i="195"/>
  <c r="J22" i="195"/>
  <c r="I22" i="195"/>
  <c r="F22" i="195"/>
  <c r="E22" i="195"/>
  <c r="N21" i="195"/>
  <c r="M21" i="195"/>
  <c r="J21" i="195"/>
  <c r="I21" i="195"/>
  <c r="F21" i="195"/>
  <c r="E21" i="195"/>
  <c r="N20" i="195"/>
  <c r="M20" i="195"/>
  <c r="J20" i="195"/>
  <c r="I20" i="195"/>
  <c r="F20" i="195"/>
  <c r="E20" i="195"/>
  <c r="N19" i="195"/>
  <c r="M19" i="195"/>
  <c r="J19" i="195"/>
  <c r="I19" i="195"/>
  <c r="F19" i="195"/>
  <c r="E19" i="195"/>
  <c r="N18" i="195"/>
  <c r="M18" i="195"/>
  <c r="J18" i="195"/>
  <c r="I18" i="195"/>
  <c r="F18" i="195"/>
  <c r="E18" i="195"/>
  <c r="N17" i="195"/>
  <c r="M17" i="195"/>
  <c r="J17" i="195"/>
  <c r="I17" i="195"/>
  <c r="F17" i="195"/>
  <c r="E17" i="195"/>
  <c r="N16" i="195"/>
  <c r="M16" i="195"/>
  <c r="J16" i="195"/>
  <c r="I16" i="195"/>
  <c r="F16" i="195"/>
  <c r="E16" i="195"/>
  <c r="N15" i="195"/>
  <c r="M15" i="195"/>
  <c r="J15" i="195"/>
  <c r="I15" i="195"/>
  <c r="F15" i="195"/>
  <c r="E15" i="195"/>
  <c r="N14" i="195"/>
  <c r="M14" i="195"/>
  <c r="J14" i="195"/>
  <c r="I14" i="195"/>
  <c r="F14" i="195"/>
  <c r="E14" i="195"/>
  <c r="N13" i="195"/>
  <c r="M13" i="195"/>
  <c r="J13" i="195"/>
  <c r="I13" i="195"/>
  <c r="F13" i="195"/>
  <c r="E13" i="195"/>
  <c r="N12" i="195"/>
  <c r="M12" i="195"/>
  <c r="J12" i="195"/>
  <c r="I12" i="195"/>
  <c r="F12" i="195"/>
  <c r="E12" i="195"/>
  <c r="N11" i="195"/>
  <c r="M11" i="195"/>
  <c r="J11" i="195"/>
  <c r="I11" i="195"/>
  <c r="F11" i="195"/>
  <c r="E11" i="195"/>
  <c r="J10" i="195"/>
  <c r="I10" i="195"/>
  <c r="F10" i="195"/>
  <c r="E10" i="195"/>
  <c r="N9" i="195"/>
  <c r="M9" i="195"/>
  <c r="J9" i="195"/>
  <c r="I9" i="195"/>
  <c r="F9" i="195"/>
  <c r="E9" i="195"/>
  <c r="N8" i="195"/>
  <c r="M8" i="195"/>
  <c r="J8" i="195"/>
  <c r="I8" i="195"/>
  <c r="F8" i="195"/>
  <c r="N7" i="195"/>
  <c r="M7" i="195"/>
  <c r="J7" i="195"/>
  <c r="I7" i="195"/>
  <c r="F7" i="195"/>
  <c r="N6" i="195"/>
  <c r="N37" i="195" s="1"/>
  <c r="M6" i="195"/>
  <c r="M37" i="195" s="1"/>
  <c r="J6" i="195"/>
  <c r="I6" i="195"/>
  <c r="F6" i="195"/>
  <c r="E6" i="195"/>
  <c r="F37" i="195" l="1"/>
  <c r="J37" i="195"/>
  <c r="I37" i="195"/>
  <c r="E37" i="195"/>
  <c r="F33" i="162"/>
  <c r="J32" i="146"/>
  <c r="F32" i="146"/>
  <c r="J32" i="173"/>
  <c r="L38" i="195" l="1"/>
  <c r="AE30" i="138" s="1"/>
  <c r="E38" i="195"/>
  <c r="I38" i="195" s="1"/>
  <c r="AB30" i="138" s="1"/>
  <c r="J32" i="186"/>
  <c r="F32" i="186"/>
  <c r="F31" i="186"/>
  <c r="F32" i="170"/>
  <c r="F30" i="169"/>
  <c r="F31" i="169"/>
  <c r="E30" i="169"/>
  <c r="E31" i="169"/>
  <c r="F28" i="156"/>
  <c r="F29" i="156"/>
  <c r="F30" i="156"/>
  <c r="F31" i="156"/>
  <c r="F32" i="156"/>
  <c r="E28" i="156"/>
  <c r="E29" i="156"/>
  <c r="E30" i="156"/>
  <c r="E31" i="156"/>
  <c r="E32" i="156"/>
  <c r="AC30" i="138" l="1"/>
  <c r="M28" i="191"/>
  <c r="E15" i="170" l="1"/>
  <c r="N31" i="194" l="1"/>
  <c r="M31" i="194"/>
  <c r="J31" i="194"/>
  <c r="I31" i="194"/>
  <c r="F31" i="194"/>
  <c r="E31" i="194"/>
  <c r="N30" i="194"/>
  <c r="M30" i="194"/>
  <c r="J30" i="194"/>
  <c r="I30" i="194"/>
  <c r="F30" i="194"/>
  <c r="E30" i="194"/>
  <c r="N29" i="194"/>
  <c r="M29" i="194"/>
  <c r="J29" i="194"/>
  <c r="I29" i="194"/>
  <c r="F29" i="194"/>
  <c r="E29" i="194"/>
  <c r="N28" i="194"/>
  <c r="M28" i="194"/>
  <c r="J28" i="194"/>
  <c r="I28" i="194"/>
  <c r="F28" i="194"/>
  <c r="E28" i="194"/>
  <c r="N27" i="194"/>
  <c r="M27" i="194"/>
  <c r="J27" i="194"/>
  <c r="I27" i="194"/>
  <c r="F27" i="194"/>
  <c r="E27" i="194"/>
  <c r="N26" i="194"/>
  <c r="M26" i="194"/>
  <c r="J26" i="194"/>
  <c r="I26" i="194"/>
  <c r="F26" i="194"/>
  <c r="E26" i="194"/>
  <c r="N25" i="194"/>
  <c r="M25" i="194"/>
  <c r="J25" i="194"/>
  <c r="I25" i="194"/>
  <c r="F25" i="194"/>
  <c r="E25" i="194"/>
  <c r="N24" i="194"/>
  <c r="M24" i="194"/>
  <c r="J24" i="194"/>
  <c r="I24" i="194"/>
  <c r="F24" i="194"/>
  <c r="E24" i="194"/>
  <c r="N23" i="194"/>
  <c r="M23" i="194"/>
  <c r="J23" i="194"/>
  <c r="I23" i="194"/>
  <c r="F23" i="194"/>
  <c r="E23" i="194"/>
  <c r="N22" i="194"/>
  <c r="M22" i="194"/>
  <c r="J22" i="194"/>
  <c r="I22" i="194"/>
  <c r="F22" i="194"/>
  <c r="E22" i="194"/>
  <c r="N21" i="194"/>
  <c r="M21" i="194"/>
  <c r="J21" i="194"/>
  <c r="I21" i="194"/>
  <c r="F21" i="194"/>
  <c r="E21" i="194"/>
  <c r="N20" i="194"/>
  <c r="M20" i="194"/>
  <c r="J20" i="194"/>
  <c r="I20" i="194"/>
  <c r="F20" i="194"/>
  <c r="E20" i="194"/>
  <c r="N19" i="194"/>
  <c r="M19" i="194"/>
  <c r="J19" i="194"/>
  <c r="I19" i="194"/>
  <c r="F19" i="194"/>
  <c r="E19" i="194"/>
  <c r="N18" i="194"/>
  <c r="M18" i="194"/>
  <c r="J18" i="194"/>
  <c r="I18" i="194"/>
  <c r="F18" i="194"/>
  <c r="E18" i="194"/>
  <c r="N17" i="194"/>
  <c r="M17" i="194"/>
  <c r="J17" i="194"/>
  <c r="I17" i="194"/>
  <c r="F17" i="194"/>
  <c r="E17" i="194"/>
  <c r="N16" i="194"/>
  <c r="M16" i="194"/>
  <c r="J16" i="194"/>
  <c r="I16" i="194"/>
  <c r="F16" i="194"/>
  <c r="E16" i="194"/>
  <c r="N15" i="194"/>
  <c r="M15" i="194"/>
  <c r="J15" i="194"/>
  <c r="I15" i="194"/>
  <c r="F15" i="194"/>
  <c r="E15" i="194"/>
  <c r="N14" i="194"/>
  <c r="M14" i="194"/>
  <c r="J14" i="194"/>
  <c r="I14" i="194"/>
  <c r="F14" i="194"/>
  <c r="J13" i="194"/>
  <c r="I13" i="194"/>
  <c r="F13" i="194"/>
  <c r="E13" i="194"/>
  <c r="N12" i="194"/>
  <c r="M12" i="194"/>
  <c r="J12" i="194"/>
  <c r="I12" i="194"/>
  <c r="F12" i="194"/>
  <c r="E12" i="194"/>
  <c r="N11" i="194"/>
  <c r="M11" i="194"/>
  <c r="J11" i="194"/>
  <c r="I11" i="194"/>
  <c r="F11" i="194"/>
  <c r="E11" i="194"/>
  <c r="N10" i="194"/>
  <c r="M10" i="194"/>
  <c r="J10" i="194"/>
  <c r="I10" i="194"/>
  <c r="F10" i="194"/>
  <c r="E10" i="194"/>
  <c r="N9" i="194"/>
  <c r="M9" i="194"/>
  <c r="J9" i="194"/>
  <c r="I9" i="194"/>
  <c r="F9" i="194"/>
  <c r="E9" i="194"/>
  <c r="N8" i="194"/>
  <c r="M8" i="194"/>
  <c r="J8" i="194"/>
  <c r="I8" i="194"/>
  <c r="F8" i="194"/>
  <c r="E8" i="194"/>
  <c r="N7" i="194"/>
  <c r="M7" i="194"/>
  <c r="J7" i="194"/>
  <c r="I7" i="194"/>
  <c r="F7" i="194"/>
  <c r="N6" i="194"/>
  <c r="N37" i="194" s="1"/>
  <c r="M6" i="194"/>
  <c r="J6" i="194"/>
  <c r="I6" i="194"/>
  <c r="F6" i="194"/>
  <c r="E6" i="194"/>
  <c r="V29" i="138"/>
  <c r="J37" i="194" l="1"/>
  <c r="M37" i="194"/>
  <c r="F37" i="194"/>
  <c r="I37" i="194"/>
  <c r="E37" i="194"/>
  <c r="J33" i="141"/>
  <c r="F33" i="141"/>
  <c r="J32" i="141"/>
  <c r="J33" i="160"/>
  <c r="F33" i="160"/>
  <c r="J32" i="160"/>
  <c r="L38" i="194" l="1"/>
  <c r="AE29" i="138" s="1"/>
  <c r="E38" i="194"/>
  <c r="I38" i="194" s="1"/>
  <c r="AB29" i="138" s="1"/>
  <c r="AC29" i="138" s="1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J7" i="156"/>
  <c r="J8" i="156"/>
  <c r="J9" i="156"/>
  <c r="J10" i="156"/>
  <c r="J11" i="156"/>
  <c r="J12" i="156"/>
  <c r="J13" i="156"/>
  <c r="J14" i="156"/>
  <c r="J15" i="156"/>
  <c r="J16" i="156"/>
  <c r="J17" i="156"/>
  <c r="J18" i="156"/>
  <c r="J19" i="156"/>
  <c r="J20" i="156"/>
  <c r="J21" i="156"/>
  <c r="J22" i="156"/>
  <c r="J23" i="156"/>
  <c r="J24" i="156"/>
  <c r="J25" i="156"/>
  <c r="J26" i="156"/>
  <c r="J27" i="156"/>
  <c r="J28" i="156"/>
  <c r="J29" i="156"/>
  <c r="J30" i="156"/>
  <c r="J31" i="156"/>
  <c r="J32" i="156"/>
  <c r="N15" i="156"/>
  <c r="N16" i="156"/>
  <c r="N17" i="156"/>
  <c r="N18" i="156"/>
  <c r="N19" i="156"/>
  <c r="N20" i="156"/>
  <c r="N21" i="156"/>
  <c r="N22" i="156"/>
  <c r="N23" i="156"/>
  <c r="N24" i="156"/>
  <c r="N25" i="156"/>
  <c r="N26" i="156"/>
  <c r="N27" i="156"/>
  <c r="N28" i="156"/>
  <c r="N29" i="156"/>
  <c r="N30" i="156"/>
  <c r="N31" i="156"/>
  <c r="N32" i="156"/>
  <c r="J7" i="155" l="1"/>
  <c r="J8" i="155"/>
  <c r="J9" i="155"/>
  <c r="J10" i="155"/>
  <c r="J11" i="155"/>
  <c r="J12" i="155"/>
  <c r="J13" i="155"/>
  <c r="J14" i="155"/>
  <c r="J15" i="155"/>
  <c r="J16" i="155"/>
  <c r="J17" i="155"/>
  <c r="J18" i="155"/>
  <c r="J19" i="155"/>
  <c r="J20" i="155"/>
  <c r="J21" i="155"/>
  <c r="J22" i="155"/>
  <c r="J23" i="155"/>
  <c r="J24" i="155"/>
  <c r="J25" i="155"/>
  <c r="J26" i="155"/>
  <c r="J27" i="155"/>
  <c r="J28" i="155"/>
  <c r="J29" i="155"/>
  <c r="J30" i="155"/>
  <c r="J31" i="155"/>
  <c r="J32" i="155"/>
  <c r="F7" i="155"/>
  <c r="F8" i="155"/>
  <c r="F9" i="155"/>
  <c r="F10" i="155"/>
  <c r="F11" i="155"/>
  <c r="F12" i="155"/>
  <c r="F13" i="155"/>
  <c r="F14" i="155"/>
  <c r="F15" i="155"/>
  <c r="F16" i="155"/>
  <c r="F17" i="155"/>
  <c r="F18" i="155"/>
  <c r="F19" i="155"/>
  <c r="F20" i="155"/>
  <c r="F21" i="155"/>
  <c r="F22" i="155"/>
  <c r="F23" i="155"/>
  <c r="F24" i="155"/>
  <c r="F25" i="155"/>
  <c r="F26" i="155"/>
  <c r="F27" i="155"/>
  <c r="F28" i="155"/>
  <c r="F29" i="155"/>
  <c r="F30" i="155"/>
  <c r="F31" i="155"/>
  <c r="F32" i="155"/>
  <c r="F7" i="175"/>
  <c r="F8" i="175"/>
  <c r="F9" i="175"/>
  <c r="F10" i="175"/>
  <c r="F11" i="175"/>
  <c r="F12" i="175"/>
  <c r="F13" i="175"/>
  <c r="F14" i="175"/>
  <c r="F15" i="175"/>
  <c r="F16" i="175"/>
  <c r="F17" i="175"/>
  <c r="F18" i="175"/>
  <c r="F19" i="175"/>
  <c r="F20" i="175"/>
  <c r="F21" i="175"/>
  <c r="F22" i="175"/>
  <c r="F23" i="175"/>
  <c r="F24" i="175"/>
  <c r="F25" i="175"/>
  <c r="F26" i="175"/>
  <c r="F27" i="175"/>
  <c r="F28" i="175"/>
  <c r="F29" i="175"/>
  <c r="F30" i="175"/>
  <c r="J7" i="175"/>
  <c r="J8" i="175"/>
  <c r="J9" i="175"/>
  <c r="J10" i="175"/>
  <c r="J11" i="175"/>
  <c r="J12" i="175"/>
  <c r="J13" i="175"/>
  <c r="J14" i="175"/>
  <c r="J15" i="175"/>
  <c r="J16" i="175"/>
  <c r="J17" i="175"/>
  <c r="J18" i="175"/>
  <c r="J19" i="175"/>
  <c r="J20" i="175"/>
  <c r="J21" i="175"/>
  <c r="J22" i="175"/>
  <c r="J23" i="175"/>
  <c r="J24" i="175"/>
  <c r="J25" i="175"/>
  <c r="J26" i="175"/>
  <c r="J27" i="175"/>
  <c r="J28" i="175"/>
  <c r="J29" i="175"/>
  <c r="J30" i="175"/>
  <c r="I7" i="175"/>
  <c r="I8" i="175"/>
  <c r="I9" i="175"/>
  <c r="I10" i="175"/>
  <c r="I11" i="175"/>
  <c r="I12" i="175"/>
  <c r="I13" i="175"/>
  <c r="I14" i="175"/>
  <c r="I15" i="175"/>
  <c r="I16" i="175"/>
  <c r="I17" i="175"/>
  <c r="I18" i="175"/>
  <c r="I19" i="175"/>
  <c r="I20" i="175"/>
  <c r="I21" i="175"/>
  <c r="I22" i="175"/>
  <c r="I23" i="175"/>
  <c r="I24" i="175"/>
  <c r="I25" i="175"/>
  <c r="I26" i="175"/>
  <c r="I27" i="175"/>
  <c r="I28" i="175"/>
  <c r="I29" i="175"/>
  <c r="I30" i="175"/>
  <c r="J10" i="171"/>
  <c r="J32" i="162" l="1"/>
  <c r="F32" i="162"/>
  <c r="F7" i="145"/>
  <c r="F8" i="145"/>
  <c r="F9" i="145"/>
  <c r="F10" i="145"/>
  <c r="F11" i="145"/>
  <c r="F12" i="145"/>
  <c r="F13" i="145"/>
  <c r="F14" i="145"/>
  <c r="F15" i="145"/>
  <c r="F16" i="145"/>
  <c r="F17" i="145"/>
  <c r="F18" i="145"/>
  <c r="F19" i="145"/>
  <c r="F20" i="145"/>
  <c r="F21" i="145"/>
  <c r="F22" i="145"/>
  <c r="F23" i="145"/>
  <c r="F24" i="145"/>
  <c r="F25" i="145"/>
  <c r="F26" i="145"/>
  <c r="F27" i="145"/>
  <c r="F28" i="145"/>
  <c r="F29" i="145"/>
  <c r="F30" i="145"/>
  <c r="F31" i="145"/>
  <c r="N7" i="145"/>
  <c r="N8" i="145"/>
  <c r="N9" i="145"/>
  <c r="N10" i="145"/>
  <c r="N11" i="145"/>
  <c r="N12" i="145"/>
  <c r="N13" i="145"/>
  <c r="N14" i="145"/>
  <c r="N15" i="145"/>
  <c r="N16" i="145"/>
  <c r="N17" i="145"/>
  <c r="N18" i="145"/>
  <c r="N19" i="145"/>
  <c r="N20" i="145"/>
  <c r="N21" i="145"/>
  <c r="N22" i="145"/>
  <c r="N23" i="145"/>
  <c r="N24" i="145"/>
  <c r="N25" i="145"/>
  <c r="N26" i="145"/>
  <c r="N27" i="145"/>
  <c r="N28" i="145"/>
  <c r="N29" i="145"/>
  <c r="N30" i="145"/>
  <c r="N31" i="145"/>
  <c r="J7" i="145"/>
  <c r="J8" i="145"/>
  <c r="J9" i="145"/>
  <c r="J10" i="145"/>
  <c r="J11" i="145"/>
  <c r="J12" i="145"/>
  <c r="J13" i="145"/>
  <c r="J14" i="145"/>
  <c r="J15" i="145"/>
  <c r="J16" i="145"/>
  <c r="J17" i="145"/>
  <c r="J18" i="145"/>
  <c r="J19" i="145"/>
  <c r="J20" i="145"/>
  <c r="J21" i="145"/>
  <c r="J22" i="145"/>
  <c r="J23" i="145"/>
  <c r="J24" i="145"/>
  <c r="J25" i="145"/>
  <c r="J26" i="145"/>
  <c r="J27" i="145"/>
  <c r="J28" i="145"/>
  <c r="J29" i="145"/>
  <c r="J30" i="145"/>
  <c r="J31" i="145"/>
  <c r="I30" i="145"/>
  <c r="I31" i="145"/>
  <c r="F32" i="141"/>
  <c r="F32" i="160"/>
  <c r="N11" i="191"/>
  <c r="J31" i="186"/>
  <c r="E15" i="148"/>
  <c r="F15" i="148"/>
  <c r="M31" i="186" l="1"/>
  <c r="M32" i="186"/>
  <c r="I31" i="186"/>
  <c r="I32" i="186"/>
  <c r="E31" i="186"/>
  <c r="E32" i="186"/>
  <c r="I32" i="173"/>
  <c r="E32" i="173"/>
  <c r="M32" i="170"/>
  <c r="M33" i="170"/>
  <c r="I32" i="170"/>
  <c r="I33" i="170"/>
  <c r="E32" i="170"/>
  <c r="E33" i="170"/>
  <c r="M32" i="160"/>
  <c r="M33" i="160"/>
  <c r="I32" i="160"/>
  <c r="I33" i="160"/>
  <c r="E32" i="160"/>
  <c r="E33" i="160"/>
  <c r="M32" i="155"/>
  <c r="I32" i="155"/>
  <c r="E32" i="155"/>
  <c r="M32" i="156"/>
  <c r="I32" i="156"/>
  <c r="M32" i="146"/>
  <c r="I32" i="146"/>
  <c r="E32" i="146"/>
  <c r="M32" i="159"/>
  <c r="M33" i="159"/>
  <c r="I32" i="159"/>
  <c r="I33" i="159"/>
  <c r="E32" i="159"/>
  <c r="E33" i="159"/>
  <c r="M32" i="141"/>
  <c r="M33" i="141"/>
  <c r="I32" i="141"/>
  <c r="I33" i="141"/>
  <c r="E32" i="141"/>
  <c r="E33" i="141"/>
  <c r="M32" i="162"/>
  <c r="I32" i="162"/>
  <c r="E32" i="162"/>
  <c r="E33" i="162"/>
  <c r="M32" i="161"/>
  <c r="M33" i="161"/>
  <c r="E32" i="161"/>
  <c r="E33" i="161"/>
  <c r="I32" i="161"/>
  <c r="I33" i="161"/>
  <c r="M32" i="164"/>
  <c r="M33" i="164"/>
  <c r="I32" i="164"/>
  <c r="I33" i="164"/>
  <c r="N28" i="161" l="1"/>
  <c r="N27" i="161"/>
  <c r="N26" i="161"/>
  <c r="J21" i="149" l="1"/>
  <c r="M11" i="191"/>
  <c r="M18" i="153" l="1"/>
  <c r="I10" i="153"/>
  <c r="F10" i="153"/>
  <c r="E10" i="153"/>
  <c r="I14" i="153"/>
  <c r="I11" i="155"/>
  <c r="M23" i="186"/>
  <c r="F26" i="186"/>
  <c r="E26" i="186"/>
  <c r="I7" i="186"/>
  <c r="F7" i="186"/>
  <c r="E7" i="186"/>
  <c r="I15" i="148" l="1"/>
  <c r="E7" i="191"/>
  <c r="E8" i="191"/>
  <c r="E9" i="191"/>
  <c r="E10" i="191"/>
  <c r="E11" i="191"/>
  <c r="E12" i="191"/>
  <c r="E13" i="191"/>
  <c r="E14" i="191"/>
  <c r="E15" i="191"/>
  <c r="E16" i="191"/>
  <c r="E17" i="191"/>
  <c r="E18" i="191"/>
  <c r="E19" i="191"/>
  <c r="E20" i="191"/>
  <c r="E21" i="191"/>
  <c r="E22" i="191"/>
  <c r="E23" i="191"/>
  <c r="E24" i="191"/>
  <c r="E25" i="191"/>
  <c r="E26" i="191"/>
  <c r="E27" i="191"/>
  <c r="E28" i="191"/>
  <c r="E29" i="191"/>
  <c r="E30" i="191"/>
  <c r="E31" i="191"/>
  <c r="N7" i="162" l="1"/>
  <c r="N8" i="162"/>
  <c r="N9" i="162"/>
  <c r="N10" i="162"/>
  <c r="N11" i="162"/>
  <c r="N12" i="162"/>
  <c r="N13" i="162"/>
  <c r="N14" i="162"/>
  <c r="N15" i="162"/>
  <c r="N16" i="162"/>
  <c r="N17" i="162"/>
  <c r="N18" i="162"/>
  <c r="N19" i="162"/>
  <c r="N20" i="162"/>
  <c r="N21" i="162"/>
  <c r="N22" i="162"/>
  <c r="N23" i="162"/>
  <c r="N24" i="162"/>
  <c r="N25" i="162"/>
  <c r="N26" i="162"/>
  <c r="N27" i="162"/>
  <c r="N28" i="162"/>
  <c r="N29" i="162"/>
  <c r="N30" i="162"/>
  <c r="J7" i="162"/>
  <c r="J8" i="162"/>
  <c r="J9" i="162"/>
  <c r="J10" i="162"/>
  <c r="J11" i="162"/>
  <c r="J12" i="162"/>
  <c r="J13" i="162"/>
  <c r="J14" i="162"/>
  <c r="J15" i="162"/>
  <c r="J16" i="162"/>
  <c r="J17" i="162"/>
  <c r="J18" i="162"/>
  <c r="J19" i="162"/>
  <c r="J20" i="162"/>
  <c r="J21" i="162"/>
  <c r="J22" i="162"/>
  <c r="J23" i="162"/>
  <c r="J24" i="162"/>
  <c r="J25" i="162"/>
  <c r="J26" i="162"/>
  <c r="J27" i="162"/>
  <c r="J28" i="162"/>
  <c r="J29" i="162"/>
  <c r="J30" i="162"/>
  <c r="J31" i="162"/>
  <c r="F7" i="162"/>
  <c r="F8" i="162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9" i="162"/>
  <c r="F30" i="162"/>
  <c r="F31" i="162"/>
  <c r="J6" i="162"/>
  <c r="M7" i="146"/>
  <c r="M8" i="146"/>
  <c r="M9" i="146"/>
  <c r="M10" i="146"/>
  <c r="M11" i="146"/>
  <c r="M12" i="146"/>
  <c r="M13" i="146"/>
  <c r="M14" i="146"/>
  <c r="M15" i="146"/>
  <c r="M16" i="146"/>
  <c r="M17" i="146"/>
  <c r="M18" i="146"/>
  <c r="M19" i="146"/>
  <c r="M20" i="146"/>
  <c r="M21" i="146"/>
  <c r="M22" i="146"/>
  <c r="M23" i="146"/>
  <c r="M24" i="146"/>
  <c r="M25" i="146"/>
  <c r="M26" i="146"/>
  <c r="M27" i="146"/>
  <c r="M28" i="146"/>
  <c r="M29" i="146"/>
  <c r="M30" i="146"/>
  <c r="M31" i="146"/>
  <c r="I7" i="146"/>
  <c r="I8" i="146"/>
  <c r="I9" i="146"/>
  <c r="I10" i="146"/>
  <c r="I11" i="146"/>
  <c r="I12" i="146"/>
  <c r="I13" i="146"/>
  <c r="I14" i="146"/>
  <c r="I15" i="146"/>
  <c r="I16" i="146"/>
  <c r="I17" i="146"/>
  <c r="I18" i="146"/>
  <c r="I19" i="146"/>
  <c r="I20" i="146"/>
  <c r="I21" i="146"/>
  <c r="I22" i="146"/>
  <c r="I23" i="146"/>
  <c r="I24" i="146"/>
  <c r="I25" i="146"/>
  <c r="I26" i="146"/>
  <c r="I27" i="146"/>
  <c r="I28" i="146"/>
  <c r="I29" i="146"/>
  <c r="I30" i="146"/>
  <c r="I31" i="146"/>
  <c r="E7" i="146"/>
  <c r="E8" i="146"/>
  <c r="E9" i="146"/>
  <c r="E11" i="146"/>
  <c r="E12" i="146"/>
  <c r="E13" i="146"/>
  <c r="E14" i="146"/>
  <c r="E15" i="146"/>
  <c r="E16" i="146"/>
  <c r="E17" i="146"/>
  <c r="E18" i="146"/>
  <c r="E19" i="146"/>
  <c r="E20" i="146"/>
  <c r="E21" i="146"/>
  <c r="E22" i="146"/>
  <c r="E23" i="146"/>
  <c r="E24" i="146"/>
  <c r="E25" i="146"/>
  <c r="E26" i="146"/>
  <c r="E27" i="146"/>
  <c r="E28" i="146"/>
  <c r="E29" i="146"/>
  <c r="E30" i="146"/>
  <c r="E31" i="146"/>
  <c r="E7" i="161" l="1"/>
  <c r="E8" i="161"/>
  <c r="E9" i="161"/>
  <c r="E10" i="161"/>
  <c r="E11" i="161"/>
  <c r="E12" i="161"/>
  <c r="E13" i="161"/>
  <c r="E14" i="161"/>
  <c r="E15" i="161"/>
  <c r="E16" i="161"/>
  <c r="E17" i="161"/>
  <c r="E18" i="161"/>
  <c r="E19" i="161"/>
  <c r="E20" i="161"/>
  <c r="E21" i="161"/>
  <c r="E22" i="161"/>
  <c r="E23" i="161"/>
  <c r="E24" i="161"/>
  <c r="E25" i="161"/>
  <c r="E26" i="161"/>
  <c r="E27" i="161"/>
  <c r="E28" i="161"/>
  <c r="E29" i="161"/>
  <c r="E30" i="161"/>
  <c r="E31" i="161"/>
  <c r="I7" i="161"/>
  <c r="I8" i="161"/>
  <c r="I9" i="161"/>
  <c r="I10" i="161"/>
  <c r="I11" i="161"/>
  <c r="I12" i="161"/>
  <c r="I13" i="161"/>
  <c r="I14" i="161"/>
  <c r="I15" i="161"/>
  <c r="I16" i="161"/>
  <c r="I17" i="161"/>
  <c r="I18" i="161"/>
  <c r="I19" i="161"/>
  <c r="I20" i="161"/>
  <c r="I21" i="161"/>
  <c r="I22" i="161"/>
  <c r="I23" i="161"/>
  <c r="I24" i="161"/>
  <c r="I25" i="161"/>
  <c r="I26" i="161"/>
  <c r="I27" i="161"/>
  <c r="I28" i="161"/>
  <c r="I29" i="161"/>
  <c r="I30" i="161"/>
  <c r="I31" i="161"/>
  <c r="M7" i="161"/>
  <c r="M8" i="161"/>
  <c r="M9" i="161"/>
  <c r="M10" i="161"/>
  <c r="M11" i="161"/>
  <c r="M12" i="161"/>
  <c r="M13" i="161"/>
  <c r="M14" i="161"/>
  <c r="M15" i="161"/>
  <c r="M16" i="161"/>
  <c r="M17" i="161"/>
  <c r="M18" i="161"/>
  <c r="M19" i="161"/>
  <c r="M20" i="161"/>
  <c r="M21" i="161"/>
  <c r="M22" i="161"/>
  <c r="M23" i="161"/>
  <c r="M24" i="161"/>
  <c r="M25" i="161"/>
  <c r="M26" i="161"/>
  <c r="M27" i="161"/>
  <c r="M28" i="161"/>
  <c r="M29" i="161"/>
  <c r="M30" i="161"/>
  <c r="M31" i="161"/>
  <c r="E26" i="155" l="1"/>
  <c r="M7" i="150"/>
  <c r="M8" i="150"/>
  <c r="M9" i="150"/>
  <c r="M10" i="150"/>
  <c r="M11" i="150"/>
  <c r="M12" i="150"/>
  <c r="M13" i="150"/>
  <c r="M14" i="150"/>
  <c r="M15" i="150"/>
  <c r="M16" i="150"/>
  <c r="M17" i="150"/>
  <c r="M18" i="150"/>
  <c r="M19" i="150"/>
  <c r="M20" i="150"/>
  <c r="M21" i="150"/>
  <c r="M22" i="150"/>
  <c r="M23" i="150"/>
  <c r="M24" i="150"/>
  <c r="M25" i="150"/>
  <c r="M26" i="150"/>
  <c r="M27" i="150"/>
  <c r="M28" i="150"/>
  <c r="M29" i="150"/>
  <c r="M30" i="150"/>
  <c r="M31" i="150"/>
  <c r="N7" i="150"/>
  <c r="N8" i="150"/>
  <c r="N9" i="150"/>
  <c r="N10" i="150"/>
  <c r="N11" i="150"/>
  <c r="N12" i="150"/>
  <c r="N13" i="150"/>
  <c r="N14" i="150"/>
  <c r="N15" i="150"/>
  <c r="N16" i="150"/>
  <c r="N17" i="150"/>
  <c r="N18" i="150"/>
  <c r="N19" i="150"/>
  <c r="N20" i="150"/>
  <c r="N21" i="150"/>
  <c r="N22" i="150"/>
  <c r="N23" i="150"/>
  <c r="N24" i="150"/>
  <c r="N25" i="150"/>
  <c r="N26" i="150"/>
  <c r="N27" i="150"/>
  <c r="N28" i="150"/>
  <c r="N29" i="150"/>
  <c r="N30" i="150"/>
  <c r="N31" i="150"/>
  <c r="N7" i="161" l="1"/>
  <c r="N8" i="161"/>
  <c r="N9" i="161"/>
  <c r="N10" i="161"/>
  <c r="N11" i="161"/>
  <c r="N12" i="161"/>
  <c r="N13" i="161"/>
  <c r="N14" i="161"/>
  <c r="N15" i="161"/>
  <c r="N16" i="161"/>
  <c r="N17" i="161"/>
  <c r="N18" i="161"/>
  <c r="N19" i="161"/>
  <c r="N20" i="161"/>
  <c r="N21" i="161"/>
  <c r="N22" i="161"/>
  <c r="N23" i="161"/>
  <c r="N24" i="161"/>
  <c r="N25" i="161"/>
  <c r="N6" i="161" l="1"/>
  <c r="N6" i="162"/>
  <c r="E6" i="161"/>
  <c r="F6" i="161"/>
  <c r="I6" i="161"/>
  <c r="J6" i="161"/>
  <c r="M6" i="161"/>
  <c r="E10" i="171" l="1"/>
  <c r="J26" i="146" l="1"/>
  <c r="J20" i="149" l="1"/>
  <c r="F20" i="149"/>
  <c r="E6" i="148"/>
  <c r="E20" i="147" l="1"/>
  <c r="E6" i="163"/>
  <c r="F6" i="163"/>
  <c r="I6" i="163"/>
  <c r="J6" i="163"/>
  <c r="M6" i="163"/>
  <c r="N6" i="163"/>
  <c r="E7" i="163"/>
  <c r="F7" i="163"/>
  <c r="I7" i="163"/>
  <c r="J7" i="163"/>
  <c r="M7" i="163"/>
  <c r="N7" i="163"/>
  <c r="E8" i="163"/>
  <c r="F8" i="163"/>
  <c r="I8" i="163"/>
  <c r="J8" i="163"/>
  <c r="M8" i="163"/>
  <c r="N8" i="163"/>
  <c r="E9" i="163"/>
  <c r="F9" i="163"/>
  <c r="I9" i="163"/>
  <c r="J9" i="163"/>
  <c r="M9" i="163"/>
  <c r="N9" i="163"/>
  <c r="E10" i="163"/>
  <c r="F10" i="163"/>
  <c r="I10" i="163"/>
  <c r="J10" i="163"/>
  <c r="M10" i="163"/>
  <c r="N10" i="163"/>
  <c r="E11" i="163"/>
  <c r="F11" i="163"/>
  <c r="I11" i="163"/>
  <c r="J11" i="163"/>
  <c r="M11" i="163"/>
  <c r="N11" i="163"/>
  <c r="E12" i="163"/>
  <c r="F12" i="163"/>
  <c r="I12" i="163"/>
  <c r="J12" i="163"/>
  <c r="M12" i="163"/>
  <c r="N12" i="163"/>
  <c r="E13" i="163"/>
  <c r="F13" i="163"/>
  <c r="I13" i="163"/>
  <c r="J13" i="163"/>
  <c r="M13" i="163"/>
  <c r="N13" i="163"/>
  <c r="E14" i="163"/>
  <c r="F14" i="163"/>
  <c r="I14" i="163"/>
  <c r="J14" i="163"/>
  <c r="M14" i="163"/>
  <c r="N14" i="163"/>
  <c r="E15" i="163"/>
  <c r="F15" i="163"/>
  <c r="I15" i="163"/>
  <c r="J15" i="163"/>
  <c r="M15" i="163"/>
  <c r="N15" i="163"/>
  <c r="E16" i="163"/>
  <c r="F16" i="163"/>
  <c r="I16" i="163"/>
  <c r="J16" i="163"/>
  <c r="M16" i="163"/>
  <c r="N16" i="163"/>
  <c r="E17" i="163"/>
  <c r="F17" i="163"/>
  <c r="I17" i="163"/>
  <c r="J17" i="163"/>
  <c r="M17" i="163"/>
  <c r="N17" i="163"/>
  <c r="E18" i="163"/>
  <c r="F18" i="163"/>
  <c r="I18" i="163"/>
  <c r="J18" i="163"/>
  <c r="M18" i="163"/>
  <c r="N18" i="163"/>
  <c r="E19" i="163"/>
  <c r="F19" i="163"/>
  <c r="I19" i="163"/>
  <c r="J19" i="163"/>
  <c r="M19" i="163"/>
  <c r="N19" i="163"/>
  <c r="E20" i="163"/>
  <c r="F20" i="163"/>
  <c r="I20" i="163"/>
  <c r="J20" i="163"/>
  <c r="M20" i="163"/>
  <c r="N20" i="163"/>
  <c r="E21" i="163"/>
  <c r="F21" i="163"/>
  <c r="I21" i="163"/>
  <c r="J21" i="163"/>
  <c r="M21" i="163"/>
  <c r="N21" i="163"/>
  <c r="E22" i="163"/>
  <c r="F22" i="163"/>
  <c r="I22" i="163"/>
  <c r="J22" i="163"/>
  <c r="M22" i="163"/>
  <c r="N22" i="163"/>
  <c r="E23" i="163"/>
  <c r="F23" i="163"/>
  <c r="I23" i="163"/>
  <c r="J23" i="163"/>
  <c r="M23" i="163"/>
  <c r="N23" i="163"/>
  <c r="E24" i="163"/>
  <c r="F24" i="163"/>
  <c r="I24" i="163"/>
  <c r="J24" i="163"/>
  <c r="M24" i="163"/>
  <c r="N24" i="163"/>
  <c r="E25" i="163"/>
  <c r="F25" i="163"/>
  <c r="I25" i="163"/>
  <c r="J25" i="163"/>
  <c r="M25" i="163"/>
  <c r="N25" i="163"/>
  <c r="E26" i="163"/>
  <c r="F26" i="163"/>
  <c r="I26" i="163"/>
  <c r="J26" i="163"/>
  <c r="M26" i="163"/>
  <c r="N26" i="163"/>
  <c r="E27" i="163"/>
  <c r="F27" i="163"/>
  <c r="I27" i="163"/>
  <c r="J27" i="163"/>
  <c r="M27" i="163"/>
  <c r="N27" i="163"/>
  <c r="E28" i="163"/>
  <c r="F28" i="163"/>
  <c r="I28" i="163"/>
  <c r="J28" i="163"/>
  <c r="M28" i="163"/>
  <c r="N28" i="163"/>
  <c r="E29" i="163"/>
  <c r="F29" i="163"/>
  <c r="I29" i="163"/>
  <c r="J29" i="163"/>
  <c r="M29" i="163"/>
  <c r="N29" i="163"/>
  <c r="E30" i="163"/>
  <c r="F30" i="163"/>
  <c r="I30" i="163"/>
  <c r="J30" i="163"/>
  <c r="M30" i="163"/>
  <c r="N30" i="163"/>
  <c r="E31" i="163"/>
  <c r="F31" i="163"/>
  <c r="M37" i="163"/>
  <c r="J7" i="161"/>
  <c r="J8" i="161"/>
  <c r="J9" i="161"/>
  <c r="J10" i="161"/>
  <c r="J11" i="161"/>
  <c r="J12" i="161"/>
  <c r="J13" i="161"/>
  <c r="F37" i="161"/>
  <c r="J14" i="161"/>
  <c r="J15" i="161"/>
  <c r="J16" i="161"/>
  <c r="J17" i="161"/>
  <c r="J18" i="161"/>
  <c r="J19" i="161"/>
  <c r="J20" i="161"/>
  <c r="J21" i="161"/>
  <c r="J22" i="161"/>
  <c r="J23" i="161"/>
  <c r="J25" i="161"/>
  <c r="E6" i="162"/>
  <c r="I6" i="162"/>
  <c r="M6" i="162"/>
  <c r="E7" i="162"/>
  <c r="I7" i="162"/>
  <c r="M7" i="162"/>
  <c r="E8" i="162"/>
  <c r="I8" i="162"/>
  <c r="M8" i="162"/>
  <c r="E9" i="162"/>
  <c r="I9" i="162"/>
  <c r="M9" i="162"/>
  <c r="E10" i="162"/>
  <c r="I10" i="162"/>
  <c r="M10" i="162"/>
  <c r="E11" i="162"/>
  <c r="I11" i="162"/>
  <c r="M11" i="162"/>
  <c r="E12" i="162"/>
  <c r="I12" i="162"/>
  <c r="M12" i="162"/>
  <c r="E13" i="162"/>
  <c r="I13" i="162"/>
  <c r="M13" i="162"/>
  <c r="E14" i="162"/>
  <c r="I14" i="162"/>
  <c r="M14" i="162"/>
  <c r="E15" i="162"/>
  <c r="I15" i="162"/>
  <c r="M15" i="162"/>
  <c r="E16" i="162"/>
  <c r="I16" i="162"/>
  <c r="M16" i="162"/>
  <c r="E17" i="162"/>
  <c r="I17" i="162"/>
  <c r="M17" i="162"/>
  <c r="E18" i="162"/>
  <c r="I18" i="162"/>
  <c r="M18" i="162"/>
  <c r="E19" i="162"/>
  <c r="I19" i="162"/>
  <c r="M19" i="162"/>
  <c r="E20" i="162"/>
  <c r="I20" i="162"/>
  <c r="M20" i="162"/>
  <c r="E21" i="162"/>
  <c r="I21" i="162"/>
  <c r="M21" i="162"/>
  <c r="E22" i="162"/>
  <c r="I22" i="162"/>
  <c r="M22" i="162"/>
  <c r="E23" i="162"/>
  <c r="I23" i="162"/>
  <c r="M23" i="162"/>
  <c r="E24" i="162"/>
  <c r="I24" i="162"/>
  <c r="M24" i="162"/>
  <c r="E25" i="162"/>
  <c r="I25" i="162"/>
  <c r="M25" i="162"/>
  <c r="E26" i="162"/>
  <c r="I26" i="162"/>
  <c r="M26" i="162"/>
  <c r="E27" i="162"/>
  <c r="I27" i="162"/>
  <c r="E28" i="162"/>
  <c r="I28" i="162"/>
  <c r="M28" i="162"/>
  <c r="I29" i="162"/>
  <c r="M29" i="162"/>
  <c r="E30" i="162"/>
  <c r="I30" i="162"/>
  <c r="M30" i="162"/>
  <c r="E31" i="162"/>
  <c r="I31" i="162"/>
  <c r="M31" i="162"/>
  <c r="N37" i="162"/>
  <c r="E6" i="141"/>
  <c r="F6" i="141"/>
  <c r="I6" i="141"/>
  <c r="J6" i="141"/>
  <c r="M6" i="141"/>
  <c r="N6" i="141"/>
  <c r="E7" i="141"/>
  <c r="F7" i="141"/>
  <c r="I7" i="141"/>
  <c r="J7" i="141"/>
  <c r="M7" i="141"/>
  <c r="N7" i="141"/>
  <c r="E8" i="141"/>
  <c r="F8" i="141"/>
  <c r="I8" i="141"/>
  <c r="J8" i="141"/>
  <c r="M8" i="141"/>
  <c r="N8" i="141"/>
  <c r="E9" i="141"/>
  <c r="F9" i="141"/>
  <c r="I9" i="141"/>
  <c r="J9" i="141"/>
  <c r="M9" i="141"/>
  <c r="N9" i="141"/>
  <c r="E10" i="141"/>
  <c r="F10" i="141"/>
  <c r="I10" i="141"/>
  <c r="J10" i="141"/>
  <c r="M10" i="141"/>
  <c r="N10" i="141"/>
  <c r="E11" i="141"/>
  <c r="F11" i="141"/>
  <c r="I11" i="141"/>
  <c r="J11" i="141"/>
  <c r="M11" i="141"/>
  <c r="N11" i="141"/>
  <c r="E12" i="141"/>
  <c r="F12" i="141"/>
  <c r="I12" i="141"/>
  <c r="J12" i="141"/>
  <c r="M12" i="141"/>
  <c r="N12" i="141"/>
  <c r="E13" i="141"/>
  <c r="F13" i="141"/>
  <c r="I13" i="141"/>
  <c r="J13" i="141"/>
  <c r="M13" i="141"/>
  <c r="N13" i="141"/>
  <c r="E14" i="141"/>
  <c r="F14" i="141"/>
  <c r="I14" i="141"/>
  <c r="J14" i="141"/>
  <c r="M14" i="141"/>
  <c r="N14" i="141"/>
  <c r="E15" i="141"/>
  <c r="F15" i="141"/>
  <c r="I15" i="141"/>
  <c r="J15" i="141"/>
  <c r="M15" i="141"/>
  <c r="N15" i="141"/>
  <c r="E16" i="141"/>
  <c r="F16" i="141"/>
  <c r="I16" i="141"/>
  <c r="J16" i="141"/>
  <c r="M16" i="141"/>
  <c r="N16" i="141"/>
  <c r="E17" i="141"/>
  <c r="F17" i="141"/>
  <c r="I17" i="141"/>
  <c r="J17" i="141"/>
  <c r="M17" i="141"/>
  <c r="N17" i="141"/>
  <c r="E18" i="141"/>
  <c r="F18" i="141"/>
  <c r="I18" i="141"/>
  <c r="J18" i="141"/>
  <c r="M18" i="141"/>
  <c r="N18" i="141"/>
  <c r="E19" i="141"/>
  <c r="F19" i="141"/>
  <c r="I19" i="141"/>
  <c r="J19" i="141"/>
  <c r="M19" i="141"/>
  <c r="N19" i="141"/>
  <c r="E20" i="141"/>
  <c r="F20" i="141"/>
  <c r="I20" i="141"/>
  <c r="J20" i="141"/>
  <c r="M20" i="141"/>
  <c r="N20" i="141"/>
  <c r="E21" i="141"/>
  <c r="F21" i="141"/>
  <c r="I21" i="141"/>
  <c r="J21" i="141"/>
  <c r="M21" i="141"/>
  <c r="N21" i="141"/>
  <c r="E22" i="141"/>
  <c r="F22" i="141"/>
  <c r="I22" i="141"/>
  <c r="J22" i="141"/>
  <c r="M22" i="141"/>
  <c r="N22" i="141"/>
  <c r="E23" i="141"/>
  <c r="F23" i="141"/>
  <c r="I23" i="141"/>
  <c r="J23" i="141"/>
  <c r="M23" i="141"/>
  <c r="N23" i="141"/>
  <c r="E24" i="141"/>
  <c r="F24" i="141"/>
  <c r="I24" i="141"/>
  <c r="J24" i="141"/>
  <c r="M24" i="141"/>
  <c r="N24" i="141"/>
  <c r="E25" i="141"/>
  <c r="F25" i="141"/>
  <c r="I25" i="141"/>
  <c r="J25" i="141"/>
  <c r="M25" i="141"/>
  <c r="N25" i="141"/>
  <c r="E26" i="141"/>
  <c r="F26" i="141"/>
  <c r="I26" i="141"/>
  <c r="J26" i="141"/>
  <c r="M26" i="141"/>
  <c r="N26" i="141"/>
  <c r="E27" i="141"/>
  <c r="F27" i="141"/>
  <c r="I27" i="141"/>
  <c r="J27" i="141"/>
  <c r="M27" i="141"/>
  <c r="N27" i="141"/>
  <c r="E28" i="141"/>
  <c r="F28" i="141"/>
  <c r="I28" i="141"/>
  <c r="J28" i="141"/>
  <c r="M28" i="141"/>
  <c r="N28" i="141"/>
  <c r="E29" i="141"/>
  <c r="F29" i="141"/>
  <c r="I29" i="141"/>
  <c r="J29" i="141"/>
  <c r="M29" i="141"/>
  <c r="N29" i="141"/>
  <c r="E30" i="141"/>
  <c r="F30" i="141"/>
  <c r="I30" i="141"/>
  <c r="J30" i="141"/>
  <c r="M30" i="141"/>
  <c r="N30" i="141"/>
  <c r="E31" i="141"/>
  <c r="F31" i="141"/>
  <c r="I31" i="141"/>
  <c r="J31" i="141"/>
  <c r="M31" i="141"/>
  <c r="N31" i="141"/>
  <c r="E6" i="159"/>
  <c r="F6" i="159"/>
  <c r="I6" i="159"/>
  <c r="J6" i="159"/>
  <c r="M6" i="159"/>
  <c r="N6" i="159"/>
  <c r="E7" i="159"/>
  <c r="F7" i="159"/>
  <c r="I7" i="159"/>
  <c r="J7" i="159"/>
  <c r="M7" i="159"/>
  <c r="N7" i="159"/>
  <c r="E8" i="159"/>
  <c r="F8" i="159"/>
  <c r="I8" i="159"/>
  <c r="J8" i="159"/>
  <c r="M8" i="159"/>
  <c r="N8" i="159"/>
  <c r="E9" i="159"/>
  <c r="F9" i="159"/>
  <c r="I9" i="159"/>
  <c r="J9" i="159"/>
  <c r="M9" i="159"/>
  <c r="N9" i="159"/>
  <c r="E10" i="159"/>
  <c r="F10" i="159"/>
  <c r="I10" i="159"/>
  <c r="J10" i="159"/>
  <c r="M10" i="159"/>
  <c r="N10" i="159"/>
  <c r="E11" i="159"/>
  <c r="F11" i="159"/>
  <c r="I11" i="159"/>
  <c r="J11" i="159"/>
  <c r="M11" i="159"/>
  <c r="N11" i="159"/>
  <c r="E12" i="159"/>
  <c r="F12" i="159"/>
  <c r="I12" i="159"/>
  <c r="J12" i="159"/>
  <c r="M12" i="159"/>
  <c r="N12" i="159"/>
  <c r="E13" i="159"/>
  <c r="F13" i="159"/>
  <c r="I13" i="159"/>
  <c r="J13" i="159"/>
  <c r="M13" i="159"/>
  <c r="N13" i="159"/>
  <c r="I14" i="159"/>
  <c r="J14" i="159"/>
  <c r="M14" i="159"/>
  <c r="N14" i="159"/>
  <c r="E15" i="159"/>
  <c r="F15" i="159"/>
  <c r="I15" i="159"/>
  <c r="J15" i="159"/>
  <c r="M15" i="159"/>
  <c r="N15" i="159"/>
  <c r="E16" i="159"/>
  <c r="F16" i="159"/>
  <c r="I16" i="159"/>
  <c r="J16" i="159"/>
  <c r="M16" i="159"/>
  <c r="N16" i="159"/>
  <c r="E17" i="159"/>
  <c r="I17" i="159"/>
  <c r="J17" i="159"/>
  <c r="M17" i="159"/>
  <c r="N17" i="159"/>
  <c r="E18" i="159"/>
  <c r="F18" i="159"/>
  <c r="I18" i="159"/>
  <c r="J18" i="159"/>
  <c r="M18" i="159"/>
  <c r="N18" i="159"/>
  <c r="E19" i="159"/>
  <c r="F19" i="159"/>
  <c r="I19" i="159"/>
  <c r="J19" i="159"/>
  <c r="M19" i="159"/>
  <c r="N19" i="159"/>
  <c r="E20" i="159"/>
  <c r="F20" i="159"/>
  <c r="I20" i="159"/>
  <c r="J20" i="159"/>
  <c r="M20" i="159"/>
  <c r="N20" i="159"/>
  <c r="E21" i="159"/>
  <c r="F21" i="159"/>
  <c r="I21" i="159"/>
  <c r="J21" i="159"/>
  <c r="M21" i="159"/>
  <c r="N21" i="159"/>
  <c r="E22" i="159"/>
  <c r="F22" i="159"/>
  <c r="I22" i="159"/>
  <c r="J22" i="159"/>
  <c r="M22" i="159"/>
  <c r="N22" i="159"/>
  <c r="E23" i="159"/>
  <c r="F23" i="159"/>
  <c r="I23" i="159"/>
  <c r="J23" i="159"/>
  <c r="M23" i="159"/>
  <c r="N23" i="159"/>
  <c r="E24" i="159"/>
  <c r="F24" i="159"/>
  <c r="I24" i="159"/>
  <c r="J24" i="159"/>
  <c r="M24" i="159"/>
  <c r="N24" i="159"/>
  <c r="E25" i="159"/>
  <c r="F25" i="159"/>
  <c r="I25" i="159"/>
  <c r="J25" i="159"/>
  <c r="M25" i="159"/>
  <c r="N25" i="159"/>
  <c r="E26" i="159"/>
  <c r="F26" i="159"/>
  <c r="J26" i="159"/>
  <c r="M26" i="159"/>
  <c r="N26" i="159"/>
  <c r="E27" i="159"/>
  <c r="F27" i="159"/>
  <c r="J27" i="159"/>
  <c r="M27" i="159"/>
  <c r="N27" i="159"/>
  <c r="E28" i="159"/>
  <c r="F28" i="159"/>
  <c r="J28" i="159"/>
  <c r="M28" i="159"/>
  <c r="N28" i="159"/>
  <c r="E29" i="159"/>
  <c r="F29" i="159"/>
  <c r="J29" i="159"/>
  <c r="M29" i="159"/>
  <c r="N29" i="159"/>
  <c r="E30" i="159"/>
  <c r="F30" i="159"/>
  <c r="J30" i="159"/>
  <c r="M30" i="159"/>
  <c r="N30" i="159"/>
  <c r="E31" i="159"/>
  <c r="F31" i="159"/>
  <c r="J31" i="159"/>
  <c r="M31" i="159"/>
  <c r="E6" i="145"/>
  <c r="F6" i="145"/>
  <c r="F37" i="145" s="1"/>
  <c r="I6" i="145"/>
  <c r="J6" i="145"/>
  <c r="M6" i="145"/>
  <c r="N6" i="145"/>
  <c r="E7" i="145"/>
  <c r="I7" i="145"/>
  <c r="M7" i="145"/>
  <c r="E8" i="145"/>
  <c r="I8" i="145"/>
  <c r="M8" i="145"/>
  <c r="E9" i="145"/>
  <c r="I9" i="145"/>
  <c r="M9" i="145"/>
  <c r="E10" i="145"/>
  <c r="I10" i="145"/>
  <c r="M10" i="145"/>
  <c r="E11" i="145"/>
  <c r="I11" i="145"/>
  <c r="M11" i="145"/>
  <c r="E12" i="145"/>
  <c r="I12" i="145"/>
  <c r="M12" i="145"/>
  <c r="E13" i="145"/>
  <c r="I13" i="145"/>
  <c r="M13" i="145"/>
  <c r="E14" i="145"/>
  <c r="I14" i="145"/>
  <c r="M14" i="145"/>
  <c r="E15" i="145"/>
  <c r="I15" i="145"/>
  <c r="M15" i="145"/>
  <c r="E16" i="145"/>
  <c r="I16" i="145"/>
  <c r="M16" i="145"/>
  <c r="E17" i="145"/>
  <c r="I17" i="145"/>
  <c r="M17" i="145"/>
  <c r="E18" i="145"/>
  <c r="I18" i="145"/>
  <c r="M18" i="145"/>
  <c r="N37" i="145"/>
  <c r="E19" i="145"/>
  <c r="I19" i="145"/>
  <c r="M19" i="145"/>
  <c r="E20" i="145"/>
  <c r="I20" i="145"/>
  <c r="M20" i="145"/>
  <c r="E21" i="145"/>
  <c r="I21" i="145"/>
  <c r="M21" i="145"/>
  <c r="E22" i="145"/>
  <c r="I22" i="145"/>
  <c r="M22" i="145"/>
  <c r="E23" i="145"/>
  <c r="I23" i="145"/>
  <c r="M23" i="145"/>
  <c r="E24" i="145"/>
  <c r="I24" i="145"/>
  <c r="M24" i="145"/>
  <c r="E25" i="145"/>
  <c r="I25" i="145"/>
  <c r="M25" i="145"/>
  <c r="E26" i="145"/>
  <c r="I26" i="145"/>
  <c r="M26" i="145"/>
  <c r="E27" i="145"/>
  <c r="I27" i="145"/>
  <c r="M27" i="145"/>
  <c r="E28" i="145"/>
  <c r="I28" i="145"/>
  <c r="M28" i="145"/>
  <c r="E29" i="145"/>
  <c r="I29" i="145"/>
  <c r="M29" i="145"/>
  <c r="E30" i="145"/>
  <c r="M30" i="145"/>
  <c r="E31" i="145"/>
  <c r="M31" i="145"/>
  <c r="E6" i="146"/>
  <c r="E37" i="146" s="1"/>
  <c r="F6" i="146"/>
  <c r="I6" i="146"/>
  <c r="J6" i="146"/>
  <c r="M6" i="146"/>
  <c r="M37" i="146" s="1"/>
  <c r="N6" i="146"/>
  <c r="F7" i="146"/>
  <c r="J7" i="146"/>
  <c r="N7" i="146"/>
  <c r="F8" i="146"/>
  <c r="J8" i="146"/>
  <c r="N8" i="146"/>
  <c r="F9" i="146"/>
  <c r="J9" i="146"/>
  <c r="N9" i="146"/>
  <c r="F10" i="146"/>
  <c r="J10" i="146"/>
  <c r="N10" i="146"/>
  <c r="F11" i="146"/>
  <c r="J11" i="146"/>
  <c r="N11" i="146"/>
  <c r="F12" i="146"/>
  <c r="J12" i="146"/>
  <c r="N12" i="146"/>
  <c r="F13" i="146"/>
  <c r="J13" i="146"/>
  <c r="N13" i="146"/>
  <c r="F14" i="146"/>
  <c r="J14" i="146"/>
  <c r="N14" i="146"/>
  <c r="F15" i="146"/>
  <c r="J15" i="146"/>
  <c r="N15" i="146"/>
  <c r="F16" i="146"/>
  <c r="J16" i="146"/>
  <c r="N16" i="146"/>
  <c r="F17" i="146"/>
  <c r="J17" i="146"/>
  <c r="F18" i="146"/>
  <c r="J18" i="146"/>
  <c r="F19" i="146"/>
  <c r="J19" i="146"/>
  <c r="F20" i="146"/>
  <c r="J20" i="146"/>
  <c r="F21" i="146"/>
  <c r="J21" i="146"/>
  <c r="F22" i="146"/>
  <c r="J22" i="146"/>
  <c r="F23" i="146"/>
  <c r="J23" i="146"/>
  <c r="F24" i="146"/>
  <c r="J24" i="146"/>
  <c r="F25" i="146"/>
  <c r="J25" i="146"/>
  <c r="F27" i="146"/>
  <c r="J27" i="146"/>
  <c r="F28" i="146"/>
  <c r="J28" i="146"/>
  <c r="F29" i="146"/>
  <c r="J29" i="146"/>
  <c r="F30" i="146"/>
  <c r="J30" i="146"/>
  <c r="F31" i="146"/>
  <c r="J31" i="146"/>
  <c r="I37" i="146"/>
  <c r="E6" i="147"/>
  <c r="F6" i="147"/>
  <c r="I6" i="147"/>
  <c r="J6" i="147"/>
  <c r="M6" i="147"/>
  <c r="N6" i="147"/>
  <c r="E7" i="147"/>
  <c r="F7" i="147"/>
  <c r="I7" i="147"/>
  <c r="J7" i="147"/>
  <c r="M7" i="147"/>
  <c r="N7" i="147"/>
  <c r="E8" i="147"/>
  <c r="F8" i="147"/>
  <c r="I8" i="147"/>
  <c r="J8" i="147"/>
  <c r="M8" i="147"/>
  <c r="N8" i="147"/>
  <c r="E9" i="147"/>
  <c r="F9" i="147"/>
  <c r="I9" i="147"/>
  <c r="J9" i="147"/>
  <c r="M9" i="147"/>
  <c r="N9" i="147"/>
  <c r="E10" i="147"/>
  <c r="F10" i="147"/>
  <c r="I10" i="147"/>
  <c r="J10" i="147"/>
  <c r="M10" i="147"/>
  <c r="N10" i="147"/>
  <c r="E11" i="147"/>
  <c r="F11" i="147"/>
  <c r="I11" i="147"/>
  <c r="J11" i="147"/>
  <c r="M11" i="147"/>
  <c r="N11" i="147"/>
  <c r="E12" i="147"/>
  <c r="F12" i="147"/>
  <c r="I12" i="147"/>
  <c r="J12" i="147"/>
  <c r="M12" i="147"/>
  <c r="N12" i="147"/>
  <c r="E13" i="147"/>
  <c r="F13" i="147"/>
  <c r="I13" i="147"/>
  <c r="J13" i="147"/>
  <c r="M13" i="147"/>
  <c r="N13" i="147"/>
  <c r="E14" i="147"/>
  <c r="F14" i="147"/>
  <c r="I14" i="147"/>
  <c r="J14" i="147"/>
  <c r="M14" i="147"/>
  <c r="N14" i="147"/>
  <c r="E15" i="147"/>
  <c r="F15" i="147"/>
  <c r="I15" i="147"/>
  <c r="J15" i="147"/>
  <c r="M15" i="147"/>
  <c r="N15" i="147"/>
  <c r="E16" i="147"/>
  <c r="F16" i="147"/>
  <c r="I16" i="147"/>
  <c r="J16" i="147"/>
  <c r="M16" i="147"/>
  <c r="N16" i="147"/>
  <c r="E17" i="147"/>
  <c r="F17" i="147"/>
  <c r="I17" i="147"/>
  <c r="J17" i="147"/>
  <c r="M17" i="147"/>
  <c r="N17" i="147"/>
  <c r="E18" i="147"/>
  <c r="F18" i="147"/>
  <c r="I18" i="147"/>
  <c r="J18" i="147"/>
  <c r="M18" i="147"/>
  <c r="N18" i="147"/>
  <c r="E19" i="147"/>
  <c r="F19" i="147"/>
  <c r="I19" i="147"/>
  <c r="J19" i="147"/>
  <c r="M19" i="147"/>
  <c r="N19" i="147"/>
  <c r="F20" i="147"/>
  <c r="I20" i="147"/>
  <c r="J20" i="147"/>
  <c r="M20" i="147"/>
  <c r="N20" i="147"/>
  <c r="E21" i="147"/>
  <c r="F21" i="147"/>
  <c r="I21" i="147"/>
  <c r="J21" i="147"/>
  <c r="M21" i="147"/>
  <c r="N21" i="147"/>
  <c r="E22" i="147"/>
  <c r="F22" i="147"/>
  <c r="I22" i="147"/>
  <c r="J22" i="147"/>
  <c r="M22" i="147"/>
  <c r="N22" i="147"/>
  <c r="J23" i="147"/>
  <c r="M23" i="147"/>
  <c r="N23" i="147"/>
  <c r="F6" i="148"/>
  <c r="I6" i="148"/>
  <c r="J6" i="148"/>
  <c r="M6" i="148"/>
  <c r="N6" i="148"/>
  <c r="E7" i="148"/>
  <c r="F7" i="148"/>
  <c r="I7" i="148"/>
  <c r="J7" i="148"/>
  <c r="M7" i="148"/>
  <c r="N7" i="148"/>
  <c r="E8" i="148"/>
  <c r="F8" i="148"/>
  <c r="I8" i="148"/>
  <c r="J8" i="148"/>
  <c r="M8" i="148"/>
  <c r="N8" i="148"/>
  <c r="E9" i="148"/>
  <c r="F9" i="148"/>
  <c r="I9" i="148"/>
  <c r="J9" i="148"/>
  <c r="M9" i="148"/>
  <c r="N9" i="148"/>
  <c r="E10" i="148"/>
  <c r="F10" i="148"/>
  <c r="I10" i="148"/>
  <c r="J10" i="148"/>
  <c r="M10" i="148"/>
  <c r="N10" i="148"/>
  <c r="E11" i="148"/>
  <c r="F11" i="148"/>
  <c r="I11" i="148"/>
  <c r="J11" i="148"/>
  <c r="M11" i="148"/>
  <c r="N11" i="148"/>
  <c r="F12" i="148"/>
  <c r="I12" i="148"/>
  <c r="J12" i="148"/>
  <c r="M12" i="148"/>
  <c r="N12" i="148"/>
  <c r="F13" i="148"/>
  <c r="I13" i="148"/>
  <c r="J13" i="148"/>
  <c r="M13" i="148"/>
  <c r="N13" i="148"/>
  <c r="E14" i="148"/>
  <c r="F14" i="148"/>
  <c r="I14" i="148"/>
  <c r="J14" i="148"/>
  <c r="M14" i="148"/>
  <c r="N14" i="148"/>
  <c r="J15" i="148"/>
  <c r="M15" i="148"/>
  <c r="N15" i="148"/>
  <c r="E16" i="148"/>
  <c r="F16" i="148"/>
  <c r="I16" i="148"/>
  <c r="J16" i="148"/>
  <c r="M16" i="148"/>
  <c r="N16" i="148"/>
  <c r="E17" i="148"/>
  <c r="F17" i="148"/>
  <c r="I17" i="148"/>
  <c r="J17" i="148"/>
  <c r="M17" i="148"/>
  <c r="N17" i="148"/>
  <c r="E18" i="148"/>
  <c r="F18" i="148"/>
  <c r="I18" i="148"/>
  <c r="J18" i="148"/>
  <c r="M18" i="148"/>
  <c r="N18" i="148"/>
  <c r="E19" i="148"/>
  <c r="F19" i="148"/>
  <c r="I19" i="148"/>
  <c r="J19" i="148"/>
  <c r="M19" i="148"/>
  <c r="N19" i="148"/>
  <c r="E20" i="148"/>
  <c r="F20" i="148"/>
  <c r="I20" i="148"/>
  <c r="J20" i="148"/>
  <c r="M20" i="148"/>
  <c r="N20" i="148"/>
  <c r="E21" i="148"/>
  <c r="F21" i="148"/>
  <c r="I21" i="148"/>
  <c r="J21" i="148"/>
  <c r="M21" i="148"/>
  <c r="N21" i="148"/>
  <c r="E22" i="148"/>
  <c r="F22" i="148"/>
  <c r="I22" i="148"/>
  <c r="J22" i="148"/>
  <c r="M22" i="148"/>
  <c r="N22" i="148"/>
  <c r="E6" i="149"/>
  <c r="I6" i="149"/>
  <c r="J6" i="149"/>
  <c r="M6" i="149"/>
  <c r="N6" i="149"/>
  <c r="E7" i="149"/>
  <c r="F7" i="149"/>
  <c r="I7" i="149"/>
  <c r="J7" i="149"/>
  <c r="M7" i="149"/>
  <c r="N7" i="149"/>
  <c r="E8" i="149"/>
  <c r="F8" i="149"/>
  <c r="I8" i="149"/>
  <c r="J8" i="149"/>
  <c r="M8" i="149"/>
  <c r="N8" i="149"/>
  <c r="E9" i="149"/>
  <c r="F9" i="149"/>
  <c r="I9" i="149"/>
  <c r="J9" i="149"/>
  <c r="M9" i="149"/>
  <c r="N9" i="149"/>
  <c r="E10" i="149"/>
  <c r="F10" i="149"/>
  <c r="I10" i="149"/>
  <c r="J10" i="149"/>
  <c r="M10" i="149"/>
  <c r="N10" i="149"/>
  <c r="E11" i="149"/>
  <c r="F11" i="149"/>
  <c r="I11" i="149"/>
  <c r="J11" i="149"/>
  <c r="M11" i="149"/>
  <c r="N11" i="149"/>
  <c r="E12" i="149"/>
  <c r="F12" i="149"/>
  <c r="I12" i="149"/>
  <c r="J12" i="149"/>
  <c r="M12" i="149"/>
  <c r="N12" i="149"/>
  <c r="E13" i="149"/>
  <c r="F13" i="149"/>
  <c r="I13" i="149"/>
  <c r="J13" i="149"/>
  <c r="M13" i="149"/>
  <c r="N13" i="149"/>
  <c r="E14" i="149"/>
  <c r="F14" i="149"/>
  <c r="I14" i="149"/>
  <c r="J14" i="149"/>
  <c r="M14" i="149"/>
  <c r="N14" i="149"/>
  <c r="E15" i="149"/>
  <c r="F15" i="149"/>
  <c r="I15" i="149"/>
  <c r="J15" i="149"/>
  <c r="M15" i="149"/>
  <c r="N15" i="149"/>
  <c r="E16" i="149"/>
  <c r="F16" i="149"/>
  <c r="I16" i="149"/>
  <c r="J16" i="149"/>
  <c r="M16" i="149"/>
  <c r="N16" i="149"/>
  <c r="E17" i="149"/>
  <c r="F17" i="149"/>
  <c r="I17" i="149"/>
  <c r="J17" i="149"/>
  <c r="M17" i="149"/>
  <c r="N17" i="149"/>
  <c r="E18" i="149"/>
  <c r="F18" i="149"/>
  <c r="I18" i="149"/>
  <c r="J18" i="149"/>
  <c r="M18" i="149"/>
  <c r="N18" i="149"/>
  <c r="E19" i="149"/>
  <c r="F19" i="149"/>
  <c r="I19" i="149"/>
  <c r="J19" i="149"/>
  <c r="M19" i="149"/>
  <c r="N19" i="149"/>
  <c r="E20" i="149"/>
  <c r="I20" i="149"/>
  <c r="E21" i="149"/>
  <c r="F21" i="149"/>
  <c r="I21" i="149"/>
  <c r="M21" i="149"/>
  <c r="N21" i="149"/>
  <c r="E22" i="149"/>
  <c r="F22" i="149"/>
  <c r="I22" i="149"/>
  <c r="J22" i="149"/>
  <c r="M22" i="149"/>
  <c r="N22" i="149"/>
  <c r="E23" i="149"/>
  <c r="F23" i="149"/>
  <c r="I23" i="149"/>
  <c r="J23" i="149"/>
  <c r="M23" i="149"/>
  <c r="N23" i="149"/>
  <c r="E24" i="149"/>
  <c r="F24" i="149"/>
  <c r="I24" i="149"/>
  <c r="J24" i="149"/>
  <c r="M24" i="149"/>
  <c r="N24" i="149"/>
  <c r="E25" i="149"/>
  <c r="F25" i="149"/>
  <c r="I25" i="149"/>
  <c r="J25" i="149"/>
  <c r="M25" i="149"/>
  <c r="N25" i="149"/>
  <c r="E26" i="149"/>
  <c r="F26" i="149"/>
  <c r="I26" i="149"/>
  <c r="J26" i="149"/>
  <c r="M26" i="149"/>
  <c r="N26" i="149"/>
  <c r="E27" i="149"/>
  <c r="F27" i="149"/>
  <c r="I27" i="149"/>
  <c r="J27" i="149"/>
  <c r="M27" i="149"/>
  <c r="N27" i="149"/>
  <c r="E28" i="149"/>
  <c r="F28" i="149"/>
  <c r="I28" i="149"/>
  <c r="J28" i="149"/>
  <c r="M28" i="149"/>
  <c r="N28" i="149"/>
  <c r="E29" i="149"/>
  <c r="F29" i="149"/>
  <c r="I29" i="149"/>
  <c r="J29" i="149"/>
  <c r="M29" i="149"/>
  <c r="N29" i="149"/>
  <c r="E30" i="149"/>
  <c r="F30" i="149"/>
  <c r="I30" i="149"/>
  <c r="J30" i="149"/>
  <c r="M30" i="149"/>
  <c r="N30" i="149"/>
  <c r="E6" i="150"/>
  <c r="F6" i="150"/>
  <c r="I6" i="150"/>
  <c r="J6" i="150"/>
  <c r="M6" i="150"/>
  <c r="N6" i="150"/>
  <c r="E7" i="150"/>
  <c r="F7" i="150"/>
  <c r="I7" i="150"/>
  <c r="J7" i="150"/>
  <c r="E8" i="150"/>
  <c r="F8" i="150"/>
  <c r="I8" i="150"/>
  <c r="J8" i="150"/>
  <c r="E9" i="150"/>
  <c r="F9" i="150"/>
  <c r="I9" i="150"/>
  <c r="J9" i="150"/>
  <c r="E10" i="150"/>
  <c r="F10" i="150"/>
  <c r="I10" i="150"/>
  <c r="J10" i="150"/>
  <c r="E11" i="150"/>
  <c r="F11" i="150"/>
  <c r="I11" i="150"/>
  <c r="J11" i="150"/>
  <c r="E12" i="150"/>
  <c r="F12" i="150"/>
  <c r="I12" i="150"/>
  <c r="J12" i="150"/>
  <c r="E13" i="150"/>
  <c r="F13" i="150"/>
  <c r="I13" i="150"/>
  <c r="J13" i="150"/>
  <c r="E14" i="150"/>
  <c r="F14" i="150"/>
  <c r="I14" i="150"/>
  <c r="J14" i="150"/>
  <c r="E15" i="150"/>
  <c r="F15" i="150"/>
  <c r="I15" i="150"/>
  <c r="J15" i="150"/>
  <c r="E16" i="150"/>
  <c r="F16" i="150"/>
  <c r="I16" i="150"/>
  <c r="J16" i="150"/>
  <c r="F17" i="150"/>
  <c r="I17" i="150"/>
  <c r="E18" i="150"/>
  <c r="F18" i="150"/>
  <c r="I18" i="150"/>
  <c r="J18" i="150"/>
  <c r="E19" i="150"/>
  <c r="F19" i="150"/>
  <c r="I19" i="150"/>
  <c r="J19" i="150"/>
  <c r="E20" i="150"/>
  <c r="F20" i="150"/>
  <c r="I20" i="150"/>
  <c r="J20" i="150"/>
  <c r="E21" i="150"/>
  <c r="F21" i="150"/>
  <c r="I21" i="150"/>
  <c r="J21" i="150"/>
  <c r="E22" i="150"/>
  <c r="F22" i="150"/>
  <c r="I22" i="150"/>
  <c r="J22" i="150"/>
  <c r="E23" i="150"/>
  <c r="F23" i="150"/>
  <c r="I23" i="150"/>
  <c r="J23" i="150"/>
  <c r="E24" i="150"/>
  <c r="F24" i="150"/>
  <c r="I24" i="150"/>
  <c r="J24" i="150"/>
  <c r="E25" i="150"/>
  <c r="F25" i="150"/>
  <c r="I25" i="150"/>
  <c r="J25" i="150"/>
  <c r="E26" i="150"/>
  <c r="F26" i="150"/>
  <c r="I26" i="150"/>
  <c r="J26" i="150"/>
  <c r="E27" i="150"/>
  <c r="F27" i="150"/>
  <c r="I27" i="150"/>
  <c r="J27" i="150"/>
  <c r="E28" i="150"/>
  <c r="F28" i="150"/>
  <c r="I28" i="150"/>
  <c r="J28" i="150"/>
  <c r="E29" i="150"/>
  <c r="F29" i="150"/>
  <c r="I29" i="150"/>
  <c r="J29" i="150"/>
  <c r="E30" i="150"/>
  <c r="F30" i="150"/>
  <c r="I30" i="150"/>
  <c r="J30" i="150"/>
  <c r="E31" i="150"/>
  <c r="F31" i="150"/>
  <c r="I31" i="150"/>
  <c r="J31" i="150"/>
  <c r="N37" i="150"/>
  <c r="E6" i="153"/>
  <c r="F6" i="153"/>
  <c r="I6" i="153"/>
  <c r="J6" i="153"/>
  <c r="M6" i="153"/>
  <c r="N6" i="153"/>
  <c r="E7" i="153"/>
  <c r="F7" i="153"/>
  <c r="I7" i="153"/>
  <c r="J7" i="153"/>
  <c r="M7" i="153"/>
  <c r="N7" i="153"/>
  <c r="E8" i="153"/>
  <c r="F8" i="153"/>
  <c r="I8" i="153"/>
  <c r="J8" i="153"/>
  <c r="M8" i="153"/>
  <c r="N8" i="153"/>
  <c r="E9" i="153"/>
  <c r="F9" i="153"/>
  <c r="I9" i="153"/>
  <c r="J9" i="153"/>
  <c r="M9" i="153"/>
  <c r="N9" i="153"/>
  <c r="J10" i="153"/>
  <c r="M10" i="153"/>
  <c r="N10" i="153"/>
  <c r="E11" i="153"/>
  <c r="F11" i="153"/>
  <c r="I11" i="153"/>
  <c r="J11" i="153"/>
  <c r="M11" i="153"/>
  <c r="N11" i="153"/>
  <c r="E12" i="153"/>
  <c r="F12" i="153"/>
  <c r="I12" i="153"/>
  <c r="J12" i="153"/>
  <c r="M12" i="153"/>
  <c r="N12" i="153"/>
  <c r="E13" i="153"/>
  <c r="F13" i="153"/>
  <c r="I13" i="153"/>
  <c r="J13" i="153"/>
  <c r="M13" i="153"/>
  <c r="N13" i="153"/>
  <c r="E14" i="153"/>
  <c r="F14" i="153"/>
  <c r="J14" i="153"/>
  <c r="M14" i="153"/>
  <c r="N14" i="153"/>
  <c r="E15" i="153"/>
  <c r="F15" i="153"/>
  <c r="I15" i="153"/>
  <c r="J15" i="153"/>
  <c r="M15" i="153"/>
  <c r="N15" i="153"/>
  <c r="E16" i="153"/>
  <c r="F16" i="153"/>
  <c r="I16" i="153"/>
  <c r="J16" i="153"/>
  <c r="M16" i="153"/>
  <c r="N16" i="153"/>
  <c r="E17" i="153"/>
  <c r="F17" i="153"/>
  <c r="I17" i="153"/>
  <c r="J17" i="153"/>
  <c r="M17" i="153"/>
  <c r="N17" i="153"/>
  <c r="E18" i="153"/>
  <c r="F18" i="153"/>
  <c r="I18" i="153"/>
  <c r="J18" i="153"/>
  <c r="N18" i="153"/>
  <c r="E19" i="153"/>
  <c r="F19" i="153"/>
  <c r="I19" i="153"/>
  <c r="J19" i="153"/>
  <c r="M19" i="153"/>
  <c r="N19" i="153"/>
  <c r="E20" i="153"/>
  <c r="F20" i="153"/>
  <c r="I20" i="153"/>
  <c r="J20" i="153"/>
  <c r="M20" i="153"/>
  <c r="N20" i="153"/>
  <c r="E21" i="153"/>
  <c r="F21" i="153"/>
  <c r="I21" i="153"/>
  <c r="J21" i="153"/>
  <c r="M21" i="153"/>
  <c r="N21" i="153"/>
  <c r="E22" i="153"/>
  <c r="F22" i="153"/>
  <c r="I22" i="153"/>
  <c r="J22" i="153"/>
  <c r="M22" i="153"/>
  <c r="N22" i="153"/>
  <c r="E23" i="153"/>
  <c r="F23" i="153"/>
  <c r="I23" i="153"/>
  <c r="J23" i="153"/>
  <c r="M23" i="153"/>
  <c r="N23" i="153"/>
  <c r="E24" i="153"/>
  <c r="F24" i="153"/>
  <c r="M24" i="153"/>
  <c r="N24" i="153"/>
  <c r="E25" i="153"/>
  <c r="F25" i="153"/>
  <c r="I25" i="153"/>
  <c r="J25" i="153"/>
  <c r="M25" i="153"/>
  <c r="N25" i="153"/>
  <c r="E26" i="153"/>
  <c r="F26" i="153"/>
  <c r="I26" i="153"/>
  <c r="J26" i="153"/>
  <c r="M26" i="153"/>
  <c r="N26" i="153"/>
  <c r="E27" i="153"/>
  <c r="F27" i="153"/>
  <c r="I27" i="153"/>
  <c r="J27" i="153"/>
  <c r="M27" i="153"/>
  <c r="N27" i="153"/>
  <c r="E28" i="153"/>
  <c r="F28" i="153"/>
  <c r="I28" i="153"/>
  <c r="J28" i="153"/>
  <c r="M28" i="153"/>
  <c r="N28" i="153"/>
  <c r="E29" i="153"/>
  <c r="F29" i="153"/>
  <c r="I29" i="153"/>
  <c r="J29" i="153"/>
  <c r="M29" i="153"/>
  <c r="N29" i="153"/>
  <c r="E6" i="154"/>
  <c r="I6" i="154"/>
  <c r="J6" i="154"/>
  <c r="M6" i="154"/>
  <c r="N6" i="154"/>
  <c r="E7" i="154"/>
  <c r="I7" i="154"/>
  <c r="J7" i="154"/>
  <c r="M7" i="154"/>
  <c r="N7" i="154"/>
  <c r="E8" i="154"/>
  <c r="I8" i="154"/>
  <c r="J8" i="154"/>
  <c r="M8" i="154"/>
  <c r="N8" i="154"/>
  <c r="E9" i="154"/>
  <c r="I9" i="154"/>
  <c r="J9" i="154"/>
  <c r="M9" i="154"/>
  <c r="N9" i="154"/>
  <c r="E10" i="154"/>
  <c r="I10" i="154"/>
  <c r="J10" i="154"/>
  <c r="M10" i="154"/>
  <c r="N10" i="154"/>
  <c r="E11" i="154"/>
  <c r="I11" i="154"/>
  <c r="J11" i="154"/>
  <c r="M11" i="154"/>
  <c r="N11" i="154"/>
  <c r="E12" i="154"/>
  <c r="I12" i="154"/>
  <c r="J12" i="154"/>
  <c r="M12" i="154"/>
  <c r="N12" i="154"/>
  <c r="E13" i="154"/>
  <c r="I13" i="154"/>
  <c r="J13" i="154"/>
  <c r="M13" i="154"/>
  <c r="N13" i="154"/>
  <c r="E14" i="154"/>
  <c r="I14" i="154"/>
  <c r="J14" i="154"/>
  <c r="M14" i="154"/>
  <c r="N14" i="154"/>
  <c r="E15" i="154"/>
  <c r="I15" i="154"/>
  <c r="J15" i="154"/>
  <c r="M15" i="154"/>
  <c r="N15" i="154"/>
  <c r="E16" i="154"/>
  <c r="I16" i="154"/>
  <c r="J16" i="154"/>
  <c r="M16" i="154"/>
  <c r="N16" i="154"/>
  <c r="E17" i="154"/>
  <c r="I17" i="154"/>
  <c r="J17" i="154"/>
  <c r="M17" i="154"/>
  <c r="N17" i="154"/>
  <c r="E18" i="154"/>
  <c r="I18" i="154"/>
  <c r="J18" i="154"/>
  <c r="M18" i="154"/>
  <c r="N18" i="154"/>
  <c r="E19" i="154"/>
  <c r="I19" i="154"/>
  <c r="J19" i="154"/>
  <c r="M19" i="154"/>
  <c r="N19" i="154"/>
  <c r="E20" i="154"/>
  <c r="I20" i="154"/>
  <c r="J20" i="154"/>
  <c r="M20" i="154"/>
  <c r="N20" i="154"/>
  <c r="E21" i="154"/>
  <c r="I21" i="154"/>
  <c r="J21" i="154"/>
  <c r="M21" i="154"/>
  <c r="N21" i="154"/>
  <c r="E22" i="154"/>
  <c r="I22" i="154"/>
  <c r="J22" i="154"/>
  <c r="M22" i="154"/>
  <c r="N22" i="154"/>
  <c r="E23" i="154"/>
  <c r="I23" i="154"/>
  <c r="J23" i="154"/>
  <c r="M23" i="154"/>
  <c r="N23" i="154"/>
  <c r="E24" i="154"/>
  <c r="I24" i="154"/>
  <c r="J24" i="154"/>
  <c r="M24" i="154"/>
  <c r="N24" i="154"/>
  <c r="E25" i="154"/>
  <c r="I25" i="154"/>
  <c r="J25" i="154"/>
  <c r="M25" i="154"/>
  <c r="N25" i="154"/>
  <c r="E26" i="154"/>
  <c r="I26" i="154"/>
  <c r="J26" i="154"/>
  <c r="M26" i="154"/>
  <c r="N26" i="154"/>
  <c r="E27" i="154"/>
  <c r="I27" i="154"/>
  <c r="J27" i="154"/>
  <c r="M27" i="154"/>
  <c r="N27" i="154"/>
  <c r="E28" i="154"/>
  <c r="I28" i="154"/>
  <c r="J28" i="154"/>
  <c r="M28" i="154"/>
  <c r="N28" i="154"/>
  <c r="I29" i="154"/>
  <c r="J29" i="154"/>
  <c r="M29" i="154"/>
  <c r="N29" i="154"/>
  <c r="I30" i="154"/>
  <c r="J30" i="154"/>
  <c r="M30" i="154"/>
  <c r="F37" i="154"/>
  <c r="E6" i="155"/>
  <c r="F6" i="155"/>
  <c r="I6" i="155"/>
  <c r="J6" i="155"/>
  <c r="M6" i="155"/>
  <c r="N6" i="155"/>
  <c r="E7" i="155"/>
  <c r="I7" i="155"/>
  <c r="M7" i="155"/>
  <c r="N7" i="155"/>
  <c r="E8" i="155"/>
  <c r="I8" i="155"/>
  <c r="M8" i="155"/>
  <c r="N8" i="155"/>
  <c r="E9" i="155"/>
  <c r="I9" i="155"/>
  <c r="M9" i="155"/>
  <c r="N9" i="155"/>
  <c r="E10" i="155"/>
  <c r="I10" i="155"/>
  <c r="M10" i="155"/>
  <c r="N10" i="155"/>
  <c r="E11" i="155"/>
  <c r="M11" i="155"/>
  <c r="N11" i="155"/>
  <c r="E12" i="155"/>
  <c r="I12" i="155"/>
  <c r="M12" i="155"/>
  <c r="N12" i="155"/>
  <c r="E13" i="155"/>
  <c r="I13" i="155"/>
  <c r="M13" i="155"/>
  <c r="N13" i="155"/>
  <c r="E14" i="155"/>
  <c r="I14" i="155"/>
  <c r="M14" i="155"/>
  <c r="N14" i="155"/>
  <c r="E15" i="155"/>
  <c r="I15" i="155"/>
  <c r="M15" i="155"/>
  <c r="N15" i="155"/>
  <c r="E16" i="155"/>
  <c r="I16" i="155"/>
  <c r="M16" i="155"/>
  <c r="N16" i="155"/>
  <c r="E17" i="155"/>
  <c r="I17" i="155"/>
  <c r="E18" i="155"/>
  <c r="I18" i="155"/>
  <c r="M18" i="155"/>
  <c r="N18" i="155"/>
  <c r="E19" i="155"/>
  <c r="I19" i="155"/>
  <c r="M19" i="155"/>
  <c r="N19" i="155"/>
  <c r="E20" i="155"/>
  <c r="I20" i="155"/>
  <c r="M20" i="155"/>
  <c r="N20" i="155"/>
  <c r="E21" i="155"/>
  <c r="I21" i="155"/>
  <c r="M21" i="155"/>
  <c r="N21" i="155"/>
  <c r="E22" i="155"/>
  <c r="I22" i="155"/>
  <c r="M22" i="155"/>
  <c r="N22" i="155"/>
  <c r="E23" i="155"/>
  <c r="I23" i="155"/>
  <c r="M23" i="155"/>
  <c r="N23" i="155"/>
  <c r="E24" i="155"/>
  <c r="I24" i="155"/>
  <c r="M24" i="155"/>
  <c r="N24" i="155"/>
  <c r="E25" i="155"/>
  <c r="I25" i="155"/>
  <c r="M25" i="155"/>
  <c r="N25" i="155"/>
  <c r="I26" i="155"/>
  <c r="M26" i="155"/>
  <c r="N26" i="155"/>
  <c r="E27" i="155"/>
  <c r="I27" i="155"/>
  <c r="M27" i="155"/>
  <c r="N27" i="155"/>
  <c r="E28" i="155"/>
  <c r="I28" i="155"/>
  <c r="M28" i="155"/>
  <c r="N28" i="155"/>
  <c r="E29" i="155"/>
  <c r="I29" i="155"/>
  <c r="M29" i="155"/>
  <c r="N29" i="155"/>
  <c r="E30" i="155"/>
  <c r="I30" i="155"/>
  <c r="M30" i="155"/>
  <c r="N30" i="155"/>
  <c r="E31" i="155"/>
  <c r="I31" i="155"/>
  <c r="M31" i="155"/>
  <c r="N31" i="155"/>
  <c r="E6" i="156"/>
  <c r="F6" i="156"/>
  <c r="I6" i="156"/>
  <c r="J6" i="156"/>
  <c r="M6" i="156"/>
  <c r="N6" i="156"/>
  <c r="E7" i="156"/>
  <c r="F7" i="156"/>
  <c r="I7" i="156"/>
  <c r="M7" i="156"/>
  <c r="N7" i="156"/>
  <c r="E8" i="156"/>
  <c r="F8" i="156"/>
  <c r="I8" i="156"/>
  <c r="M8" i="156"/>
  <c r="N8" i="156"/>
  <c r="E9" i="156"/>
  <c r="F9" i="156"/>
  <c r="I9" i="156"/>
  <c r="M9" i="156"/>
  <c r="N9" i="156"/>
  <c r="E10" i="156"/>
  <c r="F10" i="156"/>
  <c r="I10" i="156"/>
  <c r="M10" i="156"/>
  <c r="N10" i="156"/>
  <c r="E11" i="156"/>
  <c r="F11" i="156"/>
  <c r="I11" i="156"/>
  <c r="M11" i="156"/>
  <c r="N11" i="156"/>
  <c r="E12" i="156"/>
  <c r="F12" i="156"/>
  <c r="I12" i="156"/>
  <c r="M12" i="156"/>
  <c r="N12" i="156"/>
  <c r="E13" i="156"/>
  <c r="F13" i="156"/>
  <c r="I13" i="156"/>
  <c r="M13" i="156"/>
  <c r="N13" i="156"/>
  <c r="E14" i="156"/>
  <c r="F14" i="156"/>
  <c r="I14" i="156"/>
  <c r="M14" i="156"/>
  <c r="N14" i="156"/>
  <c r="E15" i="156"/>
  <c r="F15" i="156"/>
  <c r="I15" i="156"/>
  <c r="M15" i="156"/>
  <c r="E16" i="156"/>
  <c r="F16" i="156"/>
  <c r="I16" i="156"/>
  <c r="M16" i="156"/>
  <c r="E17" i="156"/>
  <c r="F17" i="156"/>
  <c r="I17" i="156"/>
  <c r="M17" i="156"/>
  <c r="E18" i="156"/>
  <c r="F18" i="156"/>
  <c r="I18" i="156"/>
  <c r="M18" i="156"/>
  <c r="E19" i="156"/>
  <c r="F19" i="156"/>
  <c r="I19" i="156"/>
  <c r="M19" i="156"/>
  <c r="E20" i="156"/>
  <c r="F20" i="156"/>
  <c r="I20" i="156"/>
  <c r="M20" i="156"/>
  <c r="E21" i="156"/>
  <c r="F21" i="156"/>
  <c r="I21" i="156"/>
  <c r="M21" i="156"/>
  <c r="E22" i="156"/>
  <c r="F22" i="156"/>
  <c r="I22" i="156"/>
  <c r="M22" i="156"/>
  <c r="E23" i="156"/>
  <c r="F23" i="156"/>
  <c r="I23" i="156"/>
  <c r="M23" i="156"/>
  <c r="E24" i="156"/>
  <c r="F24" i="156"/>
  <c r="I24" i="156"/>
  <c r="M24" i="156"/>
  <c r="E25" i="156"/>
  <c r="F25" i="156"/>
  <c r="I25" i="156"/>
  <c r="M25" i="156"/>
  <c r="F26" i="156"/>
  <c r="I26" i="156"/>
  <c r="M26" i="156"/>
  <c r="E27" i="156"/>
  <c r="F27" i="156"/>
  <c r="I27" i="156"/>
  <c r="M27" i="156"/>
  <c r="I28" i="156"/>
  <c r="M28" i="156"/>
  <c r="I29" i="156"/>
  <c r="M29" i="156"/>
  <c r="I30" i="156"/>
  <c r="M30" i="156"/>
  <c r="I31" i="156"/>
  <c r="M31" i="156"/>
  <c r="E6" i="160"/>
  <c r="F6" i="160"/>
  <c r="I6" i="160"/>
  <c r="J6" i="160"/>
  <c r="M6" i="160"/>
  <c r="N6" i="160"/>
  <c r="E7" i="160"/>
  <c r="F7" i="160"/>
  <c r="I7" i="160"/>
  <c r="J7" i="160"/>
  <c r="M7" i="160"/>
  <c r="N7" i="160"/>
  <c r="E8" i="160"/>
  <c r="F8" i="160"/>
  <c r="I8" i="160"/>
  <c r="J8" i="160"/>
  <c r="M8" i="160"/>
  <c r="N8" i="160"/>
  <c r="E9" i="160"/>
  <c r="F9" i="160"/>
  <c r="I9" i="160"/>
  <c r="J9" i="160"/>
  <c r="M9" i="160"/>
  <c r="N9" i="160"/>
  <c r="E10" i="160"/>
  <c r="F10" i="160"/>
  <c r="I10" i="160"/>
  <c r="J10" i="160"/>
  <c r="M10" i="160"/>
  <c r="N10" i="160"/>
  <c r="E11" i="160"/>
  <c r="F11" i="160"/>
  <c r="I11" i="160"/>
  <c r="J11" i="160"/>
  <c r="E12" i="160"/>
  <c r="F12" i="160"/>
  <c r="I12" i="160"/>
  <c r="J12" i="160"/>
  <c r="M12" i="160"/>
  <c r="N12" i="160"/>
  <c r="E13" i="160"/>
  <c r="F13" i="160"/>
  <c r="I13" i="160"/>
  <c r="J13" i="160"/>
  <c r="M13" i="160"/>
  <c r="N13" i="160"/>
  <c r="E14" i="160"/>
  <c r="F14" i="160"/>
  <c r="I14" i="160"/>
  <c r="J14" i="160"/>
  <c r="M14" i="160"/>
  <c r="N14" i="160"/>
  <c r="E15" i="160"/>
  <c r="F15" i="160"/>
  <c r="I15" i="160"/>
  <c r="J15" i="160"/>
  <c r="M15" i="160"/>
  <c r="N15" i="160"/>
  <c r="E16" i="160"/>
  <c r="F16" i="160"/>
  <c r="I16" i="160"/>
  <c r="J16" i="160"/>
  <c r="M16" i="160"/>
  <c r="N16" i="160"/>
  <c r="E17" i="160"/>
  <c r="F17" i="160"/>
  <c r="I17" i="160"/>
  <c r="J17" i="160"/>
  <c r="M17" i="160"/>
  <c r="N17" i="160"/>
  <c r="E18" i="160"/>
  <c r="F18" i="160"/>
  <c r="I18" i="160"/>
  <c r="J18" i="160"/>
  <c r="M18" i="160"/>
  <c r="N18" i="160"/>
  <c r="E19" i="160"/>
  <c r="F19" i="160"/>
  <c r="I19" i="160"/>
  <c r="J19" i="160"/>
  <c r="M19" i="160"/>
  <c r="N19" i="160"/>
  <c r="E20" i="160"/>
  <c r="F20" i="160"/>
  <c r="I20" i="160"/>
  <c r="J20" i="160"/>
  <c r="M20" i="160"/>
  <c r="N20" i="160"/>
  <c r="E21" i="160"/>
  <c r="F21" i="160"/>
  <c r="I21" i="160"/>
  <c r="J21" i="160"/>
  <c r="M21" i="160"/>
  <c r="N21" i="160"/>
  <c r="E22" i="160"/>
  <c r="F22" i="160"/>
  <c r="I22" i="160"/>
  <c r="J22" i="160"/>
  <c r="M22" i="160"/>
  <c r="N22" i="160"/>
  <c r="E23" i="160"/>
  <c r="F23" i="160"/>
  <c r="I23" i="160"/>
  <c r="J23" i="160"/>
  <c r="M23" i="160"/>
  <c r="N23" i="160"/>
  <c r="E24" i="160"/>
  <c r="F24" i="160"/>
  <c r="I24" i="160"/>
  <c r="J24" i="160"/>
  <c r="M24" i="160"/>
  <c r="N24" i="160"/>
  <c r="E25" i="160"/>
  <c r="F25" i="160"/>
  <c r="I25" i="160"/>
  <c r="J25" i="160"/>
  <c r="M25" i="160"/>
  <c r="N25" i="160"/>
  <c r="E26" i="160"/>
  <c r="F26" i="160"/>
  <c r="I26" i="160"/>
  <c r="J26" i="160"/>
  <c r="M26" i="160"/>
  <c r="N26" i="160"/>
  <c r="E27" i="160"/>
  <c r="F27" i="160"/>
  <c r="I27" i="160"/>
  <c r="J27" i="160"/>
  <c r="M27" i="160"/>
  <c r="N27" i="160"/>
  <c r="E28" i="160"/>
  <c r="F28" i="160"/>
  <c r="I28" i="160"/>
  <c r="J28" i="160"/>
  <c r="M28" i="160"/>
  <c r="N28" i="160"/>
  <c r="E29" i="160"/>
  <c r="F29" i="160"/>
  <c r="I29" i="160"/>
  <c r="J29" i="160"/>
  <c r="M29" i="160"/>
  <c r="N29" i="160"/>
  <c r="E30" i="160"/>
  <c r="F30" i="160"/>
  <c r="I30" i="160"/>
  <c r="J30" i="160"/>
  <c r="M30" i="160"/>
  <c r="N30" i="160"/>
  <c r="E31" i="160"/>
  <c r="F31" i="160"/>
  <c r="I31" i="160"/>
  <c r="J31" i="160"/>
  <c r="M31" i="160"/>
  <c r="N31" i="160"/>
  <c r="E6" i="170"/>
  <c r="F6" i="170"/>
  <c r="I6" i="170"/>
  <c r="J6" i="170"/>
  <c r="M6" i="170"/>
  <c r="N6" i="170"/>
  <c r="E7" i="170"/>
  <c r="F7" i="170"/>
  <c r="I7" i="170"/>
  <c r="J7" i="170"/>
  <c r="M7" i="170"/>
  <c r="N7" i="170"/>
  <c r="E8" i="170"/>
  <c r="F8" i="170"/>
  <c r="I8" i="170"/>
  <c r="J8" i="170"/>
  <c r="M8" i="170"/>
  <c r="N8" i="170"/>
  <c r="E9" i="170"/>
  <c r="F9" i="170"/>
  <c r="I9" i="170"/>
  <c r="J9" i="170"/>
  <c r="M9" i="170"/>
  <c r="N9" i="170"/>
  <c r="E10" i="170"/>
  <c r="F10" i="170"/>
  <c r="I10" i="170"/>
  <c r="J10" i="170"/>
  <c r="M10" i="170"/>
  <c r="N10" i="170"/>
  <c r="E11" i="170"/>
  <c r="F11" i="170"/>
  <c r="I11" i="170"/>
  <c r="J11" i="170"/>
  <c r="M11" i="170"/>
  <c r="N11" i="170"/>
  <c r="E12" i="170"/>
  <c r="F12" i="170"/>
  <c r="I12" i="170"/>
  <c r="J12" i="170"/>
  <c r="M12" i="170"/>
  <c r="N12" i="170"/>
  <c r="E13" i="170"/>
  <c r="F13" i="170"/>
  <c r="I13" i="170"/>
  <c r="J13" i="170"/>
  <c r="M13" i="170"/>
  <c r="N13" i="170"/>
  <c r="E14" i="170"/>
  <c r="F14" i="170"/>
  <c r="I14" i="170"/>
  <c r="J14" i="170"/>
  <c r="M14" i="170"/>
  <c r="N14" i="170"/>
  <c r="I15" i="170"/>
  <c r="J15" i="170"/>
  <c r="M15" i="170"/>
  <c r="E16" i="170"/>
  <c r="F16" i="170"/>
  <c r="I16" i="170"/>
  <c r="J16" i="170"/>
  <c r="M16" i="170"/>
  <c r="N16" i="170"/>
  <c r="E17" i="170"/>
  <c r="F17" i="170"/>
  <c r="I17" i="170"/>
  <c r="J17" i="170"/>
  <c r="M17" i="170"/>
  <c r="N17" i="170"/>
  <c r="E18" i="170"/>
  <c r="F18" i="170"/>
  <c r="I18" i="170"/>
  <c r="J18" i="170"/>
  <c r="M18" i="170"/>
  <c r="N18" i="170"/>
  <c r="E19" i="170"/>
  <c r="F19" i="170"/>
  <c r="I19" i="170"/>
  <c r="J19" i="170"/>
  <c r="M19" i="170"/>
  <c r="N19" i="170"/>
  <c r="E20" i="170"/>
  <c r="F20" i="170"/>
  <c r="I20" i="170"/>
  <c r="J20" i="170"/>
  <c r="M20" i="170"/>
  <c r="N20" i="170"/>
  <c r="E21" i="170"/>
  <c r="F21" i="170"/>
  <c r="I21" i="170"/>
  <c r="J21" i="170"/>
  <c r="M21" i="170"/>
  <c r="N21" i="170"/>
  <c r="E22" i="170"/>
  <c r="F22" i="170"/>
  <c r="I22" i="170"/>
  <c r="J22" i="170"/>
  <c r="M22" i="170"/>
  <c r="N22" i="170"/>
  <c r="E23" i="170"/>
  <c r="F23" i="170"/>
  <c r="I23" i="170"/>
  <c r="J23" i="170"/>
  <c r="M23" i="170"/>
  <c r="N23" i="170"/>
  <c r="E24" i="170"/>
  <c r="F24" i="170"/>
  <c r="I24" i="170"/>
  <c r="J24" i="170"/>
  <c r="M24" i="170"/>
  <c r="N24" i="170"/>
  <c r="E25" i="170"/>
  <c r="F25" i="170"/>
  <c r="I25" i="170"/>
  <c r="J25" i="170"/>
  <c r="M25" i="170"/>
  <c r="N25" i="170"/>
  <c r="E26" i="170"/>
  <c r="F26" i="170"/>
  <c r="I26" i="170"/>
  <c r="J26" i="170"/>
  <c r="M26" i="170"/>
  <c r="N26" i="170"/>
  <c r="E27" i="170"/>
  <c r="F27" i="170"/>
  <c r="I27" i="170"/>
  <c r="J27" i="170"/>
  <c r="M27" i="170"/>
  <c r="N27" i="170"/>
  <c r="E28" i="170"/>
  <c r="F28" i="170"/>
  <c r="I28" i="170"/>
  <c r="J28" i="170"/>
  <c r="M28" i="170"/>
  <c r="N28" i="170"/>
  <c r="E29" i="170"/>
  <c r="F29" i="170"/>
  <c r="I29" i="170"/>
  <c r="J29" i="170"/>
  <c r="M29" i="170"/>
  <c r="N29" i="170"/>
  <c r="E30" i="170"/>
  <c r="F30" i="170"/>
  <c r="I30" i="170"/>
  <c r="J30" i="170"/>
  <c r="M30" i="170"/>
  <c r="E31" i="170"/>
  <c r="F31" i="170"/>
  <c r="I31" i="170"/>
  <c r="J31" i="170"/>
  <c r="M31" i="170"/>
  <c r="E6" i="169"/>
  <c r="F6" i="169"/>
  <c r="I6" i="169"/>
  <c r="J6" i="169"/>
  <c r="M6" i="169"/>
  <c r="N6" i="169"/>
  <c r="E7" i="169"/>
  <c r="F7" i="169"/>
  <c r="I7" i="169"/>
  <c r="J7" i="169"/>
  <c r="M7" i="169"/>
  <c r="N7" i="169"/>
  <c r="E8" i="169"/>
  <c r="F8" i="169"/>
  <c r="I8" i="169"/>
  <c r="J8" i="169"/>
  <c r="M8" i="169"/>
  <c r="N8" i="169"/>
  <c r="F9" i="169"/>
  <c r="I9" i="169"/>
  <c r="J9" i="169"/>
  <c r="M9" i="169"/>
  <c r="N9" i="169"/>
  <c r="F10" i="169"/>
  <c r="I10" i="169"/>
  <c r="J10" i="169"/>
  <c r="M10" i="169"/>
  <c r="N10" i="169"/>
  <c r="F11" i="169"/>
  <c r="I11" i="169"/>
  <c r="J11" i="169"/>
  <c r="M11" i="169"/>
  <c r="N11" i="169"/>
  <c r="E12" i="169"/>
  <c r="F12" i="169"/>
  <c r="I12" i="169"/>
  <c r="J12" i="169"/>
  <c r="M12" i="169"/>
  <c r="N12" i="169"/>
  <c r="E13" i="169"/>
  <c r="F13" i="169"/>
  <c r="I13" i="169"/>
  <c r="J13" i="169"/>
  <c r="M13" i="169"/>
  <c r="N13" i="169"/>
  <c r="E14" i="169"/>
  <c r="I14" i="169"/>
  <c r="J14" i="169"/>
  <c r="M14" i="169"/>
  <c r="N14" i="169"/>
  <c r="E15" i="169"/>
  <c r="I15" i="169"/>
  <c r="J15" i="169"/>
  <c r="M15" i="169"/>
  <c r="N15" i="169"/>
  <c r="E16" i="169"/>
  <c r="I16" i="169"/>
  <c r="J16" i="169"/>
  <c r="M16" i="169"/>
  <c r="N16" i="169"/>
  <c r="E17" i="169"/>
  <c r="I17" i="169"/>
  <c r="J17" i="169"/>
  <c r="M17" i="169"/>
  <c r="N17" i="169"/>
  <c r="E18" i="169"/>
  <c r="I18" i="169"/>
  <c r="J18" i="169"/>
  <c r="M18" i="169"/>
  <c r="N18" i="169"/>
  <c r="E19" i="169"/>
  <c r="I19" i="169"/>
  <c r="J19" i="169"/>
  <c r="M19" i="169"/>
  <c r="N19" i="169"/>
  <c r="E20" i="169"/>
  <c r="I20" i="169"/>
  <c r="J20" i="169"/>
  <c r="M20" i="169"/>
  <c r="N20" i="169"/>
  <c r="E21" i="169"/>
  <c r="I21" i="169"/>
  <c r="J21" i="169"/>
  <c r="M21" i="169"/>
  <c r="N21" i="169"/>
  <c r="E22" i="169"/>
  <c r="I22" i="169"/>
  <c r="J22" i="169"/>
  <c r="M22" i="169"/>
  <c r="N22" i="169"/>
  <c r="E23" i="169"/>
  <c r="I23" i="169"/>
  <c r="J23" i="169"/>
  <c r="M23" i="169"/>
  <c r="N23" i="169"/>
  <c r="E24" i="169"/>
  <c r="I24" i="169"/>
  <c r="J24" i="169"/>
  <c r="M24" i="169"/>
  <c r="N24" i="169"/>
  <c r="E25" i="169"/>
  <c r="I25" i="169"/>
  <c r="J25" i="169"/>
  <c r="M25" i="169"/>
  <c r="N25" i="169"/>
  <c r="E26" i="169"/>
  <c r="I26" i="169"/>
  <c r="J26" i="169"/>
  <c r="M26" i="169"/>
  <c r="N26" i="169"/>
  <c r="E27" i="169"/>
  <c r="I27" i="169"/>
  <c r="J27" i="169"/>
  <c r="M27" i="169"/>
  <c r="N27" i="169"/>
  <c r="E28" i="169"/>
  <c r="I28" i="169"/>
  <c r="J28" i="169"/>
  <c r="M28" i="169"/>
  <c r="N28" i="169"/>
  <c r="E29" i="169"/>
  <c r="I29" i="169"/>
  <c r="J29" i="169"/>
  <c r="M29" i="169"/>
  <c r="N29" i="169"/>
  <c r="I30" i="169"/>
  <c r="J30" i="169"/>
  <c r="M30" i="169"/>
  <c r="N30" i="169"/>
  <c r="I31" i="169"/>
  <c r="J31" i="169"/>
  <c r="M31" i="169"/>
  <c r="N31" i="169"/>
  <c r="E6" i="171"/>
  <c r="F6" i="171"/>
  <c r="I6" i="171"/>
  <c r="J6" i="171"/>
  <c r="M6" i="171"/>
  <c r="N6" i="171"/>
  <c r="E7" i="171"/>
  <c r="F7" i="171"/>
  <c r="I7" i="171"/>
  <c r="J7" i="171"/>
  <c r="M7" i="171"/>
  <c r="N7" i="171"/>
  <c r="E8" i="171"/>
  <c r="F8" i="171"/>
  <c r="I8" i="171"/>
  <c r="J8" i="171"/>
  <c r="M8" i="171"/>
  <c r="N8" i="171"/>
  <c r="E9" i="171"/>
  <c r="F9" i="171"/>
  <c r="I9" i="171"/>
  <c r="J9" i="171"/>
  <c r="M9" i="171"/>
  <c r="N9" i="171"/>
  <c r="I10" i="171"/>
  <c r="M10" i="171"/>
  <c r="E11" i="171"/>
  <c r="F11" i="171"/>
  <c r="I11" i="171"/>
  <c r="J11" i="171"/>
  <c r="M11" i="171"/>
  <c r="N11" i="171"/>
  <c r="E12" i="171"/>
  <c r="F12" i="171"/>
  <c r="I12" i="171"/>
  <c r="J12" i="171"/>
  <c r="M12" i="171"/>
  <c r="N12" i="171"/>
  <c r="E13" i="171"/>
  <c r="F13" i="171"/>
  <c r="I13" i="171"/>
  <c r="J13" i="171"/>
  <c r="M13" i="171"/>
  <c r="N13" i="171"/>
  <c r="E14" i="171"/>
  <c r="F14" i="171"/>
  <c r="I14" i="171"/>
  <c r="J14" i="171"/>
  <c r="M14" i="171"/>
  <c r="N14" i="171"/>
  <c r="E15" i="171"/>
  <c r="F15" i="171"/>
  <c r="I15" i="171"/>
  <c r="J15" i="171"/>
  <c r="M15" i="171"/>
  <c r="N15" i="171"/>
  <c r="E16" i="171"/>
  <c r="F16" i="171"/>
  <c r="I16" i="171"/>
  <c r="J16" i="171"/>
  <c r="M16" i="171"/>
  <c r="N16" i="171"/>
  <c r="E17" i="171"/>
  <c r="F17" i="171"/>
  <c r="M17" i="171"/>
  <c r="N17" i="171"/>
  <c r="E18" i="171"/>
  <c r="F18" i="171"/>
  <c r="I18" i="171"/>
  <c r="J18" i="171"/>
  <c r="M18" i="171"/>
  <c r="N18" i="171"/>
  <c r="E19" i="171"/>
  <c r="F19" i="171"/>
  <c r="I19" i="171"/>
  <c r="J19" i="171"/>
  <c r="M19" i="171"/>
  <c r="N19" i="171"/>
  <c r="E20" i="171"/>
  <c r="F20" i="171"/>
  <c r="I20" i="171"/>
  <c r="J20" i="171"/>
  <c r="M20" i="171"/>
  <c r="N20" i="171"/>
  <c r="E21" i="171"/>
  <c r="F21" i="171"/>
  <c r="I21" i="171"/>
  <c r="J21" i="171"/>
  <c r="M21" i="171"/>
  <c r="N21" i="171"/>
  <c r="E22" i="171"/>
  <c r="F22" i="171"/>
  <c r="I22" i="171"/>
  <c r="J22" i="171"/>
  <c r="M22" i="171"/>
  <c r="N22" i="171"/>
  <c r="E23" i="171"/>
  <c r="F23" i="171"/>
  <c r="I23" i="171"/>
  <c r="J23" i="171"/>
  <c r="M23" i="171"/>
  <c r="N23" i="171"/>
  <c r="E24" i="171"/>
  <c r="F24" i="171"/>
  <c r="I24" i="171"/>
  <c r="J24" i="171"/>
  <c r="M24" i="171"/>
  <c r="N24" i="171"/>
  <c r="E25" i="171"/>
  <c r="F25" i="171"/>
  <c r="I25" i="171"/>
  <c r="J25" i="171"/>
  <c r="M25" i="171"/>
  <c r="N25" i="171"/>
  <c r="E26" i="171"/>
  <c r="F26" i="171"/>
  <c r="I26" i="171"/>
  <c r="J26" i="171"/>
  <c r="M26" i="171"/>
  <c r="N26" i="171"/>
  <c r="E27" i="171"/>
  <c r="F27" i="171"/>
  <c r="I27" i="171"/>
  <c r="J27" i="171"/>
  <c r="M27" i="171"/>
  <c r="N27" i="171"/>
  <c r="E28" i="171"/>
  <c r="F28" i="171"/>
  <c r="I28" i="171"/>
  <c r="J28" i="171"/>
  <c r="M28" i="171"/>
  <c r="N28" i="171"/>
  <c r="I29" i="171"/>
  <c r="J29" i="171"/>
  <c r="E6" i="173"/>
  <c r="F6" i="173"/>
  <c r="I6" i="173"/>
  <c r="J6" i="173"/>
  <c r="M6" i="173"/>
  <c r="N6" i="173"/>
  <c r="E7" i="173"/>
  <c r="F7" i="173"/>
  <c r="I7" i="173"/>
  <c r="J7" i="173"/>
  <c r="M7" i="173"/>
  <c r="N7" i="173"/>
  <c r="E8" i="173"/>
  <c r="F8" i="173"/>
  <c r="I8" i="173"/>
  <c r="J8" i="173"/>
  <c r="M8" i="173"/>
  <c r="N8" i="173"/>
  <c r="E9" i="173"/>
  <c r="F9" i="173"/>
  <c r="I9" i="173"/>
  <c r="J9" i="173"/>
  <c r="M9" i="173"/>
  <c r="N9" i="173"/>
  <c r="E10" i="173"/>
  <c r="F10" i="173"/>
  <c r="I10" i="173"/>
  <c r="J10" i="173"/>
  <c r="M10" i="173"/>
  <c r="N10" i="173"/>
  <c r="E11" i="173"/>
  <c r="F11" i="173"/>
  <c r="I11" i="173"/>
  <c r="J11" i="173"/>
  <c r="M11" i="173"/>
  <c r="N11" i="173"/>
  <c r="E12" i="173"/>
  <c r="F12" i="173"/>
  <c r="I12" i="173"/>
  <c r="J12" i="173"/>
  <c r="M12" i="173"/>
  <c r="N12" i="173"/>
  <c r="E13" i="173"/>
  <c r="F13" i="173"/>
  <c r="I13" i="173"/>
  <c r="J13" i="173"/>
  <c r="M13" i="173"/>
  <c r="N13" i="173"/>
  <c r="E14" i="173"/>
  <c r="F14" i="173"/>
  <c r="I14" i="173"/>
  <c r="J14" i="173"/>
  <c r="E15" i="173"/>
  <c r="F15" i="173"/>
  <c r="I15" i="173"/>
  <c r="J15" i="173"/>
  <c r="M15" i="173"/>
  <c r="N15" i="173"/>
  <c r="E16" i="173"/>
  <c r="F16" i="173"/>
  <c r="I16" i="173"/>
  <c r="J16" i="173"/>
  <c r="M16" i="173"/>
  <c r="N16" i="173"/>
  <c r="E17" i="173"/>
  <c r="F17" i="173"/>
  <c r="I17" i="173"/>
  <c r="J17" i="173"/>
  <c r="M17" i="173"/>
  <c r="N17" i="173"/>
  <c r="E18" i="173"/>
  <c r="F18" i="173"/>
  <c r="I18" i="173"/>
  <c r="J18" i="173"/>
  <c r="M18" i="173"/>
  <c r="N18" i="173"/>
  <c r="E19" i="173"/>
  <c r="F19" i="173"/>
  <c r="I19" i="173"/>
  <c r="J19" i="173"/>
  <c r="M19" i="173"/>
  <c r="N19" i="173"/>
  <c r="E20" i="173"/>
  <c r="F20" i="173"/>
  <c r="I20" i="173"/>
  <c r="J20" i="173"/>
  <c r="M20" i="173"/>
  <c r="N20" i="173"/>
  <c r="E21" i="173"/>
  <c r="F21" i="173"/>
  <c r="I21" i="173"/>
  <c r="J21" i="173"/>
  <c r="M21" i="173"/>
  <c r="N21" i="173"/>
  <c r="E22" i="173"/>
  <c r="F22" i="173"/>
  <c r="I22" i="173"/>
  <c r="J22" i="173"/>
  <c r="M22" i="173"/>
  <c r="N22" i="173"/>
  <c r="E23" i="173"/>
  <c r="F23" i="173"/>
  <c r="I23" i="173"/>
  <c r="J23" i="173"/>
  <c r="M23" i="173"/>
  <c r="N23" i="173"/>
  <c r="E24" i="173"/>
  <c r="F24" i="173"/>
  <c r="I24" i="173"/>
  <c r="J24" i="173"/>
  <c r="M24" i="173"/>
  <c r="N24" i="173"/>
  <c r="E25" i="173"/>
  <c r="F25" i="173"/>
  <c r="I25" i="173"/>
  <c r="J25" i="173"/>
  <c r="M25" i="173"/>
  <c r="N25" i="173"/>
  <c r="E26" i="173"/>
  <c r="F26" i="173"/>
  <c r="I26" i="173"/>
  <c r="J26" i="173"/>
  <c r="M26" i="173"/>
  <c r="N26" i="173"/>
  <c r="E27" i="173"/>
  <c r="I27" i="173"/>
  <c r="J27" i="173"/>
  <c r="M27" i="173"/>
  <c r="N27" i="173"/>
  <c r="E28" i="173"/>
  <c r="I28" i="173"/>
  <c r="J28" i="173"/>
  <c r="M28" i="173"/>
  <c r="N28" i="173"/>
  <c r="E29" i="173"/>
  <c r="I29" i="173"/>
  <c r="J29" i="173"/>
  <c r="M29" i="173"/>
  <c r="N29" i="173"/>
  <c r="E30" i="173"/>
  <c r="I30" i="173"/>
  <c r="J30" i="173"/>
  <c r="M30" i="173"/>
  <c r="N30" i="173"/>
  <c r="E31" i="173"/>
  <c r="I31" i="173"/>
  <c r="J31" i="173"/>
  <c r="M31" i="173"/>
  <c r="N31" i="173"/>
  <c r="E6" i="175"/>
  <c r="F6" i="175"/>
  <c r="I6" i="175"/>
  <c r="J6" i="175"/>
  <c r="M6" i="175"/>
  <c r="N6" i="175"/>
  <c r="E7" i="175"/>
  <c r="M7" i="175"/>
  <c r="N7" i="175"/>
  <c r="E8" i="175"/>
  <c r="M8" i="175"/>
  <c r="N8" i="175"/>
  <c r="E9" i="175"/>
  <c r="M9" i="175"/>
  <c r="N9" i="175"/>
  <c r="E10" i="175"/>
  <c r="E11" i="175"/>
  <c r="M11" i="175"/>
  <c r="N11" i="175"/>
  <c r="E12" i="175"/>
  <c r="M12" i="175"/>
  <c r="N12" i="175"/>
  <c r="E13" i="175"/>
  <c r="M13" i="175"/>
  <c r="N13" i="175"/>
  <c r="E14" i="175"/>
  <c r="M14" i="175"/>
  <c r="N14" i="175"/>
  <c r="E15" i="175"/>
  <c r="M15" i="175"/>
  <c r="N15" i="175"/>
  <c r="E16" i="175"/>
  <c r="M16" i="175"/>
  <c r="N16" i="175"/>
  <c r="E17" i="175"/>
  <c r="M17" i="175"/>
  <c r="N17" i="175"/>
  <c r="E18" i="175"/>
  <c r="M18" i="175"/>
  <c r="N18" i="175"/>
  <c r="E19" i="175"/>
  <c r="M19" i="175"/>
  <c r="N19" i="175"/>
  <c r="E20" i="175"/>
  <c r="M20" i="175"/>
  <c r="N20" i="175"/>
  <c r="E21" i="175"/>
  <c r="M21" i="175"/>
  <c r="N21" i="175"/>
  <c r="E22" i="175"/>
  <c r="M22" i="175"/>
  <c r="N22" i="175"/>
  <c r="E23" i="175"/>
  <c r="M23" i="175"/>
  <c r="N23" i="175"/>
  <c r="E24" i="175"/>
  <c r="M24" i="175"/>
  <c r="N24" i="175"/>
  <c r="E25" i="175"/>
  <c r="M25" i="175"/>
  <c r="N25" i="175"/>
  <c r="E26" i="175"/>
  <c r="M26" i="175"/>
  <c r="N26" i="175"/>
  <c r="E27" i="175"/>
  <c r="M27" i="175"/>
  <c r="N27" i="175"/>
  <c r="E28" i="175"/>
  <c r="M28" i="175"/>
  <c r="N28" i="175"/>
  <c r="E29" i="175"/>
  <c r="M29" i="175"/>
  <c r="N29" i="175"/>
  <c r="E30" i="175"/>
  <c r="M30" i="175"/>
  <c r="E6" i="186"/>
  <c r="F6" i="186"/>
  <c r="I6" i="186"/>
  <c r="J6" i="186"/>
  <c r="M6" i="186"/>
  <c r="N6" i="186"/>
  <c r="J7" i="186"/>
  <c r="M7" i="186"/>
  <c r="N7" i="186"/>
  <c r="E8" i="186"/>
  <c r="F8" i="186"/>
  <c r="I8" i="186"/>
  <c r="J8" i="186"/>
  <c r="M8" i="186"/>
  <c r="N8" i="186"/>
  <c r="E9" i="186"/>
  <c r="F9" i="186"/>
  <c r="I9" i="186"/>
  <c r="J9" i="186"/>
  <c r="M9" i="186"/>
  <c r="N9" i="186"/>
  <c r="E10" i="186"/>
  <c r="F10" i="186"/>
  <c r="I10" i="186"/>
  <c r="J10" i="186"/>
  <c r="M10" i="186"/>
  <c r="N10" i="186"/>
  <c r="E11" i="186"/>
  <c r="F11" i="186"/>
  <c r="I11" i="186"/>
  <c r="J11" i="186"/>
  <c r="M11" i="186"/>
  <c r="N11" i="186"/>
  <c r="E12" i="186"/>
  <c r="F12" i="186"/>
  <c r="I12" i="186"/>
  <c r="J12" i="186"/>
  <c r="M12" i="186"/>
  <c r="N12" i="186"/>
  <c r="E13" i="186"/>
  <c r="F13" i="186"/>
  <c r="I13" i="186"/>
  <c r="J13" i="186"/>
  <c r="M13" i="186"/>
  <c r="N13" i="186"/>
  <c r="E14" i="186"/>
  <c r="F14" i="186"/>
  <c r="I14" i="186"/>
  <c r="J14" i="186"/>
  <c r="M14" i="186"/>
  <c r="N14" i="186"/>
  <c r="E15" i="186"/>
  <c r="F15" i="186"/>
  <c r="I15" i="186"/>
  <c r="J15" i="186"/>
  <c r="E16" i="186"/>
  <c r="F16" i="186"/>
  <c r="I16" i="186"/>
  <c r="J16" i="186"/>
  <c r="M16" i="186"/>
  <c r="N16" i="186"/>
  <c r="E17" i="186"/>
  <c r="F17" i="186"/>
  <c r="I17" i="186"/>
  <c r="J17" i="186"/>
  <c r="M17" i="186"/>
  <c r="N17" i="186"/>
  <c r="E18" i="186"/>
  <c r="F18" i="186"/>
  <c r="I18" i="186"/>
  <c r="J18" i="186"/>
  <c r="M18" i="186"/>
  <c r="N18" i="186"/>
  <c r="E19" i="186"/>
  <c r="F19" i="186"/>
  <c r="I19" i="186"/>
  <c r="J19" i="186"/>
  <c r="M19" i="186"/>
  <c r="N19" i="186"/>
  <c r="E20" i="186"/>
  <c r="F20" i="186"/>
  <c r="I20" i="186"/>
  <c r="J20" i="186"/>
  <c r="M20" i="186"/>
  <c r="N20" i="186"/>
  <c r="E21" i="186"/>
  <c r="F21" i="186"/>
  <c r="I21" i="186"/>
  <c r="J21" i="186"/>
  <c r="M21" i="186"/>
  <c r="N21" i="186"/>
  <c r="E22" i="186"/>
  <c r="F22" i="186"/>
  <c r="I22" i="186"/>
  <c r="J22" i="186"/>
  <c r="M22" i="186"/>
  <c r="N22" i="186"/>
  <c r="E23" i="186"/>
  <c r="F23" i="186"/>
  <c r="I23" i="186"/>
  <c r="J23" i="186"/>
  <c r="N23" i="186"/>
  <c r="E24" i="186"/>
  <c r="F24" i="186"/>
  <c r="I24" i="186"/>
  <c r="J24" i="186"/>
  <c r="M24" i="186"/>
  <c r="N24" i="186"/>
  <c r="E25" i="186"/>
  <c r="F25" i="186"/>
  <c r="I25" i="186"/>
  <c r="J25" i="186"/>
  <c r="M25" i="186"/>
  <c r="N25" i="186"/>
  <c r="J26" i="186"/>
  <c r="M26" i="186"/>
  <c r="N26" i="186"/>
  <c r="E27" i="186"/>
  <c r="F27" i="186"/>
  <c r="I27" i="186"/>
  <c r="J27" i="186"/>
  <c r="M27" i="186"/>
  <c r="N27" i="186"/>
  <c r="E28" i="186"/>
  <c r="F28" i="186"/>
  <c r="I28" i="186"/>
  <c r="J28" i="186"/>
  <c r="M28" i="186"/>
  <c r="N28" i="186"/>
  <c r="E29" i="186"/>
  <c r="F29" i="186"/>
  <c r="I29" i="186"/>
  <c r="J29" i="186"/>
  <c r="M29" i="186"/>
  <c r="N29" i="186"/>
  <c r="E30" i="186"/>
  <c r="F30" i="186"/>
  <c r="I30" i="186"/>
  <c r="J30" i="186"/>
  <c r="M30" i="186"/>
  <c r="N30" i="186"/>
  <c r="E6" i="191"/>
  <c r="F6" i="191"/>
  <c r="I6" i="191"/>
  <c r="J6" i="191"/>
  <c r="M6" i="191"/>
  <c r="N6" i="191"/>
  <c r="F7" i="191"/>
  <c r="I7" i="191"/>
  <c r="J7" i="191"/>
  <c r="M7" i="191"/>
  <c r="N7" i="191"/>
  <c r="F8" i="191"/>
  <c r="I8" i="191"/>
  <c r="J8" i="191"/>
  <c r="M8" i="191"/>
  <c r="N8" i="191"/>
  <c r="F9" i="191"/>
  <c r="I9" i="191"/>
  <c r="J9" i="191"/>
  <c r="M9" i="191"/>
  <c r="N9" i="191"/>
  <c r="F10" i="191"/>
  <c r="I10" i="191"/>
  <c r="J10" i="191"/>
  <c r="M10" i="191"/>
  <c r="N10" i="191"/>
  <c r="F12" i="191"/>
  <c r="J12" i="191"/>
  <c r="M12" i="191"/>
  <c r="N12" i="191"/>
  <c r="F13" i="191"/>
  <c r="J13" i="191"/>
  <c r="M13" i="191"/>
  <c r="N13" i="191"/>
  <c r="F14" i="191"/>
  <c r="J14" i="191"/>
  <c r="M14" i="191"/>
  <c r="N14" i="191"/>
  <c r="F15" i="191"/>
  <c r="J15" i="191"/>
  <c r="M15" i="191"/>
  <c r="N15" i="191"/>
  <c r="F16" i="191"/>
  <c r="J16" i="191"/>
  <c r="M16" i="191"/>
  <c r="N16" i="191"/>
  <c r="F17" i="191"/>
  <c r="J17" i="191"/>
  <c r="M17" i="191"/>
  <c r="N17" i="191"/>
  <c r="F18" i="191"/>
  <c r="J18" i="191"/>
  <c r="M18" i="191"/>
  <c r="N18" i="191"/>
  <c r="F19" i="191"/>
  <c r="J19" i="191"/>
  <c r="M19" i="191"/>
  <c r="N19" i="191"/>
  <c r="F20" i="191"/>
  <c r="J20" i="191"/>
  <c r="M20" i="191"/>
  <c r="N20" i="191"/>
  <c r="F21" i="191"/>
  <c r="J21" i="191"/>
  <c r="M21" i="191"/>
  <c r="N21" i="191"/>
  <c r="F22" i="191"/>
  <c r="J22" i="191"/>
  <c r="M22" i="191"/>
  <c r="N22" i="191"/>
  <c r="F23" i="191"/>
  <c r="J23" i="191"/>
  <c r="M23" i="191"/>
  <c r="N23" i="191"/>
  <c r="F24" i="191"/>
  <c r="J24" i="191"/>
  <c r="M24" i="191"/>
  <c r="N24" i="191"/>
  <c r="F25" i="191"/>
  <c r="J25" i="191"/>
  <c r="M25" i="191"/>
  <c r="N25" i="191"/>
  <c r="F26" i="191"/>
  <c r="J26" i="191"/>
  <c r="M26" i="191"/>
  <c r="N26" i="191"/>
  <c r="F27" i="191"/>
  <c r="J27" i="191"/>
  <c r="M27" i="191"/>
  <c r="N27" i="191"/>
  <c r="F28" i="191"/>
  <c r="J28" i="191"/>
  <c r="N28" i="191"/>
  <c r="F29" i="191"/>
  <c r="J29" i="191"/>
  <c r="M29" i="191"/>
  <c r="N29" i="191"/>
  <c r="F30" i="191"/>
  <c r="J30" i="191"/>
  <c r="M30" i="191"/>
  <c r="N30" i="191"/>
  <c r="J31" i="191"/>
  <c r="N31" i="191"/>
  <c r="E37" i="173" l="1"/>
  <c r="F37" i="173"/>
  <c r="J37" i="159"/>
  <c r="N37" i="159"/>
  <c r="M37" i="186"/>
  <c r="M37" i="175"/>
  <c r="M37" i="173"/>
  <c r="N37" i="173"/>
  <c r="N37" i="170"/>
  <c r="N37" i="160"/>
  <c r="M37" i="160"/>
  <c r="M37" i="155"/>
  <c r="M37" i="154"/>
  <c r="N37" i="154"/>
  <c r="N37" i="148"/>
  <c r="M37" i="148"/>
  <c r="M37" i="147"/>
  <c r="N37" i="146"/>
  <c r="M37" i="159"/>
  <c r="M37" i="141"/>
  <c r="N37" i="163"/>
  <c r="F37" i="146"/>
  <c r="E37" i="141"/>
  <c r="M37" i="169"/>
  <c r="I37" i="159"/>
  <c r="E37" i="145"/>
  <c r="J37" i="154"/>
  <c r="F37" i="170"/>
  <c r="N37" i="141"/>
  <c r="N37" i="149"/>
  <c r="I37" i="169"/>
  <c r="N37" i="186"/>
  <c r="F37" i="141"/>
  <c r="E37" i="169"/>
  <c r="M37" i="145"/>
  <c r="M37" i="149"/>
  <c r="F37" i="191"/>
  <c r="J37" i="146"/>
  <c r="J37" i="150"/>
  <c r="I37" i="160"/>
  <c r="N37" i="175"/>
  <c r="N37" i="171"/>
  <c r="J37" i="169"/>
  <c r="N37" i="169"/>
  <c r="F37" i="169"/>
  <c r="J37" i="160"/>
  <c r="N37" i="155"/>
  <c r="F37" i="148"/>
  <c r="I37" i="148"/>
  <c r="N37" i="147"/>
  <c r="M37" i="162"/>
  <c r="E37" i="148"/>
  <c r="J37" i="148"/>
  <c r="I37" i="171"/>
  <c r="J37" i="145"/>
  <c r="F37" i="160"/>
  <c r="J37" i="163"/>
  <c r="J37" i="191"/>
  <c r="J37" i="170"/>
  <c r="F37" i="150"/>
  <c r="M37" i="150"/>
  <c r="N37" i="191"/>
  <c r="E37" i="160"/>
  <c r="I37" i="150"/>
  <c r="F37" i="163"/>
  <c r="J37" i="173"/>
  <c r="J37" i="149"/>
  <c r="J37" i="186"/>
  <c r="N37" i="156"/>
  <c r="M37" i="153"/>
  <c r="N37" i="153"/>
  <c r="F37" i="159"/>
  <c r="E37" i="159"/>
  <c r="I37" i="161"/>
  <c r="M37" i="161"/>
  <c r="E37" i="161"/>
  <c r="E37" i="191"/>
  <c r="J37" i="171"/>
  <c r="E37" i="171"/>
  <c r="F37" i="162"/>
  <c r="J37" i="162"/>
  <c r="I37" i="162"/>
  <c r="E37" i="162"/>
  <c r="I37" i="145"/>
  <c r="J37" i="141"/>
  <c r="I37" i="141"/>
  <c r="I37" i="163"/>
  <c r="E37" i="163"/>
  <c r="I37" i="173"/>
  <c r="F37" i="149"/>
  <c r="I37" i="149"/>
  <c r="E37" i="186"/>
  <c r="F37" i="186"/>
  <c r="I37" i="186"/>
  <c r="I37" i="154"/>
  <c r="I37" i="175"/>
  <c r="E37" i="175"/>
  <c r="E37" i="170"/>
  <c r="I37" i="170"/>
  <c r="M37" i="170"/>
  <c r="E37" i="153"/>
  <c r="I37" i="153"/>
  <c r="F37" i="153"/>
  <c r="J37" i="153"/>
  <c r="I37" i="155"/>
  <c r="E37" i="155"/>
  <c r="E37" i="150"/>
  <c r="E37" i="147"/>
  <c r="I37" i="147"/>
  <c r="M37" i="191"/>
  <c r="I37" i="191"/>
  <c r="J37" i="175"/>
  <c r="F37" i="175"/>
  <c r="F37" i="171"/>
  <c r="M37" i="171"/>
  <c r="M37" i="156"/>
  <c r="J37" i="156"/>
  <c r="I37" i="156"/>
  <c r="F37" i="156"/>
  <c r="E37" i="156"/>
  <c r="J37" i="155"/>
  <c r="F37" i="155"/>
  <c r="E37" i="154"/>
  <c r="E37" i="149"/>
  <c r="J37" i="147"/>
  <c r="F37" i="147"/>
  <c r="J37" i="161"/>
  <c r="I17" i="164"/>
  <c r="L38" i="191" l="1"/>
  <c r="AE33" i="138" s="1"/>
  <c r="E38" i="191"/>
  <c r="I38" i="191" s="1"/>
  <c r="V33" i="138" l="1"/>
  <c r="AB33" i="138" l="1"/>
  <c r="AC33" i="138" s="1"/>
  <c r="V9" i="138" l="1"/>
  <c r="V15" i="138" l="1"/>
  <c r="V14" i="138"/>
  <c r="L38" i="186" l="1"/>
  <c r="AE20" i="138" s="1"/>
  <c r="V28" i="138" l="1"/>
  <c r="N9" i="164" l="1"/>
  <c r="N10" i="164"/>
  <c r="N11" i="164"/>
  <c r="N12" i="164"/>
  <c r="N13" i="164"/>
  <c r="N14" i="164"/>
  <c r="N15" i="164"/>
  <c r="N16" i="164"/>
  <c r="N17" i="164"/>
  <c r="N18" i="164"/>
  <c r="N19" i="164"/>
  <c r="N20" i="164"/>
  <c r="N21" i="164"/>
  <c r="N22" i="164"/>
  <c r="N23" i="164"/>
  <c r="N24" i="164"/>
  <c r="N25" i="164"/>
  <c r="N26" i="164"/>
  <c r="N27" i="164"/>
  <c r="N28" i="164"/>
  <c r="N29" i="164"/>
  <c r="N6" i="164"/>
  <c r="N7" i="164"/>
  <c r="N8" i="164"/>
  <c r="L38" i="175" l="1"/>
  <c r="AE27" i="138" s="1"/>
  <c r="V27" i="138"/>
  <c r="U27" i="138"/>
  <c r="T27" i="138"/>
  <c r="E38" i="175" l="1"/>
  <c r="I38" i="175" s="1"/>
  <c r="AB27" i="138" s="1"/>
  <c r="AC27" i="138" s="1"/>
  <c r="V26" i="138" l="1"/>
  <c r="V25" i="138"/>
  <c r="L38" i="171" l="1"/>
  <c r="AE25" i="138" s="1"/>
  <c r="E38" i="173"/>
  <c r="I38" i="173" s="1"/>
  <c r="E38" i="171"/>
  <c r="I38" i="171" s="1"/>
  <c r="L38" i="173"/>
  <c r="AE26" i="138" s="1"/>
  <c r="AB26" i="138" l="1"/>
  <c r="AC26" i="138" s="1"/>
  <c r="AB25" i="138"/>
  <c r="AC25" i="138" s="1"/>
  <c r="V24" i="138" l="1"/>
  <c r="V23" i="138"/>
  <c r="V22" i="138"/>
  <c r="V21" i="138"/>
  <c r="V20" i="138"/>
  <c r="V19" i="138"/>
  <c r="V18" i="138"/>
  <c r="V17" i="138"/>
  <c r="V16" i="138"/>
  <c r="V13" i="138"/>
  <c r="V12" i="138"/>
  <c r="V11" i="138"/>
  <c r="V10" i="138"/>
  <c r="V8" i="138"/>
  <c r="V7" i="138"/>
  <c r="L38" i="170" l="1"/>
  <c r="AE24" i="138" s="1"/>
  <c r="E38" i="170"/>
  <c r="I38" i="170" s="1"/>
  <c r="AB24" i="138" l="1"/>
  <c r="AC24" i="138" s="1"/>
  <c r="E38" i="169" l="1"/>
  <c r="I38" i="169" s="1"/>
  <c r="AB23" i="138" s="1"/>
  <c r="AC23" i="138" s="1"/>
  <c r="L38" i="169"/>
  <c r="AE23" i="138" s="1"/>
  <c r="F20" i="164" l="1"/>
  <c r="M31" i="164" l="1"/>
  <c r="I31" i="164"/>
  <c r="M30" i="164"/>
  <c r="I30" i="164"/>
  <c r="F30" i="164"/>
  <c r="M29" i="164"/>
  <c r="J29" i="164"/>
  <c r="I29" i="164"/>
  <c r="F29" i="164"/>
  <c r="M28" i="164"/>
  <c r="J28" i="164"/>
  <c r="I28" i="164"/>
  <c r="F28" i="164"/>
  <c r="M27" i="164"/>
  <c r="J27" i="164"/>
  <c r="I27" i="164"/>
  <c r="F27" i="164"/>
  <c r="M26" i="164"/>
  <c r="J26" i="164"/>
  <c r="I26" i="164"/>
  <c r="F26" i="164"/>
  <c r="M25" i="164"/>
  <c r="J25" i="164"/>
  <c r="I25" i="164"/>
  <c r="F25" i="164"/>
  <c r="M24" i="164"/>
  <c r="J24" i="164"/>
  <c r="I24" i="164"/>
  <c r="F24" i="164"/>
  <c r="M23" i="164"/>
  <c r="J23" i="164"/>
  <c r="I23" i="164"/>
  <c r="F23" i="164"/>
  <c r="M22" i="164"/>
  <c r="J22" i="164"/>
  <c r="I22" i="164"/>
  <c r="F22" i="164"/>
  <c r="M21" i="164"/>
  <c r="J21" i="164"/>
  <c r="I21" i="164"/>
  <c r="F21" i="164"/>
  <c r="M20" i="164"/>
  <c r="J20" i="164"/>
  <c r="I20" i="164"/>
  <c r="M19" i="164"/>
  <c r="J19" i="164"/>
  <c r="I19" i="164"/>
  <c r="F19" i="164"/>
  <c r="M18" i="164"/>
  <c r="J18" i="164"/>
  <c r="I18" i="164"/>
  <c r="F18" i="164"/>
  <c r="M17" i="164"/>
  <c r="J17" i="164"/>
  <c r="F17" i="164"/>
  <c r="M16" i="164"/>
  <c r="J16" i="164"/>
  <c r="I16" i="164"/>
  <c r="F16" i="164"/>
  <c r="M15" i="164"/>
  <c r="J15" i="164"/>
  <c r="I15" i="164"/>
  <c r="F15" i="164"/>
  <c r="M14" i="164"/>
  <c r="J14" i="164"/>
  <c r="I14" i="164"/>
  <c r="F14" i="164"/>
  <c r="M13" i="164"/>
  <c r="J13" i="164"/>
  <c r="I13" i="164"/>
  <c r="F13" i="164"/>
  <c r="M12" i="164"/>
  <c r="J12" i="164"/>
  <c r="I12" i="164"/>
  <c r="F12" i="164"/>
  <c r="M11" i="164"/>
  <c r="J11" i="164"/>
  <c r="I11" i="164"/>
  <c r="F11" i="164"/>
  <c r="M10" i="164"/>
  <c r="J10" i="164"/>
  <c r="I10" i="164"/>
  <c r="F10" i="164"/>
  <c r="M9" i="164"/>
  <c r="J9" i="164"/>
  <c r="I9" i="164"/>
  <c r="F9" i="164"/>
  <c r="M8" i="164"/>
  <c r="J8" i="164"/>
  <c r="I8" i="164"/>
  <c r="F8" i="164"/>
  <c r="M7" i="164"/>
  <c r="J7" i="164"/>
  <c r="I7" i="164"/>
  <c r="F7" i="164"/>
  <c r="M6" i="164"/>
  <c r="J6" i="164"/>
  <c r="I6" i="164"/>
  <c r="F6" i="164"/>
  <c r="U22" i="138"/>
  <c r="T22" i="138"/>
  <c r="U21" i="138"/>
  <c r="T21" i="138"/>
  <c r="U20" i="138"/>
  <c r="T20" i="138"/>
  <c r="U19" i="138"/>
  <c r="T19" i="138"/>
  <c r="U18" i="138"/>
  <c r="T18" i="138"/>
  <c r="U17" i="138"/>
  <c r="T17" i="138"/>
  <c r="U16" i="138"/>
  <c r="T16" i="138"/>
  <c r="U15" i="138"/>
  <c r="T15" i="138"/>
  <c r="U14" i="138"/>
  <c r="T14" i="138"/>
  <c r="U13" i="138"/>
  <c r="T13" i="138"/>
  <c r="U12" i="138"/>
  <c r="T12" i="138"/>
  <c r="U11" i="138"/>
  <c r="T11" i="138"/>
  <c r="U10" i="138"/>
  <c r="T10" i="138"/>
  <c r="U9" i="138"/>
  <c r="T9" i="138"/>
  <c r="U8" i="138"/>
  <c r="T8" i="138"/>
  <c r="U7" i="138"/>
  <c r="T7" i="138"/>
  <c r="U6" i="138"/>
  <c r="T6" i="138"/>
  <c r="L38" i="149" l="1"/>
  <c r="AE14" i="138" s="1"/>
  <c r="J37" i="164"/>
  <c r="M37" i="164"/>
  <c r="F37" i="164"/>
  <c r="N37" i="164"/>
  <c r="E37" i="164"/>
  <c r="L38" i="162"/>
  <c r="AE8" i="138" s="1"/>
  <c r="I37" i="164"/>
  <c r="E38" i="150" l="1"/>
  <c r="E38" i="161"/>
  <c r="I38" i="161" s="1"/>
  <c r="AB28" i="138" s="1"/>
  <c r="AC28" i="138" s="1"/>
  <c r="L38" i="159"/>
  <c r="AE21" i="138" s="1"/>
  <c r="E38" i="148"/>
  <c r="I38" i="148" s="1"/>
  <c r="AB13" i="138" s="1"/>
  <c r="AC13" i="138" s="1"/>
  <c r="L38" i="154"/>
  <c r="AE17" i="138" s="1"/>
  <c r="E38" i="160"/>
  <c r="I38" i="160" s="1"/>
  <c r="L38" i="160"/>
  <c r="L38" i="148"/>
  <c r="AE13" i="138" s="1"/>
  <c r="L38" i="146"/>
  <c r="AE11" i="138" s="1"/>
  <c r="E38" i="162"/>
  <c r="I38" i="162" s="1"/>
  <c r="AB8" i="138" s="1"/>
  <c r="AC8" i="138" s="1"/>
  <c r="L38" i="163"/>
  <c r="AE7" i="138" s="1"/>
  <c r="E38" i="159"/>
  <c r="I38" i="159" s="1"/>
  <c r="E38" i="146"/>
  <c r="I38" i="146" s="1"/>
  <c r="AB11" i="138" s="1"/>
  <c r="AC11" i="138" s="1"/>
  <c r="L38" i="156"/>
  <c r="AE19" i="138" s="1"/>
  <c r="L38" i="155"/>
  <c r="AE18" i="138" s="1"/>
  <c r="L38" i="141"/>
  <c r="AE9" i="138" s="1"/>
  <c r="L38" i="147"/>
  <c r="AE12" i="138" s="1"/>
  <c r="L38" i="164"/>
  <c r="AE6" i="138" s="1"/>
  <c r="L38" i="150"/>
  <c r="AE15" i="138" s="1"/>
  <c r="E38" i="149"/>
  <c r="I38" i="149" s="1"/>
  <c r="AB14" i="138" s="1"/>
  <c r="AC14" i="138" s="1"/>
  <c r="E38" i="163"/>
  <c r="I38" i="163" s="1"/>
  <c r="AB7" i="138" s="1"/>
  <c r="AC7" i="138" s="1"/>
  <c r="E38" i="147"/>
  <c r="I38" i="147" s="1"/>
  <c r="AB12" i="138" s="1"/>
  <c r="AC12" i="138" s="1"/>
  <c r="E38" i="164"/>
  <c r="I38" i="164" s="1"/>
  <c r="AB6" i="138" s="1"/>
  <c r="AC6" i="138" s="1"/>
  <c r="E38" i="145"/>
  <c r="I38" i="145" s="1"/>
  <c r="AB10" i="138" s="1"/>
  <c r="AC10" i="138" s="1"/>
  <c r="L38" i="145"/>
  <c r="AE10" i="138" s="1"/>
  <c r="E38" i="141"/>
  <c r="I38" i="141" s="1"/>
  <c r="AB9" i="138" s="1"/>
  <c r="AC9" i="138" s="1"/>
  <c r="E38" i="154"/>
  <c r="I38" i="154" s="1"/>
  <c r="E38" i="153"/>
  <c r="I38" i="153" s="1"/>
  <c r="E38" i="155"/>
  <c r="I38" i="155" s="1"/>
  <c r="E38" i="156"/>
  <c r="I38" i="156" s="1"/>
  <c r="AB19" i="138" s="1"/>
  <c r="AE22" i="138" l="1"/>
  <c r="I38" i="150"/>
  <c r="AB15" i="138" s="1"/>
  <c r="AC15" i="138" s="1"/>
  <c r="AB22" i="138"/>
  <c r="AC22" i="138" s="1"/>
  <c r="AB16" i="138"/>
  <c r="AC16" i="138" s="1"/>
  <c r="AB18" i="138"/>
  <c r="AC18" i="138" s="1"/>
  <c r="AC19" i="138"/>
  <c r="AB17" i="138"/>
  <c r="AC17" i="138" s="1"/>
  <c r="AB21" i="138"/>
  <c r="AC21" i="138" s="1"/>
  <c r="F14" i="76" l="1"/>
  <c r="E14" i="76" s="1"/>
  <c r="J14" i="76"/>
  <c r="I14" i="76" s="1"/>
  <c r="N14" i="76"/>
  <c r="M14" i="76" s="1"/>
  <c r="F15" i="76"/>
  <c r="E15" i="76" s="1"/>
  <c r="J15" i="76"/>
  <c r="I15" i="76" s="1"/>
  <c r="N15" i="76"/>
  <c r="M15" i="76" s="1"/>
  <c r="F16" i="76"/>
  <c r="E16" i="76" s="1"/>
  <c r="J16" i="76"/>
  <c r="I16" i="76" s="1"/>
  <c r="N16" i="76"/>
  <c r="M16" i="76" s="1"/>
  <c r="F17" i="76"/>
  <c r="E17" i="76" s="1"/>
  <c r="J17" i="76"/>
  <c r="I17" i="76" s="1"/>
  <c r="N17" i="76"/>
  <c r="M17" i="76" s="1"/>
  <c r="F18" i="76"/>
  <c r="E18" i="76" s="1"/>
  <c r="J18" i="76"/>
  <c r="I18" i="76" s="1"/>
  <c r="N18" i="76"/>
  <c r="M18" i="76" s="1"/>
  <c r="F19" i="76"/>
  <c r="E19" i="76" s="1"/>
  <c r="J19" i="76"/>
  <c r="I19" i="76" s="1"/>
  <c r="N19" i="76"/>
  <c r="M19" i="76" s="1"/>
  <c r="F20" i="76"/>
  <c r="E20" i="76" s="1"/>
  <c r="J20" i="76"/>
  <c r="I20" i="76" s="1"/>
  <c r="N20" i="76"/>
  <c r="M20" i="76" s="1"/>
  <c r="F21" i="76"/>
  <c r="E21" i="76" s="1"/>
  <c r="J21" i="76"/>
  <c r="I21" i="76" s="1"/>
  <c r="N21" i="76"/>
  <c r="M21" i="76" s="1"/>
  <c r="F22" i="76"/>
  <c r="E22" i="76" s="1"/>
  <c r="J22" i="76"/>
  <c r="I22" i="76" s="1"/>
  <c r="N22" i="76"/>
  <c r="M22" i="76" s="1"/>
  <c r="F23" i="76"/>
  <c r="E23" i="76" s="1"/>
  <c r="J23" i="76"/>
  <c r="I23" i="76" s="1"/>
  <c r="N23" i="76"/>
  <c r="M23" i="76" s="1"/>
  <c r="F24" i="76"/>
  <c r="E24" i="76" s="1"/>
  <c r="J24" i="76"/>
  <c r="I24" i="76" s="1"/>
  <c r="N24" i="76"/>
  <c r="M24" i="76" s="1"/>
  <c r="F25" i="76"/>
  <c r="E25" i="76" s="1"/>
  <c r="J25" i="76"/>
  <c r="I25" i="76" s="1"/>
  <c r="N25" i="76"/>
  <c r="M25" i="76" s="1"/>
  <c r="F26" i="76"/>
  <c r="E26" i="76" s="1"/>
  <c r="J26" i="76"/>
  <c r="I26" i="76" s="1"/>
  <c r="N26" i="76"/>
  <c r="M26" i="76" s="1"/>
  <c r="F27" i="76"/>
  <c r="E27" i="76" s="1"/>
  <c r="J27" i="76"/>
  <c r="I27" i="76" s="1"/>
  <c r="N27" i="76"/>
  <c r="M27" i="76" s="1"/>
  <c r="F28" i="76"/>
  <c r="E28" i="76" s="1"/>
  <c r="J28" i="76"/>
  <c r="I28" i="76" s="1"/>
  <c r="N28" i="76"/>
  <c r="M28" i="76" s="1"/>
  <c r="F29" i="76"/>
  <c r="E29" i="76" s="1"/>
  <c r="J29" i="76"/>
  <c r="I29" i="76" s="1"/>
  <c r="N29" i="76"/>
  <c r="M29" i="76" s="1"/>
  <c r="F11" i="76" l="1"/>
  <c r="E11" i="76" s="1"/>
  <c r="J11" i="76"/>
  <c r="I11" i="76" s="1"/>
  <c r="N11" i="76"/>
  <c r="M11" i="76" s="1"/>
  <c r="F12" i="76"/>
  <c r="E12" i="76" s="1"/>
  <c r="J12" i="76"/>
  <c r="I12" i="76" s="1"/>
  <c r="N12" i="76"/>
  <c r="M12" i="76" s="1"/>
  <c r="N35" i="89" l="1"/>
  <c r="M35" i="89" s="1"/>
  <c r="J35" i="89"/>
  <c r="I35" i="89" s="1"/>
  <c r="F35" i="89"/>
  <c r="E35" i="89" s="1"/>
  <c r="N34" i="89"/>
  <c r="M34" i="89" s="1"/>
  <c r="J34" i="89"/>
  <c r="I34" i="89" s="1"/>
  <c r="F34" i="89"/>
  <c r="E34" i="89" s="1"/>
  <c r="N33" i="89"/>
  <c r="M33" i="89" s="1"/>
  <c r="J33" i="89"/>
  <c r="I33" i="89" s="1"/>
  <c r="F33" i="89"/>
  <c r="E33" i="89" s="1"/>
  <c r="N32" i="89"/>
  <c r="M32" i="89" s="1"/>
  <c r="J32" i="89"/>
  <c r="I32" i="89" s="1"/>
  <c r="F32" i="89"/>
  <c r="E32" i="89" s="1"/>
  <c r="N31" i="89"/>
  <c r="M31" i="89" s="1"/>
  <c r="J31" i="89"/>
  <c r="I31" i="89" s="1"/>
  <c r="F31" i="89"/>
  <c r="E31" i="89" s="1"/>
  <c r="N30" i="89"/>
  <c r="M30" i="89" s="1"/>
  <c r="J30" i="89"/>
  <c r="I30" i="89" s="1"/>
  <c r="F30" i="89"/>
  <c r="E30" i="89" s="1"/>
  <c r="N29" i="89"/>
  <c r="M29" i="89" s="1"/>
  <c r="J29" i="89"/>
  <c r="I29" i="89" s="1"/>
  <c r="F29" i="89"/>
  <c r="E29" i="89" s="1"/>
  <c r="N28" i="89"/>
  <c r="M28" i="89" s="1"/>
  <c r="J28" i="89"/>
  <c r="I28" i="89" s="1"/>
  <c r="F28" i="89"/>
  <c r="E28" i="89" s="1"/>
  <c r="N27" i="89"/>
  <c r="M27" i="89" s="1"/>
  <c r="J27" i="89"/>
  <c r="I27" i="89" s="1"/>
  <c r="F27" i="89"/>
  <c r="E27" i="89" s="1"/>
  <c r="N26" i="89"/>
  <c r="M26" i="89" s="1"/>
  <c r="J26" i="89"/>
  <c r="I26" i="89" s="1"/>
  <c r="F26" i="89"/>
  <c r="E26" i="89" s="1"/>
  <c r="N25" i="89"/>
  <c r="M25" i="89" s="1"/>
  <c r="J25" i="89"/>
  <c r="I25" i="89" s="1"/>
  <c r="F25" i="89"/>
  <c r="E25" i="89" s="1"/>
  <c r="N24" i="89"/>
  <c r="M24" i="89" s="1"/>
  <c r="J24" i="89"/>
  <c r="I24" i="89" s="1"/>
  <c r="F24" i="89"/>
  <c r="E24" i="89" s="1"/>
  <c r="N23" i="89"/>
  <c r="M23" i="89" s="1"/>
  <c r="J23" i="89"/>
  <c r="I23" i="89" s="1"/>
  <c r="F23" i="89"/>
  <c r="E23" i="89" s="1"/>
  <c r="N22" i="89"/>
  <c r="M22" i="89" s="1"/>
  <c r="J22" i="89"/>
  <c r="I22" i="89" s="1"/>
  <c r="F22" i="89"/>
  <c r="E22" i="89" s="1"/>
  <c r="N21" i="89"/>
  <c r="M21" i="89" s="1"/>
  <c r="J21" i="89"/>
  <c r="I21" i="89" s="1"/>
  <c r="F21" i="89"/>
  <c r="E21" i="89" s="1"/>
  <c r="N20" i="89"/>
  <c r="M20" i="89" s="1"/>
  <c r="J20" i="89"/>
  <c r="I20" i="89" s="1"/>
  <c r="F20" i="89"/>
  <c r="E20" i="89" s="1"/>
  <c r="N19" i="89"/>
  <c r="M19" i="89" s="1"/>
  <c r="J19" i="89"/>
  <c r="I19" i="89" s="1"/>
  <c r="F19" i="89"/>
  <c r="E19" i="89" s="1"/>
  <c r="N18" i="89"/>
  <c r="M18" i="89" s="1"/>
  <c r="J18" i="89"/>
  <c r="I18" i="89" s="1"/>
  <c r="F18" i="89"/>
  <c r="E18" i="89" s="1"/>
  <c r="N17" i="89"/>
  <c r="M17" i="89" s="1"/>
  <c r="J17" i="89"/>
  <c r="I17" i="89" s="1"/>
  <c r="F17" i="89"/>
  <c r="E17" i="89" s="1"/>
  <c r="N16" i="89"/>
  <c r="M16" i="89" s="1"/>
  <c r="J16" i="89"/>
  <c r="I16" i="89" s="1"/>
  <c r="F16" i="89"/>
  <c r="E16" i="89" s="1"/>
  <c r="N15" i="89"/>
  <c r="M15" i="89" s="1"/>
  <c r="J15" i="89"/>
  <c r="I15" i="89" s="1"/>
  <c r="F15" i="89"/>
  <c r="E15" i="89" s="1"/>
  <c r="N14" i="89"/>
  <c r="M14" i="89" s="1"/>
  <c r="J14" i="89"/>
  <c r="I14" i="89" s="1"/>
  <c r="F14" i="89"/>
  <c r="E14" i="89" s="1"/>
  <c r="N13" i="89"/>
  <c r="M13" i="89" s="1"/>
  <c r="J13" i="89"/>
  <c r="I13" i="89" s="1"/>
  <c r="F13" i="89"/>
  <c r="E13" i="89" s="1"/>
  <c r="N12" i="89"/>
  <c r="M12" i="89" s="1"/>
  <c r="J12" i="89"/>
  <c r="I12" i="89" s="1"/>
  <c r="F12" i="89"/>
  <c r="E12" i="89" s="1"/>
  <c r="N11" i="89"/>
  <c r="M11" i="89" s="1"/>
  <c r="J11" i="89"/>
  <c r="I11" i="89" s="1"/>
  <c r="F11" i="89"/>
  <c r="E11" i="89" s="1"/>
  <c r="N10" i="89"/>
  <c r="M10" i="89" s="1"/>
  <c r="J10" i="89"/>
  <c r="I10" i="89" s="1"/>
  <c r="F10" i="89"/>
  <c r="E10" i="89" s="1"/>
  <c r="N9" i="89"/>
  <c r="M9" i="89" s="1"/>
  <c r="J9" i="89"/>
  <c r="I9" i="89" s="1"/>
  <c r="F9" i="89"/>
  <c r="E9" i="89" s="1"/>
  <c r="N8" i="89"/>
  <c r="M8" i="89" s="1"/>
  <c r="J8" i="89"/>
  <c r="I8" i="89" s="1"/>
  <c r="F8" i="89"/>
  <c r="E8" i="89" s="1"/>
  <c r="N7" i="89"/>
  <c r="M7" i="89" s="1"/>
  <c r="J7" i="89"/>
  <c r="I7" i="89" s="1"/>
  <c r="F7" i="89"/>
  <c r="E7" i="89" s="1"/>
  <c r="N6" i="89"/>
  <c r="J6" i="89"/>
  <c r="F6" i="89"/>
  <c r="J36" i="89" l="1"/>
  <c r="F36" i="89"/>
  <c r="N36" i="89"/>
  <c r="E6" i="89"/>
  <c r="E36" i="89" s="1"/>
  <c r="I6" i="89"/>
  <c r="I36" i="89" s="1"/>
  <c r="M6" i="89"/>
  <c r="M36" i="89" s="1"/>
  <c r="F37" i="89" l="1"/>
  <c r="N36" i="76" l="1"/>
  <c r="M36" i="76" s="1"/>
  <c r="J36" i="76"/>
  <c r="I36" i="76" s="1"/>
  <c r="F36" i="76"/>
  <c r="E36" i="76" s="1"/>
  <c r="N35" i="76"/>
  <c r="M35" i="76" s="1"/>
  <c r="J35" i="76"/>
  <c r="I35" i="76" s="1"/>
  <c r="F35" i="76"/>
  <c r="E35" i="76" s="1"/>
  <c r="N34" i="76"/>
  <c r="M34" i="76" s="1"/>
  <c r="J34" i="76"/>
  <c r="I34" i="76" s="1"/>
  <c r="F34" i="76"/>
  <c r="E34" i="76" s="1"/>
  <c r="N33" i="76"/>
  <c r="M33" i="76" s="1"/>
  <c r="J33" i="76"/>
  <c r="I33" i="76" s="1"/>
  <c r="F33" i="76"/>
  <c r="E33" i="76" s="1"/>
  <c r="N32" i="76"/>
  <c r="M32" i="76" s="1"/>
  <c r="J32" i="76"/>
  <c r="I32" i="76" s="1"/>
  <c r="F32" i="76"/>
  <c r="E32" i="76" s="1"/>
  <c r="N31" i="76"/>
  <c r="M31" i="76" s="1"/>
  <c r="J31" i="76"/>
  <c r="I31" i="76" s="1"/>
  <c r="F31" i="76"/>
  <c r="E31" i="76" s="1"/>
  <c r="N30" i="76"/>
  <c r="M30" i="76" s="1"/>
  <c r="J30" i="76"/>
  <c r="I30" i="76" s="1"/>
  <c r="F30" i="76"/>
  <c r="E30" i="76" s="1"/>
  <c r="N13" i="76"/>
  <c r="M13" i="76" s="1"/>
  <c r="J13" i="76"/>
  <c r="I13" i="76" s="1"/>
  <c r="F13" i="76"/>
  <c r="E13" i="76" s="1"/>
  <c r="N10" i="76"/>
  <c r="M10" i="76" s="1"/>
  <c r="J10" i="76"/>
  <c r="I10" i="76" s="1"/>
  <c r="F10" i="76"/>
  <c r="E10" i="76" s="1"/>
  <c r="N9" i="76"/>
  <c r="M9" i="76" s="1"/>
  <c r="J9" i="76"/>
  <c r="I9" i="76" s="1"/>
  <c r="F9" i="76"/>
  <c r="E9" i="76" s="1"/>
  <c r="N8" i="76"/>
  <c r="M8" i="76" s="1"/>
  <c r="J8" i="76"/>
  <c r="I8" i="76" s="1"/>
  <c r="F8" i="76"/>
  <c r="E8" i="76" s="1"/>
  <c r="N7" i="76"/>
  <c r="M7" i="76" s="1"/>
  <c r="J7" i="76"/>
  <c r="I7" i="76" s="1"/>
  <c r="F7" i="76"/>
  <c r="E7" i="76" s="1"/>
  <c r="N6" i="76"/>
  <c r="J6" i="76"/>
  <c r="F6" i="76"/>
  <c r="N37" i="76" l="1"/>
  <c r="J37" i="76"/>
  <c r="F37" i="76"/>
  <c r="E6" i="76"/>
  <c r="E37" i="76" s="1"/>
  <c r="I6" i="76"/>
  <c r="I37" i="76" s="1"/>
  <c r="M6" i="76"/>
  <c r="M37" i="76" s="1"/>
  <c r="F38" i="76" l="1"/>
  <c r="E38" i="186"/>
  <c r="I38" i="186" s="1"/>
  <c r="AB20" i="138" s="1"/>
  <c r="AC20" i="138" s="1"/>
  <c r="N37" i="161"/>
  <c r="L38" i="161"/>
</calcChain>
</file>

<file path=xl/comments1.xml><?xml version="1.0" encoding="utf-8"?>
<comments xmlns="http://schemas.openxmlformats.org/spreadsheetml/2006/main">
  <authors>
    <author>Author</author>
  </authors>
  <commentList>
    <comment ref="B12" authorId="0" shapeId="0">
      <text>
        <r>
          <rPr>
            <b/>
            <sz val="9"/>
            <color indexed="81"/>
            <rFont val="Tahoma"/>
          </rPr>
          <t>Author:
បុគ្គលិកថ្មី</t>
        </r>
      </text>
    </comment>
    <comment ref="B18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លាឈប់</t>
        </r>
      </text>
    </comment>
    <comment ref="B2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បុគ្គលិកលាឈប់</t>
        </r>
      </text>
    </comment>
    <comment ref="B28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បុគ្គលិកថ្មី</t>
        </r>
      </text>
    </comment>
    <comment ref="B31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បុគ្កលិកលាឈប់</t>
        </r>
      </text>
    </comment>
    <comment ref="B32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បុគ្គលិលាឈប់</t>
        </r>
      </text>
    </comment>
    <comment ref="B3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បុគ្គលិកថ្មី</t>
        </r>
      </text>
    </comment>
  </commentList>
</comments>
</file>

<file path=xl/sharedStrings.xml><?xml version="1.0" encoding="utf-8"?>
<sst xmlns="http://schemas.openxmlformats.org/spreadsheetml/2006/main" count="2354" uniqueCount="261">
  <si>
    <t>Date</t>
  </si>
  <si>
    <t>Day</t>
  </si>
  <si>
    <t>Mor</t>
  </si>
  <si>
    <t>C.In</t>
  </si>
  <si>
    <t>C.Out</t>
  </si>
  <si>
    <t>Aft</t>
  </si>
  <si>
    <t>In Minutes</t>
  </si>
  <si>
    <t>Eve</t>
  </si>
  <si>
    <t>Sat</t>
  </si>
  <si>
    <t>Sun</t>
  </si>
  <si>
    <t>Mon</t>
  </si>
  <si>
    <t>Tue</t>
  </si>
  <si>
    <t>Wed</t>
  </si>
  <si>
    <t>Thu</t>
  </si>
  <si>
    <t>Fri</t>
  </si>
  <si>
    <t>In Hours
(A)</t>
  </si>
  <si>
    <t>In Hours
(M)</t>
  </si>
  <si>
    <t>In Hours (E)</t>
  </si>
  <si>
    <t>Total (M)</t>
  </si>
  <si>
    <t>Total (A)</t>
  </si>
  <si>
    <t>Total (E)</t>
  </si>
  <si>
    <t>Total (M), (A) &amp; (E)</t>
  </si>
  <si>
    <t>Morning Shift</t>
  </si>
  <si>
    <t>Afternoon Shift</t>
  </si>
  <si>
    <t>Evening Shift</t>
  </si>
  <si>
    <t>Forget to clock in/out or Early/Late to clock in/out (Record in the Attendance Book)</t>
  </si>
  <si>
    <t>ល.រ</t>
  </si>
  <si>
    <t>គោត្តនាម និងនាម</t>
  </si>
  <si>
    <t>ភេទ</t>
  </si>
  <si>
    <t>តួនាទី</t>
  </si>
  <si>
    <t>ម៉ោងពេលធ្វើការច័ន្ទ ដល់ សុក្រ</t>
  </si>
  <si>
    <t>ម៉ោងពេលធ្វើការសៅរ៍ និងអាទិត្យ</t>
  </si>
  <si>
    <t>ថ្ងៃឈប់សំរាក</t>
  </si>
  <si>
    <t>ចំនួនថ្ងៃសុំច្បាប់</t>
  </si>
  <si>
    <t>ចំនួនថ្ងៃសុំច្បាប់ឈឺ</t>
  </si>
  <si>
    <t>ប</t>
  </si>
  <si>
    <t>ច័ន្ទ-អង្គារ៍</t>
  </si>
  <si>
    <t>ស៊្រុន សារក្ស</t>
  </si>
  <si>
    <t>ព្រហស្បតិ៍</t>
  </si>
  <si>
    <t>ពុធ</t>
  </si>
  <si>
    <t>ស៊ន រ៉ុន</t>
  </si>
  <si>
    <t>-</t>
  </si>
  <si>
    <t>អង្គារ៍</t>
  </si>
  <si>
    <t>8</t>
  </si>
  <si>
    <t>ស</t>
  </si>
  <si>
    <t>សុក្រ</t>
  </si>
  <si>
    <t>ច័ន្ទ-សុក្រ</t>
  </si>
  <si>
    <t>ស៊ីន ស៊ីណា</t>
  </si>
  <si>
    <t>ប្រធានការិ.ថ្នាក់ឆ្នាំមូលដ្ឋាន</t>
  </si>
  <si>
    <t>វេង ចំប៉ា</t>
  </si>
  <si>
    <t>ជំនួយការថ្នាក់ឆ្នាំមូលដ្ឋាន</t>
  </si>
  <si>
    <t>ស៊ាង សុខជា</t>
  </si>
  <si>
    <t>ច័ន្ទ</t>
  </si>
  <si>
    <t>លេខាផ្តល់ព័ត៌មាន</t>
  </si>
  <si>
    <t>ជំនួយការរដ្ឋបាល</t>
  </si>
  <si>
    <t>សៅ លីណា</t>
  </si>
  <si>
    <t>ឆាវ ឆាយា</t>
  </si>
  <si>
    <t>ហ៊ាង ប្រុស</t>
  </si>
  <si>
    <t>អ៊ុក ចន្ថា</t>
  </si>
  <si>
    <t>9</t>
  </si>
  <si>
    <t>ថ្ងៃខែឆ្នាំ
ចូល​បំរើ
ការងារ</t>
  </si>
  <si>
    <t>សាខាសាកលវិទ្យាល័យគ្រប់គ្រង និង​សេដ្ឋកិច្ច ខេត្តកំពង់ចាម</t>
  </si>
  <si>
    <t>Name: Srun Sarak</t>
  </si>
  <si>
    <t>Public Holidays</t>
  </si>
  <si>
    <t>ជន គន្ធី</t>
  </si>
  <si>
    <t>សន្តិសុខ</t>
  </si>
  <si>
    <t>University of Management and Economics, Kampong Cham Branch</t>
  </si>
  <si>
    <t>មួន ប៊ុនមួយ</t>
  </si>
  <si>
    <t>ផាន ប៉េងអាន</t>
  </si>
  <si>
    <t>Number of Working Hour in Dec 2012</t>
  </si>
  <si>
    <t>Position: Admin Assistant</t>
  </si>
  <si>
    <t>Name: sna</t>
  </si>
  <si>
    <t>Position:  Head of Foundatin Year Office</t>
  </si>
  <si>
    <t>:</t>
  </si>
  <si>
    <t>Name: Sin Sina</t>
  </si>
  <si>
    <t>ID</t>
  </si>
  <si>
    <t>004</t>
  </si>
  <si>
    <t>005</t>
  </si>
  <si>
    <t>007</t>
  </si>
  <si>
    <t>024</t>
  </si>
  <si>
    <t>016</t>
  </si>
  <si>
    <t>013</t>
  </si>
  <si>
    <t>025</t>
  </si>
  <si>
    <t>029</t>
  </si>
  <si>
    <t>026</t>
  </si>
  <si>
    <t>032</t>
  </si>
  <si>
    <t>030</t>
  </si>
  <si>
    <t>034</t>
  </si>
  <si>
    <t>037</t>
  </si>
  <si>
    <t>អ្នកសម្របសម្រួល AC</t>
  </si>
  <si>
    <t>ចំនួនម៉ោង/៣០ថ្ងៃ</t>
  </si>
  <si>
    <t>សរុបម៉ោងប្រចាំខែ</t>
  </si>
  <si>
    <t>ចំនួនម៉ោងគណនាបន្ថែម</t>
  </si>
  <si>
    <t>ចំនួនថ្ងៃបុណ្យជាតិ</t>
  </si>
  <si>
    <t>អ្នកអនាម័យ</t>
  </si>
  <si>
    <t>សៅរ៍</t>
  </si>
  <si>
    <t>4</t>
  </si>
  <si>
    <t>5</t>
  </si>
  <si>
    <t>Name: Seang Sokchea</t>
  </si>
  <si>
    <t>សៅរ៍-អាទិត្យ</t>
  </si>
  <si>
    <t>Name: Shon Run</t>
  </si>
  <si>
    <t>Name: Sao Lina</t>
  </si>
  <si>
    <t>Name: Chim Ratana</t>
  </si>
  <si>
    <t>Name: Uk Vuthea</t>
  </si>
  <si>
    <t>Name: Veng Champa</t>
  </si>
  <si>
    <t>Name: Phan Peng Ann</t>
  </si>
  <si>
    <t>Name: Chon Kunthy</t>
  </si>
  <si>
    <t>Name: Chhav Chhaiya</t>
  </si>
  <si>
    <t>Name: Uk Chantha</t>
  </si>
  <si>
    <t>Name: Chhav Seavmey</t>
  </si>
  <si>
    <t>Name: Heang Bros</t>
  </si>
  <si>
    <t>បានឃើញ និងទទួលស្គាល់</t>
  </si>
  <si>
    <t>ព្រឹក</t>
  </si>
  <si>
    <t>រសៀល</t>
  </si>
  <si>
    <t>យប់</t>
  </si>
  <si>
    <t>ចូល</t>
  </si>
  <si>
    <t>ចេញ</t>
  </si>
  <si>
    <t>ម៉ោង/ថ្ងៃ</t>
  </si>
  <si>
    <t>ម៉ោង/សប្តាហ៍</t>
  </si>
  <si>
    <t>ម៉ោង/៣១ថ្ងៃ</t>
  </si>
  <si>
    <t>សរុបម៉ោងក្នុង FP</t>
  </si>
  <si>
    <t>ម៉ោងអប្បបរមា</t>
  </si>
  <si>
    <t>ប្រធានសន្តិសុខ</t>
  </si>
  <si>
    <t>ជំ.ការិយាសិក្សាថ្នាក់ឆ្នាំមូលដ្ឋាន</t>
  </si>
  <si>
    <t>Position: Vice Director Post Graguate &amp; GEP</t>
  </si>
  <si>
    <t>Position: Foundation Year Assistant</t>
  </si>
  <si>
    <t xml:space="preserve">Position: Fountion Year Assistant </t>
  </si>
  <si>
    <t>នាយករងទទួលបន្ទុកផ្នែករដ្ឋបាល</t>
  </si>
  <si>
    <t>ចំនួនម៉ោង/28ថ្ងៃ</t>
  </si>
  <si>
    <t>Leave with Permission</t>
  </si>
  <si>
    <t>Leave without Permission</t>
  </si>
  <si>
    <t>A</t>
  </si>
  <si>
    <t>H</t>
  </si>
  <si>
    <t>P</t>
  </si>
  <si>
    <t>ចំនួនឈប់ឥតច្បាប់</t>
  </si>
  <si>
    <t>Number of Working Hour in March  2013</t>
  </si>
  <si>
    <t>Note</t>
  </si>
  <si>
    <t>Working H</t>
  </si>
  <si>
    <t>Total M</t>
  </si>
  <si>
    <t>Total A</t>
  </si>
  <si>
    <t>Total E</t>
  </si>
  <si>
    <t>Total All</t>
  </si>
  <si>
    <t>Come late</t>
  </si>
  <si>
    <t>And late</t>
  </si>
  <si>
    <t>Convert to</t>
  </si>
  <si>
    <t>:Public Holidays</t>
  </si>
  <si>
    <t>:Leave with Per</t>
  </si>
  <si>
    <t>:Leave without Permission</t>
  </si>
  <si>
    <t xml:space="preserve">Name:Muon Bun Muoy </t>
  </si>
  <si>
    <t xml:space="preserve">Position: Head of Security Guard </t>
  </si>
  <si>
    <t xml:space="preserve">Position: Security Guard </t>
  </si>
  <si>
    <t>Position: American Corner Coordinator</t>
  </si>
  <si>
    <t xml:space="preserve"> </t>
  </si>
  <si>
    <t>Position: Vice Director Foundation Year Office</t>
  </si>
  <si>
    <t xml:space="preserve"> University of Management and Economics Kampong Cham Branch</t>
  </si>
  <si>
    <t>ចំនួនមកយឺត (ដង)</t>
  </si>
  <si>
    <t>Position:  Receptionist</t>
  </si>
  <si>
    <t>Position:  Academic Assistant</t>
  </si>
  <si>
    <t>Name: Diep Lineang</t>
  </si>
  <si>
    <t>7.5</t>
  </si>
  <si>
    <t>អ៊ុក ស្រីពៅ</t>
  </si>
  <si>
    <t>Name: Uk Srey pov</t>
  </si>
  <si>
    <t>Name: Vong Sieha</t>
  </si>
  <si>
    <t>ជំនួយការគណនេយ្យ</t>
  </si>
  <si>
    <t>វង សីហា</t>
  </si>
  <si>
    <t>Assistant GEP</t>
  </si>
  <si>
    <t>40</t>
  </si>
  <si>
    <t>ជំនួយការជ័យ​ GEP</t>
  </si>
  <si>
    <t>និន នឿន</t>
  </si>
  <si>
    <t>អ៊ួច វាសនា</t>
  </si>
  <si>
    <t>Name: Ouch Veasna</t>
  </si>
  <si>
    <t>048</t>
  </si>
  <si>
    <t>047</t>
  </si>
  <si>
    <t>050</t>
  </si>
  <si>
    <t>054</t>
  </si>
  <si>
    <t xml:space="preserve">Position: Claner </t>
  </si>
  <si>
    <t>Name: Sath Boramy</t>
  </si>
  <si>
    <t>សាត បូ រាមី</t>
  </si>
  <si>
    <t>055</t>
  </si>
  <si>
    <t>Name:Chin Noeun</t>
  </si>
  <si>
    <t>គណនេយ្យករ</t>
  </si>
  <si>
    <t>Position: Accoantant</t>
  </si>
  <si>
    <t>សាកលវិទ្យាល័យគ្រប់គ្រង និងសេដ្ឋកិច្ច
សាខាខេត្តកំពង់ចាម</t>
  </si>
  <si>
    <t>ឈ្មោះ</t>
  </si>
  <si>
    <t>កាលបរិច្ឆេទ</t>
  </si>
  <si>
    <t>អវត្តមាន</t>
  </si>
  <si>
    <t>សរុប</t>
  </si>
  <si>
    <t>ច្បាប់</t>
  </si>
  <si>
    <t>ឥតច្បាប់</t>
  </si>
  <si>
    <t>1
1</t>
  </si>
  <si>
    <t>ដៀប លីនាង</t>
  </si>
  <si>
    <t>Marinas Emily</t>
  </si>
  <si>
    <t>061</t>
  </si>
  <si>
    <t>Academic Assistant</t>
  </si>
  <si>
    <t>F</t>
  </si>
  <si>
    <t>Name: Marinas Emilyn</t>
  </si>
  <si>
    <t>វ៉ា ស្រីលាភ</t>
  </si>
  <si>
    <t>063</t>
  </si>
  <si>
    <t>ជំនួយការសិក្សា និង លេខាផ្តល់ព័ត៌មាន</t>
  </si>
  <si>
    <t>Name:Va Srey Leap</t>
  </si>
  <si>
    <t>Position:Academic &amp; Receptionist</t>
  </si>
  <si>
    <t>អ៊ុក វណ្ណារ៉ា</t>
  </si>
  <si>
    <t>065</t>
  </si>
  <si>
    <t>នាយកប្រត្តិបត្តិ</t>
  </si>
  <si>
    <t>8.5</t>
  </si>
  <si>
    <t>Name: OUK VANNARA</t>
  </si>
  <si>
    <t>វ៉ាចាន់គង្គា</t>
  </si>
  <si>
    <t>Name: Va Chankongkea</t>
  </si>
  <si>
    <t>14/07/2014
21/07/2014</t>
  </si>
  <si>
    <t>1
0.5</t>
  </si>
  <si>
    <t>216</t>
  </si>
  <si>
    <t>total</t>
  </si>
  <si>
    <t>ចំនួនម៉ោងធ្វើការបុគ្គលិកសំរាប់ខែ​ សីហា ឆ្នាំ២០១៤</t>
  </si>
  <si>
    <t xml:space="preserve">Position: Assistant to Executive Deirector &amp; IT </t>
  </si>
  <si>
    <t>ជំនួយការនាយក និង ពត៌មានវិទ្យា</t>
  </si>
  <si>
    <t>ជំនួយការការិយាល័យសិក្សា</t>
  </si>
  <si>
    <t>កេង ស៊ីចាន់</t>
  </si>
  <si>
    <t>Position: Assistant Academic</t>
  </si>
  <si>
    <t>នាយករង​នាយកប្រតិបត្តិ</t>
  </si>
  <si>
    <t>053</t>
  </si>
  <si>
    <t>ស្រ៊ុន សារាក្ស</t>
  </si>
  <si>
    <t>04</t>
  </si>
  <si>
    <t>17/08/1014</t>
  </si>
  <si>
    <t>ព្រឹទ្ធបុរសរង</t>
  </si>
  <si>
    <t>05</t>
  </si>
  <si>
    <t>17/08/2014</t>
  </si>
  <si>
    <t>25/08/2014</t>
  </si>
  <si>
    <t>ជំនួយការ GEP</t>
  </si>
  <si>
    <t>នាយករង</t>
  </si>
  <si>
    <t>អ្នកសម្របសម្រួលបណ្ណាល័យ</t>
  </si>
  <si>
    <t>4/8/2014
05/08/2014
6/08/2014
12/08/2014</t>
  </si>
  <si>
    <t>1
0.5
2
4</t>
  </si>
  <si>
    <t>ផ្សេងៗ</t>
  </si>
  <si>
    <t>4 Mission</t>
  </si>
  <si>
    <t>ប្រធានមូលដ្ឋាល</t>
  </si>
  <si>
    <t>08/08/2014</t>
  </si>
  <si>
    <t>09/08/2014
10/08/2014
11/08/2014</t>
  </si>
  <si>
    <t>1
1
1</t>
  </si>
  <si>
    <t>លេខាផ្តល់ពត៌មាន</t>
  </si>
  <si>
    <t>30/08/2014</t>
  </si>
  <si>
    <t>វ៉ាន់ ចាន់ គង្គា</t>
  </si>
  <si>
    <t>04/08/2014
05/08/2014</t>
  </si>
  <si>
    <t xml:space="preserve">1
1
</t>
  </si>
  <si>
    <t>11/08/2014
12/08/2014</t>
  </si>
  <si>
    <t>បញ្ជីថ្ងៃឈប់សំរាកមានច្បាប់ និងឥតច្បាប់ របស់បុគ្គលិក ប្រចាំខែ​ សីហា ឆ្នាំ២០១៤</t>
  </si>
  <si>
    <t>អ៊ូច វាសនា</t>
  </si>
  <si>
    <t>ជំនួយការិយាល័យសិក្សា</t>
  </si>
  <si>
    <t>02/08/2014
03/08/2014
04/08/2014
05/08/2014</t>
  </si>
  <si>
    <t>1
1
1
1</t>
  </si>
  <si>
    <t>ស៊ីថាន់ តុងហ៊ី</t>
  </si>
  <si>
    <t>3.5</t>
  </si>
  <si>
    <t>អ៉ី បូរ៉ា</t>
  </si>
  <si>
    <t>5.5</t>
  </si>
  <si>
    <t>ហាក់ សុវណ្ណារា</t>
  </si>
  <si>
    <t>ប៉ោង កំសត់</t>
  </si>
  <si>
    <t>057</t>
  </si>
  <si>
    <t>Name: Ie Bora</t>
  </si>
  <si>
    <t>Position:  Assistant Accounting</t>
  </si>
  <si>
    <t>Position: Executive Director</t>
  </si>
  <si>
    <t>Name: Hak vanara</t>
  </si>
  <si>
    <t>អ៊ុក វុទ្ធា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</si>
</sst>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409]d\-mmm\-yy;@"/>
    <numFmt numFmtId="165" formatCode="[h]:mm"/>
    <numFmt numFmtId="166" formatCode="[h]:mm&quot; mn&quot;"/>
    <numFmt numFmtId="167" formatCode="[=1]\ 0&quot; Time&quot;;[&gt;1]\ 0&quot; Times&quot;;"/>
    <numFmt numFmtId="168" formatCode="&quot;Number of Working Hour in &quot;mmmm\ yyyy"/>
    <numFmt numFmtId="169" formatCode="ddd"/>
    <numFmt numFmtId="170" formatCode="0.0"/>
  </numFmts>
  <fonts count="3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Kh System"/>
    </font>
    <font>
      <sz val="8"/>
      <color theme="0"/>
      <name val="Kh System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Khmer OS Muol Light"/>
    </font>
    <font>
      <sz val="8"/>
      <name val="Kh System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Khmer OS Battambang"/>
    </font>
    <font>
      <b/>
      <sz val="8"/>
      <color rgb="FFFF0000"/>
      <name val="Khmer OS Battambang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1"/>
      <name val="Khmer OS"/>
    </font>
    <font>
      <sz val="14"/>
      <color theme="1"/>
      <name val="Khmer OS Muol Light"/>
    </font>
    <font>
      <sz val="12"/>
      <color theme="1"/>
      <name val="Khmer OS Battambang"/>
    </font>
    <font>
      <sz val="11"/>
      <color theme="1"/>
      <name val="Khmer OS Battambang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</font>
    <font>
      <b/>
      <sz val="9"/>
      <color indexed="81"/>
      <name val="Tahoma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43" fontId="16" fillId="0" borderId="0" applyFont="0" applyFill="0" applyBorder="0" applyAlignment="0" applyProtection="0"/>
  </cellStyleXfs>
  <cellXfs count="330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2" borderId="1" xfId="0" applyNumberFormat="1" applyFill="1" applyBorder="1" applyAlignment="1"/>
    <xf numFmtId="20" fontId="0" fillId="2" borderId="1" xfId="0" applyNumberFormat="1" applyFill="1" applyBorder="1" applyAlignment="1"/>
    <xf numFmtId="1" fontId="0" fillId="4" borderId="1" xfId="0" applyNumberFormat="1" applyFill="1" applyBorder="1" applyAlignment="1">
      <alignment vertical="center"/>
    </xf>
    <xf numFmtId="1" fontId="0" fillId="6" borderId="1" xfId="0" applyNumberFormat="1" applyFill="1" applyBorder="1" applyAlignment="1">
      <alignment vertical="center"/>
    </xf>
    <xf numFmtId="1" fontId="0" fillId="5" borderId="1" xfId="0" applyNumberFormat="1" applyFill="1" applyBorder="1" applyAlignment="1">
      <alignment vertical="center"/>
    </xf>
    <xf numFmtId="1" fontId="0" fillId="7" borderId="1" xfId="0" applyNumberFormat="1" applyFill="1" applyBorder="1"/>
    <xf numFmtId="20" fontId="0" fillId="0" borderId="1" xfId="0" applyNumberFormat="1" applyFill="1" applyBorder="1" applyAlignment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20" fontId="0" fillId="8" borderId="1" xfId="0" applyNumberFormat="1" applyFill="1" applyBorder="1" applyAlignment="1"/>
    <xf numFmtId="1" fontId="0" fillId="8" borderId="1" xfId="0" applyNumberFormat="1" applyFill="1" applyBorder="1" applyAlignment="1"/>
    <xf numFmtId="0" fontId="0" fillId="8" borderId="1" xfId="0" applyFill="1" applyBorder="1" applyAlignment="1"/>
    <xf numFmtId="0" fontId="0" fillId="8" borderId="0" xfId="0" applyFill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164" fontId="3" fillId="0" borderId="0" xfId="0" applyNumberFormat="1" applyFont="1" applyBorder="1"/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0" fontId="0" fillId="0" borderId="1" xfId="0" applyNumberFormat="1" applyBorder="1" applyAlignment="1"/>
    <xf numFmtId="0" fontId="0" fillId="0" borderId="1" xfId="0" applyFill="1" applyBorder="1" applyAlignment="1"/>
    <xf numFmtId="20" fontId="0" fillId="9" borderId="1" xfId="0" applyNumberFormat="1" applyFill="1" applyBorder="1" applyAlignment="1"/>
    <xf numFmtId="0" fontId="0" fillId="9" borderId="1" xfId="0" applyFill="1" applyBorder="1" applyAlignment="1"/>
    <xf numFmtId="0" fontId="3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0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vertical="center"/>
    </xf>
    <xf numFmtId="0" fontId="7" fillId="12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vertical="center" wrapText="1"/>
    </xf>
    <xf numFmtId="0" fontId="7" fillId="14" borderId="12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7" fillId="12" borderId="4" xfId="0" applyFont="1" applyFill="1" applyBorder="1" applyAlignment="1">
      <alignment vertical="center" wrapText="1"/>
    </xf>
    <xf numFmtId="0" fontId="6" fillId="14" borderId="5" xfId="0" applyFont="1" applyFill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vertical="center" wrapText="1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5" fontId="0" fillId="11" borderId="0" xfId="0" applyNumberFormat="1" applyFill="1" applyAlignment="1">
      <alignment horizontal="center" vertical="center"/>
    </xf>
    <xf numFmtId="43" fontId="0" fillId="0" borderId="1" xfId="2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170" fontId="11" fillId="0" borderId="1" xfId="0" applyNumberFormat="1" applyFont="1" applyFill="1" applyBorder="1" applyAlignment="1">
      <alignment horizontal="center" vertical="center"/>
    </xf>
    <xf numFmtId="1" fontId="13" fillId="10" borderId="1" xfId="0" applyNumberFormat="1" applyFont="1" applyFill="1" applyBorder="1" applyAlignment="1">
      <alignment horizontal="center" vertical="center"/>
    </xf>
    <xf numFmtId="20" fontId="0" fillId="9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0" fillId="18" borderId="0" xfId="0" applyFill="1" applyAlignment="1">
      <alignment horizontal="left" vertical="center"/>
    </xf>
    <xf numFmtId="20" fontId="0" fillId="9" borderId="13" xfId="0" applyNumberFormat="1" applyFill="1" applyBorder="1" applyAlignment="1">
      <alignment horizontal="center" vertical="center"/>
    </xf>
    <xf numFmtId="20" fontId="0" fillId="9" borderId="5" xfId="0" applyNumberFormat="1" applyFill="1" applyBorder="1" applyAlignment="1">
      <alignment horizontal="center" vertical="center"/>
    </xf>
    <xf numFmtId="20" fontId="0" fillId="9" borderId="1" xfId="0" applyNumberForma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7" fillId="12" borderId="1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169" fontId="0" fillId="9" borderId="1" xfId="0" applyNumberFormat="1" applyFill="1" applyBorder="1" applyAlignment="1">
      <alignment horizontal="left" vertical="center"/>
    </xf>
    <xf numFmtId="0" fontId="0" fillId="9" borderId="11" xfId="0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" fontId="19" fillId="10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0" fontId="1" fillId="0" borderId="1" xfId="0" applyFont="1" applyBorder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20" fontId="0" fillId="9" borderId="2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20" fontId="22" fillId="9" borderId="1" xfId="0" applyNumberFormat="1" applyFont="1" applyFill="1" applyBorder="1" applyAlignment="1">
      <alignment horizontal="center" vertical="center"/>
    </xf>
    <xf numFmtId="20" fontId="22" fillId="9" borderId="1" xfId="0" applyNumberFormat="1" applyFont="1" applyFill="1" applyBorder="1" applyAlignment="1">
      <alignment horizontal="left" vertical="center"/>
    </xf>
    <xf numFmtId="0" fontId="22" fillId="9" borderId="4" xfId="0" applyFont="1" applyFill="1" applyBorder="1" applyAlignment="1">
      <alignment horizontal="left" vertical="center"/>
    </xf>
    <xf numFmtId="20" fontId="22" fillId="9" borderId="13" xfId="0" applyNumberFormat="1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0" fontId="12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170" fontId="1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1" fillId="9" borderId="0" xfId="0" applyFont="1" applyFill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20" fontId="23" fillId="9" borderId="1" xfId="0" applyNumberFormat="1" applyFont="1" applyFill="1" applyBorder="1" applyAlignment="1">
      <alignment horizontal="center" vertical="center"/>
    </xf>
    <xf numFmtId="0" fontId="0" fillId="9" borderId="21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0" borderId="22" xfId="0" applyFont="1" applyBorder="1" applyAlignment="1"/>
    <xf numFmtId="0" fontId="1" fillId="0" borderId="0" xfId="0" applyFont="1" applyAlignment="1"/>
    <xf numFmtId="0" fontId="0" fillId="0" borderId="9" xfId="0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6" fillId="0" borderId="11" xfId="0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6" fillId="0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9" fillId="9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3" borderId="13" xfId="0" applyNumberFormat="1" applyFill="1" applyBorder="1" applyAlignment="1">
      <alignment horizontal="center" vertical="center"/>
    </xf>
    <xf numFmtId="20" fontId="22" fillId="3" borderId="1" xfId="0" applyNumberFormat="1" applyFont="1" applyFill="1" applyBorder="1" applyAlignment="1">
      <alignment horizontal="center" vertical="center"/>
    </xf>
    <xf numFmtId="20" fontId="22" fillId="3" borderId="1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20" fontId="28" fillId="9" borderId="1" xfId="0" applyNumberFormat="1" applyFont="1" applyFill="1" applyBorder="1" applyAlignment="1">
      <alignment horizontal="center" vertical="center"/>
    </xf>
    <xf numFmtId="20" fontId="0" fillId="3" borderId="5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0" fontId="0" fillId="9" borderId="13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 wrapText="1"/>
    </xf>
    <xf numFmtId="0" fontId="26" fillId="0" borderId="4" xfId="0" applyNumberFormat="1" applyFont="1" applyFill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0" fillId="0" borderId="1" xfId="0" applyBorder="1"/>
    <xf numFmtId="0" fontId="0" fillId="9" borderId="2" xfId="0" applyFill="1" applyBorder="1" applyAlignment="1">
      <alignment horizontal="left" vertical="center"/>
    </xf>
    <xf numFmtId="20" fontId="0" fillId="19" borderId="1" xfId="0" applyNumberFormat="1" applyFill="1" applyBorder="1" applyAlignment="1">
      <alignment horizontal="center" vertical="center"/>
    </xf>
    <xf numFmtId="20" fontId="0" fillId="19" borderId="1" xfId="0" applyNumberFormat="1" applyFill="1" applyBorder="1" applyAlignment="1">
      <alignment horizontal="left" vertical="center"/>
    </xf>
    <xf numFmtId="0" fontId="0" fillId="19" borderId="4" xfId="0" applyFill="1" applyBorder="1" applyAlignment="1">
      <alignment horizontal="left" vertical="center"/>
    </xf>
    <xf numFmtId="20" fontId="0" fillId="19" borderId="1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textRotation="90" wrapText="1"/>
    </xf>
    <xf numFmtId="0" fontId="15" fillId="10" borderId="16" xfId="0" applyFont="1" applyFill="1" applyBorder="1" applyAlignment="1">
      <alignment horizontal="center" vertical="center" textRotation="90" wrapText="1"/>
    </xf>
    <xf numFmtId="0" fontId="15" fillId="10" borderId="3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textRotation="90" wrapText="1"/>
    </xf>
    <xf numFmtId="0" fontId="15" fillId="10" borderId="1" xfId="0" applyFont="1" applyFill="1" applyBorder="1" applyAlignment="1">
      <alignment horizontal="center" vertical="center" textRotation="90" wrapText="1"/>
    </xf>
    <xf numFmtId="0" fontId="14" fillId="0" borderId="1" xfId="0" applyFont="1" applyFill="1" applyBorder="1" applyAlignment="1">
      <alignment horizontal="center" vertical="center" textRotation="90" wrapText="1"/>
    </xf>
    <xf numFmtId="0" fontId="14" fillId="0" borderId="2" xfId="0" applyFont="1" applyFill="1" applyBorder="1" applyAlignment="1">
      <alignment horizontal="center" vertical="center" textRotation="90" wrapText="1"/>
    </xf>
    <xf numFmtId="0" fontId="14" fillId="0" borderId="16" xfId="0" applyFont="1" applyFill="1" applyBorder="1" applyAlignment="1">
      <alignment horizontal="center" vertical="center" textRotation="90" wrapText="1"/>
    </xf>
    <xf numFmtId="0" fontId="14" fillId="0" borderId="3" xfId="0" applyFont="1" applyFill="1" applyBorder="1" applyAlignment="1">
      <alignment horizontal="center" vertical="center" textRotation="90" wrapText="1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18" fillId="0" borderId="15" xfId="0" applyNumberFormat="1" applyFont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20" fontId="0" fillId="0" borderId="0" xfId="0" applyNumberFormat="1" applyBorder="1" applyAlignment="1">
      <alignment horizontal="right" vertical="center"/>
    </xf>
    <xf numFmtId="0" fontId="0" fillId="16" borderId="1" xfId="0" applyFill="1" applyBorder="1" applyAlignment="1">
      <alignment horizontal="right" vertical="center"/>
    </xf>
    <xf numFmtId="166" fontId="0" fillId="1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right" vertical="center"/>
    </xf>
    <xf numFmtId="167" fontId="0" fillId="15" borderId="1" xfId="0" applyNumberFormat="1" applyFill="1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20" fontId="0" fillId="0" borderId="20" xfId="0" applyNumberFormat="1" applyBorder="1" applyAlignment="1">
      <alignment horizontal="righ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20" fontId="0" fillId="0" borderId="6" xfId="0" applyNumberFormat="1" applyBorder="1" applyAlignment="1">
      <alignment horizontal="right" vertical="center"/>
    </xf>
    <xf numFmtId="0" fontId="0" fillId="15" borderId="4" xfId="0" applyFill="1" applyBorder="1" applyAlignment="1">
      <alignment horizontal="right" vertical="center"/>
    </xf>
    <xf numFmtId="0" fontId="0" fillId="15" borderId="5" xfId="0" applyFill="1" applyBorder="1" applyAlignment="1">
      <alignment horizontal="righ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6" borderId="5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0" fontId="0" fillId="0" borderId="7" xfId="0" applyNumberFormat="1" applyBorder="1" applyAlignment="1">
      <alignment horizontal="right" vertical="center"/>
    </xf>
    <xf numFmtId="20" fontId="0" fillId="9" borderId="6" xfId="0" applyNumberFormat="1" applyFill="1" applyBorder="1" applyAlignment="1">
      <alignment horizontal="right" vertical="center"/>
    </xf>
    <xf numFmtId="20" fontId="0" fillId="0" borderId="19" xfId="0" applyNumberFormat="1" applyBorder="1" applyAlignment="1">
      <alignment horizontal="right" vertical="center"/>
    </xf>
    <xf numFmtId="0" fontId="0" fillId="16" borderId="4" xfId="0" applyFill="1" applyBorder="1" applyAlignment="1">
      <alignment horizontal="right" vertical="center"/>
    </xf>
    <xf numFmtId="0" fontId="0" fillId="16" borderId="6" xfId="0" applyFill="1" applyBorder="1" applyAlignment="1">
      <alignment horizontal="right" vertical="center"/>
    </xf>
    <xf numFmtId="0" fontId="0" fillId="16" borderId="5" xfId="0" applyFill="1" applyBorder="1" applyAlignment="1">
      <alignment horizontal="right" vertical="center"/>
    </xf>
    <xf numFmtId="166" fontId="0" fillId="17" borderId="4" xfId="0" applyNumberFormat="1" applyFill="1" applyBorder="1" applyAlignment="1">
      <alignment horizontal="center" vertical="center"/>
    </xf>
    <xf numFmtId="166" fontId="0" fillId="17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5" borderId="17" xfId="0" applyFill="1" applyBorder="1" applyAlignment="1">
      <alignment horizontal="right" vertical="center"/>
    </xf>
    <xf numFmtId="0" fontId="0" fillId="15" borderId="18" xfId="0" applyFill="1" applyBorder="1" applyAlignment="1">
      <alignment horizontal="right" vertical="center"/>
    </xf>
    <xf numFmtId="167" fontId="0" fillId="15" borderId="17" xfId="0" applyNumberFormat="1" applyFill="1" applyBorder="1" applyAlignment="1">
      <alignment horizontal="left" vertical="center"/>
    </xf>
    <xf numFmtId="167" fontId="0" fillId="15" borderId="18" xfId="0" applyNumberFormat="1" applyFill="1" applyBorder="1" applyAlignment="1">
      <alignment horizontal="left" vertical="center"/>
    </xf>
    <xf numFmtId="20" fontId="0" fillId="3" borderId="1" xfId="0" applyNumberForma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Normal 2" xfId="1"/>
  </cellStyles>
  <dxfs count="4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33FF"/>
      <color rgb="FF9900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</xdr:colOff>
      <xdr:row>33</xdr:row>
      <xdr:rowOff>19049</xdr:rowOff>
    </xdr:from>
    <xdr:to>
      <xdr:col>31</xdr:col>
      <xdr:colOff>209550</xdr:colOff>
      <xdr:row>38</xdr:row>
      <xdr:rowOff>0</xdr:rowOff>
    </xdr:to>
    <xdr:sp macro="" textlink="">
      <xdr:nvSpPr>
        <xdr:cNvPr id="2" name="TextBox 1"/>
        <xdr:cNvSpPr txBox="1"/>
      </xdr:nvSpPr>
      <xdr:spPr>
        <a:xfrm>
          <a:off x="5362575" y="9582149"/>
          <a:ext cx="3486150" cy="1390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កំពង់ចាម ថ្ងៃទី ២៦ ខែ សីហា ឆ្នាំ២០១៤</a:t>
          </a:r>
        </a:p>
        <a:p>
          <a:pPr algn="ctr"/>
          <a:r>
            <a:rPr lang="km-KH" sz="1100" b="0">
              <a:latin typeface="Khmer OS Muol Light" pitchFamily="2" charset="0"/>
              <a:cs typeface="Khmer OS Muol Light" pitchFamily="2" charset="0"/>
            </a:rPr>
            <a:t>អ្នកធ្វើតារាង</a:t>
          </a:r>
          <a:r>
            <a:rPr lang="en-US" sz="1100" b="0">
              <a:latin typeface="Khmer OS Muol Light" pitchFamily="2" charset="0"/>
              <a:cs typeface="Khmer OS Muol Light" pitchFamily="2" charset="0"/>
            </a:rPr>
            <a:t/>
          </a:r>
          <a:br>
            <a:rPr lang="en-US" sz="1100" b="0">
              <a:latin typeface="Khmer OS Muol Light" pitchFamily="2" charset="0"/>
              <a:cs typeface="Khmer OS Muol Light" pitchFamily="2" charset="0"/>
            </a:rPr>
          </a:br>
          <a:r>
            <a:rPr lang="km-KH" sz="1100" b="0">
              <a:latin typeface="Khmer OS Muol Light" pitchFamily="2" charset="0"/>
              <a:cs typeface="Khmer OS Muol Light" pitchFamily="2" charset="0"/>
            </a:rPr>
            <a:t>ហ៊ាង</a:t>
          </a:r>
          <a:r>
            <a:rPr lang="km-KH" sz="1100" b="0" baseline="0">
              <a:latin typeface="Khmer OS Muol Light" pitchFamily="2" charset="0"/>
              <a:cs typeface="Khmer OS Muol Light" pitchFamily="2" charset="0"/>
            </a:rPr>
            <a:t> ប្រុស</a:t>
          </a:r>
          <a:endParaRPr lang="km-KH" sz="1100" b="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133349</xdr:colOff>
      <xdr:row>33</xdr:row>
      <xdr:rowOff>9524</xdr:rowOff>
    </xdr:from>
    <xdr:to>
      <xdr:col>4</xdr:col>
      <xdr:colOff>1000124</xdr:colOff>
      <xdr:row>37</xdr:row>
      <xdr:rowOff>38100</xdr:rowOff>
    </xdr:to>
    <xdr:sp macro="" textlink="">
      <xdr:nvSpPr>
        <xdr:cNvPr id="3" name="TextBox 2"/>
        <xdr:cNvSpPr txBox="1"/>
      </xdr:nvSpPr>
      <xdr:spPr>
        <a:xfrm>
          <a:off x="133349" y="11125199"/>
          <a:ext cx="2428875" cy="1285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0"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  </a:t>
          </a:r>
          <a:r>
            <a:rPr lang="en-US" sz="1100">
              <a:latin typeface="Khmer OS Battambang" pitchFamily="2" charset="0"/>
              <a:cs typeface="Khmer OS Battambang" pitchFamily="2" charset="0"/>
            </a:rPr>
            <a:t>.......</a:t>
          </a:r>
          <a:r>
            <a:rPr lang="km-KH" sz="110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>
              <a:latin typeface="Khmer OS Battambang" pitchFamily="2" charset="0"/>
              <a:cs typeface="Khmer OS Battambang" pitchFamily="2" charset="0"/>
            </a:rPr>
            <a:t>............</a:t>
          </a:r>
          <a:r>
            <a:rPr lang="km-KH" sz="110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="0">
              <a:latin typeface="Khmer OS Muol Light" pitchFamily="2" charset="0"/>
              <a:cs typeface="Khmer OS Muol Light" pitchFamily="2" charset="0"/>
            </a:rPr>
            <a:t>ជ.គណៈគ្រប់គ្រង</a:t>
          </a:r>
        </a:p>
        <a:p>
          <a:pPr algn="ctr"/>
          <a:r>
            <a:rPr lang="km-KH" sz="1100" b="0">
              <a:latin typeface="Khmer OS Muol Light" pitchFamily="2" charset="0"/>
              <a:cs typeface="Khmer OS Muol Light" pitchFamily="2" charset="0"/>
            </a:rPr>
            <a:t>ប្រធាន</a:t>
          </a:r>
          <a:endParaRPr lang="en-US" sz="1100" b="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4</xdr:col>
      <xdr:colOff>428624</xdr:colOff>
      <xdr:row>0</xdr:row>
      <xdr:rowOff>38100</xdr:rowOff>
    </xdr:from>
    <xdr:to>
      <xdr:col>4</xdr:col>
      <xdr:colOff>990599</xdr:colOff>
      <xdr:row>1</xdr:row>
      <xdr:rowOff>190500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4" y="38100"/>
          <a:ext cx="561975" cy="609600"/>
        </a:xfrm>
        <a:prstGeom prst="rect">
          <a:avLst/>
        </a:prstGeom>
      </xdr:spPr>
    </xdr:pic>
    <xdr:clientData/>
  </xdr:twoCellAnchor>
  <xdr:twoCellAnchor>
    <xdr:from>
      <xdr:col>4</xdr:col>
      <xdr:colOff>1371600</xdr:colOff>
      <xdr:row>33</xdr:row>
      <xdr:rowOff>0</xdr:rowOff>
    </xdr:from>
    <xdr:to>
      <xdr:col>23</xdr:col>
      <xdr:colOff>57150</xdr:colOff>
      <xdr:row>36</xdr:row>
      <xdr:rowOff>238126</xdr:rowOff>
    </xdr:to>
    <xdr:sp macro="" textlink="">
      <xdr:nvSpPr>
        <xdr:cNvPr id="5" name="TextBox 4"/>
        <xdr:cNvSpPr txBox="1"/>
      </xdr:nvSpPr>
      <xdr:spPr>
        <a:xfrm>
          <a:off x="2933700" y="9363075"/>
          <a:ext cx="2305050" cy="1181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0">
              <a:latin typeface="Khmer OS Muol Light" pitchFamily="2" charset="0"/>
              <a:cs typeface="Khmer OS Muol Light" pitchFamily="2" charset="0"/>
            </a:rPr>
            <a:t>បានឃើញ និងបញ្ជូនបន្ត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  </a:t>
          </a:r>
          <a:r>
            <a:rPr lang="en-US" sz="1100">
              <a:latin typeface="Khmer OS Battambang" pitchFamily="2" charset="0"/>
              <a:cs typeface="Khmer OS Battambang" pitchFamily="2" charset="0"/>
            </a:rPr>
            <a:t>......</a:t>
          </a:r>
          <a:r>
            <a:rPr lang="km-KH" sz="110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>
              <a:latin typeface="Khmer OS Battambang" pitchFamily="2" charset="0"/>
              <a:cs typeface="Khmer OS Battambang" pitchFamily="2" charset="0"/>
            </a:rPr>
            <a:t>.............</a:t>
          </a:r>
          <a:r>
            <a:rPr lang="km-KH" sz="110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="0">
              <a:latin typeface="Khmer OS Muol Light" pitchFamily="2" charset="0"/>
              <a:cs typeface="Khmer OS Muol Light" pitchFamily="2" charset="0"/>
            </a:rPr>
            <a:t>នាយកប្រត្តិបត្តិ</a:t>
          </a:r>
          <a:endParaRPr lang="en-US" sz="1100" b="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83993</xdr:colOff>
      <xdr:row>45</xdr:row>
      <xdr:rowOff>43295</xdr:rowOff>
    </xdr:from>
    <xdr:to>
      <xdr:col>5</xdr:col>
      <xdr:colOff>303068</xdr:colOff>
      <xdr:row>50</xdr:row>
      <xdr:rowOff>71870</xdr:rowOff>
    </xdr:to>
    <xdr:sp macro="" textlink="">
      <xdr:nvSpPr>
        <xdr:cNvPr id="2" name="TextBox 1"/>
        <xdr:cNvSpPr txBox="1"/>
      </xdr:nvSpPr>
      <xdr:spPr>
        <a:xfrm>
          <a:off x="490970" y="8953500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127289</xdr:colOff>
      <xdr:row>44</xdr:row>
      <xdr:rowOff>138545</xdr:rowOff>
    </xdr:from>
    <xdr:to>
      <xdr:col>5</xdr:col>
      <xdr:colOff>346364</xdr:colOff>
      <xdr:row>49</xdr:row>
      <xdr:rowOff>167120</xdr:rowOff>
    </xdr:to>
    <xdr:sp macro="" textlink="">
      <xdr:nvSpPr>
        <xdr:cNvPr id="2" name="TextBox 1"/>
        <xdr:cNvSpPr txBox="1"/>
      </xdr:nvSpPr>
      <xdr:spPr>
        <a:xfrm>
          <a:off x="534266" y="8858250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44</xdr:row>
      <xdr:rowOff>152400</xdr:rowOff>
    </xdr:from>
    <xdr:to>
      <xdr:col>5</xdr:col>
      <xdr:colOff>333375</xdr:colOff>
      <xdr:row>49</xdr:row>
      <xdr:rowOff>180975</xdr:rowOff>
    </xdr:to>
    <xdr:sp macro="" textlink="">
      <xdr:nvSpPr>
        <xdr:cNvPr id="2" name="TextBox 1"/>
        <xdr:cNvSpPr txBox="1"/>
      </xdr:nvSpPr>
      <xdr:spPr>
        <a:xfrm>
          <a:off x="523875" y="887730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40697</xdr:colOff>
      <xdr:row>45</xdr:row>
      <xdr:rowOff>112568</xdr:rowOff>
    </xdr:from>
    <xdr:to>
      <xdr:col>5</xdr:col>
      <xdr:colOff>259772</xdr:colOff>
      <xdr:row>50</xdr:row>
      <xdr:rowOff>141143</xdr:rowOff>
    </xdr:to>
    <xdr:sp macro="" textlink="">
      <xdr:nvSpPr>
        <xdr:cNvPr id="2" name="TextBox 1"/>
        <xdr:cNvSpPr txBox="1"/>
      </xdr:nvSpPr>
      <xdr:spPr>
        <a:xfrm>
          <a:off x="447674" y="9022773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75334</xdr:colOff>
      <xdr:row>44</xdr:row>
      <xdr:rowOff>69273</xdr:rowOff>
    </xdr:from>
    <xdr:to>
      <xdr:col>5</xdr:col>
      <xdr:colOff>294409</xdr:colOff>
      <xdr:row>49</xdr:row>
      <xdr:rowOff>97848</xdr:rowOff>
    </xdr:to>
    <xdr:sp macro="" textlink="">
      <xdr:nvSpPr>
        <xdr:cNvPr id="2" name="TextBox 1"/>
        <xdr:cNvSpPr txBox="1"/>
      </xdr:nvSpPr>
      <xdr:spPr>
        <a:xfrm>
          <a:off x="482311" y="8788978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161926</xdr:colOff>
      <xdr:row>0</xdr:row>
      <xdr:rowOff>0</xdr:rowOff>
    </xdr:from>
    <xdr:to>
      <xdr:col>2</xdr:col>
      <xdr:colOff>361950</xdr:colOff>
      <xdr:row>1</xdr:row>
      <xdr:rowOff>238125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6" y="0"/>
          <a:ext cx="542924" cy="590550"/>
        </a:xfrm>
        <a:prstGeom prst="rect">
          <a:avLst/>
        </a:prstGeom>
      </xdr:spPr>
    </xdr:pic>
    <xdr:clientData/>
  </xdr:twoCellAnchor>
  <xdr:twoCellAnchor>
    <xdr:from>
      <xdr:col>8</xdr:col>
      <xdr:colOff>95249</xdr:colOff>
      <xdr:row>44</xdr:row>
      <xdr:rowOff>0</xdr:rowOff>
    </xdr:from>
    <xdr:to>
      <xdr:col>12</xdr:col>
      <xdr:colOff>495299</xdr:colOff>
      <xdr:row>48</xdr:row>
      <xdr:rowOff>152400</xdr:rowOff>
    </xdr:to>
    <xdr:sp macro="" textlink="">
      <xdr:nvSpPr>
        <xdr:cNvPr id="5" name="TextBox 4"/>
        <xdr:cNvSpPr txBox="1"/>
      </xdr:nvSpPr>
      <xdr:spPr>
        <a:xfrm>
          <a:off x="3409949" y="7972425"/>
          <a:ext cx="22479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/>
            <a:t>អ្នកធ្វើសម្រង់</a:t>
          </a:r>
        </a:p>
        <a:p>
          <a:pPr algn="ctr"/>
          <a:r>
            <a:rPr lang="km-KH" sz="1100"/>
            <a:t>ថ្ងៃទី</a:t>
          </a:r>
          <a:r>
            <a:rPr lang="km-KH" sz="1100" baseline="0"/>
            <a:t>       ខែ              ឆ្នាំ២០១៣</a:t>
          </a:r>
        </a:p>
      </xdr:txBody>
    </xdr:sp>
    <xdr:clientData/>
  </xdr:twoCellAnchor>
  <xdr:twoCellAnchor>
    <xdr:from>
      <xdr:col>1</xdr:col>
      <xdr:colOff>0</xdr:colOff>
      <xdr:row>46</xdr:row>
      <xdr:rowOff>114300</xdr:rowOff>
    </xdr:from>
    <xdr:to>
      <xdr:col>5</xdr:col>
      <xdr:colOff>447675</xdr:colOff>
      <xdr:row>51</xdr:row>
      <xdr:rowOff>95249</xdr:rowOff>
    </xdr:to>
    <xdr:sp macro="" textlink="">
      <xdr:nvSpPr>
        <xdr:cNvPr id="6" name="TextBox 5"/>
        <xdr:cNvSpPr txBox="1"/>
      </xdr:nvSpPr>
      <xdr:spPr>
        <a:xfrm>
          <a:off x="342900" y="8467725"/>
          <a:ext cx="2133600" cy="933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/>
            <a:t>បានឃើញ និងឯកភាព</a:t>
          </a:r>
        </a:p>
        <a:p>
          <a:pPr algn="ctr"/>
          <a:r>
            <a:rPr lang="km-KH" sz="1100"/>
            <a:t>ថ្ងៃទី</a:t>
          </a:r>
          <a:r>
            <a:rPr lang="km-KH" sz="1100" baseline="0"/>
            <a:t>       ខែ              ឆ្នាំ២០១៣</a:t>
          </a:r>
        </a:p>
        <a:p>
          <a:pPr algn="ctr"/>
          <a:r>
            <a:rPr lang="km-KH" sz="1100" baseline="0"/>
            <a:t>សាមីខ្លួន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42</xdr:row>
      <xdr:rowOff>123826</xdr:rowOff>
    </xdr:from>
    <xdr:to>
      <xdr:col>13</xdr:col>
      <xdr:colOff>228600</xdr:colOff>
      <xdr:row>47</xdr:row>
      <xdr:rowOff>85726</xdr:rowOff>
    </xdr:to>
    <xdr:sp macro="" textlink="">
      <xdr:nvSpPr>
        <xdr:cNvPr id="2" name="TextBox 1"/>
        <xdr:cNvSpPr txBox="1"/>
      </xdr:nvSpPr>
      <xdr:spPr>
        <a:xfrm>
          <a:off x="3848100" y="8286751"/>
          <a:ext cx="207645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/>
            <a:t>អ្នកធ្វើសម្រង់</a:t>
          </a:r>
        </a:p>
        <a:p>
          <a:pPr algn="ctr"/>
          <a:r>
            <a:rPr lang="km-KH" sz="1100"/>
            <a:t>ថ្ងៃទី</a:t>
          </a:r>
          <a:r>
            <a:rPr lang="km-KH" sz="1100" baseline="0"/>
            <a:t>       ខែ              ឆ្នាំ២០១២</a:t>
          </a:r>
        </a:p>
        <a:p>
          <a:pPr algn="ctr"/>
          <a:r>
            <a:rPr lang="km-KH" sz="1100" b="1" baseline="0"/>
            <a:t>ប្រធានការិយាល័យរដ្ឋបាល</a:t>
          </a:r>
        </a:p>
      </xdr:txBody>
    </xdr:sp>
    <xdr:clientData/>
  </xdr:twoCellAnchor>
  <xdr:twoCellAnchor>
    <xdr:from>
      <xdr:col>2</xdr:col>
      <xdr:colOff>28576</xdr:colOff>
      <xdr:row>43</xdr:row>
      <xdr:rowOff>38101</xdr:rowOff>
    </xdr:from>
    <xdr:to>
      <xdr:col>6</xdr:col>
      <xdr:colOff>304801</xdr:colOff>
      <xdr:row>48</xdr:row>
      <xdr:rowOff>19050</xdr:rowOff>
    </xdr:to>
    <xdr:sp macro="" textlink="">
      <xdr:nvSpPr>
        <xdr:cNvPr id="3" name="TextBox 2"/>
        <xdr:cNvSpPr txBox="1"/>
      </xdr:nvSpPr>
      <xdr:spPr>
        <a:xfrm>
          <a:off x="714376" y="8391526"/>
          <a:ext cx="2133600" cy="933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/>
            <a:t>បានឃើញ និងឯកភាព</a:t>
          </a:r>
        </a:p>
        <a:p>
          <a:pPr algn="ctr"/>
          <a:r>
            <a:rPr lang="km-KH" sz="1100"/>
            <a:t>ថ្ងៃទី</a:t>
          </a:r>
          <a:r>
            <a:rPr lang="km-KH" sz="1100" baseline="0"/>
            <a:t>       ខែ              ឆ្នាំ២០១២</a:t>
          </a:r>
        </a:p>
        <a:p>
          <a:pPr algn="ctr"/>
          <a:r>
            <a:rPr lang="km-KH" sz="1100" baseline="0"/>
            <a:t>សាមីខ្លួន</a:t>
          </a:r>
        </a:p>
      </xdr:txBody>
    </xdr:sp>
    <xdr:clientData/>
  </xdr:twoCellAnchor>
  <xdr:twoCellAnchor editAs="oneCell">
    <xdr:from>
      <xdr:col>1</xdr:col>
      <xdr:colOff>161926</xdr:colOff>
      <xdr:row>0</xdr:row>
      <xdr:rowOff>0</xdr:rowOff>
    </xdr:from>
    <xdr:to>
      <xdr:col>2</xdr:col>
      <xdr:colOff>361950</xdr:colOff>
      <xdr:row>1</xdr:row>
      <xdr:rowOff>238125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6" y="0"/>
          <a:ext cx="542924" cy="5905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44</xdr:row>
      <xdr:rowOff>85725</xdr:rowOff>
    </xdr:from>
    <xdr:to>
      <xdr:col>5</xdr:col>
      <xdr:colOff>323850</xdr:colOff>
      <xdr:row>49</xdr:row>
      <xdr:rowOff>114300</xdr:rowOff>
    </xdr:to>
    <xdr:sp macro="" textlink="">
      <xdr:nvSpPr>
        <xdr:cNvPr id="2" name="TextBox 1"/>
        <xdr:cNvSpPr txBox="1"/>
      </xdr:nvSpPr>
      <xdr:spPr>
        <a:xfrm>
          <a:off x="514350" y="8810625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55563</xdr:rowOff>
    </xdr:from>
    <xdr:to>
      <xdr:col>1</xdr:col>
      <xdr:colOff>75080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170584</xdr:colOff>
      <xdr:row>44</xdr:row>
      <xdr:rowOff>181841</xdr:rowOff>
    </xdr:from>
    <xdr:to>
      <xdr:col>5</xdr:col>
      <xdr:colOff>389659</xdr:colOff>
      <xdr:row>50</xdr:row>
      <xdr:rowOff>19916</xdr:rowOff>
    </xdr:to>
    <xdr:sp macro="" textlink="">
      <xdr:nvSpPr>
        <xdr:cNvPr id="2" name="TextBox 1"/>
        <xdr:cNvSpPr txBox="1"/>
      </xdr:nvSpPr>
      <xdr:spPr>
        <a:xfrm>
          <a:off x="577561" y="8901546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83993</xdr:colOff>
      <xdr:row>44</xdr:row>
      <xdr:rowOff>43295</xdr:rowOff>
    </xdr:from>
    <xdr:to>
      <xdr:col>5</xdr:col>
      <xdr:colOff>303068</xdr:colOff>
      <xdr:row>49</xdr:row>
      <xdr:rowOff>71870</xdr:rowOff>
    </xdr:to>
    <xdr:sp macro="" textlink="">
      <xdr:nvSpPr>
        <xdr:cNvPr id="2" name="TextBox 1"/>
        <xdr:cNvSpPr txBox="1"/>
      </xdr:nvSpPr>
      <xdr:spPr>
        <a:xfrm>
          <a:off x="490970" y="8763000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7</xdr:col>
      <xdr:colOff>361950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762375" y="7943850"/>
          <a:ext cx="241935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29442</xdr:colOff>
      <xdr:row>0</xdr:row>
      <xdr:rowOff>12268</xdr:rowOff>
    </xdr:from>
    <xdr:to>
      <xdr:col>1</xdr:col>
      <xdr:colOff>104522</xdr:colOff>
      <xdr:row>1</xdr:row>
      <xdr:rowOff>38396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442" y="12268"/>
          <a:ext cx="482057" cy="476401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15</xdr:row>
      <xdr:rowOff>5290</xdr:rowOff>
    </xdr:from>
    <xdr:to>
      <xdr:col>10</xdr:col>
      <xdr:colOff>0</xdr:colOff>
      <xdr:row>24</xdr:row>
      <xdr:rowOff>76199</xdr:rowOff>
    </xdr:to>
    <xdr:sp macro="" textlink="">
      <xdr:nvSpPr>
        <xdr:cNvPr id="2" name="TextBox 1"/>
        <xdr:cNvSpPr txBox="1"/>
      </xdr:nvSpPr>
      <xdr:spPr>
        <a:xfrm>
          <a:off x="4667250" y="7358590"/>
          <a:ext cx="3533775" cy="1785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Bokor" pitchFamily="2" charset="0"/>
              <a:cs typeface="Khmer OS Bokor" pitchFamily="2" charset="0"/>
            </a:rPr>
            <a:t>កំពង់ចាម ថ្ងៃទី  ២៦    ខែ សីហា     </a:t>
          </a:r>
          <a:r>
            <a:rPr lang="km-KH" sz="1100" baseline="0">
              <a:latin typeface="Khmer OS Bokor" pitchFamily="2" charset="0"/>
              <a:cs typeface="Khmer OS Bokor" pitchFamily="2" charset="0"/>
            </a:rPr>
            <a:t>   </a:t>
          </a:r>
          <a:r>
            <a:rPr lang="km-KH" sz="1100">
              <a:latin typeface="Khmer OS Bokor" pitchFamily="2" charset="0"/>
              <a:cs typeface="Khmer OS Bokor" pitchFamily="2" charset="0"/>
            </a:rPr>
            <a:t>ឆ្នាំ២០១៤</a:t>
          </a:r>
        </a:p>
        <a:p>
          <a:pPr algn="ctr"/>
          <a:r>
            <a:rPr lang="km-KH" sz="1100" b="0">
              <a:latin typeface="Khmer OS Bokor" pitchFamily="2" charset="0"/>
              <a:cs typeface="Khmer OS Bokor" pitchFamily="2" charset="0"/>
            </a:rPr>
            <a:t>អ្នកធ្វើតារាង</a:t>
          </a:r>
        </a:p>
        <a:p>
          <a:pPr algn="ctr"/>
          <a:r>
            <a:rPr lang="km-KH" sz="1100" b="1">
              <a:latin typeface="Khmer OS Bokor" pitchFamily="2" charset="0"/>
              <a:cs typeface="Khmer OS Bokor" pitchFamily="2" charset="0"/>
            </a:rPr>
            <a:t>ហ៊ាង ប្រុស</a:t>
          </a:r>
          <a:endParaRPr lang="km-KH" sz="1100" b="1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1</xdr:col>
      <xdr:colOff>714375</xdr:colOff>
      <xdr:row>1</xdr:row>
      <xdr:rowOff>281290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0"/>
          <a:ext cx="752475" cy="65276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43</xdr:row>
      <xdr:rowOff>0</xdr:rowOff>
    </xdr:from>
    <xdr:to>
      <xdr:col>5</xdr:col>
      <xdr:colOff>285750</xdr:colOff>
      <xdr:row>48</xdr:row>
      <xdr:rowOff>28575</xdr:rowOff>
    </xdr:to>
    <xdr:sp macro="" textlink="">
      <xdr:nvSpPr>
        <xdr:cNvPr id="2" name="TextBox 1"/>
        <xdr:cNvSpPr txBox="1"/>
      </xdr:nvSpPr>
      <xdr:spPr>
        <a:xfrm>
          <a:off x="476250" y="891540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22</xdr:row>
      <xdr:rowOff>133350</xdr:rowOff>
    </xdr:from>
    <xdr:to>
      <xdr:col>10</xdr:col>
      <xdr:colOff>295275</xdr:colOff>
      <xdr:row>25</xdr:row>
      <xdr:rowOff>180975</xdr:rowOff>
    </xdr:to>
    <xdr:sp macro="" textlink="">
      <xdr:nvSpPr>
        <xdr:cNvPr id="50" name="TextBox 49"/>
        <xdr:cNvSpPr txBox="1"/>
      </xdr:nvSpPr>
      <xdr:spPr>
        <a:xfrm>
          <a:off x="3543300" y="4648200"/>
          <a:ext cx="14097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Khmer OS Battambang" pitchFamily="2" charset="0"/>
              <a:cs typeface="Khmer OS Battambang" pitchFamily="2" charset="0"/>
            </a:rPr>
            <a:t>Mission</a:t>
          </a:r>
          <a:endParaRPr lang="km-KH" sz="1100" b="1">
            <a:latin typeface="Khmer OS Battambang" pitchFamily="2" charset="0"/>
            <a:cs typeface="Khmer OS Battambang" pitchFamily="2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43</xdr:row>
      <xdr:rowOff>0</xdr:rowOff>
    </xdr:from>
    <xdr:to>
      <xdr:col>5</xdr:col>
      <xdr:colOff>285750</xdr:colOff>
      <xdr:row>48</xdr:row>
      <xdr:rowOff>28575</xdr:rowOff>
    </xdr:to>
    <xdr:sp macro="" textlink="">
      <xdr:nvSpPr>
        <xdr:cNvPr id="2" name="TextBox 1"/>
        <xdr:cNvSpPr txBox="1"/>
      </xdr:nvSpPr>
      <xdr:spPr>
        <a:xfrm>
          <a:off x="476250" y="834390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3439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43</xdr:row>
      <xdr:rowOff>0</xdr:rowOff>
    </xdr:from>
    <xdr:to>
      <xdr:col>6</xdr:col>
      <xdr:colOff>152399</xdr:colOff>
      <xdr:row>48</xdr:row>
      <xdr:rowOff>28575</xdr:rowOff>
    </xdr:to>
    <xdr:sp macro="" textlink="">
      <xdr:nvSpPr>
        <xdr:cNvPr id="2" name="TextBox 1"/>
        <xdr:cNvSpPr txBox="1"/>
      </xdr:nvSpPr>
      <xdr:spPr>
        <a:xfrm>
          <a:off x="476249" y="8505825"/>
          <a:ext cx="2486025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Khmer OS Battambang" pitchFamily="2" charset="0"/>
              <a:cs typeface="Khmer OS Battambang" pitchFamily="2" charset="0"/>
            </a:rPr>
            <a:t>Having</a:t>
          </a:r>
          <a:r>
            <a:rPr lang="en-US" sz="1100" b="1" baseline="0">
              <a:latin typeface="Khmer OS Battambang" pitchFamily="2" charset="0"/>
              <a:cs typeface="Khmer OS Battambang" pitchFamily="2" charset="0"/>
            </a:rPr>
            <a:t> Seen And Approved</a:t>
          </a:r>
          <a:endParaRPr lang="km-KH" sz="1100" b="1">
            <a:latin typeface="Khmer OS Battambang" pitchFamily="2" charset="0"/>
            <a:cs typeface="Khmer OS Battambang" pitchFamily="2" charset="0"/>
          </a:endParaRPr>
        </a:p>
        <a:p>
          <a:pPr algn="ctr"/>
          <a:r>
            <a:rPr lang="en-US" sz="1100" baseline="0">
              <a:latin typeface="Khmer OS Battambang" pitchFamily="2" charset="0"/>
              <a:cs typeface="Khmer OS Battambang" pitchFamily="2" charset="0"/>
            </a:rPr>
            <a:t>Day..........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Month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..........Year2014</a:t>
          </a:r>
          <a:endParaRPr lang="km-KH" sz="1100" baseline="0">
            <a:latin typeface="Khmer OS Battambang" pitchFamily="2" charset="0"/>
            <a:cs typeface="Khmer OS Battambang" pitchFamily="2" charset="0"/>
          </a:endParaRPr>
        </a:p>
        <a:p>
          <a:pPr algn="ctr"/>
          <a:r>
            <a:rPr lang="en-US" sz="1100" baseline="0">
              <a:latin typeface="Khmer Kolab" pitchFamily="2" charset="0"/>
              <a:cs typeface="Khmer Kolab" pitchFamily="2" charset="0"/>
            </a:rPr>
            <a:t> In Person</a:t>
          </a:r>
          <a:endParaRPr lang="km-KH" sz="1100" baseline="0">
            <a:latin typeface="Khmer Kolab" pitchFamily="2" charset="0"/>
            <a:cs typeface="Khmer Kolab" pitchFamily="2" charset="0"/>
          </a:endParaRPr>
        </a:p>
      </xdr:txBody>
    </xdr:sp>
    <xdr:clientData/>
  </xdr:twoCellAnchor>
  <xdr:twoCellAnchor>
    <xdr:from>
      <xdr:col>8</xdr:col>
      <xdr:colOff>66676</xdr:colOff>
      <xdr:row>43</xdr:row>
      <xdr:rowOff>0</xdr:rowOff>
    </xdr:from>
    <xdr:to>
      <xdr:col>13</xdr:col>
      <xdr:colOff>180976</xdr:colOff>
      <xdr:row>47</xdr:row>
      <xdr:rowOff>95250</xdr:rowOff>
    </xdr:to>
    <xdr:sp macro="" textlink="">
      <xdr:nvSpPr>
        <xdr:cNvPr id="3" name="TextBox 2"/>
        <xdr:cNvSpPr txBox="1"/>
      </xdr:nvSpPr>
      <xdr:spPr>
        <a:xfrm>
          <a:off x="3676651" y="8505825"/>
          <a:ext cx="25908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Khmer OS Battambang" pitchFamily="2" charset="0"/>
              <a:cs typeface="Khmer OS Battambang" pitchFamily="2" charset="0"/>
            </a:rPr>
            <a:t>Report</a:t>
          </a:r>
          <a:r>
            <a:rPr lang="en-US" sz="1100" b="1" baseline="0">
              <a:latin typeface="Khmer OS Battambang" pitchFamily="2" charset="0"/>
              <a:cs typeface="Khmer OS Battambang" pitchFamily="2" charset="0"/>
            </a:rPr>
            <a:t>  By</a:t>
          </a:r>
          <a:endParaRPr lang="km-KH" sz="1100" b="1">
            <a:latin typeface="Khmer OS Battambang" pitchFamily="2" charset="0"/>
            <a:cs typeface="Khmer OS Battambang" pitchFamily="2" charset="0"/>
          </a:endParaRPr>
        </a:p>
        <a:p>
          <a:pPr algn="ctr"/>
          <a:r>
            <a:rPr lang="en-US" sz="1100" baseline="0">
              <a:latin typeface="Khmer OS Battambang" pitchFamily="2" charset="0"/>
              <a:cs typeface="Khmer OS Battambang" pitchFamily="2" charset="0"/>
            </a:rPr>
            <a:t>Day.........Month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..............Year2014</a:t>
          </a:r>
          <a:endParaRPr lang="km-KH" sz="1100" baseline="0">
            <a:latin typeface="Khmer OS Battambang" pitchFamily="2" charset="0"/>
            <a:cs typeface="Khmer OS Battambang" pitchFamily="2" charset="0"/>
          </a:endParaRP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43</xdr:row>
      <xdr:rowOff>0</xdr:rowOff>
    </xdr:from>
    <xdr:to>
      <xdr:col>5</xdr:col>
      <xdr:colOff>285750</xdr:colOff>
      <xdr:row>48</xdr:row>
      <xdr:rowOff>28575</xdr:rowOff>
    </xdr:to>
    <xdr:sp macro="" textlink="">
      <xdr:nvSpPr>
        <xdr:cNvPr id="2" name="TextBox 1"/>
        <xdr:cNvSpPr txBox="1"/>
      </xdr:nvSpPr>
      <xdr:spPr>
        <a:xfrm>
          <a:off x="476250" y="834390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3439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43</xdr:row>
      <xdr:rowOff>0</xdr:rowOff>
    </xdr:from>
    <xdr:to>
      <xdr:col>5</xdr:col>
      <xdr:colOff>285750</xdr:colOff>
      <xdr:row>48</xdr:row>
      <xdr:rowOff>28575</xdr:rowOff>
    </xdr:to>
    <xdr:sp macro="" textlink="">
      <xdr:nvSpPr>
        <xdr:cNvPr id="2" name="TextBox 1"/>
        <xdr:cNvSpPr txBox="1"/>
      </xdr:nvSpPr>
      <xdr:spPr>
        <a:xfrm>
          <a:off x="476250" y="834390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343900"/>
          <a:ext cx="231457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43</xdr:row>
      <xdr:rowOff>0</xdr:rowOff>
    </xdr:from>
    <xdr:to>
      <xdr:col>5</xdr:col>
      <xdr:colOff>285750</xdr:colOff>
      <xdr:row>48</xdr:row>
      <xdr:rowOff>28575</xdr:rowOff>
    </xdr:to>
    <xdr:sp macro="" textlink="">
      <xdr:nvSpPr>
        <xdr:cNvPr id="2" name="TextBox 1"/>
        <xdr:cNvSpPr txBox="1"/>
      </xdr:nvSpPr>
      <xdr:spPr>
        <a:xfrm>
          <a:off x="476250" y="851535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515350"/>
          <a:ext cx="231457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44</xdr:row>
      <xdr:rowOff>85725</xdr:rowOff>
    </xdr:from>
    <xdr:to>
      <xdr:col>5</xdr:col>
      <xdr:colOff>323850</xdr:colOff>
      <xdr:row>49</xdr:row>
      <xdr:rowOff>114300</xdr:rowOff>
    </xdr:to>
    <xdr:sp macro="" textlink="">
      <xdr:nvSpPr>
        <xdr:cNvPr id="2" name="TextBox 1"/>
        <xdr:cNvSpPr txBox="1"/>
      </xdr:nvSpPr>
      <xdr:spPr>
        <a:xfrm>
          <a:off x="514350" y="8791575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848100" y="8515350"/>
          <a:ext cx="220027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44</xdr:row>
      <xdr:rowOff>152400</xdr:rowOff>
    </xdr:from>
    <xdr:to>
      <xdr:col>5</xdr:col>
      <xdr:colOff>333375</xdr:colOff>
      <xdr:row>49</xdr:row>
      <xdr:rowOff>180975</xdr:rowOff>
    </xdr:to>
    <xdr:sp macro="" textlink="">
      <xdr:nvSpPr>
        <xdr:cNvPr id="2" name="TextBox 1"/>
        <xdr:cNvSpPr txBox="1"/>
      </xdr:nvSpPr>
      <xdr:spPr>
        <a:xfrm>
          <a:off x="523875" y="885825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515350"/>
          <a:ext cx="22193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44</xdr:row>
      <xdr:rowOff>85725</xdr:rowOff>
    </xdr:from>
    <xdr:to>
      <xdr:col>5</xdr:col>
      <xdr:colOff>323850</xdr:colOff>
      <xdr:row>49</xdr:row>
      <xdr:rowOff>114300</xdr:rowOff>
    </xdr:to>
    <xdr:sp macro="" textlink="">
      <xdr:nvSpPr>
        <xdr:cNvPr id="2" name="TextBox 1"/>
        <xdr:cNvSpPr txBox="1"/>
      </xdr:nvSpPr>
      <xdr:spPr>
        <a:xfrm>
          <a:off x="514350" y="8601075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848100" y="8324850"/>
          <a:ext cx="220027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44</xdr:row>
      <xdr:rowOff>85725</xdr:rowOff>
    </xdr:from>
    <xdr:to>
      <xdr:col>5</xdr:col>
      <xdr:colOff>323850</xdr:colOff>
      <xdr:row>49</xdr:row>
      <xdr:rowOff>114300</xdr:rowOff>
    </xdr:to>
    <xdr:sp macro="" textlink="">
      <xdr:nvSpPr>
        <xdr:cNvPr id="2" name="TextBox 1"/>
        <xdr:cNvSpPr txBox="1"/>
      </xdr:nvSpPr>
      <xdr:spPr>
        <a:xfrm>
          <a:off x="514350" y="8601075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47</xdr:row>
      <xdr:rowOff>47625</xdr:rowOff>
    </xdr:to>
    <xdr:sp macro="" textlink="">
      <xdr:nvSpPr>
        <xdr:cNvPr id="3" name="TextBox 2"/>
        <xdr:cNvSpPr txBox="1"/>
      </xdr:nvSpPr>
      <xdr:spPr>
        <a:xfrm>
          <a:off x="3848100" y="8515350"/>
          <a:ext cx="2200275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43</xdr:row>
      <xdr:rowOff>0</xdr:rowOff>
    </xdr:from>
    <xdr:to>
      <xdr:col>5</xdr:col>
      <xdr:colOff>285750</xdr:colOff>
      <xdr:row>48</xdr:row>
      <xdr:rowOff>28575</xdr:rowOff>
    </xdr:to>
    <xdr:sp macro="" textlink="">
      <xdr:nvSpPr>
        <xdr:cNvPr id="2" name="TextBox 1"/>
        <xdr:cNvSpPr txBox="1"/>
      </xdr:nvSpPr>
      <xdr:spPr>
        <a:xfrm>
          <a:off x="476250" y="891540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44</xdr:row>
      <xdr:rowOff>155863</xdr:rowOff>
    </xdr:from>
    <xdr:to>
      <xdr:col>5</xdr:col>
      <xdr:colOff>285750</xdr:colOff>
      <xdr:row>49</xdr:row>
      <xdr:rowOff>184438</xdr:rowOff>
    </xdr:to>
    <xdr:sp macro="" textlink="">
      <xdr:nvSpPr>
        <xdr:cNvPr id="2" name="TextBox 1"/>
        <xdr:cNvSpPr txBox="1"/>
      </xdr:nvSpPr>
      <xdr:spPr>
        <a:xfrm>
          <a:off x="473652" y="8875568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44</xdr:row>
      <xdr:rowOff>155863</xdr:rowOff>
    </xdr:from>
    <xdr:to>
      <xdr:col>5</xdr:col>
      <xdr:colOff>285750</xdr:colOff>
      <xdr:row>49</xdr:row>
      <xdr:rowOff>184438</xdr:rowOff>
    </xdr:to>
    <xdr:sp macro="" textlink="">
      <xdr:nvSpPr>
        <xdr:cNvPr id="2" name="TextBox 1"/>
        <xdr:cNvSpPr txBox="1"/>
      </xdr:nvSpPr>
      <xdr:spPr>
        <a:xfrm>
          <a:off x="476250" y="8861713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515350"/>
          <a:ext cx="22098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44</xdr:row>
      <xdr:rowOff>155863</xdr:rowOff>
    </xdr:from>
    <xdr:to>
      <xdr:col>5</xdr:col>
      <xdr:colOff>285750</xdr:colOff>
      <xdr:row>49</xdr:row>
      <xdr:rowOff>184438</xdr:rowOff>
    </xdr:to>
    <xdr:sp macro="" textlink="">
      <xdr:nvSpPr>
        <xdr:cNvPr id="2" name="TextBox 1"/>
        <xdr:cNvSpPr txBox="1"/>
      </xdr:nvSpPr>
      <xdr:spPr>
        <a:xfrm>
          <a:off x="476250" y="8861713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515350"/>
          <a:ext cx="22098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7" name="Picture 4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8" name="Picture 4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9" name="Picture 4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43</xdr:row>
      <xdr:rowOff>0</xdr:rowOff>
    </xdr:from>
    <xdr:to>
      <xdr:col>5</xdr:col>
      <xdr:colOff>285750</xdr:colOff>
      <xdr:row>48</xdr:row>
      <xdr:rowOff>28575</xdr:rowOff>
    </xdr:to>
    <xdr:sp macro="" textlink="">
      <xdr:nvSpPr>
        <xdr:cNvPr id="2" name="TextBox 1"/>
        <xdr:cNvSpPr txBox="1"/>
      </xdr:nvSpPr>
      <xdr:spPr>
        <a:xfrm>
          <a:off x="476250" y="891540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43</xdr:row>
      <xdr:rowOff>0</xdr:rowOff>
    </xdr:from>
    <xdr:to>
      <xdr:col>5</xdr:col>
      <xdr:colOff>285750</xdr:colOff>
      <xdr:row>48</xdr:row>
      <xdr:rowOff>28575</xdr:rowOff>
    </xdr:to>
    <xdr:sp macro="" textlink="">
      <xdr:nvSpPr>
        <xdr:cNvPr id="2" name="TextBox 1"/>
        <xdr:cNvSpPr txBox="1"/>
      </xdr:nvSpPr>
      <xdr:spPr>
        <a:xfrm>
          <a:off x="476250" y="891540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44</xdr:row>
      <xdr:rowOff>112568</xdr:rowOff>
    </xdr:from>
    <xdr:to>
      <xdr:col>5</xdr:col>
      <xdr:colOff>285750</xdr:colOff>
      <xdr:row>49</xdr:row>
      <xdr:rowOff>141143</xdr:rowOff>
    </xdr:to>
    <xdr:sp macro="" textlink="">
      <xdr:nvSpPr>
        <xdr:cNvPr id="2" name="TextBox 1"/>
        <xdr:cNvSpPr txBox="1"/>
      </xdr:nvSpPr>
      <xdr:spPr>
        <a:xfrm>
          <a:off x="473652" y="8832273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6" name="Picture 2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7" name="Picture 2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8" name="Picture 2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9" name="Picture 2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0" name="Picture 2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1" name="Picture 3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2" name="Picture 3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3" name="Picture 3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4" name="Picture 3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5" name="Picture 3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6" name="Picture 3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7" name="Picture 3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8" name="Picture 3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39" name="Picture 3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0" name="Picture 3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1" name="Picture 4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2" name="Picture 4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3" name="Picture 4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4" name="Picture 4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5" name="Picture 4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6" name="Picture 4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43</xdr:row>
      <xdr:rowOff>152400</xdr:rowOff>
    </xdr:from>
    <xdr:to>
      <xdr:col>5</xdr:col>
      <xdr:colOff>285750</xdr:colOff>
      <xdr:row>48</xdr:row>
      <xdr:rowOff>180975</xdr:rowOff>
    </xdr:to>
    <xdr:sp macro="" textlink="">
      <xdr:nvSpPr>
        <xdr:cNvPr id="2" name="TextBox 1"/>
        <xdr:cNvSpPr txBox="1"/>
      </xdr:nvSpPr>
      <xdr:spPr>
        <a:xfrm>
          <a:off x="476250" y="8686800"/>
          <a:ext cx="2133600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19050</xdr:rowOff>
    </xdr:from>
    <xdr:to>
      <xdr:col>13</xdr:col>
      <xdr:colOff>47625</xdr:colOff>
      <xdr:row>46</xdr:row>
      <xdr:rowOff>66675</xdr:rowOff>
    </xdr:to>
    <xdr:sp macro="" textlink="">
      <xdr:nvSpPr>
        <xdr:cNvPr id="3" name="TextBox 2"/>
        <xdr:cNvSpPr txBox="1"/>
      </xdr:nvSpPr>
      <xdr:spPr>
        <a:xfrm>
          <a:off x="3867150" y="8553450"/>
          <a:ext cx="226695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>
    <xdr:from>
      <xdr:col>8</xdr:col>
      <xdr:colOff>514350</xdr:colOff>
      <xdr:row>6</xdr:row>
      <xdr:rowOff>0</xdr:rowOff>
    </xdr:from>
    <xdr:to>
      <xdr:col>13</xdr:col>
      <xdr:colOff>257175</xdr:colOff>
      <xdr:row>9</xdr:row>
      <xdr:rowOff>47625</xdr:rowOff>
    </xdr:to>
    <xdr:sp macro="" textlink="">
      <xdr:nvSpPr>
        <xdr:cNvPr id="21" name="TextBox 20"/>
        <xdr:cNvSpPr txBox="1"/>
      </xdr:nvSpPr>
      <xdr:spPr>
        <a:xfrm>
          <a:off x="4076700" y="1466850"/>
          <a:ext cx="226695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aseline="0">
              <a:latin typeface="Khmer OS Battambang" pitchFamily="2" charset="0"/>
              <a:cs typeface="Khmer OS Battambang" pitchFamily="2" charset="0"/>
            </a:rPr>
            <a:t>Mission 4 Day</a:t>
          </a:r>
          <a:endParaRPr lang="km-KH" sz="1600" baseline="0">
            <a:latin typeface="Khmer OS Battambang" pitchFamily="2" charset="0"/>
            <a:cs typeface="Khmer OS Battambang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44</xdr:row>
      <xdr:rowOff>77932</xdr:rowOff>
    </xdr:from>
    <xdr:to>
      <xdr:col>5</xdr:col>
      <xdr:colOff>285750</xdr:colOff>
      <xdr:row>49</xdr:row>
      <xdr:rowOff>106507</xdr:rowOff>
    </xdr:to>
    <xdr:sp macro="" textlink="">
      <xdr:nvSpPr>
        <xdr:cNvPr id="2" name="TextBox 1"/>
        <xdr:cNvSpPr txBox="1"/>
      </xdr:nvSpPr>
      <xdr:spPr>
        <a:xfrm>
          <a:off x="473652" y="8797637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40697</xdr:colOff>
      <xdr:row>45</xdr:row>
      <xdr:rowOff>43296</xdr:rowOff>
    </xdr:from>
    <xdr:to>
      <xdr:col>5</xdr:col>
      <xdr:colOff>259772</xdr:colOff>
      <xdr:row>50</xdr:row>
      <xdr:rowOff>71871</xdr:rowOff>
    </xdr:to>
    <xdr:sp macro="" textlink="">
      <xdr:nvSpPr>
        <xdr:cNvPr id="2" name="TextBox 1"/>
        <xdr:cNvSpPr txBox="1"/>
      </xdr:nvSpPr>
      <xdr:spPr>
        <a:xfrm>
          <a:off x="447674" y="8953501"/>
          <a:ext cx="2150053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បានឃើញ និងឯកភាព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 ឆ្នាំ២០១៤</a:t>
          </a:r>
        </a:p>
        <a:p>
          <a:pPr algn="ctr"/>
          <a:r>
            <a:rPr lang="km-KH" sz="1100" baseline="0">
              <a:latin typeface="Khmer OS Battambang" pitchFamily="2" charset="0"/>
              <a:cs typeface="Khmer OS Battambang" pitchFamily="2" charset="0"/>
            </a:rPr>
            <a:t>សាមីខ្លួន</a:t>
          </a:r>
        </a:p>
      </xdr:txBody>
    </xdr:sp>
    <xdr:clientData/>
  </xdr:twoCellAnchor>
  <xdr:twoCellAnchor>
    <xdr:from>
      <xdr:col>8</xdr:col>
      <xdr:colOff>304800</xdr:colOff>
      <xdr:row>43</xdr:row>
      <xdr:rowOff>0</xdr:rowOff>
    </xdr:from>
    <xdr:to>
      <xdr:col>13</xdr:col>
      <xdr:colOff>47625</xdr:colOff>
      <xdr:row>46</xdr:row>
      <xdr:rowOff>47625</xdr:rowOff>
    </xdr:to>
    <xdr:sp macro="" textlink="">
      <xdr:nvSpPr>
        <xdr:cNvPr id="3" name="TextBox 2"/>
        <xdr:cNvSpPr txBox="1"/>
      </xdr:nvSpPr>
      <xdr:spPr>
        <a:xfrm>
          <a:off x="3914775" y="8915400"/>
          <a:ext cx="22479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 b="1">
              <a:latin typeface="Khmer OS Battambang" pitchFamily="2" charset="0"/>
              <a:cs typeface="Khmer OS Battambang" pitchFamily="2" charset="0"/>
            </a:rPr>
            <a:t>អ្នកធ្វើសម្រង់</a:t>
          </a:r>
        </a:p>
        <a:p>
          <a:pPr algn="ctr"/>
          <a:r>
            <a:rPr lang="km-KH" sz="1100">
              <a:latin typeface="Khmer OS Battambang" pitchFamily="2" charset="0"/>
              <a:cs typeface="Khmer OS Battambang" pitchFamily="2" charset="0"/>
            </a:rPr>
            <a:t>ថ្ងៃទី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ខែ </a:t>
          </a:r>
          <a:r>
            <a:rPr lang="en-US" sz="1100" baseline="0">
              <a:latin typeface="Khmer OS Battambang" pitchFamily="2" charset="0"/>
              <a:cs typeface="Khmer OS Battambang" pitchFamily="2" charset="0"/>
            </a:rPr>
            <a:t>..............</a:t>
          </a:r>
          <a:r>
            <a:rPr lang="km-KH" sz="1100" baseline="0">
              <a:latin typeface="Khmer OS Battambang" pitchFamily="2" charset="0"/>
              <a:cs typeface="Khmer OS Battambang" pitchFamily="2" charset="0"/>
            </a:rPr>
            <a:t>ឆ្នាំ២០១៤</a:t>
          </a:r>
        </a:p>
      </xdr:txBody>
    </xdr:sp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7" name="Picture 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9" name="Picture 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0" name="Picture 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1" name="Picture 1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2" name="Picture 1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3" name="Picture 1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4" name="Picture 1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5" name="Picture 1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6" name="Picture 1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7" name="Picture 16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8" name="Picture 17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19" name="Picture 18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0" name="Picture 19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1" name="Picture 20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2" name="Picture 2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3" name="Picture 2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4" name="Picture 2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  <xdr:twoCellAnchor editAs="oneCell">
    <xdr:from>
      <xdr:col>0</xdr:col>
      <xdr:colOff>3464</xdr:colOff>
      <xdr:row>0</xdr:row>
      <xdr:rowOff>55563</xdr:rowOff>
    </xdr:from>
    <xdr:to>
      <xdr:col>1</xdr:col>
      <xdr:colOff>78544</xdr:colOff>
      <xdr:row>1</xdr:row>
      <xdr:rowOff>81691</xdr:rowOff>
    </xdr:to>
    <xdr:pic>
      <xdr:nvPicPr>
        <xdr:cNvPr id="25" name="Picture 2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4" y="55563"/>
          <a:ext cx="484655" cy="4738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ME_2011-2012\1.Administration\Attendance%20Reports\2014\att-07-2014\Attendance%20Report-Junly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Junly 2014"/>
      <sheetName val="Leaves Report"/>
      <sheetName val="Vannara"/>
      <sheetName val="Sarak"/>
      <sheetName val="Seavmey"/>
      <sheetName val="Run"/>
      <sheetName val="Sina"/>
      <sheetName val="Chantha"/>
      <sheetName val="Sokchea"/>
      <sheetName val="Champa"/>
      <sheetName val="Vuthea"/>
      <sheetName val="Lina"/>
      <sheetName val="Chhaya"/>
      <sheetName val="Bros"/>
      <sheetName val="Ratana"/>
      <sheetName val="sna"/>
      <sheetName val="PengAnn"/>
      <sheetName val="Bun Muoy"/>
      <sheetName val="veasna"/>
      <sheetName val="Kunthy"/>
      <sheetName val="Boramy"/>
      <sheetName val="sh"/>
      <sheetName val="Lineang"/>
      <sheetName val="Emilyn"/>
      <sheetName val="Sovanara"/>
      <sheetName val="Sreypov"/>
      <sheetName val="Sieha"/>
      <sheetName val="Kongkea"/>
      <sheetName val="Noeun"/>
      <sheetName val="Komsoth"/>
      <sheetName val="Sreyle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7">
          <cell r="L37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L37"/>
  <sheetViews>
    <sheetView tabSelected="1" topLeftCell="A19" zoomScaleNormal="100" workbookViewId="0">
      <selection activeCell="Y12" sqref="Y12"/>
    </sheetView>
  </sheetViews>
  <sheetFormatPr defaultColWidth="9.140625" defaultRowHeight="12" x14ac:dyDescent="0.2"/>
  <cols>
    <col min="1" max="1" width="5.42578125" style="17" customWidth="1"/>
    <col min="2" max="2" width="12.5703125" style="17" customWidth="1"/>
    <col min="3" max="3" width="4.140625" style="19" bestFit="1" customWidth="1"/>
    <col min="4" max="4" width="4.7109375" style="47" customWidth="1"/>
    <col min="5" max="5" width="26.85546875" style="17" customWidth="1"/>
    <col min="6" max="6" width="9.7109375" style="17" customWidth="1"/>
    <col min="7" max="7" width="6" style="17" hidden="1" customWidth="1"/>
    <col min="8" max="8" width="5.7109375" style="17" hidden="1" customWidth="1"/>
    <col min="9" max="9" width="5.85546875" style="17" hidden="1" customWidth="1"/>
    <col min="10" max="10" width="6.28515625" style="17" hidden="1" customWidth="1"/>
    <col min="11" max="11" width="6.140625" style="17" hidden="1" customWidth="1"/>
    <col min="12" max="12" width="6.28515625" style="17" hidden="1" customWidth="1"/>
    <col min="13" max="13" width="7.28515625" style="17" hidden="1" customWidth="1"/>
    <col min="14" max="14" width="7.5703125" style="17" hidden="1" customWidth="1"/>
    <col min="15" max="15" width="7.85546875" style="17" hidden="1" customWidth="1"/>
    <col min="16" max="16" width="7.28515625" style="17" hidden="1" customWidth="1"/>
    <col min="17" max="17" width="12.7109375" style="17" hidden="1" customWidth="1"/>
    <col min="18" max="19" width="5.28515625" style="17" customWidth="1"/>
    <col min="20" max="20" width="6.7109375" style="17" hidden="1" customWidth="1"/>
    <col min="21" max="21" width="6.85546875" style="17" hidden="1" customWidth="1"/>
    <col min="22" max="23" width="5.28515625" style="49" customWidth="1"/>
    <col min="24" max="24" width="5.28515625" style="48" customWidth="1"/>
    <col min="25" max="26" width="5" style="17" customWidth="1"/>
    <col min="27" max="27" width="5.28515625" style="17" customWidth="1"/>
    <col min="28" max="28" width="6.42578125" style="17" customWidth="1"/>
    <col min="29" max="29" width="6.28515625" style="17" customWidth="1"/>
    <col min="30" max="30" width="5.42578125" style="17" customWidth="1"/>
    <col min="31" max="31" width="6.28515625" style="17" customWidth="1"/>
    <col min="32" max="32" width="12.85546875" style="20" customWidth="1"/>
    <col min="33" max="33" width="9.140625" style="17" customWidth="1"/>
    <col min="34" max="16384" width="9.140625" style="17"/>
  </cols>
  <sheetData>
    <row r="1" spans="1:36" ht="36" customHeight="1" x14ac:dyDescent="0.2">
      <c r="A1" s="241" t="s">
        <v>61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</row>
    <row r="2" spans="1:36" ht="21" x14ac:dyDescent="0.2">
      <c r="A2" s="242" t="s">
        <v>212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</row>
    <row r="3" spans="1:36" ht="49.5" customHeight="1" x14ac:dyDescent="0.2">
      <c r="A3" s="243" t="s">
        <v>26</v>
      </c>
      <c r="B3" s="244" t="s">
        <v>27</v>
      </c>
      <c r="C3" s="243" t="s">
        <v>28</v>
      </c>
      <c r="D3" s="245" t="s">
        <v>75</v>
      </c>
      <c r="E3" s="243" t="s">
        <v>29</v>
      </c>
      <c r="F3" s="244" t="s">
        <v>60</v>
      </c>
      <c r="G3" s="243" t="s">
        <v>30</v>
      </c>
      <c r="H3" s="243"/>
      <c r="I3" s="243"/>
      <c r="J3" s="243"/>
      <c r="K3" s="243"/>
      <c r="L3" s="243"/>
      <c r="M3" s="244" t="s">
        <v>31</v>
      </c>
      <c r="N3" s="244"/>
      <c r="O3" s="244"/>
      <c r="P3" s="244"/>
      <c r="Q3" s="244" t="s">
        <v>32</v>
      </c>
      <c r="R3" s="248" t="s">
        <v>117</v>
      </c>
      <c r="S3" s="248" t="s">
        <v>118</v>
      </c>
      <c r="T3" s="248" t="s">
        <v>128</v>
      </c>
      <c r="U3" s="248" t="s">
        <v>90</v>
      </c>
      <c r="V3" s="248" t="s">
        <v>119</v>
      </c>
      <c r="W3" s="248" t="s">
        <v>121</v>
      </c>
      <c r="X3" s="248" t="s">
        <v>120</v>
      </c>
      <c r="Y3" s="248" t="s">
        <v>33</v>
      </c>
      <c r="Z3" s="248" t="s">
        <v>34</v>
      </c>
      <c r="AA3" s="249" t="s">
        <v>93</v>
      </c>
      <c r="AB3" s="248" t="s">
        <v>92</v>
      </c>
      <c r="AC3" s="246" t="s">
        <v>91</v>
      </c>
      <c r="AD3" s="247" t="s">
        <v>134</v>
      </c>
      <c r="AE3" s="238" t="s">
        <v>155</v>
      </c>
      <c r="AF3" s="244" t="s">
        <v>111</v>
      </c>
      <c r="AH3" s="110"/>
    </row>
    <row r="4" spans="1:36" ht="21" customHeight="1" x14ac:dyDescent="0.2">
      <c r="A4" s="243"/>
      <c r="B4" s="244"/>
      <c r="C4" s="243"/>
      <c r="D4" s="245"/>
      <c r="E4" s="243"/>
      <c r="F4" s="244"/>
      <c r="G4" s="243" t="s">
        <v>112</v>
      </c>
      <c r="H4" s="243"/>
      <c r="I4" s="243" t="s">
        <v>113</v>
      </c>
      <c r="J4" s="243"/>
      <c r="K4" s="243" t="s">
        <v>114</v>
      </c>
      <c r="L4" s="243"/>
      <c r="M4" s="243" t="s">
        <v>112</v>
      </c>
      <c r="N4" s="243"/>
      <c r="O4" s="243" t="s">
        <v>113</v>
      </c>
      <c r="P4" s="243"/>
      <c r="Q4" s="244"/>
      <c r="R4" s="248"/>
      <c r="S4" s="248"/>
      <c r="T4" s="248"/>
      <c r="U4" s="248"/>
      <c r="V4" s="248"/>
      <c r="W4" s="248"/>
      <c r="X4" s="248"/>
      <c r="Y4" s="248"/>
      <c r="Z4" s="248"/>
      <c r="AA4" s="250"/>
      <c r="AB4" s="248"/>
      <c r="AC4" s="246"/>
      <c r="AD4" s="247"/>
      <c r="AE4" s="239"/>
      <c r="AF4" s="244"/>
    </row>
    <row r="5" spans="1:36" ht="21" customHeight="1" x14ac:dyDescent="0.2">
      <c r="A5" s="243"/>
      <c r="B5" s="244"/>
      <c r="C5" s="243"/>
      <c r="D5" s="245"/>
      <c r="E5" s="243"/>
      <c r="F5" s="244"/>
      <c r="G5" s="67" t="s">
        <v>115</v>
      </c>
      <c r="H5" s="67" t="s">
        <v>116</v>
      </c>
      <c r="I5" s="67" t="s">
        <v>115</v>
      </c>
      <c r="J5" s="67" t="s">
        <v>116</v>
      </c>
      <c r="K5" s="67" t="s">
        <v>115</v>
      </c>
      <c r="L5" s="67" t="s">
        <v>116</v>
      </c>
      <c r="M5" s="67" t="s">
        <v>115</v>
      </c>
      <c r="N5" s="67" t="s">
        <v>116</v>
      </c>
      <c r="O5" s="67" t="s">
        <v>115</v>
      </c>
      <c r="P5" s="67" t="s">
        <v>116</v>
      </c>
      <c r="Q5" s="244"/>
      <c r="R5" s="248"/>
      <c r="S5" s="248"/>
      <c r="T5" s="248"/>
      <c r="U5" s="248"/>
      <c r="V5" s="248"/>
      <c r="W5" s="248"/>
      <c r="X5" s="248"/>
      <c r="Y5" s="248"/>
      <c r="Z5" s="248"/>
      <c r="AA5" s="251"/>
      <c r="AB5" s="248"/>
      <c r="AC5" s="246"/>
      <c r="AD5" s="247"/>
      <c r="AE5" s="240"/>
      <c r="AF5" s="244"/>
      <c r="AH5" s="110"/>
      <c r="AI5" s="110"/>
      <c r="AJ5" s="110"/>
    </row>
    <row r="6" spans="1:36" s="18" customFormat="1" ht="23.25" customHeight="1" x14ac:dyDescent="0.25">
      <c r="A6" s="50">
        <v>1</v>
      </c>
      <c r="B6" s="51" t="s">
        <v>201</v>
      </c>
      <c r="C6" s="52" t="s">
        <v>35</v>
      </c>
      <c r="D6" s="45" t="s">
        <v>202</v>
      </c>
      <c r="E6" s="51" t="s">
        <v>203</v>
      </c>
      <c r="F6" s="53">
        <v>41791</v>
      </c>
      <c r="G6" s="57">
        <v>0.3125</v>
      </c>
      <c r="H6" s="57">
        <v>0.5</v>
      </c>
      <c r="I6" s="57">
        <v>0.5625</v>
      </c>
      <c r="J6" s="57">
        <v>0.72916666666666663</v>
      </c>
      <c r="K6" s="57">
        <v>0.22916666666666666</v>
      </c>
      <c r="L6" s="57">
        <v>0.35416666666666669</v>
      </c>
      <c r="M6" s="55">
        <v>0.3125</v>
      </c>
      <c r="N6" s="55">
        <v>0.5</v>
      </c>
      <c r="O6" s="55">
        <v>0.5625</v>
      </c>
      <c r="P6" s="55">
        <v>0.72916666666666663</v>
      </c>
      <c r="Q6" s="66" t="s">
        <v>36</v>
      </c>
      <c r="R6" s="120" t="s">
        <v>204</v>
      </c>
      <c r="S6" s="121">
        <v>48</v>
      </c>
      <c r="T6" s="108">
        <f>S6*4</f>
        <v>192</v>
      </c>
      <c r="U6" s="107">
        <f>S6*4+R6*2</f>
        <v>209</v>
      </c>
      <c r="V6" s="122" t="s">
        <v>210</v>
      </c>
      <c r="W6" s="123">
        <f>S6*4</f>
        <v>192</v>
      </c>
      <c r="X6" s="59">
        <v>256</v>
      </c>
      <c r="Y6" s="56"/>
      <c r="Z6" s="56"/>
      <c r="AA6" s="56"/>
      <c r="AB6" s="98">
        <f>Vannara!I38</f>
        <v>246.16833333333332</v>
      </c>
      <c r="AC6" s="124">
        <f>AB6+(Z6*8.5)+(Y6*8.5)+(AA6*8.5)</f>
        <v>246.16833333333332</v>
      </c>
      <c r="AD6" s="99"/>
      <c r="AE6" s="99">
        <f>Vannara!L38</f>
        <v>15</v>
      </c>
      <c r="AF6" s="54"/>
      <c r="AH6" s="111"/>
      <c r="AI6" s="111"/>
      <c r="AJ6" s="111"/>
    </row>
    <row r="7" spans="1:36" s="18" customFormat="1" ht="23.25" customHeight="1" x14ac:dyDescent="0.25">
      <c r="A7" s="50">
        <v>2</v>
      </c>
      <c r="B7" s="51" t="s">
        <v>37</v>
      </c>
      <c r="C7" s="52" t="s">
        <v>35</v>
      </c>
      <c r="D7" s="45" t="s">
        <v>76</v>
      </c>
      <c r="E7" s="51" t="s">
        <v>127</v>
      </c>
      <c r="F7" s="53">
        <v>39904</v>
      </c>
      <c r="G7" s="55" t="s">
        <v>41</v>
      </c>
      <c r="H7" s="55" t="s">
        <v>41</v>
      </c>
      <c r="I7" s="55" t="s">
        <v>41</v>
      </c>
      <c r="J7" s="55" t="s">
        <v>41</v>
      </c>
      <c r="K7" s="55" t="s">
        <v>41</v>
      </c>
      <c r="L7" s="55" t="s">
        <v>41</v>
      </c>
      <c r="M7" s="55">
        <v>0.3125</v>
      </c>
      <c r="N7" s="55">
        <v>0.5</v>
      </c>
      <c r="O7" s="55">
        <v>0.58333333333333337</v>
      </c>
      <c r="P7" s="55">
        <v>0.72916666666666663</v>
      </c>
      <c r="Q7" s="56" t="s">
        <v>46</v>
      </c>
      <c r="R7" s="120" t="s">
        <v>43</v>
      </c>
      <c r="S7" s="59">
        <v>16</v>
      </c>
      <c r="T7" s="108">
        <f t="shared" ref="T7:T22" si="0">S7*4</f>
        <v>64</v>
      </c>
      <c r="U7" s="109">
        <f>(S7*4)</f>
        <v>64</v>
      </c>
      <c r="V7" s="122">
        <f>S7*4+R7*3</f>
        <v>88</v>
      </c>
      <c r="W7" s="123">
        <f>S7*4</f>
        <v>64</v>
      </c>
      <c r="X7" s="59">
        <v>25.5</v>
      </c>
      <c r="Y7" s="56">
        <v>1</v>
      </c>
      <c r="Z7" s="56"/>
      <c r="AA7" s="56"/>
      <c r="AB7" s="98">
        <f>Sarak!I38</f>
        <v>48.100000000000009</v>
      </c>
      <c r="AC7" s="124">
        <f>AB7+(Z7*8)+(Y7*8)+(AA7*8)</f>
        <v>56.100000000000009</v>
      </c>
      <c r="AD7" s="99"/>
      <c r="AE7" s="99">
        <f>Sarak!L38</f>
        <v>3</v>
      </c>
      <c r="AF7" s="54"/>
      <c r="AH7" s="111"/>
      <c r="AI7" s="111"/>
      <c r="AJ7" s="111"/>
    </row>
    <row r="8" spans="1:36" ht="23.25" customHeight="1" x14ac:dyDescent="0.2">
      <c r="A8" s="50">
        <v>3</v>
      </c>
      <c r="B8" s="51" t="s">
        <v>40</v>
      </c>
      <c r="C8" s="52" t="s">
        <v>35</v>
      </c>
      <c r="D8" s="45" t="s">
        <v>77</v>
      </c>
      <c r="E8" s="51" t="s">
        <v>218</v>
      </c>
      <c r="F8" s="53">
        <v>40009</v>
      </c>
      <c r="G8" s="57">
        <v>0.3125</v>
      </c>
      <c r="H8" s="57">
        <v>0.5</v>
      </c>
      <c r="I8" s="57">
        <v>0.54166666666666663</v>
      </c>
      <c r="J8" s="57">
        <v>0.6875</v>
      </c>
      <c r="K8" s="58" t="s">
        <v>41</v>
      </c>
      <c r="L8" s="58" t="s">
        <v>41</v>
      </c>
      <c r="M8" s="55">
        <v>0.3125</v>
      </c>
      <c r="N8" s="55">
        <v>0.47916666666666669</v>
      </c>
      <c r="O8" s="55">
        <v>0.5625</v>
      </c>
      <c r="P8" s="55">
        <v>0.70833333333333337</v>
      </c>
      <c r="Q8" s="56" t="s">
        <v>39</v>
      </c>
      <c r="R8" s="120" t="s">
        <v>43</v>
      </c>
      <c r="S8" s="59">
        <v>48</v>
      </c>
      <c r="T8" s="108">
        <f t="shared" si="0"/>
        <v>192</v>
      </c>
      <c r="U8" s="107">
        <f>(S8*4)+R8*2</f>
        <v>208</v>
      </c>
      <c r="V8" s="122">
        <f t="shared" ref="V8:V26" si="1">S8*4+R8*3</f>
        <v>216</v>
      </c>
      <c r="W8" s="123">
        <f t="shared" ref="W8:W26" si="2">S8*4</f>
        <v>192</v>
      </c>
      <c r="X8" s="59">
        <v>24.03</v>
      </c>
      <c r="Y8" s="56"/>
      <c r="Z8" s="56">
        <v>1</v>
      </c>
      <c r="AA8" s="56"/>
      <c r="AB8" s="98">
        <f>Run!I38</f>
        <v>209.40000000000003</v>
      </c>
      <c r="AC8" s="124">
        <f>AB8+(Z8*8)+(Y8*8)+(AA8*8)</f>
        <v>217.40000000000003</v>
      </c>
      <c r="AD8" s="99"/>
      <c r="AE8" s="99">
        <f>Run!L38</f>
        <v>3</v>
      </c>
      <c r="AF8" s="44"/>
    </row>
    <row r="9" spans="1:36" ht="23.25" customHeight="1" x14ac:dyDescent="0.2">
      <c r="A9" s="50">
        <v>4</v>
      </c>
      <c r="B9" s="51" t="s">
        <v>47</v>
      </c>
      <c r="C9" s="52" t="s">
        <v>44</v>
      </c>
      <c r="D9" s="45" t="s">
        <v>78</v>
      </c>
      <c r="E9" s="51" t="s">
        <v>48</v>
      </c>
      <c r="F9" s="53">
        <v>39066</v>
      </c>
      <c r="G9" s="57">
        <v>0.29166666666666669</v>
      </c>
      <c r="H9" s="57">
        <v>0.47916666666666669</v>
      </c>
      <c r="I9" s="57">
        <v>0.5625</v>
      </c>
      <c r="J9" s="57">
        <v>0.70833333333333337</v>
      </c>
      <c r="K9" s="58" t="s">
        <v>41</v>
      </c>
      <c r="L9" s="58" t="s">
        <v>41</v>
      </c>
      <c r="M9" s="57">
        <v>0.29166666666666669</v>
      </c>
      <c r="N9" s="57">
        <v>0.47916666666666669</v>
      </c>
      <c r="O9" s="57">
        <v>0.5625</v>
      </c>
      <c r="P9" s="57">
        <v>0.70833333333333337</v>
      </c>
      <c r="Q9" s="56" t="s">
        <v>38</v>
      </c>
      <c r="R9" s="120" t="s">
        <v>43</v>
      </c>
      <c r="S9" s="59">
        <v>48</v>
      </c>
      <c r="T9" s="108">
        <f t="shared" si="0"/>
        <v>192</v>
      </c>
      <c r="U9" s="107">
        <f t="shared" ref="U9:U15" si="3">(S9*4)+R9*2</f>
        <v>208</v>
      </c>
      <c r="V9" s="122">
        <f t="shared" si="1"/>
        <v>216</v>
      </c>
      <c r="W9" s="123">
        <f t="shared" si="2"/>
        <v>192</v>
      </c>
      <c r="X9" s="59">
        <v>142.44999999999999</v>
      </c>
      <c r="Y9" s="56">
        <v>1</v>
      </c>
      <c r="Z9" s="56"/>
      <c r="AA9" s="56"/>
      <c r="AB9" s="98">
        <f>Sina!I38</f>
        <v>210.98333333333335</v>
      </c>
      <c r="AC9" s="124">
        <f>AB9+(Z9*8)+(Y9*8)+(AA9*8)</f>
        <v>218.98333333333335</v>
      </c>
      <c r="AD9" s="99"/>
      <c r="AE9" s="99">
        <f>Sina!L38</f>
        <v>10</v>
      </c>
      <c r="AF9" s="54"/>
    </row>
    <row r="10" spans="1:36" ht="23.25" customHeight="1" x14ac:dyDescent="0.2">
      <c r="A10" s="50">
        <v>5</v>
      </c>
      <c r="B10" s="51" t="s">
        <v>49</v>
      </c>
      <c r="C10" s="52" t="s">
        <v>44</v>
      </c>
      <c r="D10" s="45" t="s">
        <v>79</v>
      </c>
      <c r="E10" s="51" t="s">
        <v>123</v>
      </c>
      <c r="F10" s="53">
        <v>40831</v>
      </c>
      <c r="G10" s="57">
        <v>0.29166666666666669</v>
      </c>
      <c r="H10" s="57">
        <v>0.47916666666666669</v>
      </c>
      <c r="I10" s="57">
        <v>0.5625</v>
      </c>
      <c r="J10" s="57">
        <v>0.70833333333333337</v>
      </c>
      <c r="K10" s="58" t="s">
        <v>41</v>
      </c>
      <c r="L10" s="58" t="s">
        <v>41</v>
      </c>
      <c r="M10" s="57">
        <v>0.29166666666666669</v>
      </c>
      <c r="N10" s="57">
        <v>0.47916666666666669</v>
      </c>
      <c r="O10" s="57">
        <v>0.5625</v>
      </c>
      <c r="P10" s="57">
        <v>0.70833333333333337</v>
      </c>
      <c r="Q10" s="56" t="s">
        <v>39</v>
      </c>
      <c r="R10" s="120" t="s">
        <v>43</v>
      </c>
      <c r="S10" s="59">
        <v>40</v>
      </c>
      <c r="T10" s="108">
        <f t="shared" si="0"/>
        <v>160</v>
      </c>
      <c r="U10" s="107">
        <f t="shared" si="3"/>
        <v>176</v>
      </c>
      <c r="V10" s="122">
        <f t="shared" si="1"/>
        <v>184</v>
      </c>
      <c r="W10" s="123">
        <f t="shared" si="2"/>
        <v>160</v>
      </c>
      <c r="X10" s="59">
        <v>126.02</v>
      </c>
      <c r="Y10" s="56"/>
      <c r="Z10" s="56"/>
      <c r="AA10" s="56"/>
      <c r="AB10" s="98">
        <f>Champa!I38</f>
        <v>174.81666666666666</v>
      </c>
      <c r="AC10" s="124">
        <f>AB10+(Z10*8)+(Y10*8)+(AA10*8)</f>
        <v>174.81666666666666</v>
      </c>
      <c r="AD10" s="99"/>
      <c r="AE10" s="99">
        <f>Champa!L38</f>
        <v>8</v>
      </c>
      <c r="AF10" s="54"/>
    </row>
    <row r="11" spans="1:36" ht="23.25" customHeight="1" x14ac:dyDescent="0.2">
      <c r="A11" s="50">
        <v>6</v>
      </c>
      <c r="B11" s="51" t="s">
        <v>51</v>
      </c>
      <c r="C11" s="52" t="s">
        <v>44</v>
      </c>
      <c r="D11" s="45" t="s">
        <v>80</v>
      </c>
      <c r="E11" s="51" t="s">
        <v>50</v>
      </c>
      <c r="F11" s="53">
        <v>40831</v>
      </c>
      <c r="G11" s="58" t="s">
        <v>41</v>
      </c>
      <c r="H11" s="58" t="s">
        <v>41</v>
      </c>
      <c r="I11" s="57">
        <v>0.54166666666666663</v>
      </c>
      <c r="J11" s="57">
        <v>0.70833333333333337</v>
      </c>
      <c r="K11" s="58" t="s">
        <v>41</v>
      </c>
      <c r="L11" s="58" t="s">
        <v>41</v>
      </c>
      <c r="M11" s="57">
        <v>0.29166666666666702</v>
      </c>
      <c r="N11" s="57">
        <v>0.47916666666666702</v>
      </c>
      <c r="O11" s="57">
        <v>0.5625</v>
      </c>
      <c r="P11" s="57">
        <v>0.70833333333333337</v>
      </c>
      <c r="Q11" s="56" t="s">
        <v>52</v>
      </c>
      <c r="R11" s="120" t="s">
        <v>43</v>
      </c>
      <c r="S11" s="59">
        <v>40</v>
      </c>
      <c r="T11" s="108">
        <f t="shared" si="0"/>
        <v>160</v>
      </c>
      <c r="U11" s="107">
        <f t="shared" si="3"/>
        <v>176</v>
      </c>
      <c r="V11" s="122">
        <f t="shared" si="1"/>
        <v>184</v>
      </c>
      <c r="W11" s="123">
        <f t="shared" si="2"/>
        <v>160</v>
      </c>
      <c r="X11" s="59">
        <v>126.62</v>
      </c>
      <c r="Y11" s="56"/>
      <c r="Z11" s="56">
        <v>1</v>
      </c>
      <c r="AA11" s="56"/>
      <c r="AB11" s="98">
        <f>Sokchea!I38</f>
        <v>160.85000000000002</v>
      </c>
      <c r="AC11" s="124">
        <f t="shared" ref="AC11:AC27" si="4">AB11+(Z11*8)+(Y11*8)+(AA11*8)</f>
        <v>168.85000000000002</v>
      </c>
      <c r="AD11" s="99"/>
      <c r="AE11" s="99">
        <f>Sokchea!L38</f>
        <v>15</v>
      </c>
      <c r="AF11" s="54"/>
    </row>
    <row r="12" spans="1:36" ht="23.25" customHeight="1" x14ac:dyDescent="0.2">
      <c r="A12" s="50">
        <v>7</v>
      </c>
      <c r="B12" s="219" t="s">
        <v>249</v>
      </c>
      <c r="C12" s="52" t="s">
        <v>35</v>
      </c>
      <c r="D12" s="45" t="s">
        <v>81</v>
      </c>
      <c r="E12" s="153" t="s">
        <v>65</v>
      </c>
      <c r="F12" s="53">
        <v>41863</v>
      </c>
      <c r="G12" s="57">
        <v>0.29166666666666669</v>
      </c>
      <c r="H12" s="57">
        <v>0.47916666666666669</v>
      </c>
      <c r="I12" s="57">
        <v>0.5625</v>
      </c>
      <c r="J12" s="57">
        <v>0.70833333333333337</v>
      </c>
      <c r="K12" s="58" t="s">
        <v>41</v>
      </c>
      <c r="L12" s="58" t="s">
        <v>41</v>
      </c>
      <c r="M12" s="57">
        <v>0.29166666666666669</v>
      </c>
      <c r="N12" s="57">
        <v>0.47916666666666669</v>
      </c>
      <c r="O12" s="57">
        <v>0.5625</v>
      </c>
      <c r="P12" s="57">
        <v>0.70833333333333337</v>
      </c>
      <c r="Q12" s="56" t="s">
        <v>52</v>
      </c>
      <c r="R12" s="120" t="s">
        <v>252</v>
      </c>
      <c r="S12" s="59">
        <v>27.5</v>
      </c>
      <c r="T12" s="108">
        <f t="shared" si="0"/>
        <v>110</v>
      </c>
      <c r="U12" s="107">
        <f t="shared" si="3"/>
        <v>121</v>
      </c>
      <c r="V12" s="122">
        <f t="shared" si="1"/>
        <v>126.5</v>
      </c>
      <c r="W12" s="123">
        <f t="shared" si="2"/>
        <v>110</v>
      </c>
      <c r="X12" s="59"/>
      <c r="Y12" s="56"/>
      <c r="Z12" s="56"/>
      <c r="AA12" s="56"/>
      <c r="AB12" s="98">
        <f>Tongthy!I38</f>
        <v>55.000000000000007</v>
      </c>
      <c r="AC12" s="124">
        <f t="shared" si="4"/>
        <v>55.000000000000007</v>
      </c>
      <c r="AD12" s="99"/>
      <c r="AE12" s="99">
        <f>Tongthy!L38</f>
        <v>0</v>
      </c>
      <c r="AF12" s="54"/>
    </row>
    <row r="13" spans="1:36" ht="23.25" customHeight="1" x14ac:dyDescent="0.2">
      <c r="A13" s="50">
        <v>8</v>
      </c>
      <c r="B13" s="51" t="s">
        <v>55</v>
      </c>
      <c r="C13" s="52" t="s">
        <v>44</v>
      </c>
      <c r="D13" s="45" t="s">
        <v>82</v>
      </c>
      <c r="E13" s="51" t="s">
        <v>54</v>
      </c>
      <c r="F13" s="53">
        <v>40775</v>
      </c>
      <c r="G13" s="57">
        <v>0.29166666666666669</v>
      </c>
      <c r="H13" s="57">
        <v>0.47916666666666669</v>
      </c>
      <c r="I13" s="57">
        <v>0.5625</v>
      </c>
      <c r="J13" s="57">
        <v>0.70833333333333337</v>
      </c>
      <c r="K13" s="58" t="s">
        <v>41</v>
      </c>
      <c r="L13" s="58" t="s">
        <v>41</v>
      </c>
      <c r="M13" s="57">
        <v>0.29166666666666669</v>
      </c>
      <c r="N13" s="57">
        <v>0.47916666666666669</v>
      </c>
      <c r="O13" s="57">
        <v>0.5625</v>
      </c>
      <c r="P13" s="57">
        <v>0.70833333333333337</v>
      </c>
      <c r="Q13" s="56" t="s">
        <v>42</v>
      </c>
      <c r="R13" s="120" t="s">
        <v>43</v>
      </c>
      <c r="S13" s="59">
        <v>48</v>
      </c>
      <c r="T13" s="108">
        <f t="shared" si="0"/>
        <v>192</v>
      </c>
      <c r="U13" s="107">
        <f t="shared" si="3"/>
        <v>208</v>
      </c>
      <c r="V13" s="122">
        <f t="shared" si="1"/>
        <v>216</v>
      </c>
      <c r="W13" s="123">
        <f t="shared" si="2"/>
        <v>192</v>
      </c>
      <c r="X13" s="56">
        <v>137.53</v>
      </c>
      <c r="Y13" s="56">
        <v>3</v>
      </c>
      <c r="Z13" s="56"/>
      <c r="AA13" s="56"/>
      <c r="AB13" s="98">
        <f>Lina!I38</f>
        <v>194.05</v>
      </c>
      <c r="AC13" s="124">
        <f t="shared" si="4"/>
        <v>218.05</v>
      </c>
      <c r="AD13" s="99"/>
      <c r="AE13" s="99">
        <f>Lina!L38</f>
        <v>21</v>
      </c>
      <c r="AF13" s="54"/>
    </row>
    <row r="14" spans="1:36" ht="23.25" customHeight="1" x14ac:dyDescent="0.2">
      <c r="A14" s="50">
        <v>9</v>
      </c>
      <c r="B14" s="51" t="s">
        <v>57</v>
      </c>
      <c r="C14" s="52" t="s">
        <v>35</v>
      </c>
      <c r="D14" s="45" t="s">
        <v>84</v>
      </c>
      <c r="E14" s="51" t="s">
        <v>214</v>
      </c>
      <c r="F14" s="53">
        <v>40940</v>
      </c>
      <c r="G14" s="57">
        <v>0.29166666666666669</v>
      </c>
      <c r="H14" s="57">
        <v>0.47916666666666669</v>
      </c>
      <c r="I14" s="57">
        <v>0.5625</v>
      </c>
      <c r="J14" s="57">
        <v>0.70833333333333337</v>
      </c>
      <c r="K14" s="58" t="s">
        <v>41</v>
      </c>
      <c r="L14" s="58" t="s">
        <v>41</v>
      </c>
      <c r="M14" s="58" t="s">
        <v>41</v>
      </c>
      <c r="N14" s="58" t="s">
        <v>41</v>
      </c>
      <c r="O14" s="58" t="s">
        <v>41</v>
      </c>
      <c r="P14" s="58" t="s">
        <v>41</v>
      </c>
      <c r="Q14" s="56" t="s">
        <v>99</v>
      </c>
      <c r="R14" s="120" t="s">
        <v>43</v>
      </c>
      <c r="S14" s="59">
        <v>40</v>
      </c>
      <c r="T14" s="108">
        <f t="shared" si="0"/>
        <v>160</v>
      </c>
      <c r="U14" s="107">
        <f t="shared" si="3"/>
        <v>176</v>
      </c>
      <c r="V14" s="122">
        <f t="shared" si="1"/>
        <v>184</v>
      </c>
      <c r="W14" s="123">
        <f>S14*4</f>
        <v>160</v>
      </c>
      <c r="X14" s="56">
        <v>123.7</v>
      </c>
      <c r="Y14" s="56"/>
      <c r="Z14" s="56"/>
      <c r="AA14" s="56"/>
      <c r="AB14" s="98">
        <f>Bros!I38</f>
        <v>185.13333333333333</v>
      </c>
      <c r="AC14" s="124">
        <f t="shared" si="4"/>
        <v>185.13333333333333</v>
      </c>
      <c r="AD14" s="99"/>
      <c r="AE14" s="99">
        <f>Bros!L38</f>
        <v>12</v>
      </c>
      <c r="AF14" s="54"/>
    </row>
    <row r="15" spans="1:36" ht="23.25" customHeight="1" x14ac:dyDescent="0.2">
      <c r="A15" s="50">
        <v>10</v>
      </c>
      <c r="B15" s="51" t="s">
        <v>56</v>
      </c>
      <c r="C15" s="52" t="s">
        <v>35</v>
      </c>
      <c r="D15" s="45" t="s">
        <v>83</v>
      </c>
      <c r="E15" s="51" t="s">
        <v>54</v>
      </c>
      <c r="F15" s="53">
        <v>41091</v>
      </c>
      <c r="G15" s="57">
        <v>0.29166666666666669</v>
      </c>
      <c r="H15" s="57">
        <v>0.47916666666666669</v>
      </c>
      <c r="I15" s="57">
        <v>0.5625</v>
      </c>
      <c r="J15" s="57">
        <v>0.70833333333333337</v>
      </c>
      <c r="K15" s="58" t="s">
        <v>41</v>
      </c>
      <c r="L15" s="58" t="s">
        <v>41</v>
      </c>
      <c r="M15" s="58" t="s">
        <v>41</v>
      </c>
      <c r="N15" s="58" t="s">
        <v>41</v>
      </c>
      <c r="O15" s="58" t="s">
        <v>41</v>
      </c>
      <c r="P15" s="58" t="s">
        <v>41</v>
      </c>
      <c r="Q15" s="56" t="s">
        <v>99</v>
      </c>
      <c r="R15" s="120" t="s">
        <v>43</v>
      </c>
      <c r="S15" s="59">
        <v>40</v>
      </c>
      <c r="T15" s="108">
        <f t="shared" si="0"/>
        <v>160</v>
      </c>
      <c r="U15" s="107">
        <f t="shared" si="3"/>
        <v>176</v>
      </c>
      <c r="V15" s="122">
        <f t="shared" si="1"/>
        <v>184</v>
      </c>
      <c r="W15" s="123">
        <f t="shared" si="2"/>
        <v>160</v>
      </c>
      <c r="X15" s="56">
        <v>158.97999999999999</v>
      </c>
      <c r="Y15" s="56"/>
      <c r="Z15" s="56"/>
      <c r="AA15" s="56"/>
      <c r="AB15" s="98">
        <f>Chhaya!I38</f>
        <v>209.66666666666666</v>
      </c>
      <c r="AC15" s="124">
        <f t="shared" si="4"/>
        <v>209.66666666666666</v>
      </c>
      <c r="AD15" s="99"/>
      <c r="AE15" s="99">
        <f>Chhaya!L38</f>
        <v>8</v>
      </c>
      <c r="AF15" s="169"/>
    </row>
    <row r="16" spans="1:36" ht="23.25" customHeight="1" x14ac:dyDescent="0.2">
      <c r="A16" s="50">
        <v>11</v>
      </c>
      <c r="B16" s="51" t="s">
        <v>67</v>
      </c>
      <c r="C16" s="52" t="s">
        <v>35</v>
      </c>
      <c r="D16" s="45" t="s">
        <v>87</v>
      </c>
      <c r="E16" s="51" t="s">
        <v>122</v>
      </c>
      <c r="F16" s="53">
        <v>41201</v>
      </c>
      <c r="G16" s="57">
        <v>0.27083333333333331</v>
      </c>
      <c r="H16" s="57">
        <v>0.5</v>
      </c>
      <c r="I16" s="57">
        <v>0.54166666666666663</v>
      </c>
      <c r="J16" s="57">
        <v>0.70833333333333337</v>
      </c>
      <c r="K16" s="57" t="s">
        <v>41</v>
      </c>
      <c r="L16" s="57" t="s">
        <v>41</v>
      </c>
      <c r="M16" s="57">
        <v>0.27083333333333331</v>
      </c>
      <c r="N16" s="57">
        <v>0.5</v>
      </c>
      <c r="O16" s="57">
        <v>0.54166666666666663</v>
      </c>
      <c r="P16" s="57">
        <v>0.70833333333333337</v>
      </c>
      <c r="Q16" s="56" t="s">
        <v>95</v>
      </c>
      <c r="R16" s="120" t="s">
        <v>43</v>
      </c>
      <c r="S16" s="59">
        <v>48</v>
      </c>
      <c r="T16" s="108">
        <f t="shared" si="0"/>
        <v>192</v>
      </c>
      <c r="U16" s="107">
        <f t="shared" ref="U16:U22" si="5">(S16*4)+R16*2</f>
        <v>208</v>
      </c>
      <c r="V16" s="122">
        <f t="shared" si="1"/>
        <v>216</v>
      </c>
      <c r="W16" s="123">
        <f t="shared" si="2"/>
        <v>192</v>
      </c>
      <c r="X16" s="56">
        <v>54.43</v>
      </c>
      <c r="Y16" s="56"/>
      <c r="Z16" s="56"/>
      <c r="AA16" s="56"/>
      <c r="AB16" s="98">
        <f>'Bun Muoy'!I38</f>
        <v>199.81666666666661</v>
      </c>
      <c r="AC16" s="124">
        <f t="shared" si="4"/>
        <v>199.81666666666661</v>
      </c>
      <c r="AD16" s="99"/>
      <c r="AE16" s="99">
        <v>2</v>
      </c>
      <c r="AF16" s="132"/>
    </row>
    <row r="17" spans="1:38" ht="23.25" customHeight="1" x14ac:dyDescent="0.2">
      <c r="A17" s="50">
        <v>12</v>
      </c>
      <c r="B17" s="51" t="s">
        <v>169</v>
      </c>
      <c r="C17" s="52" t="s">
        <v>35</v>
      </c>
      <c r="D17" s="45" t="s">
        <v>219</v>
      </c>
      <c r="E17" s="51" t="s">
        <v>215</v>
      </c>
      <c r="F17" s="53">
        <v>41527</v>
      </c>
      <c r="G17" s="57">
        <v>0.27083333333333331</v>
      </c>
      <c r="H17" s="57">
        <v>0.5</v>
      </c>
      <c r="I17" s="57" t="s">
        <v>41</v>
      </c>
      <c r="J17" s="57" t="s">
        <v>41</v>
      </c>
      <c r="K17" s="57" t="s">
        <v>41</v>
      </c>
      <c r="L17" s="57" t="s">
        <v>41</v>
      </c>
      <c r="M17" s="57">
        <v>0.27083333333333331</v>
      </c>
      <c r="N17" s="57">
        <v>0.5</v>
      </c>
      <c r="O17" s="57">
        <v>0.54166666666666663</v>
      </c>
      <c r="P17" s="57">
        <v>0.70833333333333337</v>
      </c>
      <c r="Q17" s="56" t="s">
        <v>42</v>
      </c>
      <c r="R17" s="120" t="s">
        <v>96</v>
      </c>
      <c r="S17" s="59">
        <v>32</v>
      </c>
      <c r="T17" s="108">
        <f t="shared" si="0"/>
        <v>128</v>
      </c>
      <c r="U17" s="107">
        <f t="shared" si="5"/>
        <v>136</v>
      </c>
      <c r="V17" s="122">
        <f t="shared" si="1"/>
        <v>140</v>
      </c>
      <c r="W17" s="123">
        <f t="shared" si="2"/>
        <v>128</v>
      </c>
      <c r="X17" s="56">
        <v>98.43</v>
      </c>
      <c r="Y17" s="56">
        <v>4</v>
      </c>
      <c r="Z17" s="56"/>
      <c r="AA17" s="56"/>
      <c r="AB17" s="98">
        <f>veasna!I38</f>
        <v>175.05</v>
      </c>
      <c r="AC17" s="124">
        <f t="shared" si="4"/>
        <v>207.05</v>
      </c>
      <c r="AD17" s="99"/>
      <c r="AE17" s="99">
        <f>veasna!L38</f>
        <v>3</v>
      </c>
      <c r="AF17" s="54"/>
      <c r="AG17" s="174"/>
      <c r="AH17" s="175"/>
      <c r="AI17" s="175"/>
      <c r="AJ17" s="175"/>
      <c r="AK17" s="175"/>
      <c r="AL17" s="175"/>
    </row>
    <row r="18" spans="1:38" s="163" customFormat="1" ht="23.25" customHeight="1" x14ac:dyDescent="0.2">
      <c r="A18" s="50">
        <v>13</v>
      </c>
      <c r="B18" s="219" t="s">
        <v>64</v>
      </c>
      <c r="C18" s="154" t="s">
        <v>44</v>
      </c>
      <c r="D18" s="155" t="s">
        <v>86</v>
      </c>
      <c r="E18" s="153" t="s">
        <v>65</v>
      </c>
      <c r="F18" s="156"/>
      <c r="G18" s="157" t="s">
        <v>41</v>
      </c>
      <c r="H18" s="157" t="s">
        <v>41</v>
      </c>
      <c r="I18" s="157">
        <v>0.52083333333333337</v>
      </c>
      <c r="J18" s="157">
        <v>0.72916666666666663</v>
      </c>
      <c r="K18" s="157" t="s">
        <v>41</v>
      </c>
      <c r="L18" s="157" t="s">
        <v>41</v>
      </c>
      <c r="M18" s="157">
        <v>0.27083333333333331</v>
      </c>
      <c r="N18" s="157">
        <v>0.5</v>
      </c>
      <c r="O18" s="157">
        <v>0.54166666666666663</v>
      </c>
      <c r="P18" s="157">
        <v>0.70833333333333337</v>
      </c>
      <c r="Q18" s="158" t="s">
        <v>52</v>
      </c>
      <c r="R18" s="159" t="s">
        <v>97</v>
      </c>
      <c r="S18" s="152">
        <v>39</v>
      </c>
      <c r="T18" s="160">
        <f t="shared" si="0"/>
        <v>156</v>
      </c>
      <c r="U18" s="159">
        <f t="shared" si="5"/>
        <v>166</v>
      </c>
      <c r="V18" s="122">
        <f t="shared" si="1"/>
        <v>171</v>
      </c>
      <c r="W18" s="123">
        <f t="shared" si="2"/>
        <v>156</v>
      </c>
      <c r="X18" s="158"/>
      <c r="Y18" s="158"/>
      <c r="Z18" s="158"/>
      <c r="AA18" s="158"/>
      <c r="AB18" s="161">
        <f>Kunthy!I38</f>
        <v>25.500000000000007</v>
      </c>
      <c r="AC18" s="124">
        <f t="shared" si="4"/>
        <v>25.500000000000007</v>
      </c>
      <c r="AD18" s="99"/>
      <c r="AE18" s="99">
        <f>Kunthy!L38</f>
        <v>0</v>
      </c>
      <c r="AF18" s="162"/>
      <c r="AG18" s="174"/>
      <c r="AH18" s="175"/>
      <c r="AI18" s="175"/>
      <c r="AJ18" s="175"/>
      <c r="AK18" s="175"/>
      <c r="AL18" s="175"/>
    </row>
    <row r="19" spans="1:38" ht="23.25" customHeight="1" x14ac:dyDescent="0.2">
      <c r="A19" s="50">
        <v>14</v>
      </c>
      <c r="B19" s="51" t="s">
        <v>68</v>
      </c>
      <c r="C19" s="52" t="s">
        <v>35</v>
      </c>
      <c r="D19" s="45" t="s">
        <v>88</v>
      </c>
      <c r="E19" s="51" t="s">
        <v>163</v>
      </c>
      <c r="F19" s="53">
        <v>41218</v>
      </c>
      <c r="G19" s="57" t="s">
        <v>41</v>
      </c>
      <c r="H19" s="57" t="s">
        <v>41</v>
      </c>
      <c r="I19" s="57" t="s">
        <v>41</v>
      </c>
      <c r="J19" s="57" t="s">
        <v>41</v>
      </c>
      <c r="K19" s="57">
        <v>0.70833333333333337</v>
      </c>
      <c r="L19" s="57">
        <v>0.875</v>
      </c>
      <c r="M19" s="57">
        <v>0.27083333333333331</v>
      </c>
      <c r="N19" s="57">
        <v>0.5</v>
      </c>
      <c r="O19" s="57">
        <v>0.54166666666666663</v>
      </c>
      <c r="P19" s="57">
        <v>0.70833333333333337</v>
      </c>
      <c r="Q19" s="56" t="s">
        <v>45</v>
      </c>
      <c r="R19" s="120" t="s">
        <v>43</v>
      </c>
      <c r="S19" s="59">
        <v>40</v>
      </c>
      <c r="T19" s="108">
        <f t="shared" si="0"/>
        <v>160</v>
      </c>
      <c r="U19" s="107">
        <f t="shared" si="5"/>
        <v>176</v>
      </c>
      <c r="V19" s="122">
        <f t="shared" si="1"/>
        <v>184</v>
      </c>
      <c r="W19" s="123">
        <f t="shared" si="2"/>
        <v>160</v>
      </c>
      <c r="X19" s="56">
        <v>107.5</v>
      </c>
      <c r="Y19" s="56"/>
      <c r="Z19" s="56"/>
      <c r="AA19" s="56"/>
      <c r="AB19" s="98">
        <f>PengAnn!I38</f>
        <v>206.6166666666667</v>
      </c>
      <c r="AC19" s="124">
        <f t="shared" si="4"/>
        <v>206.6166666666667</v>
      </c>
      <c r="AD19" s="99"/>
      <c r="AE19" s="99">
        <f>PengAnn!L38</f>
        <v>20</v>
      </c>
      <c r="AF19" s="132"/>
      <c r="AG19" s="174"/>
      <c r="AH19" s="175"/>
      <c r="AI19" s="175"/>
      <c r="AJ19" s="175"/>
      <c r="AK19" s="175"/>
      <c r="AL19" s="175"/>
    </row>
    <row r="20" spans="1:38" ht="23.25" customHeight="1" x14ac:dyDescent="0.2">
      <c r="A20" s="50">
        <v>15</v>
      </c>
      <c r="B20" s="51" t="s">
        <v>168</v>
      </c>
      <c r="C20" s="52" t="s">
        <v>44</v>
      </c>
      <c r="D20" s="45" t="s">
        <v>174</v>
      </c>
      <c r="E20" s="51" t="s">
        <v>94</v>
      </c>
      <c r="F20" s="53">
        <v>41518</v>
      </c>
      <c r="G20" s="57">
        <v>0.27083333333333331</v>
      </c>
      <c r="H20" s="57">
        <v>0.5</v>
      </c>
      <c r="I20" s="57">
        <v>0.54166666666666663</v>
      </c>
      <c r="J20" s="57">
        <v>0.70833333333333337</v>
      </c>
      <c r="K20" s="57" t="s">
        <v>41</v>
      </c>
      <c r="L20" s="57" t="s">
        <v>41</v>
      </c>
      <c r="M20" s="57">
        <v>0.27083333333333331</v>
      </c>
      <c r="N20" s="57">
        <v>0.5</v>
      </c>
      <c r="O20" s="57">
        <v>0.54166666666666663</v>
      </c>
      <c r="P20" s="57">
        <v>0.70833333333333304</v>
      </c>
      <c r="Q20" s="56" t="s">
        <v>41</v>
      </c>
      <c r="R20" s="120" t="s">
        <v>43</v>
      </c>
      <c r="S20" s="59">
        <v>48</v>
      </c>
      <c r="T20" s="108">
        <f t="shared" si="0"/>
        <v>192</v>
      </c>
      <c r="U20" s="107">
        <f t="shared" si="5"/>
        <v>208</v>
      </c>
      <c r="V20" s="122">
        <f t="shared" si="1"/>
        <v>216</v>
      </c>
      <c r="W20" s="123">
        <f t="shared" si="2"/>
        <v>192</v>
      </c>
      <c r="X20" s="56">
        <v>191.28</v>
      </c>
      <c r="Y20" s="56"/>
      <c r="Z20" s="56"/>
      <c r="AA20" s="56"/>
      <c r="AB20" s="98">
        <f>Noeun!I38</f>
        <v>248.41666666666669</v>
      </c>
      <c r="AC20" s="124">
        <f t="shared" si="4"/>
        <v>248.41666666666669</v>
      </c>
      <c r="AD20" s="99"/>
      <c r="AE20" s="99">
        <f>Noeun!L38</f>
        <v>5</v>
      </c>
      <c r="AF20" s="54"/>
    </row>
    <row r="21" spans="1:38" ht="23.25" customHeight="1" x14ac:dyDescent="0.2">
      <c r="A21" s="50">
        <v>16</v>
      </c>
      <c r="B21" s="51" t="s">
        <v>58</v>
      </c>
      <c r="C21" s="52" t="s">
        <v>44</v>
      </c>
      <c r="D21" s="45" t="s">
        <v>85</v>
      </c>
      <c r="E21" s="51" t="s">
        <v>180</v>
      </c>
      <c r="F21" s="53">
        <v>41127</v>
      </c>
      <c r="G21" s="57">
        <v>0.29166666666666669</v>
      </c>
      <c r="H21" s="57">
        <v>0.5</v>
      </c>
      <c r="I21" s="57">
        <v>0.54166666666666663</v>
      </c>
      <c r="J21" s="57">
        <v>0.70833333333333337</v>
      </c>
      <c r="K21" s="58" t="s">
        <v>41</v>
      </c>
      <c r="L21" s="58" t="s">
        <v>41</v>
      </c>
      <c r="M21" s="57" t="s">
        <v>41</v>
      </c>
      <c r="N21" s="57" t="s">
        <v>41</v>
      </c>
      <c r="O21" s="57" t="s">
        <v>41</v>
      </c>
      <c r="P21" s="57" t="s">
        <v>41</v>
      </c>
      <c r="Q21" s="56" t="s">
        <v>99</v>
      </c>
      <c r="R21" s="120" t="s">
        <v>59</v>
      </c>
      <c r="S21" s="59">
        <v>45</v>
      </c>
      <c r="T21" s="108">
        <f t="shared" si="0"/>
        <v>180</v>
      </c>
      <c r="U21" s="107">
        <f t="shared" si="5"/>
        <v>198</v>
      </c>
      <c r="V21" s="122">
        <f t="shared" si="1"/>
        <v>207</v>
      </c>
      <c r="W21" s="123">
        <f>S21*4</f>
        <v>180</v>
      </c>
      <c r="X21" s="56">
        <v>126.18</v>
      </c>
      <c r="Y21" s="56">
        <v>2</v>
      </c>
      <c r="Z21" s="56"/>
      <c r="AA21" s="56"/>
      <c r="AB21" s="98">
        <f>Chantha!I38</f>
        <v>181.8</v>
      </c>
      <c r="AC21" s="124">
        <f t="shared" si="4"/>
        <v>197.8</v>
      </c>
      <c r="AD21" s="99"/>
      <c r="AE21" s="99">
        <f>Chantha!L38</f>
        <v>15</v>
      </c>
      <c r="AF21" s="54"/>
    </row>
    <row r="22" spans="1:38" ht="23.25" customHeight="1" x14ac:dyDescent="0.2">
      <c r="A22" s="50">
        <v>17</v>
      </c>
      <c r="B22" s="51" t="s">
        <v>177</v>
      </c>
      <c r="C22" s="52" t="s">
        <v>44</v>
      </c>
      <c r="D22" s="45" t="s">
        <v>178</v>
      </c>
      <c r="E22" s="51" t="s">
        <v>89</v>
      </c>
      <c r="F22" s="53">
        <v>41609</v>
      </c>
      <c r="G22" s="57">
        <v>0.3125</v>
      </c>
      <c r="H22" s="57">
        <v>0.5</v>
      </c>
      <c r="I22" s="57">
        <v>0.5625</v>
      </c>
      <c r="J22" s="57">
        <v>0.70833333333333337</v>
      </c>
      <c r="K22" s="58" t="s">
        <v>41</v>
      </c>
      <c r="L22" s="58" t="s">
        <v>41</v>
      </c>
      <c r="M22" s="57">
        <v>0.29166666666666669</v>
      </c>
      <c r="N22" s="57">
        <v>0.47916666666666669</v>
      </c>
      <c r="O22" s="57">
        <v>0.5625</v>
      </c>
      <c r="P22" s="57">
        <v>0.70833333333333337</v>
      </c>
      <c r="Q22" s="56" t="s">
        <v>39</v>
      </c>
      <c r="R22" s="120" t="s">
        <v>43</v>
      </c>
      <c r="S22" s="59">
        <v>48</v>
      </c>
      <c r="T22" s="108">
        <f t="shared" si="0"/>
        <v>192</v>
      </c>
      <c r="U22" s="107">
        <f t="shared" si="5"/>
        <v>208</v>
      </c>
      <c r="V22" s="122">
        <f t="shared" si="1"/>
        <v>216</v>
      </c>
      <c r="W22" s="123">
        <f>S22*4</f>
        <v>192</v>
      </c>
      <c r="X22" s="56">
        <v>109</v>
      </c>
      <c r="Y22" s="56">
        <v>3.5</v>
      </c>
      <c r="Z22" s="56"/>
      <c r="AA22" s="56"/>
      <c r="AB22" s="98">
        <f>Boramy!I38</f>
        <v>181.30000000000004</v>
      </c>
      <c r="AC22" s="124">
        <f t="shared" si="4"/>
        <v>209.30000000000004</v>
      </c>
      <c r="AD22" s="99"/>
      <c r="AE22" s="99">
        <f>Boramy!L38</f>
        <v>22</v>
      </c>
      <c r="AF22" s="54"/>
    </row>
    <row r="23" spans="1:38" ht="23.25" customHeight="1" x14ac:dyDescent="0.2">
      <c r="A23" s="50">
        <v>18</v>
      </c>
      <c r="B23" s="219" t="s">
        <v>253</v>
      </c>
      <c r="C23" s="52" t="s">
        <v>44</v>
      </c>
      <c r="D23" s="45"/>
      <c r="E23" s="51" t="s">
        <v>53</v>
      </c>
      <c r="F23" s="53">
        <v>41876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6"/>
      <c r="R23" s="120" t="s">
        <v>159</v>
      </c>
      <c r="S23" s="120" t="s">
        <v>166</v>
      </c>
      <c r="T23" s="108"/>
      <c r="U23" s="107"/>
      <c r="V23" s="122">
        <f t="shared" si="1"/>
        <v>182.5</v>
      </c>
      <c r="W23" s="122">
        <f>S23*4</f>
        <v>160</v>
      </c>
      <c r="X23" s="56"/>
      <c r="Y23" s="56"/>
      <c r="Z23" s="56"/>
      <c r="AA23" s="56"/>
      <c r="AB23" s="98">
        <f>'Hak vannra'!I38</f>
        <v>32</v>
      </c>
      <c r="AC23" s="124">
        <f>AB23+(Z23*8)+(Y23*8)+(AA23*8)</f>
        <v>32</v>
      </c>
      <c r="AD23" s="99"/>
      <c r="AE23" s="99">
        <f>'Hak vannra'!L38</f>
        <v>0</v>
      </c>
      <c r="AF23" s="44"/>
    </row>
    <row r="24" spans="1:38" ht="23.25" customHeight="1" x14ac:dyDescent="0.2">
      <c r="A24" s="50">
        <v>19</v>
      </c>
      <c r="B24" s="51" t="s">
        <v>190</v>
      </c>
      <c r="C24" s="52" t="s">
        <v>44</v>
      </c>
      <c r="D24" s="45" t="s">
        <v>172</v>
      </c>
      <c r="E24" s="51" t="s">
        <v>53</v>
      </c>
      <c r="F24" s="53">
        <v>41456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6"/>
      <c r="R24" s="120" t="s">
        <v>43</v>
      </c>
      <c r="S24" s="120" t="s">
        <v>166</v>
      </c>
      <c r="T24" s="108"/>
      <c r="U24" s="107"/>
      <c r="V24" s="122">
        <f t="shared" si="1"/>
        <v>184</v>
      </c>
      <c r="W24" s="122">
        <f>S24*4</f>
        <v>160</v>
      </c>
      <c r="X24" s="56">
        <v>92.88</v>
      </c>
      <c r="Y24" s="56">
        <v>0.5</v>
      </c>
      <c r="Z24" s="56"/>
      <c r="AA24" s="56"/>
      <c r="AB24" s="98">
        <f>Lineang!I38</f>
        <v>151.58333333333331</v>
      </c>
      <c r="AC24" s="124">
        <f t="shared" si="4"/>
        <v>155.58333333333331</v>
      </c>
      <c r="AD24" s="99"/>
      <c r="AE24" s="99">
        <f>Lineang!L38</f>
        <v>2</v>
      </c>
      <c r="AF24" s="44"/>
    </row>
    <row r="25" spans="1:38" ht="23.25" customHeight="1" x14ac:dyDescent="0.2">
      <c r="A25" s="50">
        <v>20</v>
      </c>
      <c r="B25" s="51" t="s">
        <v>160</v>
      </c>
      <c r="C25" s="52" t="s">
        <v>44</v>
      </c>
      <c r="D25" s="45" t="s">
        <v>173</v>
      </c>
      <c r="E25" s="51" t="s">
        <v>167</v>
      </c>
      <c r="F25" s="53">
        <v>41502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6"/>
      <c r="R25" s="120" t="s">
        <v>159</v>
      </c>
      <c r="S25" s="59">
        <v>46</v>
      </c>
      <c r="T25" s="108"/>
      <c r="U25" s="107"/>
      <c r="V25" s="122">
        <f t="shared" si="1"/>
        <v>206.5</v>
      </c>
      <c r="W25" s="123">
        <f t="shared" si="2"/>
        <v>184</v>
      </c>
      <c r="X25" s="59">
        <v>112.57</v>
      </c>
      <c r="Y25" s="56"/>
      <c r="Z25" s="56">
        <v>1</v>
      </c>
      <c r="AA25" s="56"/>
      <c r="AB25" s="98">
        <f>Sreypov!I38</f>
        <v>186.80000000000004</v>
      </c>
      <c r="AC25" s="124">
        <f t="shared" si="4"/>
        <v>194.80000000000004</v>
      </c>
      <c r="AD25" s="99"/>
      <c r="AE25" s="99">
        <f>Sreypov!L38</f>
        <v>4</v>
      </c>
      <c r="AF25" s="44"/>
    </row>
    <row r="26" spans="1:38" ht="23.25" customHeight="1" x14ac:dyDescent="0.2">
      <c r="A26" s="50">
        <v>21</v>
      </c>
      <c r="B26" s="51" t="s">
        <v>164</v>
      </c>
      <c r="C26" s="52" t="s">
        <v>35</v>
      </c>
      <c r="D26" s="45" t="s">
        <v>171</v>
      </c>
      <c r="E26" s="51" t="s">
        <v>215</v>
      </c>
      <c r="F26" s="53">
        <v>41504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6"/>
      <c r="R26" s="120" t="s">
        <v>43</v>
      </c>
      <c r="S26" s="59">
        <v>40</v>
      </c>
      <c r="T26" s="108"/>
      <c r="U26" s="107"/>
      <c r="V26" s="122">
        <f t="shared" si="1"/>
        <v>184</v>
      </c>
      <c r="W26" s="123">
        <f t="shared" si="2"/>
        <v>160</v>
      </c>
      <c r="X26" s="59">
        <v>101.93</v>
      </c>
      <c r="Y26" s="56"/>
      <c r="Z26" s="56"/>
      <c r="AA26" s="56"/>
      <c r="AB26" s="98">
        <f>Sieha!I38</f>
        <v>194.11666666666667</v>
      </c>
      <c r="AC26" s="124">
        <f t="shared" si="4"/>
        <v>194.11666666666667</v>
      </c>
      <c r="AD26" s="99"/>
      <c r="AE26" s="99">
        <f>Sieha!L38</f>
        <v>11</v>
      </c>
      <c r="AF26" s="44"/>
    </row>
    <row r="27" spans="1:38" ht="23.25" customHeight="1" x14ac:dyDescent="0.2">
      <c r="A27" s="50">
        <v>22</v>
      </c>
      <c r="B27" s="51" t="s">
        <v>206</v>
      </c>
      <c r="C27" s="52" t="s">
        <v>35</v>
      </c>
      <c r="D27" s="45" t="s">
        <v>197</v>
      </c>
      <c r="E27" s="51" t="s">
        <v>65</v>
      </c>
      <c r="F27" s="53">
        <v>41841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6"/>
      <c r="R27" s="120" t="s">
        <v>43</v>
      </c>
      <c r="S27" s="59">
        <v>40</v>
      </c>
      <c r="T27" s="108">
        <f>S27*4</f>
        <v>160</v>
      </c>
      <c r="U27" s="107">
        <f>(S27*4)+R27*2</f>
        <v>176</v>
      </c>
      <c r="V27" s="122">
        <f>S27*4+R27*3</f>
        <v>184</v>
      </c>
      <c r="W27" s="123">
        <f>S27*4</f>
        <v>160</v>
      </c>
      <c r="X27" s="59">
        <v>209</v>
      </c>
      <c r="Y27" s="56">
        <v>2</v>
      </c>
      <c r="Z27" s="56"/>
      <c r="AA27" s="56"/>
      <c r="AB27" s="98">
        <f>Kongkea!I38</f>
        <v>210.01666666666668</v>
      </c>
      <c r="AC27" s="124">
        <f t="shared" si="4"/>
        <v>226.01666666666668</v>
      </c>
      <c r="AD27" s="99"/>
      <c r="AE27" s="99">
        <f>Kongkea!L38</f>
        <v>3</v>
      </c>
      <c r="AF27" s="44"/>
    </row>
    <row r="28" spans="1:38" ht="23.25" customHeight="1" x14ac:dyDescent="0.2">
      <c r="A28" s="50">
        <v>23</v>
      </c>
      <c r="B28" s="219" t="s">
        <v>216</v>
      </c>
      <c r="C28" s="52" t="s">
        <v>35</v>
      </c>
      <c r="D28" s="45"/>
      <c r="E28" s="51" t="s">
        <v>53</v>
      </c>
      <c r="F28" s="53">
        <v>41873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6"/>
      <c r="R28" s="120" t="s">
        <v>97</v>
      </c>
      <c r="S28" s="59">
        <v>36</v>
      </c>
      <c r="T28" s="108"/>
      <c r="U28" s="107"/>
      <c r="V28" s="122">
        <f>S28*4+R28*3</f>
        <v>159</v>
      </c>
      <c r="W28" s="123">
        <f>S28*4</f>
        <v>144</v>
      </c>
      <c r="X28" s="59"/>
      <c r="Y28" s="56"/>
      <c r="Z28" s="56"/>
      <c r="AA28" s="56"/>
      <c r="AB28" s="98">
        <f>Sichann!I38</f>
        <v>32</v>
      </c>
      <c r="AC28" s="124">
        <f>AB28+(Z28*8)+(Y28*8)+(AA28*8)</f>
        <v>32</v>
      </c>
      <c r="AD28" s="99"/>
      <c r="AE28" s="99">
        <v>0</v>
      </c>
      <c r="AF28" s="44"/>
    </row>
    <row r="29" spans="1:38" ht="23.25" customHeight="1" x14ac:dyDescent="0.2">
      <c r="A29" s="50">
        <v>24</v>
      </c>
      <c r="B29" s="51" t="s">
        <v>191</v>
      </c>
      <c r="C29" s="52" t="s">
        <v>194</v>
      </c>
      <c r="D29" s="45" t="s">
        <v>192</v>
      </c>
      <c r="E29" s="51" t="s">
        <v>193</v>
      </c>
      <c r="F29" s="53">
        <v>41760</v>
      </c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6"/>
      <c r="R29" s="120" t="s">
        <v>43</v>
      </c>
      <c r="S29" s="59">
        <v>48</v>
      </c>
      <c r="T29" s="108"/>
      <c r="U29" s="107"/>
      <c r="V29" s="122">
        <f>S29*4+R29*3</f>
        <v>216</v>
      </c>
      <c r="W29" s="123">
        <f>S29*4</f>
        <v>192</v>
      </c>
      <c r="X29" s="59">
        <v>164.67</v>
      </c>
      <c r="Y29" s="56"/>
      <c r="Z29" s="56"/>
      <c r="AA29" s="56"/>
      <c r="AB29" s="98">
        <f>Emilyn!I38</f>
        <v>239.48333333333335</v>
      </c>
      <c r="AC29" s="124">
        <f>AB29+(Z29*8)+(Y29*8)+(AA29*8)</f>
        <v>239.48333333333335</v>
      </c>
      <c r="AD29" s="99"/>
      <c r="AE29" s="99">
        <f>Emilyn!L38</f>
        <v>3</v>
      </c>
      <c r="AF29" s="44"/>
    </row>
    <row r="30" spans="1:38" ht="23.25" customHeight="1" x14ac:dyDescent="0.2">
      <c r="A30" s="50">
        <v>25</v>
      </c>
      <c r="B30" s="51" t="s">
        <v>196</v>
      </c>
      <c r="C30" s="52" t="s">
        <v>44</v>
      </c>
      <c r="D30" s="45" t="s">
        <v>197</v>
      </c>
      <c r="E30" s="51" t="s">
        <v>198</v>
      </c>
      <c r="F30" s="53">
        <v>41790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6"/>
      <c r="R30" s="120" t="s">
        <v>96</v>
      </c>
      <c r="S30" s="59">
        <v>32</v>
      </c>
      <c r="T30" s="108"/>
      <c r="U30" s="107"/>
      <c r="V30" s="122">
        <f>S30*4+R30*3</f>
        <v>140</v>
      </c>
      <c r="W30" s="123">
        <f>S30*4</f>
        <v>128</v>
      </c>
      <c r="X30" s="59">
        <v>89.05</v>
      </c>
      <c r="Y30" s="56"/>
      <c r="Z30" s="56"/>
      <c r="AA30" s="56"/>
      <c r="AB30" s="98">
        <f>Sreyleap!I38</f>
        <v>164.98333333333332</v>
      </c>
      <c r="AC30" s="124">
        <f>AB30+(Z30*8)+(Y30*8)+(AA30*8)</f>
        <v>164.98333333333332</v>
      </c>
      <c r="AD30" s="99"/>
      <c r="AE30" s="99">
        <f>Sreyleap!L38</f>
        <v>1</v>
      </c>
      <c r="AF30" s="44"/>
    </row>
    <row r="31" spans="1:38" ht="23.25" customHeight="1" x14ac:dyDescent="0.2">
      <c r="A31" s="50">
        <v>26</v>
      </c>
      <c r="B31" s="219" t="s">
        <v>260</v>
      </c>
      <c r="C31" s="52" t="s">
        <v>35</v>
      </c>
      <c r="D31" s="45" t="s">
        <v>81</v>
      </c>
      <c r="E31" s="51" t="s">
        <v>54</v>
      </c>
      <c r="F31" s="53">
        <v>40856</v>
      </c>
      <c r="G31" s="57">
        <v>0.29166666666666669</v>
      </c>
      <c r="H31" s="57">
        <v>0.47916666666666669</v>
      </c>
      <c r="I31" s="57">
        <v>0.5625</v>
      </c>
      <c r="J31" s="57">
        <v>0.70833333333333337</v>
      </c>
      <c r="K31" s="58" t="s">
        <v>41</v>
      </c>
      <c r="L31" s="58" t="s">
        <v>41</v>
      </c>
      <c r="M31" s="57">
        <v>0.29166666666666669</v>
      </c>
      <c r="N31" s="57">
        <v>0.47916666666666669</v>
      </c>
      <c r="O31" s="57">
        <v>0.5625</v>
      </c>
      <c r="P31" s="57">
        <v>0.70833333333333337</v>
      </c>
      <c r="Q31" s="56" t="s">
        <v>52</v>
      </c>
      <c r="R31" s="120" t="s">
        <v>43</v>
      </c>
      <c r="S31" s="59">
        <v>40</v>
      </c>
      <c r="T31" s="108">
        <f t="shared" ref="T31" si="6">S31*4</f>
        <v>160</v>
      </c>
      <c r="U31" s="107">
        <f t="shared" ref="U31" si="7">(S31*4)+R31*2</f>
        <v>176</v>
      </c>
      <c r="V31" s="122">
        <f t="shared" ref="V31" si="8">S31*4+R31*3</f>
        <v>184</v>
      </c>
      <c r="W31" s="123">
        <f t="shared" ref="W31" si="9">S31*4</f>
        <v>160</v>
      </c>
      <c r="X31" s="59"/>
      <c r="Y31" s="56"/>
      <c r="Z31" s="56"/>
      <c r="AA31" s="56"/>
      <c r="AB31" s="98">
        <f>[1]Vuthea!I56</f>
        <v>0</v>
      </c>
      <c r="AC31" s="124">
        <v>85</v>
      </c>
      <c r="AD31" s="99"/>
      <c r="AE31" s="99">
        <f>[1]Vuthea!L56</f>
        <v>0</v>
      </c>
      <c r="AF31" s="44"/>
    </row>
    <row r="32" spans="1:38" ht="23.25" customHeight="1" x14ac:dyDescent="0.2">
      <c r="A32" s="50">
        <v>27</v>
      </c>
      <c r="B32" s="219" t="s">
        <v>254</v>
      </c>
      <c r="C32" s="52" t="s">
        <v>35</v>
      </c>
      <c r="D32" s="45" t="s">
        <v>255</v>
      </c>
      <c r="E32" s="51" t="s">
        <v>65</v>
      </c>
      <c r="F32" s="53">
        <v>41628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6"/>
      <c r="R32" s="120" t="s">
        <v>96</v>
      </c>
      <c r="S32" s="59">
        <v>35</v>
      </c>
      <c r="T32" s="108"/>
      <c r="U32" s="107"/>
      <c r="V32" s="122">
        <f t="shared" ref="V32" si="10">S32*4+R32*3</f>
        <v>152</v>
      </c>
      <c r="W32" s="123">
        <f t="shared" ref="W32" si="11">S32*4</f>
        <v>140</v>
      </c>
      <c r="X32" s="59"/>
      <c r="Y32" s="56"/>
      <c r="Z32" s="56"/>
      <c r="AA32" s="56"/>
      <c r="AB32" s="98"/>
      <c r="AC32" s="124">
        <v>24</v>
      </c>
      <c r="AD32" s="99"/>
      <c r="AE32" s="99">
        <f>[1]Komsoth!L37</f>
        <v>0</v>
      </c>
      <c r="AF32" s="44"/>
    </row>
    <row r="33" spans="1:32" ht="23.25" customHeight="1" x14ac:dyDescent="0.2">
      <c r="A33" s="50">
        <v>28</v>
      </c>
      <c r="B33" s="219" t="s">
        <v>251</v>
      </c>
      <c r="C33" s="52" t="s">
        <v>44</v>
      </c>
      <c r="D33" s="45"/>
      <c r="E33" s="51" t="s">
        <v>65</v>
      </c>
      <c r="F33" s="53">
        <v>41872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6"/>
      <c r="R33" s="120" t="s">
        <v>250</v>
      </c>
      <c r="S33" s="59">
        <v>30</v>
      </c>
      <c r="T33" s="108"/>
      <c r="U33" s="107"/>
      <c r="V33" s="122">
        <f>S33*4+R33*3</f>
        <v>130.5</v>
      </c>
      <c r="W33" s="123">
        <f>S33*4</f>
        <v>120</v>
      </c>
      <c r="X33" s="59"/>
      <c r="Y33" s="56"/>
      <c r="Z33" s="56"/>
      <c r="AA33" s="56"/>
      <c r="AB33" s="98">
        <f>'Ie Bora'!I38</f>
        <v>24</v>
      </c>
      <c r="AC33" s="124">
        <f>AB33+(Z33*8)+(Y33*8)+(AA33*8)</f>
        <v>24</v>
      </c>
      <c r="AD33" s="99"/>
      <c r="AE33" s="99">
        <f>'Ie Bora'!L38</f>
        <v>0</v>
      </c>
      <c r="AF33" s="44"/>
    </row>
    <row r="34" spans="1:32" ht="24.95" customHeight="1" x14ac:dyDescent="0.45">
      <c r="A34" s="30"/>
      <c r="B34" s="31"/>
      <c r="C34" s="32"/>
      <c r="D34" s="46"/>
      <c r="E34" s="31"/>
      <c r="F34" s="33"/>
      <c r="G34" s="34"/>
      <c r="H34" s="34"/>
      <c r="I34" s="34"/>
      <c r="J34" s="34"/>
      <c r="K34" s="30"/>
      <c r="L34" s="30"/>
      <c r="M34" s="34"/>
      <c r="N34" s="34"/>
      <c r="O34" s="34"/>
      <c r="P34" s="34"/>
      <c r="Q34" s="36"/>
      <c r="R34" s="37"/>
      <c r="S34" s="38"/>
      <c r="T34" s="38"/>
      <c r="U34" s="38"/>
      <c r="W34" s="38"/>
      <c r="X34" s="38"/>
      <c r="Y34" s="38"/>
      <c r="Z34" s="38"/>
      <c r="AA34" s="38"/>
      <c r="AB34" s="39"/>
      <c r="AD34" s="39"/>
      <c r="AF34" s="35"/>
    </row>
    <row r="35" spans="1:32" ht="24.95" customHeight="1" x14ac:dyDescent="0.45">
      <c r="A35" s="30"/>
      <c r="B35" s="31"/>
      <c r="C35" s="32"/>
      <c r="D35" s="46"/>
      <c r="E35" s="31"/>
      <c r="F35" s="33"/>
      <c r="G35" s="34"/>
      <c r="H35" s="34"/>
      <c r="I35" s="34"/>
      <c r="J35" s="34"/>
      <c r="K35" s="30"/>
      <c r="L35" s="30"/>
      <c r="M35" s="34"/>
      <c r="N35" s="34"/>
      <c r="O35" s="34"/>
      <c r="P35" s="34"/>
      <c r="Q35" s="36"/>
      <c r="R35" s="37"/>
      <c r="S35" s="38"/>
      <c r="T35" s="38"/>
      <c r="U35" s="38"/>
      <c r="W35" s="38"/>
      <c r="X35" s="38"/>
      <c r="Y35" s="38"/>
      <c r="Z35" s="38"/>
      <c r="AA35" s="38"/>
      <c r="AD35" s="39"/>
      <c r="AF35" s="35"/>
    </row>
    <row r="36" spans="1:32" ht="24.95" customHeight="1" x14ac:dyDescent="0.2"/>
    <row r="37" spans="1:32" ht="24.95" customHeight="1" x14ac:dyDescent="0.2"/>
  </sheetData>
  <mergeCells count="31">
    <mergeCell ref="X3:X5"/>
    <mergeCell ref="Y3:Y5"/>
    <mergeCell ref="Z3:Z5"/>
    <mergeCell ref="AA3:AA5"/>
    <mergeCell ref="AB3:AB5"/>
    <mergeCell ref="K4:L4"/>
    <mergeCell ref="M4:N4"/>
    <mergeCell ref="O4:P4"/>
    <mergeCell ref="W3:W5"/>
    <mergeCell ref="Q3:Q5"/>
    <mergeCell ref="R3:R5"/>
    <mergeCell ref="S3:S5"/>
    <mergeCell ref="T3:T5"/>
    <mergeCell ref="U3:U5"/>
    <mergeCell ref="V3:V5"/>
    <mergeCell ref="AE3:AE5"/>
    <mergeCell ref="A1:AF1"/>
    <mergeCell ref="A2:AF2"/>
    <mergeCell ref="A3:A5"/>
    <mergeCell ref="B3:B5"/>
    <mergeCell ref="C3:C5"/>
    <mergeCell ref="D3:D5"/>
    <mergeCell ref="E3:E5"/>
    <mergeCell ref="F3:F5"/>
    <mergeCell ref="G3:L3"/>
    <mergeCell ref="M3:P3"/>
    <mergeCell ref="AC3:AC5"/>
    <mergeCell ref="AD3:AD5"/>
    <mergeCell ref="AF3:AF5"/>
    <mergeCell ref="G4:H4"/>
    <mergeCell ref="I4:J4"/>
  </mergeCells>
  <pageMargins left="0.25" right="0.25" top="0.4" bottom="0.42" header="0.3" footer="0.3"/>
  <pageSetup paperSize="9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CC"/>
  </sheetPr>
  <dimension ref="A1:N44"/>
  <sheetViews>
    <sheetView topLeftCell="A7" workbookViewId="0">
      <selection activeCell="G36" sqref="G36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.5703125" style="69" customWidth="1"/>
    <col min="11" max="11" width="5.42578125" style="69" customWidth="1"/>
    <col min="12" max="12" width="6.140625" style="69" customWidth="1"/>
    <col min="13" max="13" width="10" style="69" customWidth="1"/>
    <col min="14" max="14" width="7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98</v>
      </c>
      <c r="B3" s="265"/>
      <c r="C3" s="265"/>
      <c r="D3" s="265"/>
      <c r="E3" s="265"/>
      <c r="F3" s="287" t="s">
        <v>126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2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78" t="str">
        <f t="shared" ref="E6:E36" si="0">IF(OR(C6="",D6=""),"",D6-C6)</f>
        <v/>
      </c>
      <c r="F6" s="165" t="str">
        <f t="shared" ref="F6:F36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 t="shared" ref="N6:N36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78" t="str">
        <f t="shared" si="0"/>
        <v/>
      </c>
      <c r="F7" s="165" t="str">
        <f t="shared" si="1"/>
        <v/>
      </c>
      <c r="G7" s="103"/>
      <c r="H7" s="100"/>
      <c r="I7" s="65" t="str">
        <f t="shared" si="2"/>
        <v/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si="5"/>
        <v/>
      </c>
    </row>
    <row r="8" spans="1:14" x14ac:dyDescent="0.25">
      <c r="A8" s="119">
        <v>28</v>
      </c>
      <c r="B8" s="118" t="s">
        <v>10</v>
      </c>
      <c r="C8" s="100">
        <v>0.3034722222222222</v>
      </c>
      <c r="D8" s="100">
        <v>0.48958333333333331</v>
      </c>
      <c r="E8" s="78">
        <f t="shared" si="0"/>
        <v>0.18611111111111112</v>
      </c>
      <c r="F8" s="165" t="str">
        <f t="shared" si="1"/>
        <v>Late</v>
      </c>
      <c r="G8" s="103">
        <v>0.57638888888888895</v>
      </c>
      <c r="H8" s="100">
        <v>0.72361111111111109</v>
      </c>
      <c r="I8" s="65">
        <f t="shared" si="2"/>
        <v>0.14722222222222214</v>
      </c>
      <c r="J8" s="85" t="str">
        <f t="shared" si="3"/>
        <v>Late</v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0.29791666666666666</v>
      </c>
      <c r="D9" s="100">
        <v>0.49513888888888885</v>
      </c>
      <c r="E9" s="78">
        <f t="shared" si="0"/>
        <v>0.19722222222222219</v>
      </c>
      <c r="F9" s="165" t="str">
        <f t="shared" si="1"/>
        <v/>
      </c>
      <c r="G9" s="103">
        <v>0.57291666666666663</v>
      </c>
      <c r="H9" s="100">
        <v>0.72986111111111107</v>
      </c>
      <c r="I9" s="65">
        <f t="shared" si="2"/>
        <v>0.15694444444444444</v>
      </c>
      <c r="J9" s="85" t="str">
        <f t="shared" si="3"/>
        <v>Late</v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0.30069444444444443</v>
      </c>
      <c r="D10" s="100">
        <v>0.4770833333333333</v>
      </c>
      <c r="E10" s="78">
        <f>IF(OR(C10="",D10=""),"",D10-C10)</f>
        <v>0.17638888888888887</v>
      </c>
      <c r="F10" s="165" t="str">
        <f t="shared" si="1"/>
        <v>Late</v>
      </c>
      <c r="G10" s="103">
        <v>0.57013888888888886</v>
      </c>
      <c r="H10" s="100">
        <v>0.73125000000000007</v>
      </c>
      <c r="I10" s="65">
        <f t="shared" si="2"/>
        <v>0.1611111111111112</v>
      </c>
      <c r="J10" s="85" t="str">
        <f t="shared" si="3"/>
        <v>Late</v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0.29930555555555555</v>
      </c>
      <c r="D11" s="100">
        <v>0.47638888888888892</v>
      </c>
      <c r="E11" s="78">
        <f t="shared" si="0"/>
        <v>0.17708333333333337</v>
      </c>
      <c r="F11" s="165" t="str">
        <f t="shared" si="1"/>
        <v>Late</v>
      </c>
      <c r="G11" s="103">
        <v>0.57500000000000007</v>
      </c>
      <c r="H11" s="100">
        <v>0.71111111111111114</v>
      </c>
      <c r="I11" s="65">
        <f t="shared" si="2"/>
        <v>0.13611111111111107</v>
      </c>
      <c r="J11" s="85" t="str">
        <f>IF(AND(HOUR(G11)=13,MINUTE(G11)&gt;40),"Late",IF(HOUR(G11)&gt;13,"Late",""))</f>
        <v>Late</v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>
        <v>0.2951388888888889</v>
      </c>
      <c r="D12" s="100">
        <v>0.4770833333333333</v>
      </c>
      <c r="E12" s="78">
        <f t="shared" si="0"/>
        <v>0.18194444444444441</v>
      </c>
      <c r="F12" s="165" t="str">
        <f t="shared" si="1"/>
        <v/>
      </c>
      <c r="G12" s="103">
        <v>0.57500000000000007</v>
      </c>
      <c r="H12" s="100">
        <v>0.71111111111111114</v>
      </c>
      <c r="I12" s="65">
        <f t="shared" si="2"/>
        <v>0.13611111111111107</v>
      </c>
      <c r="J12" s="85" t="str">
        <f>IF(AND(HOUR(G12)=13,MINUTE(G12)&gt;40),"Late",IF(HOUR(G12)&gt;13,"Late",""))</f>
        <v>Late</v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78" t="str">
        <f t="shared" si="0"/>
        <v/>
      </c>
      <c r="F13" s="165" t="str">
        <f t="shared" si="1"/>
        <v/>
      </c>
      <c r="G13" s="103"/>
      <c r="H13" s="100"/>
      <c r="I13" s="65" t="str">
        <f t="shared" si="2"/>
        <v/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78" t="str">
        <f t="shared" si="0"/>
        <v/>
      </c>
      <c r="F14" s="165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0.29236111111111113</v>
      </c>
      <c r="D15" s="100">
        <v>0.47986111111111113</v>
      </c>
      <c r="E15" s="78">
        <f t="shared" si="0"/>
        <v>0.1875</v>
      </c>
      <c r="F15" s="165" t="str">
        <f t="shared" si="1"/>
        <v/>
      </c>
      <c r="G15" s="213">
        <v>0.5625</v>
      </c>
      <c r="H15" s="100">
        <v>0.70694444444444438</v>
      </c>
      <c r="I15" s="65">
        <f t="shared" si="2"/>
        <v>0.14444444444444438</v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212">
        <v>0.29166666666666669</v>
      </c>
      <c r="D16" s="100">
        <v>0.50069444444444444</v>
      </c>
      <c r="E16" s="78">
        <f t="shared" si="0"/>
        <v>0.20902777777777776</v>
      </c>
      <c r="F16" s="165" t="str">
        <f t="shared" si="1"/>
        <v/>
      </c>
      <c r="G16" s="103">
        <v>0.57430555555555551</v>
      </c>
      <c r="H16" s="100">
        <v>0.71666666666666667</v>
      </c>
      <c r="I16" s="65">
        <f t="shared" si="2"/>
        <v>0.14236111111111116</v>
      </c>
      <c r="J16" s="85" t="str">
        <f t="shared" si="3"/>
        <v>Late</v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0.3</v>
      </c>
      <c r="D17" s="100">
        <v>0.48472222222222222</v>
      </c>
      <c r="E17" s="78">
        <f t="shared" si="0"/>
        <v>0.18472222222222223</v>
      </c>
      <c r="F17" s="165" t="str">
        <f t="shared" si="1"/>
        <v>Late</v>
      </c>
      <c r="G17" s="213">
        <v>0.5625</v>
      </c>
      <c r="H17" s="100">
        <v>0.70000000000000007</v>
      </c>
      <c r="I17" s="65">
        <f t="shared" si="2"/>
        <v>0.13750000000000007</v>
      </c>
      <c r="J17" s="85" t="str">
        <f t="shared" si="3"/>
        <v/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0.29722222222222222</v>
      </c>
      <c r="D18" s="100">
        <v>0.4993055555555555</v>
      </c>
      <c r="E18" s="78">
        <f t="shared" si="0"/>
        <v>0.20208333333333328</v>
      </c>
      <c r="F18" s="165" t="str">
        <f t="shared" si="1"/>
        <v/>
      </c>
      <c r="G18" s="213">
        <v>0.5625</v>
      </c>
      <c r="H18" s="100">
        <v>0.74097222222222225</v>
      </c>
      <c r="I18" s="65">
        <f t="shared" si="2"/>
        <v>0.17847222222222225</v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0.29722222222222222</v>
      </c>
      <c r="D19" s="100">
        <v>0.47847222222222219</v>
      </c>
      <c r="E19" s="78">
        <f t="shared" si="0"/>
        <v>0.18124999999999997</v>
      </c>
      <c r="F19" s="165" t="str">
        <f t="shared" si="1"/>
        <v/>
      </c>
      <c r="G19" s="103">
        <v>0.56666666666666665</v>
      </c>
      <c r="H19" s="100">
        <v>0.73333333333333339</v>
      </c>
      <c r="I19" s="65">
        <f t="shared" si="2"/>
        <v>0.16666666666666674</v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78" t="str">
        <f t="shared" si="0"/>
        <v/>
      </c>
      <c r="F20" s="165" t="str">
        <f t="shared" si="1"/>
        <v/>
      </c>
      <c r="G20" s="103"/>
      <c r="H20" s="100"/>
      <c r="I20" s="65" t="str">
        <f t="shared" si="2"/>
        <v/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78" t="str">
        <f t="shared" si="0"/>
        <v/>
      </c>
      <c r="F21" s="165" t="str">
        <f t="shared" si="1"/>
        <v/>
      </c>
      <c r="G21" s="103"/>
      <c r="H21" s="100"/>
      <c r="I21" s="65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0.29305555555555557</v>
      </c>
      <c r="D22" s="100">
        <v>0.47847222222222219</v>
      </c>
      <c r="E22" s="78">
        <f t="shared" si="0"/>
        <v>0.18541666666666662</v>
      </c>
      <c r="F22" s="165" t="str">
        <f t="shared" si="1"/>
        <v/>
      </c>
      <c r="G22" s="103">
        <v>0.5625</v>
      </c>
      <c r="H22" s="100">
        <v>0.7402777777777777</v>
      </c>
      <c r="I22" s="65">
        <f t="shared" si="2"/>
        <v>0.1777777777777777</v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0.2986111111111111</v>
      </c>
      <c r="D23" s="100">
        <v>0.48819444444444443</v>
      </c>
      <c r="E23" s="78">
        <f t="shared" si="0"/>
        <v>0.18958333333333333</v>
      </c>
      <c r="F23" s="165" t="str">
        <f t="shared" si="1"/>
        <v/>
      </c>
      <c r="G23" s="103">
        <v>0.5625</v>
      </c>
      <c r="H23" s="100">
        <v>0.75277777777777777</v>
      </c>
      <c r="I23" s="65">
        <f t="shared" si="2"/>
        <v>0.19027777777777777</v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0.29444444444444445</v>
      </c>
      <c r="D24" s="100">
        <v>0.49444444444444446</v>
      </c>
      <c r="E24" s="78">
        <f t="shared" si="0"/>
        <v>0.2</v>
      </c>
      <c r="F24" s="165" t="str">
        <f t="shared" si="1"/>
        <v/>
      </c>
      <c r="G24" s="213">
        <v>0.5625</v>
      </c>
      <c r="H24" s="100"/>
      <c r="I24" s="65" t="str">
        <f t="shared" si="2"/>
        <v/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0.29305555555555557</v>
      </c>
      <c r="D25" s="100">
        <v>0.5</v>
      </c>
      <c r="E25" s="78">
        <f t="shared" si="0"/>
        <v>0.20694444444444443</v>
      </c>
      <c r="F25" s="165" t="str">
        <f t="shared" si="1"/>
        <v/>
      </c>
      <c r="G25" s="103">
        <v>0.57986111111111105</v>
      </c>
      <c r="H25" s="100">
        <v>0.71388888888888891</v>
      </c>
      <c r="I25" s="65">
        <f t="shared" si="2"/>
        <v>0.13402777777777786</v>
      </c>
      <c r="J25" s="85" t="str">
        <f t="shared" si="3"/>
        <v>Late</v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0.30208333333333331</v>
      </c>
      <c r="D26" s="100">
        <v>0.49027777777777781</v>
      </c>
      <c r="E26" s="78">
        <f t="shared" si="0"/>
        <v>0.1881944444444445</v>
      </c>
      <c r="F26" s="165" t="str">
        <f t="shared" si="1"/>
        <v>Late</v>
      </c>
      <c r="G26" s="213">
        <v>0.5625</v>
      </c>
      <c r="H26" s="100">
        <v>0.72291666666666676</v>
      </c>
      <c r="I26" s="65">
        <f t="shared" si="2"/>
        <v>0.16041666666666676</v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78" t="str">
        <f t="shared" si="0"/>
        <v/>
      </c>
      <c r="F27" s="165" t="str">
        <f t="shared" si="1"/>
        <v/>
      </c>
      <c r="G27" s="103"/>
      <c r="H27" s="100"/>
      <c r="I27" s="65" t="str">
        <f t="shared" si="2"/>
        <v/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78" t="str">
        <f t="shared" si="0"/>
        <v/>
      </c>
      <c r="F28" s="165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0.29791666666666666</v>
      </c>
      <c r="D29" s="100">
        <v>0.48680555555555555</v>
      </c>
      <c r="E29" s="78">
        <f t="shared" si="0"/>
        <v>0.18888888888888888</v>
      </c>
      <c r="F29" s="165" t="str">
        <f t="shared" si="1"/>
        <v/>
      </c>
      <c r="G29" s="103">
        <v>0.57708333333333328</v>
      </c>
      <c r="H29" s="100">
        <v>0.71805555555555556</v>
      </c>
      <c r="I29" s="65">
        <f t="shared" si="2"/>
        <v>0.14097222222222228</v>
      </c>
      <c r="J29" s="85" t="str">
        <f t="shared" si="3"/>
        <v>Late</v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0.29791666666666666</v>
      </c>
      <c r="D30" s="100">
        <v>0.4861111111111111</v>
      </c>
      <c r="E30" s="78">
        <f t="shared" si="0"/>
        <v>0.18819444444444444</v>
      </c>
      <c r="F30" s="165" t="str">
        <f t="shared" si="1"/>
        <v/>
      </c>
      <c r="G30" s="213">
        <v>0.5625</v>
      </c>
      <c r="H30" s="100">
        <v>0.72291666666666676</v>
      </c>
      <c r="I30" s="65">
        <f t="shared" si="2"/>
        <v>0.16041666666666676</v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0.2951388888888889</v>
      </c>
      <c r="D31" s="100">
        <v>0.47638888888888892</v>
      </c>
      <c r="E31" s="78">
        <f t="shared" si="0"/>
        <v>0.18125000000000002</v>
      </c>
      <c r="F31" s="165" t="str">
        <f t="shared" si="1"/>
        <v/>
      </c>
      <c r="G31" s="213">
        <v>0.5625</v>
      </c>
      <c r="H31" s="100">
        <v>0.73333333333333339</v>
      </c>
      <c r="I31" s="65">
        <f t="shared" si="2"/>
        <v>0.17083333333333339</v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0.29305555555555557</v>
      </c>
      <c r="D32" s="100">
        <v>0.4770833333333333</v>
      </c>
      <c r="E32" s="78">
        <f t="shared" si="0"/>
        <v>0.18402777777777773</v>
      </c>
      <c r="F32" s="191" t="str">
        <f t="shared" si="1"/>
        <v/>
      </c>
      <c r="G32" s="103">
        <v>0.57152777777777775</v>
      </c>
      <c r="H32" s="100">
        <v>0.71111111111111114</v>
      </c>
      <c r="I32" s="65">
        <f t="shared" si="2"/>
        <v>0.13958333333333339</v>
      </c>
      <c r="J32" s="85" t="str">
        <f t="shared" si="3"/>
        <v>Late</v>
      </c>
      <c r="K32" s="82"/>
      <c r="L32" s="65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0.30069444444444443</v>
      </c>
      <c r="D33" s="100">
        <v>0.47638888888888892</v>
      </c>
      <c r="E33" s="78">
        <f t="shared" si="0"/>
        <v>0.17569444444444449</v>
      </c>
      <c r="F33" s="201" t="str">
        <f t="shared" si="1"/>
        <v>Late</v>
      </c>
      <c r="G33" s="103">
        <v>0.56874999999999998</v>
      </c>
      <c r="H33" s="100">
        <v>0.71805555555555556</v>
      </c>
      <c r="I33" s="65">
        <f t="shared" si="2"/>
        <v>0.14930555555555558</v>
      </c>
      <c r="J33" s="85" t="str">
        <f t="shared" si="3"/>
        <v/>
      </c>
      <c r="K33" s="82"/>
      <c r="L33" s="65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78" t="str">
        <f t="shared" si="0"/>
        <v/>
      </c>
      <c r="F34" s="201" t="str">
        <f t="shared" si="1"/>
        <v/>
      </c>
      <c r="G34" s="103"/>
      <c r="H34" s="100"/>
      <c r="I34" s="65" t="str">
        <f t="shared" si="2"/>
        <v/>
      </c>
      <c r="J34" s="85" t="str">
        <f t="shared" si="3"/>
        <v/>
      </c>
      <c r="K34" s="82"/>
      <c r="L34" s="65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78"/>
      <c r="F35" s="209"/>
      <c r="G35" s="103"/>
      <c r="H35" s="100"/>
      <c r="I35" s="65"/>
      <c r="J35" s="85"/>
      <c r="K35" s="82"/>
      <c r="L35" s="65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/>
      <c r="D36" s="100"/>
      <c r="E36" s="78" t="str">
        <f t="shared" si="0"/>
        <v/>
      </c>
      <c r="F36" s="201" t="str">
        <f t="shared" si="1"/>
        <v/>
      </c>
      <c r="G36" s="103"/>
      <c r="H36" s="100"/>
      <c r="I36" s="65" t="str">
        <f t="shared" si="2"/>
        <v/>
      </c>
      <c r="J36" s="85" t="str">
        <f t="shared" si="3"/>
        <v/>
      </c>
      <c r="K36" s="82"/>
      <c r="L36" s="65"/>
      <c r="M36" s="65" t="str">
        <f t="shared" si="4"/>
        <v/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3.7715277777777776</v>
      </c>
      <c r="F37" s="168">
        <f>COUNTIF(F6:F36,"Late")</f>
        <v>6</v>
      </c>
      <c r="G37" s="290" t="s">
        <v>139</v>
      </c>
      <c r="H37" s="290"/>
      <c r="I37" s="89">
        <f>SUM(I6:I36)</f>
        <v>2.9305555555555562</v>
      </c>
      <c r="J37" s="168">
        <f>COUNTIF(J6:J36,"Late")</f>
        <v>9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6.7020833333333343</v>
      </c>
      <c r="F38" s="280"/>
      <c r="G38" s="281" t="s">
        <v>144</v>
      </c>
      <c r="H38" s="281"/>
      <c r="I38" s="90">
        <f>E38*24</f>
        <v>160.85000000000002</v>
      </c>
      <c r="J38" s="282" t="s">
        <v>143</v>
      </c>
      <c r="K38" s="282"/>
      <c r="L38" s="283">
        <f>F37+J37+N37</f>
        <v>15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2"/>
      <c r="C44" s="95" t="s">
        <v>63</v>
      </c>
    </row>
  </sheetData>
  <protectedRanges>
    <protectedRange sqref="A3:N3" name="Range4"/>
    <protectedRange sqref="C6:D30" name="Range1"/>
    <protectedRange sqref="K6:L36" name="Range3"/>
    <protectedRange sqref="G6:H36" name="Range2_1"/>
    <protectedRange sqref="C31:D36" name="Range1_1"/>
    <protectedRange sqref="A2:N2" name="Range5"/>
    <protectedRange sqref="A6:B6 A7:A35 B7:B36" name="Range6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C24:C28 C31:C36 C6:C21">
    <cfRule type="expression" dxfId="291" priority="15">
      <formula>$F6="Late"</formula>
    </cfRule>
  </conditionalFormatting>
  <conditionalFormatting sqref="K6:K36">
    <cfRule type="expression" dxfId="290" priority="13">
      <formula>$N6="Late"</formula>
    </cfRule>
  </conditionalFormatting>
  <conditionalFormatting sqref="G13:G21 G31:G36 G24:G28 G6:G11">
    <cfRule type="expression" dxfId="289" priority="9">
      <formula>$J6="Late"</formula>
    </cfRule>
  </conditionalFormatting>
  <conditionalFormatting sqref="G12">
    <cfRule type="expression" dxfId="288" priority="8">
      <formula>$J12="Late"</formula>
    </cfRule>
  </conditionalFormatting>
  <conditionalFormatting sqref="C22:C23">
    <cfRule type="expression" dxfId="287" priority="5">
      <formula>$F22="Late"</formula>
    </cfRule>
  </conditionalFormatting>
  <conditionalFormatting sqref="G23">
    <cfRule type="expression" dxfId="286" priority="4">
      <formula>$J23="Late"</formula>
    </cfRule>
  </conditionalFormatting>
  <conditionalFormatting sqref="C29:C30">
    <cfRule type="expression" dxfId="285" priority="3">
      <formula>$F29="Late"</formula>
    </cfRule>
  </conditionalFormatting>
  <conditionalFormatting sqref="G29:G30">
    <cfRule type="expression" dxfId="284" priority="2">
      <formula>$J29="Late"</formula>
    </cfRule>
  </conditionalFormatting>
  <conditionalFormatting sqref="G22">
    <cfRule type="expression" dxfId="283" priority="1">
      <formula>$J22="Late"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CC"/>
  </sheetPr>
  <dimension ref="A1:N44"/>
  <sheetViews>
    <sheetView topLeftCell="A28" zoomScaleNormal="100" workbookViewId="0">
      <selection activeCell="C31" sqref="C31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.42578125" style="69" customWidth="1"/>
    <col min="11" max="11" width="5.5703125" style="69" customWidth="1"/>
    <col min="12" max="12" width="6.140625" style="69" customWidth="1"/>
    <col min="13" max="13" width="9.5703125" style="69" customWidth="1"/>
    <col min="14" max="14" width="7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104</v>
      </c>
      <c r="B3" s="265"/>
      <c r="C3" s="265"/>
      <c r="D3" s="265"/>
      <c r="E3" s="265"/>
      <c r="F3" s="287" t="s">
        <v>125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78" t="str">
        <f t="shared" ref="E6:E36" si="0">IF(OR(C6="",D6=""),"",D6-C6)</f>
        <v/>
      </c>
      <c r="F6" s="165" t="str">
        <f t="shared" ref="F6:F36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 t="shared" ref="N6:N36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78" t="str">
        <f t="shared" si="0"/>
        <v/>
      </c>
      <c r="F7" s="192" t="str">
        <f t="shared" si="1"/>
        <v/>
      </c>
      <c r="G7" s="103"/>
      <c r="H7" s="100"/>
      <c r="I7" s="65" t="str">
        <f t="shared" si="2"/>
        <v/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si="5"/>
        <v/>
      </c>
    </row>
    <row r="8" spans="1:14" x14ac:dyDescent="0.25">
      <c r="A8" s="119">
        <v>28</v>
      </c>
      <c r="B8" s="118" t="s">
        <v>10</v>
      </c>
      <c r="C8" s="100">
        <v>0.30208333333333331</v>
      </c>
      <c r="D8" s="100">
        <v>0.48958333333333331</v>
      </c>
      <c r="E8" s="78">
        <f t="shared" si="0"/>
        <v>0.1875</v>
      </c>
      <c r="F8" s="192" t="str">
        <f t="shared" si="1"/>
        <v>Late</v>
      </c>
      <c r="G8" s="103">
        <v>0.55694444444444446</v>
      </c>
      <c r="H8" s="100">
        <v>0.72361111111111109</v>
      </c>
      <c r="I8" s="65">
        <f t="shared" si="2"/>
        <v>0.16666666666666663</v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0.29097222222222224</v>
      </c>
      <c r="D9" s="100">
        <v>0.49791666666666662</v>
      </c>
      <c r="E9" s="78">
        <f t="shared" si="0"/>
        <v>0.20694444444444438</v>
      </c>
      <c r="F9" s="192" t="str">
        <f t="shared" si="1"/>
        <v/>
      </c>
      <c r="G9" s="103">
        <v>0.57222222222222219</v>
      </c>
      <c r="H9" s="100">
        <v>0.73263888888888884</v>
      </c>
      <c r="I9" s="65">
        <f t="shared" si="2"/>
        <v>0.16041666666666665</v>
      </c>
      <c r="J9" s="85" t="str">
        <f t="shared" si="3"/>
        <v>Late</v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0.29166666666666669</v>
      </c>
      <c r="D10" s="100">
        <v>0.4916666666666667</v>
      </c>
      <c r="E10" s="78">
        <f t="shared" si="0"/>
        <v>0.2</v>
      </c>
      <c r="F10" s="192" t="str">
        <f t="shared" si="1"/>
        <v/>
      </c>
      <c r="G10" s="103">
        <v>0.57291666666666663</v>
      </c>
      <c r="H10" s="100">
        <v>0.77847222222222223</v>
      </c>
      <c r="I10" s="65">
        <f t="shared" si="2"/>
        <v>0.2055555555555556</v>
      </c>
      <c r="J10" s="85" t="str">
        <f t="shared" si="3"/>
        <v>Late</v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0.29236111111111113</v>
      </c>
      <c r="D11" s="100">
        <v>0.47083333333333338</v>
      </c>
      <c r="E11" s="105">
        <f t="shared" si="0"/>
        <v>0.17847222222222225</v>
      </c>
      <c r="F11" s="106" t="str">
        <f t="shared" si="1"/>
        <v/>
      </c>
      <c r="G11" s="103">
        <v>0.54027777777777775</v>
      </c>
      <c r="H11" s="100">
        <v>0.75138888888888899</v>
      </c>
      <c r="I11" s="65">
        <f t="shared" si="2"/>
        <v>0.21111111111111125</v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212">
        <v>0.29166666666666669</v>
      </c>
      <c r="D12" s="100">
        <v>0.4826388888888889</v>
      </c>
      <c r="E12" s="105">
        <f t="shared" si="0"/>
        <v>0.19097222222222221</v>
      </c>
      <c r="F12" s="106" t="str">
        <f t="shared" si="1"/>
        <v/>
      </c>
      <c r="G12" s="103">
        <v>0.57986111111111105</v>
      </c>
      <c r="H12" s="100">
        <v>0.71805555555555556</v>
      </c>
      <c r="I12" s="65">
        <f t="shared" si="2"/>
        <v>0.13819444444444451</v>
      </c>
      <c r="J12" s="85" t="str">
        <f t="shared" si="3"/>
        <v>Late</v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105" t="str">
        <f t="shared" si="0"/>
        <v/>
      </c>
      <c r="F13" s="106" t="str">
        <f t="shared" si="1"/>
        <v/>
      </c>
      <c r="G13" s="103"/>
      <c r="H13" s="100"/>
      <c r="I13" s="65" t="str">
        <f t="shared" si="2"/>
        <v/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105" t="str">
        <f t="shared" si="0"/>
        <v/>
      </c>
      <c r="F14" s="106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0.29444444444444445</v>
      </c>
      <c r="D15" s="100">
        <v>0.47152777777777777</v>
      </c>
      <c r="E15" s="105">
        <f t="shared" si="0"/>
        <v>0.17708333333333331</v>
      </c>
      <c r="F15" s="106" t="str">
        <f t="shared" si="1"/>
        <v/>
      </c>
      <c r="G15" s="103">
        <v>0.56319444444444444</v>
      </c>
      <c r="H15" s="212">
        <v>0.70833333333333337</v>
      </c>
      <c r="I15" s="65">
        <f t="shared" si="2"/>
        <v>0.14513888888888893</v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212">
        <v>0.29166666666666669</v>
      </c>
      <c r="D16" s="100">
        <v>0.49861111111111112</v>
      </c>
      <c r="E16" s="105">
        <f t="shared" si="0"/>
        <v>0.20694444444444443</v>
      </c>
      <c r="F16" s="106" t="str">
        <f t="shared" si="1"/>
        <v/>
      </c>
      <c r="G16" s="103">
        <v>0.55555555555555558</v>
      </c>
      <c r="H16" s="100">
        <v>0.70833333333333337</v>
      </c>
      <c r="I16" s="65">
        <f t="shared" si="2"/>
        <v>0.15277777777777779</v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0.29097222222222224</v>
      </c>
      <c r="D17" s="100">
        <v>0.48055555555555557</v>
      </c>
      <c r="E17" s="105">
        <f t="shared" si="0"/>
        <v>0.18958333333333333</v>
      </c>
      <c r="F17" s="106" t="str">
        <f t="shared" si="1"/>
        <v/>
      </c>
      <c r="G17" s="103">
        <v>0.5625</v>
      </c>
      <c r="H17" s="100">
        <v>0.7416666666666667</v>
      </c>
      <c r="I17" s="65">
        <f t="shared" si="2"/>
        <v>0.1791666666666667</v>
      </c>
      <c r="J17" s="85" t="str">
        <f t="shared" si="3"/>
        <v/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0.29166666666666669</v>
      </c>
      <c r="D18" s="100">
        <v>0.50069444444444444</v>
      </c>
      <c r="E18" s="105">
        <f t="shared" si="0"/>
        <v>0.20902777777777776</v>
      </c>
      <c r="F18" s="106" t="str">
        <f t="shared" si="1"/>
        <v/>
      </c>
      <c r="G18" s="103">
        <v>0.5625</v>
      </c>
      <c r="H18" s="100">
        <v>0.73333333333333339</v>
      </c>
      <c r="I18" s="65">
        <f t="shared" si="2"/>
        <v>0.17083333333333339</v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212">
        <v>0.29166666666666669</v>
      </c>
      <c r="D19" s="100">
        <v>0.47569444444444442</v>
      </c>
      <c r="E19" s="105">
        <f t="shared" si="0"/>
        <v>0.18402777777777773</v>
      </c>
      <c r="F19" s="106" t="str">
        <f t="shared" si="1"/>
        <v/>
      </c>
      <c r="G19" s="213">
        <v>0.5625</v>
      </c>
      <c r="H19" s="100">
        <v>0.71805555555555556</v>
      </c>
      <c r="I19" s="65">
        <f t="shared" si="2"/>
        <v>0.15555555555555556</v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105" t="str">
        <f t="shared" si="0"/>
        <v/>
      </c>
      <c r="F20" s="106" t="str">
        <f t="shared" si="1"/>
        <v/>
      </c>
      <c r="G20" s="103"/>
      <c r="H20" s="100"/>
      <c r="I20" s="65" t="str">
        <f t="shared" si="2"/>
        <v/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105" t="str">
        <f t="shared" si="0"/>
        <v/>
      </c>
      <c r="F21" s="106" t="str">
        <f t="shared" si="1"/>
        <v/>
      </c>
      <c r="G21" s="103"/>
      <c r="H21" s="100"/>
      <c r="I21" s="65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0.29375000000000001</v>
      </c>
      <c r="D22" s="100">
        <v>0.48333333333333334</v>
      </c>
      <c r="E22" s="105">
        <f t="shared" si="0"/>
        <v>0.18958333333333333</v>
      </c>
      <c r="F22" s="106" t="str">
        <f t="shared" si="1"/>
        <v/>
      </c>
      <c r="G22" s="103">
        <v>0.56527777777777777</v>
      </c>
      <c r="H22" s="100">
        <v>0.7402777777777777</v>
      </c>
      <c r="I22" s="65">
        <f t="shared" si="2"/>
        <v>0.17499999999999993</v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0.30138888888888887</v>
      </c>
      <c r="D23" s="100">
        <v>0.48194444444444445</v>
      </c>
      <c r="E23" s="105">
        <f>IF(OR(C23="",D23=""),"",D23-C23)</f>
        <v>0.18055555555555558</v>
      </c>
      <c r="F23" s="106" t="str">
        <f t="shared" si="1"/>
        <v>Late</v>
      </c>
      <c r="G23" s="103">
        <v>0.5708333333333333</v>
      </c>
      <c r="H23" s="100">
        <v>0.73263888888888884</v>
      </c>
      <c r="I23" s="65">
        <f t="shared" si="2"/>
        <v>0.16180555555555554</v>
      </c>
      <c r="J23" s="85" t="str">
        <f t="shared" si="3"/>
        <v>Late</v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0.30138888888888887</v>
      </c>
      <c r="D24" s="100">
        <v>0.48749999999999999</v>
      </c>
      <c r="E24" s="105">
        <f t="shared" si="0"/>
        <v>0.18611111111111112</v>
      </c>
      <c r="F24" s="106" t="str">
        <f t="shared" si="1"/>
        <v>Late</v>
      </c>
      <c r="G24" s="103">
        <v>0.56805555555555554</v>
      </c>
      <c r="H24" s="100">
        <v>0.73541666666666661</v>
      </c>
      <c r="I24" s="65">
        <f t="shared" si="2"/>
        <v>0.16736111111111107</v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0.29166666666666669</v>
      </c>
      <c r="D25" s="100">
        <v>0.5</v>
      </c>
      <c r="E25" s="105">
        <f t="shared" si="0"/>
        <v>0.20833333333333331</v>
      </c>
      <c r="F25" s="106" t="str">
        <f t="shared" si="1"/>
        <v/>
      </c>
      <c r="G25" s="103">
        <v>0.5625</v>
      </c>
      <c r="H25" s="100">
        <v>0.67708333333333337</v>
      </c>
      <c r="I25" s="65">
        <f t="shared" si="2"/>
        <v>0.11458333333333337</v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0.2951388888888889</v>
      </c>
      <c r="D26" s="100">
        <v>0.4777777777777778</v>
      </c>
      <c r="E26" s="105">
        <f t="shared" si="0"/>
        <v>0.18263888888888891</v>
      </c>
      <c r="F26" s="106" t="str">
        <f t="shared" si="1"/>
        <v/>
      </c>
      <c r="G26" s="103">
        <v>0.56458333333333333</v>
      </c>
      <c r="H26" s="100">
        <v>0.74305555555555547</v>
      </c>
      <c r="I26" s="65">
        <f t="shared" si="2"/>
        <v>0.17847222222222214</v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105" t="str">
        <f t="shared" si="0"/>
        <v/>
      </c>
      <c r="F27" s="106" t="str">
        <f t="shared" si="1"/>
        <v/>
      </c>
      <c r="G27" s="103"/>
      <c r="H27" s="100"/>
      <c r="I27" s="65" t="str">
        <f t="shared" si="2"/>
        <v/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105" t="str">
        <f t="shared" si="0"/>
        <v/>
      </c>
      <c r="F28" s="106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212"/>
      <c r="D29" s="212"/>
      <c r="E29" s="105" t="str">
        <f t="shared" si="0"/>
        <v/>
      </c>
      <c r="F29" s="106" t="str">
        <f t="shared" si="1"/>
        <v/>
      </c>
      <c r="G29" s="103">
        <v>0.56736111111111109</v>
      </c>
      <c r="H29" s="100">
        <v>0.72013888888888899</v>
      </c>
      <c r="I29" s="65">
        <f t="shared" si="2"/>
        <v>0.1527777777777779</v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0.29444444444444445</v>
      </c>
      <c r="D30" s="100">
        <v>0.48333333333333334</v>
      </c>
      <c r="E30" s="105">
        <f t="shared" si="0"/>
        <v>0.18888888888888888</v>
      </c>
      <c r="F30" s="106" t="str">
        <f t="shared" si="1"/>
        <v/>
      </c>
      <c r="G30" s="103">
        <v>0.57013888888888886</v>
      </c>
      <c r="H30" s="100">
        <v>0.72222222222222221</v>
      </c>
      <c r="I30" s="65">
        <f t="shared" si="2"/>
        <v>0.15208333333333335</v>
      </c>
      <c r="J30" s="85" t="str">
        <f t="shared" si="3"/>
        <v>Late</v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0.2902777777777778</v>
      </c>
      <c r="D31" s="100">
        <v>0.47638888888888892</v>
      </c>
      <c r="E31" s="105">
        <f t="shared" si="0"/>
        <v>0.18611111111111112</v>
      </c>
      <c r="F31" s="106" t="str">
        <f t="shared" si="1"/>
        <v/>
      </c>
      <c r="G31" s="213">
        <v>0.5625</v>
      </c>
      <c r="H31" s="100">
        <v>0.76666666666666661</v>
      </c>
      <c r="I31" s="65">
        <f t="shared" si="2"/>
        <v>0.20416666666666661</v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0.2902777777777778</v>
      </c>
      <c r="D32" s="100">
        <v>0.4777777777777778</v>
      </c>
      <c r="E32" s="105">
        <f t="shared" si="0"/>
        <v>0.1875</v>
      </c>
      <c r="F32" s="106" t="str">
        <f t="shared" si="1"/>
        <v/>
      </c>
      <c r="G32" s="213">
        <v>0.5625</v>
      </c>
      <c r="H32" s="100">
        <v>0.72361111111111109</v>
      </c>
      <c r="I32" s="65">
        <f t="shared" si="2"/>
        <v>0.16111111111111109</v>
      </c>
      <c r="J32" s="85" t="str">
        <f t="shared" si="3"/>
        <v/>
      </c>
      <c r="K32" s="82"/>
      <c r="L32" s="65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0.28611111111111115</v>
      </c>
      <c r="D33" s="100">
        <v>0.47638888888888892</v>
      </c>
      <c r="E33" s="105">
        <f t="shared" si="0"/>
        <v>0.19027777777777777</v>
      </c>
      <c r="F33" s="106" t="str">
        <f t="shared" si="1"/>
        <v/>
      </c>
      <c r="G33" s="103">
        <v>0.55069444444444449</v>
      </c>
      <c r="H33" s="100">
        <v>0.71805555555555556</v>
      </c>
      <c r="I33" s="65">
        <f t="shared" si="2"/>
        <v>0.16736111111111107</v>
      </c>
      <c r="J33" s="85" t="str">
        <f t="shared" si="3"/>
        <v/>
      </c>
      <c r="K33" s="82"/>
      <c r="L33" s="65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105" t="str">
        <f t="shared" si="0"/>
        <v/>
      </c>
      <c r="F34" s="106" t="str">
        <f t="shared" si="1"/>
        <v/>
      </c>
      <c r="G34" s="103"/>
      <c r="H34" s="100"/>
      <c r="I34" s="65" t="str">
        <f t="shared" si="2"/>
        <v/>
      </c>
      <c r="J34" s="85" t="str">
        <f t="shared" si="3"/>
        <v/>
      </c>
      <c r="K34" s="82"/>
      <c r="L34" s="65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105"/>
      <c r="F35" s="106"/>
      <c r="G35" s="103"/>
      <c r="H35" s="100"/>
      <c r="I35" s="65"/>
      <c r="J35" s="85"/>
      <c r="K35" s="82"/>
      <c r="L35" s="65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105">
        <f t="shared" si="0"/>
        <v>0.1875</v>
      </c>
      <c r="F36" s="106" t="str">
        <f t="shared" si="1"/>
        <v/>
      </c>
      <c r="G36" s="103">
        <v>0.5625</v>
      </c>
      <c r="H36" s="100">
        <v>0.70833333333333337</v>
      </c>
      <c r="I36" s="65">
        <f t="shared" si="2"/>
        <v>0.14583333333333337</v>
      </c>
      <c r="J36" s="85" t="str">
        <f t="shared" si="3"/>
        <v/>
      </c>
      <c r="K36" s="82"/>
      <c r="L36" s="65"/>
      <c r="M36" s="65" t="str">
        <f t="shared" si="4"/>
        <v/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3.8180555555555551</v>
      </c>
      <c r="F37" s="168">
        <f>COUNTIF(F6:F36,"Late")</f>
        <v>3</v>
      </c>
      <c r="G37" s="290" t="s">
        <v>139</v>
      </c>
      <c r="H37" s="290"/>
      <c r="I37" s="89">
        <f>SUM(I6:I36)</f>
        <v>3.4659722222222227</v>
      </c>
      <c r="J37" s="168">
        <f>COUNTIF(J6:J36,"Late")</f>
        <v>5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7.2840277777777782</v>
      </c>
      <c r="F38" s="280"/>
      <c r="G38" s="281" t="s">
        <v>144</v>
      </c>
      <c r="H38" s="281"/>
      <c r="I38" s="90">
        <f>E38*24</f>
        <v>174.81666666666666</v>
      </c>
      <c r="J38" s="282" t="s">
        <v>143</v>
      </c>
      <c r="K38" s="282"/>
      <c r="L38" s="283">
        <f>F37+J37+N37</f>
        <v>8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1"/>
      <c r="C44" s="95" t="s">
        <v>63</v>
      </c>
    </row>
  </sheetData>
  <protectedRanges>
    <protectedRange sqref="A3:N3" name="Range4"/>
    <protectedRange sqref="K6:L36" name="Range3"/>
    <protectedRange sqref="C6:D35" name="Range1_1"/>
    <protectedRange sqref="G6:H36" name="Range2_1"/>
    <protectedRange sqref="A2:N2" name="Range5"/>
    <protectedRange sqref="A6:B6 A7:A35 B7:B36" name="Range6"/>
    <protectedRange sqref="C36:D36" name="Range1_1_1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K6:K36">
    <cfRule type="expression" dxfId="282" priority="14">
      <formula>$N6="Late"</formula>
    </cfRule>
  </conditionalFormatting>
  <conditionalFormatting sqref="C12:C16 C6:C10 C19:C35">
    <cfRule type="expression" dxfId="281" priority="11">
      <formula>$F6="Late"</formula>
    </cfRule>
  </conditionalFormatting>
  <conditionalFormatting sqref="G12:G14 G6:G10 G19:G36">
    <cfRule type="expression" dxfId="280" priority="10">
      <formula>$J6="Late"</formula>
    </cfRule>
  </conditionalFormatting>
  <conditionalFormatting sqref="C17">
    <cfRule type="expression" dxfId="279" priority="9">
      <formula>$F17="Late"</formula>
    </cfRule>
  </conditionalFormatting>
  <conditionalFormatting sqref="G17">
    <cfRule type="expression" dxfId="278" priority="8">
      <formula>$J17="Late"</formula>
    </cfRule>
  </conditionalFormatting>
  <conditionalFormatting sqref="C18">
    <cfRule type="expression" dxfId="277" priority="7">
      <formula>$F18="Late"</formula>
    </cfRule>
  </conditionalFormatting>
  <conditionalFormatting sqref="G18">
    <cfRule type="expression" dxfId="276" priority="6">
      <formula>$J18="Late"</formula>
    </cfRule>
  </conditionalFormatting>
  <conditionalFormatting sqref="C11">
    <cfRule type="expression" dxfId="275" priority="5">
      <formula>$F11="Late"</formula>
    </cfRule>
  </conditionalFormatting>
  <conditionalFormatting sqref="G11">
    <cfRule type="expression" dxfId="274" priority="4">
      <formula>$J11="Late"</formula>
    </cfRule>
  </conditionalFormatting>
  <conditionalFormatting sqref="G16">
    <cfRule type="expression" dxfId="273" priority="3">
      <formula>$J16="Late"</formula>
    </cfRule>
  </conditionalFormatting>
  <conditionalFormatting sqref="G15">
    <cfRule type="expression" dxfId="272" priority="2">
      <formula>$J15="Late"</formula>
    </cfRule>
  </conditionalFormatting>
  <conditionalFormatting sqref="C36">
    <cfRule type="expression" dxfId="271" priority="1">
      <formula>$F36="Late"</formula>
    </cfRule>
  </conditionalFormatting>
  <dataValidations count="3"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19" workbookViewId="0">
      <selection activeCell="C29" sqref="C29:D33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.5703125" style="69" customWidth="1"/>
    <col min="11" max="11" width="5.42578125" style="69" customWidth="1"/>
    <col min="12" max="12" width="6.140625" style="69" customWidth="1"/>
    <col min="13" max="13" width="9.85546875" style="69" customWidth="1"/>
    <col min="14" max="14" width="7.425781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103</v>
      </c>
      <c r="B3" s="265"/>
      <c r="C3" s="265"/>
      <c r="D3" s="265"/>
      <c r="E3" s="265"/>
      <c r="F3" s="287" t="s">
        <v>150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78" t="str">
        <f t="shared" ref="E6:E36" si="0">IF(OR(C6="",D6=""),"",D6-C6)</f>
        <v/>
      </c>
      <c r="F6" s="165" t="str">
        <f t="shared" ref="F6:F36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 t="shared" ref="N6:N36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78" t="str">
        <f t="shared" si="0"/>
        <v/>
      </c>
      <c r="F7" s="165" t="str">
        <f t="shared" si="1"/>
        <v/>
      </c>
      <c r="G7" s="103"/>
      <c r="H7" s="100"/>
      <c r="I7" s="65" t="str">
        <f t="shared" si="2"/>
        <v/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si="5"/>
        <v/>
      </c>
    </row>
    <row r="8" spans="1:14" x14ac:dyDescent="0.25">
      <c r="A8" s="119">
        <v>28</v>
      </c>
      <c r="B8" s="118" t="s">
        <v>10</v>
      </c>
      <c r="C8" s="100"/>
      <c r="D8" s="100"/>
      <c r="E8" s="78" t="str">
        <f t="shared" si="0"/>
        <v/>
      </c>
      <c r="F8" s="165" t="str">
        <f t="shared" si="1"/>
        <v/>
      </c>
      <c r="G8" s="103"/>
      <c r="H8" s="100"/>
      <c r="I8" s="65" t="str">
        <f t="shared" si="2"/>
        <v/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/>
      <c r="D9" s="100"/>
      <c r="E9" s="78" t="str">
        <f t="shared" si="0"/>
        <v/>
      </c>
      <c r="F9" s="165" t="str">
        <f t="shared" si="1"/>
        <v/>
      </c>
      <c r="G9" s="103"/>
      <c r="H9" s="100"/>
      <c r="I9" s="65" t="str">
        <f t="shared" si="2"/>
        <v/>
      </c>
      <c r="J9" s="85" t="str">
        <f t="shared" si="3"/>
        <v/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/>
      <c r="D10" s="100"/>
      <c r="E10" s="78" t="str">
        <f t="shared" si="0"/>
        <v/>
      </c>
      <c r="F10" s="165" t="str">
        <f t="shared" si="1"/>
        <v/>
      </c>
      <c r="G10" s="103"/>
      <c r="H10" s="100"/>
      <c r="I10" s="65" t="str">
        <f t="shared" si="2"/>
        <v/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/>
      <c r="D11" s="100"/>
      <c r="E11" s="78" t="str">
        <f t="shared" si="0"/>
        <v/>
      </c>
      <c r="F11" s="165" t="str">
        <f t="shared" si="1"/>
        <v/>
      </c>
      <c r="G11" s="103"/>
      <c r="H11" s="100"/>
      <c r="I11" s="65" t="str">
        <f>IF(OR(G11="",H11=""),"",H11-G11)</f>
        <v/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78" t="str">
        <f t="shared" si="0"/>
        <v/>
      </c>
      <c r="F12" s="165" t="str">
        <f t="shared" si="1"/>
        <v/>
      </c>
      <c r="G12" s="103"/>
      <c r="H12" s="100"/>
      <c r="I12" s="65" t="str">
        <f>IF(OR(G12="",H12=""),"",H12-G12)</f>
        <v/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78" t="str">
        <f t="shared" si="0"/>
        <v/>
      </c>
      <c r="F13" s="165" t="str">
        <f t="shared" si="1"/>
        <v/>
      </c>
      <c r="G13" s="103"/>
      <c r="H13" s="100"/>
      <c r="I13" s="65" t="str">
        <f>IF(OR(G13="",H13=""),"",H13-G13)</f>
        <v/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78" t="str">
        <f t="shared" si="0"/>
        <v/>
      </c>
      <c r="F14" s="165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/>
      <c r="D15" s="100"/>
      <c r="E15" s="78" t="str">
        <f t="shared" si="0"/>
        <v/>
      </c>
      <c r="F15" s="165" t="str">
        <f t="shared" si="1"/>
        <v/>
      </c>
      <c r="G15" s="103"/>
      <c r="H15" s="100"/>
      <c r="I15" s="65" t="str">
        <f t="shared" si="2"/>
        <v/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78" t="str">
        <f t="shared" si="0"/>
        <v/>
      </c>
      <c r="F16" s="165" t="str">
        <f t="shared" si="1"/>
        <v/>
      </c>
      <c r="G16" s="103"/>
      <c r="H16" s="100"/>
      <c r="I16" s="65" t="str">
        <f t="shared" si="2"/>
        <v/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78" t="str">
        <f t="shared" si="0"/>
        <v/>
      </c>
      <c r="F17" s="165" t="str">
        <f t="shared" si="1"/>
        <v/>
      </c>
      <c r="G17" s="103"/>
      <c r="H17" s="100"/>
      <c r="I17" s="65" t="str">
        <f t="shared" si="2"/>
        <v/>
      </c>
      <c r="J17" s="85" t="str">
        <f t="shared" si="3"/>
        <v/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/>
      <c r="D18" s="100"/>
      <c r="E18" s="78" t="str">
        <f t="shared" si="0"/>
        <v/>
      </c>
      <c r="F18" s="165" t="str">
        <f t="shared" si="1"/>
        <v/>
      </c>
      <c r="G18" s="103"/>
      <c r="H18" s="100"/>
      <c r="I18" s="65" t="str">
        <f t="shared" si="2"/>
        <v/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78" t="str">
        <f t="shared" si="0"/>
        <v/>
      </c>
      <c r="F19" s="165" t="str">
        <f t="shared" si="1"/>
        <v/>
      </c>
      <c r="G19" s="103"/>
      <c r="H19" s="100"/>
      <c r="I19" s="65" t="str">
        <f t="shared" si="2"/>
        <v/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78" t="str">
        <f t="shared" si="0"/>
        <v/>
      </c>
      <c r="F20" s="165" t="str">
        <f t="shared" si="1"/>
        <v/>
      </c>
      <c r="G20" s="103"/>
      <c r="H20" s="100"/>
      <c r="I20" s="65" t="str">
        <f t="shared" si="2"/>
        <v/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78" t="str">
        <f t="shared" si="0"/>
        <v/>
      </c>
      <c r="F21" s="165" t="str">
        <f t="shared" si="1"/>
        <v/>
      </c>
      <c r="G21" s="103"/>
      <c r="H21" s="100"/>
      <c r="I21" s="65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78" t="str">
        <f t="shared" si="0"/>
        <v/>
      </c>
      <c r="F22" s="165" t="str">
        <f t="shared" si="1"/>
        <v/>
      </c>
      <c r="G22" s="103"/>
      <c r="H22" s="100"/>
      <c r="I22" s="65" t="str">
        <f t="shared" si="2"/>
        <v/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212">
        <v>0.27083333333333331</v>
      </c>
      <c r="D23" s="212">
        <v>0.5</v>
      </c>
      <c r="E23" s="78">
        <f t="shared" si="0"/>
        <v>0.22916666666666669</v>
      </c>
      <c r="F23" s="201" t="str">
        <f t="shared" si="1"/>
        <v/>
      </c>
      <c r="G23" s="103"/>
      <c r="H23" s="100"/>
      <c r="I23" s="65" t="str">
        <f t="shared" si="2"/>
        <v/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212">
        <v>0.27083333333333331</v>
      </c>
      <c r="D24" s="212">
        <v>0.5</v>
      </c>
      <c r="E24" s="78">
        <f t="shared" si="0"/>
        <v>0.22916666666666669</v>
      </c>
      <c r="F24" s="201" t="str">
        <f t="shared" si="1"/>
        <v/>
      </c>
      <c r="G24" s="103"/>
      <c r="H24" s="100"/>
      <c r="I24" s="65" t="str">
        <f t="shared" si="2"/>
        <v/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212">
        <v>0.27083333333333331</v>
      </c>
      <c r="D25" s="212">
        <v>0.5</v>
      </c>
      <c r="E25" s="78">
        <f t="shared" si="0"/>
        <v>0.22916666666666669</v>
      </c>
      <c r="F25" s="201" t="str">
        <f t="shared" si="1"/>
        <v/>
      </c>
      <c r="G25" s="103"/>
      <c r="H25" s="100"/>
      <c r="I25" s="65" t="str">
        <f t="shared" si="2"/>
        <v/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212">
        <v>0.27083333333333331</v>
      </c>
      <c r="D26" s="212">
        <v>0.5</v>
      </c>
      <c r="E26" s="78">
        <f t="shared" si="0"/>
        <v>0.22916666666666669</v>
      </c>
      <c r="F26" s="201" t="str">
        <f t="shared" si="1"/>
        <v/>
      </c>
      <c r="G26" s="103"/>
      <c r="H26" s="100"/>
      <c r="I26" s="65" t="str">
        <f t="shared" si="2"/>
        <v/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78" t="str">
        <f t="shared" si="0"/>
        <v/>
      </c>
      <c r="F27" s="201" t="str">
        <f t="shared" si="1"/>
        <v/>
      </c>
      <c r="G27" s="103"/>
      <c r="H27" s="100"/>
      <c r="I27" s="65" t="str">
        <f t="shared" si="2"/>
        <v/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78" t="str">
        <f t="shared" si="0"/>
        <v/>
      </c>
      <c r="F28" s="201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212">
        <v>0.27083333333333331</v>
      </c>
      <c r="D29" s="212">
        <v>0.5</v>
      </c>
      <c r="E29" s="78">
        <f t="shared" si="0"/>
        <v>0.22916666666666669</v>
      </c>
      <c r="F29" s="201" t="str">
        <f t="shared" si="1"/>
        <v/>
      </c>
      <c r="G29" s="103"/>
      <c r="H29" s="100"/>
      <c r="I29" s="65" t="str">
        <f t="shared" si="2"/>
        <v/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212">
        <v>0.27083333333333331</v>
      </c>
      <c r="D30" s="212">
        <v>0.5</v>
      </c>
      <c r="E30" s="78">
        <f t="shared" si="0"/>
        <v>0.22916666666666669</v>
      </c>
      <c r="F30" s="201" t="str">
        <f t="shared" si="1"/>
        <v/>
      </c>
      <c r="G30" s="103"/>
      <c r="H30" s="100"/>
      <c r="I30" s="65" t="str">
        <f t="shared" si="2"/>
        <v/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212">
        <v>0.27083333333333331</v>
      </c>
      <c r="D31" s="212">
        <v>0.5</v>
      </c>
      <c r="E31" s="78">
        <f t="shared" si="0"/>
        <v>0.22916666666666669</v>
      </c>
      <c r="F31" s="201" t="str">
        <f t="shared" si="1"/>
        <v/>
      </c>
      <c r="G31" s="103"/>
      <c r="H31" s="100"/>
      <c r="I31" s="65" t="str">
        <f t="shared" si="2"/>
        <v/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212">
        <v>0.27083333333333331</v>
      </c>
      <c r="D32" s="212">
        <v>0.5</v>
      </c>
      <c r="E32" s="78">
        <f t="shared" si="0"/>
        <v>0.22916666666666669</v>
      </c>
      <c r="F32" s="201" t="str">
        <f t="shared" si="1"/>
        <v/>
      </c>
      <c r="G32" s="103"/>
      <c r="H32" s="100"/>
      <c r="I32" s="65" t="str">
        <f t="shared" si="2"/>
        <v/>
      </c>
      <c r="J32" s="85" t="str">
        <f t="shared" si="3"/>
        <v/>
      </c>
      <c r="K32" s="82"/>
      <c r="L32" s="65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212">
        <v>0.27083333333333331</v>
      </c>
      <c r="D33" s="212">
        <v>0.5</v>
      </c>
      <c r="E33" s="78">
        <f>IF(OR(C33="",D33=""),"",D33-C33)</f>
        <v>0.22916666666666669</v>
      </c>
      <c r="F33" s="201" t="str">
        <f t="shared" si="1"/>
        <v/>
      </c>
      <c r="G33" s="103"/>
      <c r="H33" s="100"/>
      <c r="I33" s="65" t="str">
        <f t="shared" si="2"/>
        <v/>
      </c>
      <c r="J33" s="85" t="str">
        <f t="shared" si="3"/>
        <v/>
      </c>
      <c r="K33" s="82"/>
      <c r="L33" s="65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78" t="str">
        <f t="shared" si="0"/>
        <v/>
      </c>
      <c r="F34" s="201" t="str">
        <f t="shared" si="1"/>
        <v/>
      </c>
      <c r="G34" s="103"/>
      <c r="H34" s="100"/>
      <c r="I34" s="65" t="str">
        <f t="shared" si="2"/>
        <v/>
      </c>
      <c r="J34" s="85" t="str">
        <f t="shared" si="3"/>
        <v/>
      </c>
      <c r="K34" s="82"/>
      <c r="L34" s="65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78" t="str">
        <f t="shared" si="0"/>
        <v/>
      </c>
      <c r="F35" s="209"/>
      <c r="G35" s="103"/>
      <c r="H35" s="100"/>
      <c r="I35" s="65" t="str">
        <f t="shared" si="2"/>
        <v/>
      </c>
      <c r="J35" s="85"/>
      <c r="K35" s="82"/>
      <c r="L35" s="65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>
        <v>0.27083333333333331</v>
      </c>
      <c r="D36" s="100">
        <v>0.5</v>
      </c>
      <c r="E36" s="78">
        <f t="shared" si="0"/>
        <v>0.22916666666666669</v>
      </c>
      <c r="F36" s="201" t="str">
        <f t="shared" si="1"/>
        <v/>
      </c>
      <c r="G36" s="103"/>
      <c r="H36" s="100"/>
      <c r="I36" s="65" t="str">
        <f t="shared" si="2"/>
        <v/>
      </c>
      <c r="J36" s="85" t="str">
        <f t="shared" si="3"/>
        <v/>
      </c>
      <c r="K36" s="82"/>
      <c r="L36" s="65"/>
      <c r="M36" s="65" t="str">
        <f t="shared" si="4"/>
        <v/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2.291666666666667</v>
      </c>
      <c r="F37" s="168">
        <f>COUNTIF(F6:F36,"Late")</f>
        <v>0</v>
      </c>
      <c r="G37" s="290" t="s">
        <v>139</v>
      </c>
      <c r="H37" s="290"/>
      <c r="I37" s="89">
        <f>SUM(I6:I36)</f>
        <v>0</v>
      </c>
      <c r="J37" s="168">
        <f>COUNTIF(J6:J36,"Late")</f>
        <v>0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2.291666666666667</v>
      </c>
      <c r="F38" s="280"/>
      <c r="G38" s="281" t="s">
        <v>144</v>
      </c>
      <c r="H38" s="281"/>
      <c r="I38" s="90">
        <f>E38*24</f>
        <v>55.000000000000007</v>
      </c>
      <c r="J38" s="282" t="s">
        <v>143</v>
      </c>
      <c r="K38" s="282"/>
      <c r="L38" s="283">
        <f>F37+J37+N37</f>
        <v>0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2"/>
      <c r="C44" s="95" t="s">
        <v>63</v>
      </c>
    </row>
  </sheetData>
  <protectedRanges>
    <protectedRange sqref="A3:N3" name="Range4"/>
    <protectedRange sqref="K6:L36" name="Range3"/>
    <protectedRange sqref="C6:D7 C34:D35" name="Range1_2_1"/>
    <protectedRange sqref="C8:D33 C36:D36" name="Range1_1_2"/>
    <protectedRange sqref="G8:H30" name="Range2_1"/>
    <protectedRange sqref="A2:N2" name="Range5"/>
    <protectedRange sqref="A6:B6 A7:A35 B7:B36" name="Range6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K6:K36">
    <cfRule type="expression" dxfId="270" priority="27">
      <formula>$N6="Late"</formula>
    </cfRule>
  </conditionalFormatting>
  <conditionalFormatting sqref="C34 C6:C26">
    <cfRule type="expression" dxfId="269" priority="18">
      <formula>$F6="Late"</formula>
    </cfRule>
  </conditionalFormatting>
  <conditionalFormatting sqref="G6:G11 G31:G34">
    <cfRule type="expression" dxfId="268" priority="17">
      <formula>$J6="Late"</formula>
    </cfRule>
  </conditionalFormatting>
  <conditionalFormatting sqref="C27:C28">
    <cfRule type="expression" dxfId="267" priority="13">
      <formula>$F27="Late"</formula>
    </cfRule>
  </conditionalFormatting>
  <conditionalFormatting sqref="G19 G13:G17">
    <cfRule type="expression" dxfId="266" priority="12">
      <formula>$J13="Late"</formula>
    </cfRule>
  </conditionalFormatting>
  <conditionalFormatting sqref="G26">
    <cfRule type="expression" dxfId="265" priority="11">
      <formula>$J26="Late"</formula>
    </cfRule>
  </conditionalFormatting>
  <conditionalFormatting sqref="G20:G25">
    <cfRule type="expression" dxfId="264" priority="10">
      <formula>$J20="Late"</formula>
    </cfRule>
  </conditionalFormatting>
  <conditionalFormatting sqref="G27:G28">
    <cfRule type="expression" dxfId="263" priority="9">
      <formula>$J27="Late"</formula>
    </cfRule>
  </conditionalFormatting>
  <conditionalFormatting sqref="G18">
    <cfRule type="expression" dxfId="262" priority="8">
      <formula>$J18="Late"</formula>
    </cfRule>
  </conditionalFormatting>
  <conditionalFormatting sqref="G12">
    <cfRule type="expression" dxfId="261" priority="7">
      <formula>$J12="Late"</formula>
    </cfRule>
  </conditionalFormatting>
  <conditionalFormatting sqref="G29:G30">
    <cfRule type="expression" dxfId="260" priority="6">
      <formula>$J29="Late"</formula>
    </cfRule>
  </conditionalFormatting>
  <conditionalFormatting sqref="C35">
    <cfRule type="expression" dxfId="259" priority="5">
      <formula>$F35="Late"</formula>
    </cfRule>
  </conditionalFormatting>
  <conditionalFormatting sqref="G35">
    <cfRule type="expression" dxfId="258" priority="4">
      <formula>$J35="Late"</formula>
    </cfRule>
  </conditionalFormatting>
  <conditionalFormatting sqref="G36">
    <cfRule type="expression" dxfId="257" priority="3">
      <formula>$J36="Late"</formula>
    </cfRule>
  </conditionalFormatting>
  <conditionalFormatting sqref="C29:C33">
    <cfRule type="expression" dxfId="256" priority="2">
      <formula>$F29="Late"</formula>
    </cfRule>
  </conditionalFormatting>
  <conditionalFormatting sqref="C36">
    <cfRule type="expression" dxfId="255" priority="1">
      <formula>$F36="Late"</formula>
    </cfRule>
  </conditionalFormatting>
  <dataValidations count="3"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4"/>
  <sheetViews>
    <sheetView zoomScaleNormal="100" zoomScaleSheetLayoutView="100" workbookViewId="0">
      <selection activeCell="G21" sqref="G21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5.7109375" style="69" customWidth="1"/>
    <col min="11" max="12" width="6.140625" style="69" customWidth="1"/>
    <col min="13" max="13" width="9.42578125" style="69" customWidth="1"/>
    <col min="14" max="14" width="7.7109375" style="69" customWidth="1"/>
    <col min="15" max="15" width="5.42578125" style="69" customWidth="1"/>
    <col min="16" max="16384" width="9.140625" style="69"/>
  </cols>
  <sheetData>
    <row r="1" spans="1:17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7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7" ht="15.75" thickTop="1" x14ac:dyDescent="0.25">
      <c r="A3" s="264" t="s">
        <v>107</v>
      </c>
      <c r="B3" s="265"/>
      <c r="C3" s="265"/>
      <c r="D3" s="265"/>
      <c r="E3" s="265"/>
      <c r="F3" s="287" t="s">
        <v>70</v>
      </c>
      <c r="G3" s="287"/>
      <c r="H3" s="287"/>
      <c r="I3" s="287"/>
      <c r="J3" s="287"/>
      <c r="K3" s="287"/>
      <c r="L3" s="287"/>
      <c r="M3" s="287"/>
      <c r="N3" s="288"/>
      <c r="Q3" s="69" t="s">
        <v>152</v>
      </c>
    </row>
    <row r="4" spans="1:17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7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7" x14ac:dyDescent="0.25">
      <c r="A6" s="119">
        <v>26</v>
      </c>
      <c r="B6" s="118" t="s">
        <v>8</v>
      </c>
      <c r="C6" s="100">
        <v>0.27847222222222223</v>
      </c>
      <c r="D6" s="100">
        <v>0.48194444444444445</v>
      </c>
      <c r="E6" s="78">
        <f t="shared" ref="E6:E36" si="0">IF(OR(C6="",D6=""),"",D6-C6)</f>
        <v>0.20347222222222222</v>
      </c>
      <c r="F6" s="165" t="str">
        <f t="shared" ref="F6:F36" si="1">IF(AND(HOUR(C6)=7,MINUTE(C6)&gt;10),"Late",IF(HOUR(C6)&gt;7,"Late",""))</f>
        <v/>
      </c>
      <c r="G6" s="103">
        <v>0.55694444444444446</v>
      </c>
      <c r="H6" s="100">
        <v>0.71736111111111101</v>
      </c>
      <c r="I6" s="65">
        <f t="shared" ref="I6:I36" si="2">IF(OR(G6="",H6=""),"",H6-G6)</f>
        <v>0.16041666666666654</v>
      </c>
      <c r="J6" s="85" t="str">
        <f t="shared" ref="J6:J36" si="3">IF(AND(HOUR(G6)=13,MINUTE(G6)&gt;40),"Late",IF(HOUR(G6)&gt;13,"Late",""))</f>
        <v/>
      </c>
      <c r="K6" s="104"/>
      <c r="L6" s="100"/>
      <c r="M6" s="65" t="str">
        <f t="shared" ref="M6:M36" si="4">IF(OR(K6="",L6=""),"",L6-K6)</f>
        <v/>
      </c>
      <c r="N6" s="79" t="str">
        <f t="shared" ref="N6:N36" si="5">IF(AND(HOUR(K6)=17,MINUTE(K6)&gt;15),"Late",IF(HOUR(K6)&gt;17,"Late",""))</f>
        <v/>
      </c>
    </row>
    <row r="7" spans="1:17" x14ac:dyDescent="0.25">
      <c r="A7" s="119">
        <v>27</v>
      </c>
      <c r="B7" s="118" t="s">
        <v>9</v>
      </c>
      <c r="C7" s="100">
        <v>0.28472222222222221</v>
      </c>
      <c r="D7" s="100">
        <v>0.4694444444444445</v>
      </c>
      <c r="E7" s="78">
        <f t="shared" si="0"/>
        <v>0.18472222222222229</v>
      </c>
      <c r="F7" s="165" t="str">
        <f t="shared" si="1"/>
        <v/>
      </c>
      <c r="G7" s="213">
        <v>0.5625</v>
      </c>
      <c r="H7" s="100">
        <v>0.71875</v>
      </c>
      <c r="I7" s="65">
        <f t="shared" si="2"/>
        <v>0.15625</v>
      </c>
      <c r="J7" s="85" t="str">
        <f t="shared" si="3"/>
        <v/>
      </c>
      <c r="K7" s="104"/>
      <c r="L7" s="100"/>
      <c r="M7" s="65" t="str">
        <f t="shared" si="4"/>
        <v/>
      </c>
      <c r="N7" s="79" t="str">
        <f t="shared" si="5"/>
        <v/>
      </c>
    </row>
    <row r="8" spans="1:17" x14ac:dyDescent="0.25">
      <c r="A8" s="119">
        <v>28</v>
      </c>
      <c r="B8" s="118" t="s">
        <v>10</v>
      </c>
      <c r="C8" s="100">
        <v>0.31736111111111115</v>
      </c>
      <c r="D8" s="100">
        <v>0.49722222222222223</v>
      </c>
      <c r="E8" s="78">
        <f t="shared" si="0"/>
        <v>0.17986111111111108</v>
      </c>
      <c r="F8" s="165" t="str">
        <f t="shared" si="1"/>
        <v>Late</v>
      </c>
      <c r="G8" s="103">
        <v>0.54097222222222219</v>
      </c>
      <c r="H8" s="100">
        <v>0.72986111111111107</v>
      </c>
      <c r="I8" s="65">
        <f t="shared" si="2"/>
        <v>0.18888888888888888</v>
      </c>
      <c r="J8" s="85" t="str">
        <f t="shared" si="3"/>
        <v/>
      </c>
      <c r="K8" s="104"/>
      <c r="L8" s="100"/>
      <c r="M8" s="65" t="str">
        <f t="shared" si="4"/>
        <v/>
      </c>
      <c r="N8" s="79" t="str">
        <f t="shared" si="5"/>
        <v/>
      </c>
    </row>
    <row r="9" spans="1:17" x14ac:dyDescent="0.25">
      <c r="A9" s="119">
        <v>29</v>
      </c>
      <c r="B9" s="118" t="s">
        <v>11</v>
      </c>
      <c r="C9" s="100"/>
      <c r="D9" s="100"/>
      <c r="E9" s="78" t="str">
        <f t="shared" si="0"/>
        <v/>
      </c>
      <c r="F9" s="165" t="str">
        <f t="shared" si="1"/>
        <v/>
      </c>
      <c r="G9" s="103"/>
      <c r="H9" s="100"/>
      <c r="I9" s="65" t="str">
        <f t="shared" si="2"/>
        <v/>
      </c>
      <c r="J9" s="85" t="str">
        <f t="shared" si="3"/>
        <v/>
      </c>
      <c r="K9" s="104"/>
      <c r="L9" s="100"/>
      <c r="M9" s="65" t="str">
        <f t="shared" si="4"/>
        <v/>
      </c>
      <c r="N9" s="79" t="str">
        <f t="shared" si="5"/>
        <v/>
      </c>
    </row>
    <row r="10" spans="1:17" x14ac:dyDescent="0.25">
      <c r="A10" s="119">
        <v>30</v>
      </c>
      <c r="B10" s="118" t="s">
        <v>12</v>
      </c>
      <c r="C10" s="100">
        <v>0.2986111111111111</v>
      </c>
      <c r="D10" s="100">
        <v>0.49027777777777781</v>
      </c>
      <c r="E10" s="78">
        <f t="shared" si="0"/>
        <v>0.19166666666666671</v>
      </c>
      <c r="F10" s="165" t="str">
        <f t="shared" si="1"/>
        <v/>
      </c>
      <c r="G10" s="103">
        <v>0.52361111111111114</v>
      </c>
      <c r="H10" s="100">
        <v>0.72152777777777777</v>
      </c>
      <c r="I10" s="65">
        <f t="shared" si="2"/>
        <v>0.19791666666666663</v>
      </c>
      <c r="J10" s="85" t="str">
        <f t="shared" si="3"/>
        <v/>
      </c>
      <c r="K10" s="104"/>
      <c r="L10" s="100"/>
      <c r="M10" s="65" t="str">
        <f t="shared" si="4"/>
        <v/>
      </c>
      <c r="N10" s="79" t="str">
        <f t="shared" si="5"/>
        <v/>
      </c>
    </row>
    <row r="11" spans="1:17" x14ac:dyDescent="0.25">
      <c r="A11" s="119">
        <v>31</v>
      </c>
      <c r="B11" s="118" t="s">
        <v>13</v>
      </c>
      <c r="C11" s="100">
        <v>0.29722222222222222</v>
      </c>
      <c r="D11" s="100">
        <v>0.48888888888888887</v>
      </c>
      <c r="E11" s="78">
        <f t="shared" si="0"/>
        <v>0.19166666666666665</v>
      </c>
      <c r="F11" s="165" t="str">
        <f t="shared" si="1"/>
        <v/>
      </c>
      <c r="G11" s="103">
        <v>0.54097222222222219</v>
      </c>
      <c r="H11" s="212">
        <v>0.70833333333333337</v>
      </c>
      <c r="I11" s="65">
        <f t="shared" si="2"/>
        <v>0.16736111111111118</v>
      </c>
      <c r="J11" s="85" t="str">
        <f t="shared" si="3"/>
        <v/>
      </c>
      <c r="K11" s="104"/>
      <c r="L11" s="100"/>
      <c r="M11" s="65" t="str">
        <f t="shared" si="4"/>
        <v/>
      </c>
      <c r="N11" s="79" t="str">
        <f t="shared" si="5"/>
        <v/>
      </c>
    </row>
    <row r="12" spans="1:17" x14ac:dyDescent="0.25">
      <c r="A12" s="119">
        <v>1</v>
      </c>
      <c r="B12" s="118" t="s">
        <v>14</v>
      </c>
      <c r="C12" s="100">
        <v>0.30694444444444441</v>
      </c>
      <c r="D12" s="100">
        <v>0.49236111111111108</v>
      </c>
      <c r="E12" s="78">
        <f t="shared" si="0"/>
        <v>0.18541666666666667</v>
      </c>
      <c r="F12" s="165" t="str">
        <f t="shared" si="1"/>
        <v>Late</v>
      </c>
      <c r="G12" s="103">
        <v>0.54652777777777783</v>
      </c>
      <c r="H12" s="100">
        <v>0.78472222222222221</v>
      </c>
      <c r="I12" s="65">
        <f t="shared" si="2"/>
        <v>0.23819444444444438</v>
      </c>
      <c r="J12" s="85" t="str">
        <f t="shared" si="3"/>
        <v/>
      </c>
      <c r="K12" s="100"/>
      <c r="L12" s="100"/>
      <c r="M12" s="65" t="str">
        <f t="shared" si="4"/>
        <v/>
      </c>
      <c r="N12" s="79" t="str">
        <f t="shared" si="5"/>
        <v/>
      </c>
    </row>
    <row r="13" spans="1:17" x14ac:dyDescent="0.25">
      <c r="A13" s="119">
        <v>2</v>
      </c>
      <c r="B13" s="118" t="s">
        <v>8</v>
      </c>
      <c r="C13" s="100">
        <v>0.29652777777777778</v>
      </c>
      <c r="D13" s="100">
        <v>0.47986111111111113</v>
      </c>
      <c r="E13" s="78">
        <f t="shared" si="0"/>
        <v>0.18333333333333335</v>
      </c>
      <c r="F13" s="165" t="str">
        <f t="shared" si="1"/>
        <v/>
      </c>
      <c r="G13" s="103">
        <v>0.57291666666666663</v>
      </c>
      <c r="H13" s="100">
        <v>0.72638888888888886</v>
      </c>
      <c r="I13" s="65">
        <f t="shared" si="2"/>
        <v>0.15347222222222223</v>
      </c>
      <c r="J13" s="85" t="str">
        <f t="shared" si="3"/>
        <v>Late</v>
      </c>
      <c r="K13" s="100"/>
      <c r="L13" s="100"/>
      <c r="M13" s="65" t="str">
        <f t="shared" si="4"/>
        <v/>
      </c>
      <c r="N13" s="79" t="str">
        <f t="shared" si="5"/>
        <v/>
      </c>
    </row>
    <row r="14" spans="1:17" x14ac:dyDescent="0.25">
      <c r="A14" s="119">
        <v>3</v>
      </c>
      <c r="B14" s="118" t="s">
        <v>9</v>
      </c>
      <c r="C14" s="100">
        <v>0.29375000000000001</v>
      </c>
      <c r="D14" s="100">
        <v>0.47430555555555554</v>
      </c>
      <c r="E14" s="78">
        <f t="shared" si="0"/>
        <v>0.18055555555555552</v>
      </c>
      <c r="F14" s="165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100"/>
      <c r="L14" s="100"/>
      <c r="M14" s="65" t="str">
        <f t="shared" si="4"/>
        <v/>
      </c>
      <c r="N14" s="79" t="str">
        <f t="shared" si="5"/>
        <v/>
      </c>
    </row>
    <row r="15" spans="1:17" x14ac:dyDescent="0.25">
      <c r="A15" s="119">
        <v>4</v>
      </c>
      <c r="B15" s="118" t="s">
        <v>10</v>
      </c>
      <c r="C15" s="100">
        <v>0.29652777777777778</v>
      </c>
      <c r="D15" s="212">
        <v>0.47916666666666669</v>
      </c>
      <c r="E15" s="78">
        <f t="shared" si="0"/>
        <v>0.18263888888888891</v>
      </c>
      <c r="F15" s="165" t="str">
        <f t="shared" si="1"/>
        <v/>
      </c>
      <c r="G15" s="103"/>
      <c r="H15" s="100"/>
      <c r="I15" s="65" t="str">
        <f t="shared" si="2"/>
        <v/>
      </c>
      <c r="J15" s="85" t="str">
        <f t="shared" si="3"/>
        <v/>
      </c>
      <c r="K15" s="100"/>
      <c r="L15" s="100"/>
      <c r="M15" s="65" t="str">
        <f t="shared" si="4"/>
        <v/>
      </c>
      <c r="N15" s="79" t="str">
        <f t="shared" si="5"/>
        <v/>
      </c>
    </row>
    <row r="16" spans="1:17" x14ac:dyDescent="0.25">
      <c r="A16" s="119">
        <v>5</v>
      </c>
      <c r="B16" s="118" t="s">
        <v>11</v>
      </c>
      <c r="C16" s="100"/>
      <c r="D16" s="100"/>
      <c r="E16" s="78" t="str">
        <f t="shared" si="0"/>
        <v/>
      </c>
      <c r="F16" s="165" t="str">
        <f t="shared" si="1"/>
        <v/>
      </c>
      <c r="G16" s="103"/>
      <c r="H16" s="100"/>
      <c r="I16" s="65" t="str">
        <f t="shared" si="2"/>
        <v/>
      </c>
      <c r="J16" s="85" t="str">
        <f t="shared" si="3"/>
        <v/>
      </c>
      <c r="K16" s="100"/>
      <c r="L16" s="100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0.28819444444444448</v>
      </c>
      <c r="D17" s="100">
        <v>0.47986111111111113</v>
      </c>
      <c r="E17" s="78">
        <f t="shared" si="0"/>
        <v>0.19166666666666665</v>
      </c>
      <c r="F17" s="165" t="str">
        <f t="shared" si="1"/>
        <v/>
      </c>
      <c r="G17" s="103">
        <v>0.5708333333333333</v>
      </c>
      <c r="H17" s="100">
        <v>0.76458333333333339</v>
      </c>
      <c r="I17" s="65">
        <f t="shared" si="2"/>
        <v>0.19375000000000009</v>
      </c>
      <c r="J17" s="85" t="str">
        <f t="shared" si="3"/>
        <v>Late</v>
      </c>
      <c r="K17" s="104"/>
      <c r="L17" s="100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0.2951388888888889</v>
      </c>
      <c r="D18" s="100">
        <v>0.49444444444444446</v>
      </c>
      <c r="E18" s="78">
        <f t="shared" si="0"/>
        <v>0.19930555555555557</v>
      </c>
      <c r="F18" s="165" t="str">
        <f t="shared" si="1"/>
        <v/>
      </c>
      <c r="G18" s="103">
        <v>0.55347222222222225</v>
      </c>
      <c r="H18" s="100">
        <v>0.70763888888888893</v>
      </c>
      <c r="I18" s="65">
        <f t="shared" si="2"/>
        <v>0.15416666666666667</v>
      </c>
      <c r="J18" s="85" t="str">
        <f t="shared" si="3"/>
        <v/>
      </c>
      <c r="K18" s="104"/>
      <c r="L18" s="100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0.2951388888888889</v>
      </c>
      <c r="D19" s="100">
        <v>0.47916666666666669</v>
      </c>
      <c r="E19" s="78">
        <f t="shared" si="0"/>
        <v>0.18402777777777779</v>
      </c>
      <c r="F19" s="165" t="str">
        <f t="shared" si="1"/>
        <v/>
      </c>
      <c r="G19" s="103">
        <v>0.55208333333333337</v>
      </c>
      <c r="H19" s="100">
        <v>0.70833333333333337</v>
      </c>
      <c r="I19" s="65">
        <f t="shared" si="2"/>
        <v>0.15625</v>
      </c>
      <c r="J19" s="85" t="str">
        <f t="shared" si="3"/>
        <v/>
      </c>
      <c r="K19" s="104"/>
      <c r="L19" s="100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>
        <v>0.2951388888888889</v>
      </c>
      <c r="D20" s="100">
        <v>0.47916666666666669</v>
      </c>
      <c r="E20" s="78">
        <f t="shared" si="0"/>
        <v>0.18402777777777779</v>
      </c>
      <c r="F20" s="165" t="str">
        <f t="shared" si="1"/>
        <v/>
      </c>
      <c r="G20" s="103">
        <v>0.55069444444444449</v>
      </c>
      <c r="H20" s="100">
        <v>0.70833333333333337</v>
      </c>
      <c r="I20" s="65">
        <f t="shared" si="2"/>
        <v>0.15763888888888888</v>
      </c>
      <c r="J20" s="85" t="str">
        <f t="shared" si="3"/>
        <v/>
      </c>
      <c r="K20" s="104"/>
      <c r="L20" s="100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0.28611111111111115</v>
      </c>
      <c r="D21" s="212">
        <v>0.47916666666666669</v>
      </c>
      <c r="E21" s="78">
        <f>IF(OR(C21="",D21=""),"",D21-C21)</f>
        <v>0.19305555555555554</v>
      </c>
      <c r="F21" s="165" t="str">
        <f>IF(AND(HOUR(C21)=7,MINUTE(C21)&gt;10),"Late",IF(HOUR(C21)&gt;7,"Late",""))</f>
        <v/>
      </c>
      <c r="G21" s="103"/>
      <c r="H21" s="100"/>
      <c r="I21" s="65" t="str">
        <f t="shared" si="2"/>
        <v/>
      </c>
      <c r="J21" s="85" t="str">
        <f t="shared" si="3"/>
        <v/>
      </c>
      <c r="K21" s="100"/>
      <c r="L21" s="100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0.28125</v>
      </c>
      <c r="D22" s="100">
        <v>0.48749999999999999</v>
      </c>
      <c r="E22" s="78">
        <f t="shared" si="0"/>
        <v>0.20624999999999999</v>
      </c>
      <c r="F22" s="165" t="str">
        <f t="shared" si="1"/>
        <v/>
      </c>
      <c r="G22" s="103">
        <v>0.55277777777777781</v>
      </c>
      <c r="H22" s="100">
        <v>0.71111111111111114</v>
      </c>
      <c r="I22" s="65">
        <f t="shared" si="2"/>
        <v>0.15833333333333333</v>
      </c>
      <c r="J22" s="85" t="str">
        <f t="shared" si="3"/>
        <v/>
      </c>
      <c r="K22" s="100"/>
      <c r="L22" s="100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0.3</v>
      </c>
      <c r="D23" s="100">
        <v>0.48749999999999999</v>
      </c>
      <c r="E23" s="78">
        <f t="shared" si="0"/>
        <v>0.1875</v>
      </c>
      <c r="F23" s="165" t="str">
        <f t="shared" si="1"/>
        <v>Late</v>
      </c>
      <c r="G23" s="100">
        <v>0.54583333333333328</v>
      </c>
      <c r="H23" s="100">
        <v>0.71597222222222223</v>
      </c>
      <c r="I23" s="65">
        <f t="shared" si="2"/>
        <v>0.17013888888888895</v>
      </c>
      <c r="J23" s="85" t="str">
        <f t="shared" si="3"/>
        <v/>
      </c>
      <c r="K23" s="100"/>
      <c r="L23" s="100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0.29375000000000001</v>
      </c>
      <c r="D24" s="100">
        <v>0.49236111111111108</v>
      </c>
      <c r="E24" s="78">
        <f t="shared" si="0"/>
        <v>0.19861111111111107</v>
      </c>
      <c r="F24" s="165" t="str">
        <f t="shared" si="1"/>
        <v/>
      </c>
      <c r="G24" s="103">
        <v>0.57777777777777783</v>
      </c>
      <c r="H24" s="100">
        <v>0.70972222222222225</v>
      </c>
      <c r="I24" s="65">
        <f t="shared" si="2"/>
        <v>0.13194444444444442</v>
      </c>
      <c r="J24" s="85" t="str">
        <f t="shared" si="3"/>
        <v>Late</v>
      </c>
      <c r="K24" s="104"/>
      <c r="L24" s="100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0.29930555555555555</v>
      </c>
      <c r="D25" s="100">
        <v>0.50416666666666665</v>
      </c>
      <c r="E25" s="78">
        <f t="shared" si="0"/>
        <v>0.2048611111111111</v>
      </c>
      <c r="F25" s="165" t="str">
        <f t="shared" si="1"/>
        <v>Late</v>
      </c>
      <c r="G25" s="103">
        <v>0.55902777777777779</v>
      </c>
      <c r="H25" s="100">
        <v>0.72569444444444453</v>
      </c>
      <c r="I25" s="65">
        <f t="shared" si="2"/>
        <v>0.16666666666666674</v>
      </c>
      <c r="J25" s="85" t="str">
        <f t="shared" si="3"/>
        <v/>
      </c>
      <c r="K25" s="104"/>
      <c r="L25" s="100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0.30069444444444443</v>
      </c>
      <c r="D26" s="100">
        <v>0.50763888888888886</v>
      </c>
      <c r="E26" s="78">
        <f t="shared" si="0"/>
        <v>0.20694444444444443</v>
      </c>
      <c r="F26" s="165" t="str">
        <f t="shared" si="1"/>
        <v>Late</v>
      </c>
      <c r="G26" s="103">
        <v>0.53888888888888886</v>
      </c>
      <c r="H26" s="212">
        <v>0.70833333333333337</v>
      </c>
      <c r="I26" s="65">
        <f t="shared" si="2"/>
        <v>0.16944444444444451</v>
      </c>
      <c r="J26" s="85" t="str">
        <f t="shared" si="3"/>
        <v/>
      </c>
      <c r="K26" s="104"/>
      <c r="L26" s="100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0.29583333333333334</v>
      </c>
      <c r="D27" s="100">
        <v>0.49791666666666662</v>
      </c>
      <c r="E27" s="78">
        <f t="shared" si="0"/>
        <v>0.20208333333333328</v>
      </c>
      <c r="F27" s="165" t="str">
        <f t="shared" si="1"/>
        <v/>
      </c>
      <c r="G27" s="103"/>
      <c r="H27" s="100"/>
      <c r="I27" s="65" t="str">
        <f t="shared" si="2"/>
        <v/>
      </c>
      <c r="J27" s="85" t="str">
        <f t="shared" si="3"/>
        <v/>
      </c>
      <c r="K27" s="100"/>
      <c r="L27" s="100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78" t="str">
        <f t="shared" si="0"/>
        <v/>
      </c>
      <c r="F28" s="165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104"/>
      <c r="L28" s="100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0.29444444444444445</v>
      </c>
      <c r="D29" s="100">
        <v>0.4909722222222222</v>
      </c>
      <c r="E29" s="78">
        <f t="shared" si="0"/>
        <v>0.19652777777777775</v>
      </c>
      <c r="F29" s="165" t="str">
        <f t="shared" si="1"/>
        <v/>
      </c>
      <c r="G29" s="103">
        <v>0.56319444444444444</v>
      </c>
      <c r="H29" s="100">
        <v>0.70833333333333337</v>
      </c>
      <c r="I29" s="65">
        <f t="shared" si="2"/>
        <v>0.14513888888888893</v>
      </c>
      <c r="J29" s="85" t="str">
        <f t="shared" si="3"/>
        <v/>
      </c>
      <c r="K29" s="100"/>
      <c r="L29" s="100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0.28750000000000003</v>
      </c>
      <c r="D30" s="100">
        <v>0.51041666666666663</v>
      </c>
      <c r="E30" s="78">
        <f t="shared" si="0"/>
        <v>0.2229166666666666</v>
      </c>
      <c r="F30" s="165" t="str">
        <f t="shared" si="1"/>
        <v/>
      </c>
      <c r="G30" s="103">
        <v>0.55833333333333335</v>
      </c>
      <c r="H30" s="100">
        <v>0.75</v>
      </c>
      <c r="I30" s="65">
        <f t="shared" si="2"/>
        <v>0.19166666666666665</v>
      </c>
      <c r="J30" s="85" t="str">
        <f t="shared" si="3"/>
        <v/>
      </c>
      <c r="K30" s="100"/>
      <c r="L30" s="100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0.29236111111111113</v>
      </c>
      <c r="D31" s="100">
        <v>0.48333333333333334</v>
      </c>
      <c r="E31" s="78">
        <f t="shared" si="0"/>
        <v>0.19097222222222221</v>
      </c>
      <c r="F31" s="165" t="str">
        <f t="shared" si="1"/>
        <v/>
      </c>
      <c r="G31" s="103">
        <v>0.54166666666666663</v>
      </c>
      <c r="H31" s="100">
        <v>0.74652777777777779</v>
      </c>
      <c r="I31" s="65">
        <f t="shared" si="2"/>
        <v>0.20486111111111116</v>
      </c>
      <c r="J31" s="85" t="str">
        <f t="shared" si="3"/>
        <v/>
      </c>
      <c r="K31" s="100"/>
      <c r="L31" s="100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0.29583333333333334</v>
      </c>
      <c r="D32" s="100">
        <v>0.4909722222222222</v>
      </c>
      <c r="E32" s="78">
        <f t="shared" si="0"/>
        <v>0.19513888888888886</v>
      </c>
      <c r="F32" s="201" t="str">
        <f t="shared" si="1"/>
        <v/>
      </c>
      <c r="G32" s="103">
        <v>0.56597222222222221</v>
      </c>
      <c r="H32" s="100">
        <v>0.70416666666666661</v>
      </c>
      <c r="I32" s="65">
        <f t="shared" si="2"/>
        <v>0.1381944444444444</v>
      </c>
      <c r="J32" s="85" t="str">
        <f t="shared" si="3"/>
        <v/>
      </c>
      <c r="K32" s="104"/>
      <c r="L32" s="100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0.29097222222222224</v>
      </c>
      <c r="D33" s="100">
        <v>0.48888888888888887</v>
      </c>
      <c r="E33" s="78">
        <f t="shared" si="0"/>
        <v>0.19791666666666663</v>
      </c>
      <c r="F33" s="201" t="str">
        <f t="shared" si="1"/>
        <v/>
      </c>
      <c r="G33" s="103">
        <v>0.55555555555555558</v>
      </c>
      <c r="H33" s="100">
        <v>0.71250000000000002</v>
      </c>
      <c r="I33" s="65">
        <f t="shared" si="2"/>
        <v>0.15694444444444444</v>
      </c>
      <c r="J33" s="85" t="str">
        <f t="shared" si="3"/>
        <v/>
      </c>
      <c r="K33" s="104"/>
      <c r="L33" s="100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78" t="str">
        <f t="shared" si="0"/>
        <v/>
      </c>
      <c r="F34" s="201" t="str">
        <f t="shared" si="1"/>
        <v/>
      </c>
      <c r="G34" s="103"/>
      <c r="H34" s="100"/>
      <c r="I34" s="65" t="str">
        <f t="shared" si="2"/>
        <v/>
      </c>
      <c r="J34" s="85" t="str">
        <f t="shared" si="3"/>
        <v/>
      </c>
      <c r="K34" s="104"/>
      <c r="L34" s="100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78"/>
      <c r="F35" s="209"/>
      <c r="G35" s="103"/>
      <c r="H35" s="100"/>
      <c r="I35" s="65"/>
      <c r="J35" s="85"/>
      <c r="K35" s="104"/>
      <c r="L35" s="100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78">
        <f t="shared" si="0"/>
        <v>0.1875</v>
      </c>
      <c r="F36" s="201" t="str">
        <f t="shared" si="1"/>
        <v/>
      </c>
      <c r="G36" s="103">
        <v>0.5625</v>
      </c>
      <c r="H36" s="100">
        <v>0.70833333333333337</v>
      </c>
      <c r="I36" s="65">
        <f t="shared" si="2"/>
        <v>0.14583333333333337</v>
      </c>
      <c r="J36" s="85" t="str">
        <f t="shared" si="3"/>
        <v/>
      </c>
      <c r="K36" s="104"/>
      <c r="L36" s="100"/>
      <c r="M36" s="65" t="str">
        <f t="shared" si="4"/>
        <v/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5.0326388888888882</v>
      </c>
      <c r="F37" s="168">
        <f>COUNTIF(F6:F36,"Late")</f>
        <v>5</v>
      </c>
      <c r="G37" s="290" t="s">
        <v>139</v>
      </c>
      <c r="H37" s="290"/>
      <c r="I37" s="89">
        <f>SUM(I6:I36)</f>
        <v>3.7034722222222221</v>
      </c>
      <c r="J37" s="168">
        <f>COUNTIF(J6:J36,"Late")</f>
        <v>3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8.7361111111111107</v>
      </c>
      <c r="F38" s="280"/>
      <c r="G38" s="281" t="s">
        <v>144</v>
      </c>
      <c r="H38" s="281"/>
      <c r="I38" s="90">
        <f>E38*24</f>
        <v>209.66666666666666</v>
      </c>
      <c r="J38" s="282" t="s">
        <v>143</v>
      </c>
      <c r="K38" s="282"/>
      <c r="L38" s="283">
        <f>F37+J37+N37</f>
        <v>8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2"/>
      <c r="C44" s="95" t="s">
        <v>63</v>
      </c>
    </row>
  </sheetData>
  <protectedRanges>
    <protectedRange sqref="A3:N3" name="Range4"/>
    <protectedRange sqref="K12:K17 K21:K23 K27 G23 K29:K36 G24:H36 G6:H22" name="Range2"/>
    <protectedRange sqref="C6:D35" name="Range1"/>
    <protectedRange sqref="K18:L20 K24:L26 K28:L28 L27 H23 L29:L36 L12:L17 L21:L23 K6:L11" name="Range3"/>
    <protectedRange sqref="A2:N2" name="Range5"/>
    <protectedRange sqref="A6:B6 A7:A35 B7:B36" name="Range6"/>
    <protectedRange sqref="C36:D36" name="Range1_1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C6:C16 C19:C35">
    <cfRule type="expression" dxfId="254" priority="7">
      <formula>$F6="Late"</formula>
    </cfRule>
  </conditionalFormatting>
  <conditionalFormatting sqref="G24:G36 G6:G17 G19:G22">
    <cfRule type="expression" dxfId="253" priority="6">
      <formula>$J6="Late"</formula>
    </cfRule>
  </conditionalFormatting>
  <conditionalFormatting sqref="K18:K20 K24:K26 K28 K6:K11">
    <cfRule type="expression" dxfId="252" priority="5">
      <formula>$N6="Late"</formula>
    </cfRule>
  </conditionalFormatting>
  <conditionalFormatting sqref="C18">
    <cfRule type="expression" dxfId="251" priority="4">
      <formula>$F18="Late"</formula>
    </cfRule>
  </conditionalFormatting>
  <conditionalFormatting sqref="C17">
    <cfRule type="expression" dxfId="250" priority="3">
      <formula>$F17="Late"</formula>
    </cfRule>
  </conditionalFormatting>
  <conditionalFormatting sqref="G18">
    <cfRule type="expression" dxfId="249" priority="2">
      <formula>$J18="Late"</formula>
    </cfRule>
  </conditionalFormatting>
  <conditionalFormatting sqref="C36">
    <cfRule type="expression" dxfId="248" priority="1">
      <formula>$F36="Late"</formula>
    </cfRule>
  </conditionalFormatting>
  <dataValidations count="3">
    <dataValidation type="time" allowBlank="1" showInputMessage="1" showErrorMessage="1" sqref="K18:K20 K24:K26 K28 H23 L6:L36 K6:K11">
      <formula1>0.666666666666667</formula1>
      <formula2>0.875</formula2>
    </dataValidation>
    <dataValidation type="time" allowBlank="1" showInputMessage="1" showErrorMessage="1" sqref="K12:K17 K21:K23 K27 K29:K36 G23 G24:H36 G6:H22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10" zoomScaleNormal="100" workbookViewId="0">
      <selection activeCell="H23" sqref="H23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3" width="6.42578125" style="69" customWidth="1"/>
    <col min="4" max="4" width="8.1406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.28515625" style="69" customWidth="1"/>
    <col min="11" max="11" width="5.42578125" style="69" customWidth="1"/>
    <col min="12" max="12" width="6.140625" style="69" customWidth="1"/>
    <col min="13" max="13" width="9.85546875" style="69" customWidth="1"/>
    <col min="14" max="14" width="6.710937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110</v>
      </c>
      <c r="B3" s="265"/>
      <c r="C3" s="265"/>
      <c r="D3" s="265"/>
      <c r="E3" s="265"/>
      <c r="F3" s="287" t="s">
        <v>213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83" t="s">
        <v>3</v>
      </c>
      <c r="D5" s="71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144" t="str">
        <f t="shared" ref="E6:E36" si="0">IF(OR(C6="",D6=""),"",D6-C6)</f>
        <v/>
      </c>
      <c r="F6" s="106"/>
      <c r="G6" s="103"/>
      <c r="H6" s="100"/>
      <c r="I6" s="143" t="str">
        <f t="shared" ref="I6:I36" si="1">IF(OR(G6="",H6=""),"",H6-G6)</f>
        <v/>
      </c>
      <c r="J6" s="136" t="str">
        <f>IF(AND(HOUR(G6)=13,MINUTE(G6)&gt;40),"Late",IF(HOUR(G6)&gt;13,"Late",""))</f>
        <v/>
      </c>
      <c r="K6" s="104"/>
      <c r="L6" s="100"/>
      <c r="M6" s="100" t="str">
        <f>IF(OR(K6="",L6=""),"",L6-K6)</f>
        <v/>
      </c>
      <c r="N6" s="137" t="str">
        <f>IF(AND(HOUR(K6)=5,MINUTE(K6)&gt;15),"Late",IF(HOUR(K6)&gt;5,"Late",""))</f>
        <v/>
      </c>
    </row>
    <row r="7" spans="1:14" ht="14.25" customHeight="1" x14ac:dyDescent="0.25">
      <c r="A7" s="119">
        <v>27</v>
      </c>
      <c r="B7" s="118" t="s">
        <v>9</v>
      </c>
      <c r="C7" s="143"/>
      <c r="D7" s="143"/>
      <c r="E7" s="144" t="str">
        <f t="shared" si="0"/>
        <v/>
      </c>
      <c r="F7" s="147" t="str">
        <f>IF(AND(HOUR(C7)=7,MINUTE(C7)&gt;10),"Late",IF(HOUR(C7)&gt;7,"Late",""))</f>
        <v/>
      </c>
      <c r="G7" s="146"/>
      <c r="H7" s="143"/>
      <c r="I7" s="143" t="str">
        <f t="shared" si="1"/>
        <v/>
      </c>
      <c r="J7" s="136" t="str">
        <f>IF(AND(HOUR(G7)=13,MINUTE(G7)&gt;40),"Late",IF(HOUR(G7)&gt;13,"Late",""))</f>
        <v/>
      </c>
      <c r="K7" s="104"/>
      <c r="L7" s="100"/>
      <c r="M7" s="100" t="str">
        <f>IF(OR(K7="",L7=""),"",L7-K7)</f>
        <v/>
      </c>
      <c r="N7" s="137" t="str">
        <f>IF(AND(HOUR(K7)=5,MINUTE(K7)&gt;15),"Late",IF(HOUR(K7)&gt;5,"Late",""))</f>
        <v/>
      </c>
    </row>
    <row r="8" spans="1:14" x14ac:dyDescent="0.25">
      <c r="A8" s="119">
        <v>28</v>
      </c>
      <c r="B8" s="118" t="s">
        <v>10</v>
      </c>
      <c r="C8" s="143">
        <v>0.2986111111111111</v>
      </c>
      <c r="D8" s="143">
        <v>0.48958333333333331</v>
      </c>
      <c r="E8" s="144">
        <f t="shared" si="0"/>
        <v>0.19097222222222221</v>
      </c>
      <c r="F8" s="106" t="str">
        <f>IF(AND(HOUR(C8)=7,MINUTE(C8)&gt;10),"Late",IF(HOUR(C8)&gt;7,"Late",""))</f>
        <v/>
      </c>
      <c r="G8" s="146">
        <v>0.57500000000000007</v>
      </c>
      <c r="H8" s="143">
        <v>0.72430555555555554</v>
      </c>
      <c r="I8" s="143">
        <f t="shared" si="1"/>
        <v>0.14930555555555547</v>
      </c>
      <c r="J8" s="136" t="str">
        <f>IF(AND(HOUR(G8)=13,MINUTE(G8)&gt;40),"Late",IF(HOUR(G8)&gt;13,"Late",""))</f>
        <v>Late</v>
      </c>
      <c r="K8" s="104"/>
      <c r="L8" s="100"/>
      <c r="M8" s="100" t="str">
        <f>IF(OR(K8="",L8=""),"",L8-K8)</f>
        <v/>
      </c>
      <c r="N8" s="137" t="str">
        <f>IF(AND(HOUR(K8)=5,MINUTE(K8)&gt;15),"Late",IF(HOUR(K8)&gt;5,"Late",""))</f>
        <v/>
      </c>
    </row>
    <row r="9" spans="1:14" x14ac:dyDescent="0.25">
      <c r="A9" s="119">
        <v>29</v>
      </c>
      <c r="B9" s="118" t="s">
        <v>11</v>
      </c>
      <c r="C9" s="143">
        <v>0.27361111111111108</v>
      </c>
      <c r="D9" s="143">
        <v>0.49236111111111108</v>
      </c>
      <c r="E9" s="144">
        <f t="shared" si="0"/>
        <v>0.21875</v>
      </c>
      <c r="F9" s="106" t="str">
        <f>IF(AND(HOUR(C9)=7,MINUTE(C9)&gt;10),"Late",IF(HOUR(C9)&gt;7,"Late",""))</f>
        <v/>
      </c>
      <c r="G9" s="146">
        <v>0.56597222222222221</v>
      </c>
      <c r="H9" s="143">
        <v>0.72916666666666663</v>
      </c>
      <c r="I9" s="143">
        <f t="shared" si="1"/>
        <v>0.16319444444444442</v>
      </c>
      <c r="J9" s="136" t="str">
        <f>IF(AND(HOUR(G9)=13,MINUTE(G9)&gt;40),"Late",IF(HOUR(G9)&gt;13,"Late",""))</f>
        <v/>
      </c>
      <c r="K9" s="104"/>
      <c r="L9" s="100"/>
      <c r="M9" s="100" t="str">
        <f>IF(OR(K9="",L9=""),"",L9-K9)</f>
        <v/>
      </c>
      <c r="N9" s="137" t="str">
        <f>IF(AND(HOUR(K9)=5,MINUTE(K9)&gt;15),"Late",IF(HOUR(K9)&gt;5,"Late",""))</f>
        <v/>
      </c>
    </row>
    <row r="10" spans="1:14" x14ac:dyDescent="0.25">
      <c r="A10" s="119">
        <v>30</v>
      </c>
      <c r="B10" s="118" t="s">
        <v>12</v>
      </c>
      <c r="C10" s="143">
        <v>0.28958333333333336</v>
      </c>
      <c r="D10" s="143">
        <v>0.48194444444444445</v>
      </c>
      <c r="E10" s="144">
        <f t="shared" si="0"/>
        <v>0.19236111111111109</v>
      </c>
      <c r="F10" s="106" t="str">
        <f>IF(AND(HOUR(C10)=7,MINUTE(C10)&gt;10),"Late",IF(HOUR(C10)&gt;7,"Late",""))</f>
        <v/>
      </c>
      <c r="G10" s="146">
        <v>0.56111111111111112</v>
      </c>
      <c r="H10" s="143">
        <v>0.74236111111111114</v>
      </c>
      <c r="I10" s="143">
        <f t="shared" si="1"/>
        <v>0.18125000000000002</v>
      </c>
      <c r="J10" s="136" t="str">
        <f>IF(AND(HOUR(G10)=13,MINUTE(G10)&gt;40),"Late",IF(HOUR(G10)&gt;13,"Late",""))</f>
        <v/>
      </c>
      <c r="K10" s="104"/>
      <c r="L10" s="100"/>
      <c r="M10" s="100" t="str">
        <f>IF(OR(K10="",L10=""),"",L10-K10)</f>
        <v/>
      </c>
      <c r="N10" s="137" t="str">
        <f>IF(AND(HOUR(K10)=5,MINUTE(K10)&gt;15),"Late",IF(HOUR(K10)&gt;5,"Late",""))</f>
        <v/>
      </c>
    </row>
    <row r="11" spans="1:14" x14ac:dyDescent="0.25">
      <c r="A11" s="119">
        <v>31</v>
      </c>
      <c r="B11" s="118" t="s">
        <v>13</v>
      </c>
      <c r="C11" s="214">
        <v>0.29166666666666669</v>
      </c>
      <c r="D11" s="143">
        <v>0.4770833333333333</v>
      </c>
      <c r="E11" s="144">
        <f t="shared" si="0"/>
        <v>0.18541666666666662</v>
      </c>
      <c r="F11" s="106" t="str">
        <f t="shared" ref="F11:F36" si="2">IF(AND(HOUR(C11)=7,MINUTE(C11)&gt;10),"Late",IF(HOUR(C11)&gt;7,"Late",""))</f>
        <v/>
      </c>
      <c r="G11" s="146">
        <v>0.57013888888888886</v>
      </c>
      <c r="H11" s="143">
        <v>0.73125000000000007</v>
      </c>
      <c r="I11" s="143">
        <f t="shared" si="1"/>
        <v>0.1611111111111112</v>
      </c>
      <c r="J11" s="136" t="str">
        <f t="shared" ref="J11:J36" si="3">IF(AND(HOUR(G11)=13,MINUTE(G11)&gt;40),"Late",IF(HOUR(G11)&gt;13,"Late",""))</f>
        <v>Late</v>
      </c>
      <c r="K11" s="104"/>
      <c r="L11" s="100"/>
      <c r="M11" s="100" t="str">
        <f t="shared" ref="M11:M36" si="4">IF(OR(K11="",L11=""),"",L11-K11)</f>
        <v/>
      </c>
      <c r="N11" s="137" t="str">
        <f t="shared" ref="N11:N36" si="5">IF(AND(HOUR(K11)=5,MINUTE(K11)&gt;15),"Late",IF(HOUR(K11)&gt;5,"Late",""))</f>
        <v/>
      </c>
    </row>
    <row r="12" spans="1:14" x14ac:dyDescent="0.25">
      <c r="A12" s="119">
        <v>1</v>
      </c>
      <c r="B12" s="118" t="s">
        <v>14</v>
      </c>
      <c r="C12" s="143">
        <v>0.30416666666666664</v>
      </c>
      <c r="D12" s="143">
        <v>0.47916666666666669</v>
      </c>
      <c r="E12" s="144">
        <f t="shared" si="0"/>
        <v>0.17500000000000004</v>
      </c>
      <c r="F12" s="106" t="str">
        <f t="shared" si="2"/>
        <v>Late</v>
      </c>
      <c r="G12" s="146">
        <v>0.5625</v>
      </c>
      <c r="H12" s="143">
        <v>0.70833333333333337</v>
      </c>
      <c r="I12" s="143">
        <f t="shared" si="1"/>
        <v>0.14583333333333337</v>
      </c>
      <c r="J12" s="136" t="str">
        <f t="shared" si="3"/>
        <v/>
      </c>
      <c r="K12" s="104"/>
      <c r="L12" s="100"/>
      <c r="M12" s="100" t="str">
        <f t="shared" si="4"/>
        <v/>
      </c>
      <c r="N12" s="137" t="str">
        <f t="shared" si="5"/>
        <v/>
      </c>
    </row>
    <row r="13" spans="1:14" x14ac:dyDescent="0.25">
      <c r="A13" s="119">
        <v>2</v>
      </c>
      <c r="B13" s="118" t="s">
        <v>8</v>
      </c>
      <c r="C13" s="143"/>
      <c r="D13" s="143"/>
      <c r="E13" s="144" t="str">
        <f t="shared" si="0"/>
        <v/>
      </c>
      <c r="F13" s="106" t="str">
        <f t="shared" si="2"/>
        <v/>
      </c>
      <c r="G13" s="146"/>
      <c r="H13" s="143"/>
      <c r="I13" s="143" t="str">
        <f t="shared" si="1"/>
        <v/>
      </c>
      <c r="J13" s="136" t="str">
        <f t="shared" si="3"/>
        <v/>
      </c>
      <c r="K13" s="104"/>
      <c r="L13" s="100"/>
      <c r="M13" s="100" t="str">
        <f t="shared" si="4"/>
        <v/>
      </c>
      <c r="N13" s="137" t="str">
        <f t="shared" si="5"/>
        <v/>
      </c>
    </row>
    <row r="14" spans="1:14" x14ac:dyDescent="0.25">
      <c r="A14" s="119">
        <v>3</v>
      </c>
      <c r="B14" s="118" t="s">
        <v>9</v>
      </c>
      <c r="C14" s="143"/>
      <c r="D14" s="143"/>
      <c r="E14" s="144" t="str">
        <f t="shared" si="0"/>
        <v/>
      </c>
      <c r="F14" s="145" t="str">
        <f t="shared" si="2"/>
        <v/>
      </c>
      <c r="G14" s="146"/>
      <c r="H14" s="143"/>
      <c r="I14" s="143" t="str">
        <f t="shared" si="1"/>
        <v/>
      </c>
      <c r="J14" s="136" t="str">
        <f t="shared" si="3"/>
        <v/>
      </c>
      <c r="K14" s="104"/>
      <c r="L14" s="100"/>
      <c r="M14" s="100" t="str">
        <f t="shared" si="4"/>
        <v/>
      </c>
      <c r="N14" s="137" t="str">
        <f t="shared" si="5"/>
        <v/>
      </c>
    </row>
    <row r="15" spans="1:14" x14ac:dyDescent="0.25">
      <c r="A15" s="119">
        <v>4</v>
      </c>
      <c r="B15" s="118" t="s">
        <v>10</v>
      </c>
      <c r="C15" s="143">
        <v>0.30208333333333331</v>
      </c>
      <c r="D15" s="143">
        <v>0.47916666666666669</v>
      </c>
      <c r="E15" s="144">
        <f t="shared" si="0"/>
        <v>0.17708333333333337</v>
      </c>
      <c r="F15" s="106" t="str">
        <f t="shared" si="2"/>
        <v>Late</v>
      </c>
      <c r="G15" s="146">
        <v>0.5625</v>
      </c>
      <c r="H15" s="143">
        <v>0.70833333333333337</v>
      </c>
      <c r="I15" s="143">
        <f t="shared" si="1"/>
        <v>0.14583333333333337</v>
      </c>
      <c r="J15" s="136" t="str">
        <f t="shared" si="3"/>
        <v/>
      </c>
      <c r="K15" s="104"/>
      <c r="L15" s="100"/>
      <c r="M15" s="100" t="str">
        <f t="shared" si="4"/>
        <v/>
      </c>
      <c r="N15" s="137" t="str">
        <f t="shared" si="5"/>
        <v/>
      </c>
    </row>
    <row r="16" spans="1:14" x14ac:dyDescent="0.25">
      <c r="A16" s="119">
        <v>5</v>
      </c>
      <c r="B16" s="118" t="s">
        <v>11</v>
      </c>
      <c r="C16" s="143">
        <v>0.29166666666666669</v>
      </c>
      <c r="D16" s="143">
        <v>0.4993055555555555</v>
      </c>
      <c r="E16" s="144">
        <f t="shared" si="0"/>
        <v>0.20763888888888882</v>
      </c>
      <c r="F16" s="106" t="str">
        <f t="shared" si="2"/>
        <v/>
      </c>
      <c r="G16" s="146">
        <v>0.57361111111111118</v>
      </c>
      <c r="H16" s="143">
        <v>0.71666666666666667</v>
      </c>
      <c r="I16" s="143">
        <f t="shared" si="1"/>
        <v>0.14305555555555549</v>
      </c>
      <c r="J16" s="136" t="str">
        <f t="shared" si="3"/>
        <v>Late</v>
      </c>
      <c r="K16" s="104"/>
      <c r="L16" s="100"/>
      <c r="M16" s="100" t="str">
        <f t="shared" si="4"/>
        <v/>
      </c>
      <c r="N16" s="137" t="str">
        <f t="shared" si="5"/>
        <v/>
      </c>
    </row>
    <row r="17" spans="1:14" x14ac:dyDescent="0.25">
      <c r="A17" s="119">
        <v>6</v>
      </c>
      <c r="B17" s="118" t="s">
        <v>12</v>
      </c>
      <c r="C17" s="143">
        <v>0.29166666666666669</v>
      </c>
      <c r="D17" s="143">
        <v>0.47916666666666669</v>
      </c>
      <c r="E17" s="144">
        <f t="shared" si="0"/>
        <v>0.1875</v>
      </c>
      <c r="F17" s="106" t="str">
        <f t="shared" si="2"/>
        <v/>
      </c>
      <c r="G17" s="146">
        <v>0.5625</v>
      </c>
      <c r="H17" s="143">
        <v>0.70833333333333337</v>
      </c>
      <c r="I17" s="143">
        <f t="shared" si="1"/>
        <v>0.14583333333333337</v>
      </c>
      <c r="J17" s="136" t="str">
        <f t="shared" si="3"/>
        <v/>
      </c>
      <c r="K17" s="104"/>
      <c r="L17" s="100"/>
      <c r="M17" s="100" t="str">
        <f t="shared" si="4"/>
        <v/>
      </c>
      <c r="N17" s="137" t="str">
        <f t="shared" si="5"/>
        <v/>
      </c>
    </row>
    <row r="18" spans="1:14" x14ac:dyDescent="0.25">
      <c r="A18" s="119">
        <v>7</v>
      </c>
      <c r="B18" s="118" t="s">
        <v>13</v>
      </c>
      <c r="C18" s="143">
        <v>0.31180555555555556</v>
      </c>
      <c r="D18" s="143">
        <v>0.50208333333333333</v>
      </c>
      <c r="E18" s="144">
        <f t="shared" si="0"/>
        <v>0.19027777777777777</v>
      </c>
      <c r="F18" s="145" t="str">
        <f t="shared" si="2"/>
        <v>Late</v>
      </c>
      <c r="G18" s="146">
        <v>0.57777777777777783</v>
      </c>
      <c r="H18" s="143">
        <v>0.74444444444444446</v>
      </c>
      <c r="I18" s="143">
        <f t="shared" si="1"/>
        <v>0.16666666666666663</v>
      </c>
      <c r="J18" s="136" t="str">
        <f t="shared" si="3"/>
        <v>Late</v>
      </c>
      <c r="K18" s="104"/>
      <c r="L18" s="100"/>
      <c r="M18" s="100" t="str">
        <f t="shared" si="4"/>
        <v/>
      </c>
      <c r="N18" s="137" t="str">
        <f t="shared" si="5"/>
        <v/>
      </c>
    </row>
    <row r="19" spans="1:14" x14ac:dyDescent="0.25">
      <c r="A19" s="119">
        <v>8</v>
      </c>
      <c r="B19" s="118" t="s">
        <v>14</v>
      </c>
      <c r="C19" s="143">
        <v>0.2722222222222222</v>
      </c>
      <c r="D19" s="143">
        <v>0.49652777777777773</v>
      </c>
      <c r="E19" s="144">
        <f t="shared" si="0"/>
        <v>0.22430555555555554</v>
      </c>
      <c r="F19" s="106" t="str">
        <f t="shared" si="2"/>
        <v/>
      </c>
      <c r="G19" s="146">
        <v>0.56180555555555556</v>
      </c>
      <c r="H19" s="143">
        <v>0.71666666666666667</v>
      </c>
      <c r="I19" s="143">
        <f t="shared" si="1"/>
        <v>0.15486111111111112</v>
      </c>
      <c r="J19" s="136" t="str">
        <f t="shared" si="3"/>
        <v/>
      </c>
      <c r="K19" s="104"/>
      <c r="L19" s="100"/>
      <c r="M19" s="100" t="str">
        <f t="shared" si="4"/>
        <v/>
      </c>
      <c r="N19" s="137" t="str">
        <f t="shared" si="5"/>
        <v/>
      </c>
    </row>
    <row r="20" spans="1:14" x14ac:dyDescent="0.25">
      <c r="A20" s="119">
        <v>9</v>
      </c>
      <c r="B20" s="118" t="s">
        <v>8</v>
      </c>
      <c r="C20" s="143"/>
      <c r="D20" s="143"/>
      <c r="E20" s="144" t="str">
        <f t="shared" si="0"/>
        <v/>
      </c>
      <c r="F20" s="106" t="str">
        <f t="shared" si="2"/>
        <v/>
      </c>
      <c r="G20" s="146"/>
      <c r="H20" s="143"/>
      <c r="I20" s="143" t="str">
        <f t="shared" si="1"/>
        <v/>
      </c>
      <c r="J20" s="136" t="str">
        <f t="shared" si="3"/>
        <v/>
      </c>
      <c r="K20" s="104"/>
      <c r="L20" s="100"/>
      <c r="M20" s="100"/>
      <c r="N20" s="137"/>
    </row>
    <row r="21" spans="1:14" x14ac:dyDescent="0.25">
      <c r="A21" s="119">
        <v>10</v>
      </c>
      <c r="B21" s="118" t="s">
        <v>9</v>
      </c>
      <c r="C21" s="143"/>
      <c r="D21" s="143"/>
      <c r="E21" s="144" t="str">
        <f t="shared" si="0"/>
        <v/>
      </c>
      <c r="F21" s="106" t="str">
        <f t="shared" si="2"/>
        <v/>
      </c>
      <c r="G21" s="146"/>
      <c r="H21" s="143"/>
      <c r="I21" s="143" t="str">
        <f t="shared" si="1"/>
        <v/>
      </c>
      <c r="J21" s="136" t="str">
        <f t="shared" si="3"/>
        <v/>
      </c>
      <c r="K21" s="104"/>
      <c r="L21" s="100"/>
      <c r="M21" s="100" t="str">
        <f t="shared" si="4"/>
        <v/>
      </c>
      <c r="N21" s="137" t="str">
        <f t="shared" si="5"/>
        <v/>
      </c>
    </row>
    <row r="22" spans="1:14" x14ac:dyDescent="0.25">
      <c r="A22" s="119">
        <v>11</v>
      </c>
      <c r="B22" s="118" t="s">
        <v>10</v>
      </c>
      <c r="C22" s="143">
        <v>0.29166666666666669</v>
      </c>
      <c r="D22" s="143">
        <v>0.47916666666666669</v>
      </c>
      <c r="E22" s="144">
        <f t="shared" si="0"/>
        <v>0.1875</v>
      </c>
      <c r="F22" s="106" t="str">
        <f t="shared" si="2"/>
        <v/>
      </c>
      <c r="G22" s="146">
        <v>0.5625</v>
      </c>
      <c r="H22" s="143">
        <v>0.70833333333333337</v>
      </c>
      <c r="I22" s="143">
        <f t="shared" si="1"/>
        <v>0.14583333333333337</v>
      </c>
      <c r="J22" s="136" t="str">
        <f t="shared" si="3"/>
        <v/>
      </c>
      <c r="K22" s="104"/>
      <c r="L22" s="100"/>
      <c r="M22" s="100" t="str">
        <f t="shared" si="4"/>
        <v/>
      </c>
      <c r="N22" s="137" t="str">
        <f t="shared" si="5"/>
        <v/>
      </c>
    </row>
    <row r="23" spans="1:14" x14ac:dyDescent="0.25">
      <c r="A23" s="119">
        <v>12</v>
      </c>
      <c r="B23" s="118" t="s">
        <v>11</v>
      </c>
      <c r="C23" s="143">
        <v>0.28472222222222221</v>
      </c>
      <c r="D23" s="143">
        <v>0.48680555555555555</v>
      </c>
      <c r="E23" s="144">
        <f t="shared" si="0"/>
        <v>0.20208333333333334</v>
      </c>
      <c r="F23" s="145" t="str">
        <f t="shared" si="2"/>
        <v/>
      </c>
      <c r="G23" s="146">
        <v>0.5805555555555556</v>
      </c>
      <c r="H23" s="143">
        <v>0.73472222222222217</v>
      </c>
      <c r="I23" s="143">
        <f t="shared" si="1"/>
        <v>0.15416666666666656</v>
      </c>
      <c r="J23" s="136" t="str">
        <f t="shared" si="3"/>
        <v>Late</v>
      </c>
      <c r="K23" s="104"/>
      <c r="L23" s="100"/>
      <c r="M23" s="100" t="str">
        <f t="shared" si="4"/>
        <v/>
      </c>
      <c r="N23" s="137" t="str">
        <f t="shared" si="5"/>
        <v/>
      </c>
    </row>
    <row r="24" spans="1:14" x14ac:dyDescent="0.25">
      <c r="A24" s="119">
        <v>13</v>
      </c>
      <c r="B24" s="118" t="s">
        <v>12</v>
      </c>
      <c r="C24" s="143">
        <v>0.30416666666666664</v>
      </c>
      <c r="D24" s="143">
        <v>0.4916666666666667</v>
      </c>
      <c r="E24" s="144">
        <f t="shared" si="0"/>
        <v>0.18750000000000006</v>
      </c>
      <c r="F24" s="106" t="str">
        <f t="shared" si="2"/>
        <v>Late</v>
      </c>
      <c r="G24" s="146">
        <v>0.56180555555555556</v>
      </c>
      <c r="H24" s="143">
        <v>0.72986111111111107</v>
      </c>
      <c r="I24" s="143">
        <f t="shared" si="1"/>
        <v>0.16805555555555551</v>
      </c>
      <c r="J24" s="136" t="str">
        <f t="shared" si="3"/>
        <v/>
      </c>
      <c r="K24" s="104"/>
      <c r="L24" s="100"/>
      <c r="M24" s="100" t="str">
        <f t="shared" si="4"/>
        <v/>
      </c>
      <c r="N24" s="137" t="str">
        <f t="shared" si="5"/>
        <v/>
      </c>
    </row>
    <row r="25" spans="1:14" x14ac:dyDescent="0.25">
      <c r="A25" s="119">
        <v>14</v>
      </c>
      <c r="B25" s="118" t="s">
        <v>13</v>
      </c>
      <c r="C25" s="143">
        <v>0.29166666666666669</v>
      </c>
      <c r="D25" s="143">
        <v>0.4909722222222222</v>
      </c>
      <c r="E25" s="144">
        <f t="shared" si="0"/>
        <v>0.19930555555555551</v>
      </c>
      <c r="F25" s="106" t="str">
        <f t="shared" si="2"/>
        <v/>
      </c>
      <c r="G25" s="146">
        <v>0.57916666666666672</v>
      </c>
      <c r="H25" s="143">
        <v>0.73402777777777783</v>
      </c>
      <c r="I25" s="143">
        <f t="shared" si="1"/>
        <v>0.15486111111111112</v>
      </c>
      <c r="J25" s="136" t="str">
        <f t="shared" si="3"/>
        <v>Late</v>
      </c>
      <c r="K25" s="104"/>
      <c r="L25" s="100"/>
      <c r="M25" s="100" t="str">
        <f t="shared" si="4"/>
        <v/>
      </c>
      <c r="N25" s="137" t="str">
        <f t="shared" si="5"/>
        <v/>
      </c>
    </row>
    <row r="26" spans="1:14" x14ac:dyDescent="0.25">
      <c r="A26" s="119">
        <v>15</v>
      </c>
      <c r="B26" s="118" t="s">
        <v>14</v>
      </c>
      <c r="C26" s="143">
        <v>0.30486111111111108</v>
      </c>
      <c r="D26" s="214">
        <v>0.47916666666666669</v>
      </c>
      <c r="E26" s="144">
        <f t="shared" si="0"/>
        <v>0.1743055555555556</v>
      </c>
      <c r="F26" s="106" t="str">
        <f t="shared" si="2"/>
        <v>Late</v>
      </c>
      <c r="G26" s="146">
        <v>0.5625</v>
      </c>
      <c r="H26" s="143">
        <v>0.72361111111111109</v>
      </c>
      <c r="I26" s="143">
        <f t="shared" si="1"/>
        <v>0.16111111111111109</v>
      </c>
      <c r="J26" s="136" t="str">
        <f t="shared" si="3"/>
        <v/>
      </c>
      <c r="K26" s="104"/>
      <c r="L26" s="100"/>
      <c r="M26" s="100" t="str">
        <f t="shared" si="4"/>
        <v/>
      </c>
      <c r="N26" s="137" t="str">
        <f t="shared" si="5"/>
        <v/>
      </c>
    </row>
    <row r="27" spans="1:14" x14ac:dyDescent="0.25">
      <c r="A27" s="119">
        <v>16</v>
      </c>
      <c r="B27" s="118" t="s">
        <v>8</v>
      </c>
      <c r="C27" s="214">
        <v>0.29166666666666669</v>
      </c>
      <c r="D27" s="214">
        <v>0.47916666666666669</v>
      </c>
      <c r="E27" s="144">
        <f t="shared" si="0"/>
        <v>0.1875</v>
      </c>
      <c r="F27" s="145" t="str">
        <f t="shared" si="2"/>
        <v/>
      </c>
      <c r="G27" s="215">
        <v>0.5625</v>
      </c>
      <c r="H27" s="214">
        <v>0.70833333333333337</v>
      </c>
      <c r="I27" s="143">
        <f t="shared" si="1"/>
        <v>0.14583333333333337</v>
      </c>
      <c r="J27" s="136" t="str">
        <f t="shared" si="3"/>
        <v/>
      </c>
      <c r="K27" s="104"/>
      <c r="L27" s="100"/>
      <c r="M27" s="100" t="str">
        <f t="shared" si="4"/>
        <v/>
      </c>
      <c r="N27" s="137" t="str">
        <f t="shared" si="5"/>
        <v/>
      </c>
    </row>
    <row r="28" spans="1:14" x14ac:dyDescent="0.25">
      <c r="A28" s="119">
        <v>17</v>
      </c>
      <c r="B28" s="118" t="s">
        <v>9</v>
      </c>
      <c r="C28" s="143"/>
      <c r="D28" s="143"/>
      <c r="E28" s="144" t="str">
        <f t="shared" si="0"/>
        <v/>
      </c>
      <c r="F28" s="106" t="str">
        <f t="shared" si="2"/>
        <v/>
      </c>
      <c r="G28" s="146"/>
      <c r="H28" s="143"/>
      <c r="I28" s="143" t="str">
        <f t="shared" si="1"/>
        <v/>
      </c>
      <c r="J28" s="136" t="str">
        <f t="shared" si="3"/>
        <v/>
      </c>
      <c r="K28" s="104"/>
      <c r="L28" s="100"/>
      <c r="M28" s="100" t="str">
        <f t="shared" si="4"/>
        <v/>
      </c>
      <c r="N28" s="137" t="str">
        <f t="shared" si="5"/>
        <v/>
      </c>
    </row>
    <row r="29" spans="1:14" x14ac:dyDescent="0.25">
      <c r="A29" s="119">
        <v>18</v>
      </c>
      <c r="B29" s="118" t="s">
        <v>10</v>
      </c>
      <c r="C29" s="143">
        <v>0.29305555555555557</v>
      </c>
      <c r="D29" s="143">
        <v>0.49444444444444446</v>
      </c>
      <c r="E29" s="144">
        <f t="shared" si="0"/>
        <v>0.2013888888888889</v>
      </c>
      <c r="F29" s="106" t="str">
        <f t="shared" si="2"/>
        <v/>
      </c>
      <c r="G29" s="146">
        <v>0.5708333333333333</v>
      </c>
      <c r="H29" s="143">
        <v>0.72499999999999998</v>
      </c>
      <c r="I29" s="143">
        <f t="shared" si="1"/>
        <v>0.15416666666666667</v>
      </c>
      <c r="J29" s="136" t="str">
        <f t="shared" si="3"/>
        <v>Late</v>
      </c>
      <c r="K29" s="104"/>
      <c r="L29" s="100"/>
      <c r="M29" s="100" t="str">
        <f t="shared" si="4"/>
        <v/>
      </c>
      <c r="N29" s="137" t="str">
        <f t="shared" si="5"/>
        <v/>
      </c>
    </row>
    <row r="30" spans="1:14" x14ac:dyDescent="0.25">
      <c r="A30" s="119">
        <v>19</v>
      </c>
      <c r="B30" s="118" t="s">
        <v>11</v>
      </c>
      <c r="C30" s="143">
        <v>0.29166666666666669</v>
      </c>
      <c r="D30" s="143">
        <v>0.48888888888888887</v>
      </c>
      <c r="E30" s="144">
        <f t="shared" si="0"/>
        <v>0.19722222222222219</v>
      </c>
      <c r="F30" s="106" t="str">
        <f t="shared" si="2"/>
        <v/>
      </c>
      <c r="G30" s="215">
        <v>0.5625</v>
      </c>
      <c r="H30" s="143">
        <v>0.74097222222222225</v>
      </c>
      <c r="I30" s="143">
        <f t="shared" si="1"/>
        <v>0.17847222222222225</v>
      </c>
      <c r="J30" s="136" t="str">
        <f t="shared" si="3"/>
        <v/>
      </c>
      <c r="K30" s="104"/>
      <c r="L30" s="100"/>
      <c r="M30" s="100" t="str">
        <f t="shared" si="4"/>
        <v/>
      </c>
      <c r="N30" s="137" t="str">
        <f t="shared" si="5"/>
        <v/>
      </c>
    </row>
    <row r="31" spans="1:14" x14ac:dyDescent="0.25">
      <c r="A31" s="119">
        <v>20</v>
      </c>
      <c r="B31" s="118" t="s">
        <v>12</v>
      </c>
      <c r="C31" s="143">
        <v>0.28680555555555554</v>
      </c>
      <c r="D31" s="143">
        <v>0.48472222222222222</v>
      </c>
      <c r="E31" s="144">
        <f t="shared" si="0"/>
        <v>0.19791666666666669</v>
      </c>
      <c r="F31" s="106" t="str">
        <f t="shared" si="2"/>
        <v/>
      </c>
      <c r="G31" s="146">
        <v>0.56944444444444442</v>
      </c>
      <c r="H31" s="143">
        <v>0.72430555555555554</v>
      </c>
      <c r="I31" s="143">
        <f t="shared" si="1"/>
        <v>0.15486111111111112</v>
      </c>
      <c r="J31" s="136" t="str">
        <f t="shared" si="3"/>
        <v/>
      </c>
      <c r="K31" s="104"/>
      <c r="L31" s="100"/>
      <c r="M31" s="100" t="str">
        <f t="shared" si="4"/>
        <v/>
      </c>
      <c r="N31" s="137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43">
        <v>0.28472222222222221</v>
      </c>
      <c r="D32" s="143">
        <v>0.4826388888888889</v>
      </c>
      <c r="E32" s="144">
        <f t="shared" si="0"/>
        <v>0.19791666666666669</v>
      </c>
      <c r="F32" s="106" t="str">
        <f t="shared" si="2"/>
        <v/>
      </c>
      <c r="G32" s="146">
        <v>0.5625</v>
      </c>
      <c r="H32" s="143">
        <v>0.73958333333333337</v>
      </c>
      <c r="I32" s="143">
        <f t="shared" si="1"/>
        <v>0.17708333333333337</v>
      </c>
      <c r="J32" s="136" t="str">
        <f t="shared" si="3"/>
        <v/>
      </c>
      <c r="K32" s="104"/>
      <c r="L32" s="100"/>
      <c r="M32" s="100" t="str">
        <f t="shared" si="4"/>
        <v/>
      </c>
      <c r="N32" s="137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43">
        <v>0.28958333333333336</v>
      </c>
      <c r="D33" s="143">
        <v>0.49374999999999997</v>
      </c>
      <c r="E33" s="144">
        <f t="shared" si="0"/>
        <v>0.20416666666666661</v>
      </c>
      <c r="F33" s="106" t="str">
        <f t="shared" si="2"/>
        <v/>
      </c>
      <c r="G33" s="146">
        <v>0.56736111111111109</v>
      </c>
      <c r="H33" s="143">
        <v>0.7104166666666667</v>
      </c>
      <c r="I33" s="143">
        <f t="shared" si="1"/>
        <v>0.1430555555555556</v>
      </c>
      <c r="J33" s="136" t="str">
        <f t="shared" si="3"/>
        <v/>
      </c>
      <c r="K33" s="104"/>
      <c r="L33" s="100"/>
      <c r="M33" s="100" t="str">
        <f t="shared" si="4"/>
        <v/>
      </c>
      <c r="N33" s="137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43"/>
      <c r="D34" s="143"/>
      <c r="E34" s="144" t="str">
        <f t="shared" si="0"/>
        <v/>
      </c>
      <c r="F34" s="106" t="str">
        <f t="shared" si="2"/>
        <v/>
      </c>
      <c r="G34" s="146"/>
      <c r="H34" s="143"/>
      <c r="I34" s="143" t="str">
        <f t="shared" si="1"/>
        <v/>
      </c>
      <c r="J34" s="136" t="str">
        <f t="shared" si="3"/>
        <v/>
      </c>
      <c r="K34" s="104"/>
      <c r="L34" s="100"/>
      <c r="M34" s="100" t="str">
        <f t="shared" si="4"/>
        <v/>
      </c>
      <c r="N34" s="137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43"/>
      <c r="D35" s="143"/>
      <c r="E35" s="144"/>
      <c r="F35" s="106"/>
      <c r="G35" s="146"/>
      <c r="H35" s="143"/>
      <c r="I35" s="143"/>
      <c r="J35" s="136"/>
      <c r="K35" s="104"/>
      <c r="L35" s="100"/>
      <c r="M35" s="100"/>
      <c r="N35" s="137"/>
    </row>
    <row r="36" spans="1:14" s="168" customFormat="1" x14ac:dyDescent="0.25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144">
        <f t="shared" si="0"/>
        <v>0.1875</v>
      </c>
      <c r="F36" s="106" t="str">
        <f t="shared" si="2"/>
        <v/>
      </c>
      <c r="G36" s="146">
        <v>0.5625</v>
      </c>
      <c r="H36" s="143">
        <v>0.70833333333333337</v>
      </c>
      <c r="I36" s="143">
        <f t="shared" si="1"/>
        <v>0.14583333333333337</v>
      </c>
      <c r="J36" s="136" t="str">
        <f t="shared" si="3"/>
        <v/>
      </c>
      <c r="K36" s="104"/>
      <c r="L36" s="100"/>
      <c r="M36" s="100" t="str">
        <f t="shared" si="4"/>
        <v/>
      </c>
      <c r="N36" s="137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4.2736111111111112</v>
      </c>
      <c r="F37" s="168">
        <f>COUNTIF(F6:F36,"Late")</f>
        <v>5</v>
      </c>
      <c r="G37" s="290" t="s">
        <v>139</v>
      </c>
      <c r="H37" s="290"/>
      <c r="I37" s="89">
        <f>SUM(I6:I36)</f>
        <v>3.4402777777777773</v>
      </c>
      <c r="J37" s="168">
        <f>COUNTIF(J6:J36,"Late")</f>
        <v>7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7.7138888888888886</v>
      </c>
      <c r="F38" s="280"/>
      <c r="G38" s="281" t="s">
        <v>144</v>
      </c>
      <c r="H38" s="281"/>
      <c r="I38" s="90">
        <f>E38*24</f>
        <v>185.13333333333333</v>
      </c>
      <c r="J38" s="282" t="s">
        <v>143</v>
      </c>
      <c r="K38" s="282"/>
      <c r="L38" s="283">
        <f>F37+J37+N37</f>
        <v>12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2"/>
      <c r="C44" s="95" t="s">
        <v>63</v>
      </c>
      <c r="N44" s="69" t="s">
        <v>73</v>
      </c>
    </row>
  </sheetData>
  <protectedRanges>
    <protectedRange sqref="A3:N3" name="Range4"/>
    <protectedRange sqref="G6:H36" name="Range2"/>
    <protectedRange sqref="C6:D35" name="Range1"/>
    <protectedRange sqref="K6:L36" name="Range3"/>
    <protectedRange sqref="A2:N2" name="Range5"/>
    <protectedRange sqref="A6:B6 A7:A35 B7:B36" name="Range6"/>
    <protectedRange sqref="C36:D36" name="Range1_1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C6:C26 C28:C35">
    <cfRule type="expression" dxfId="247" priority="8">
      <formula>$F6="Late"</formula>
    </cfRule>
  </conditionalFormatting>
  <conditionalFormatting sqref="G6:G26 G28:G36">
    <cfRule type="expression" dxfId="246" priority="7">
      <formula>$J6="Late"</formula>
    </cfRule>
  </conditionalFormatting>
  <conditionalFormatting sqref="K6:K36">
    <cfRule type="expression" dxfId="245" priority="6">
      <formula>$N6="Late"</formula>
    </cfRule>
  </conditionalFormatting>
  <conditionalFormatting sqref="C36">
    <cfRule type="expression" dxfId="244" priority="3">
      <formula>$F36="Late"</formula>
    </cfRule>
  </conditionalFormatting>
  <conditionalFormatting sqref="C27">
    <cfRule type="expression" dxfId="243" priority="2">
      <formula>$F27="Late"</formula>
    </cfRule>
  </conditionalFormatting>
  <conditionalFormatting sqref="G27">
    <cfRule type="expression" dxfId="242" priority="1">
      <formula>$J27="Late"</formula>
    </cfRule>
  </conditionalFormatting>
  <dataValidations count="3"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6"/>
  <sheetViews>
    <sheetView workbookViewId="0">
      <selection activeCell="Q10" sqref="Q10"/>
    </sheetView>
  </sheetViews>
  <sheetFormatPr defaultRowHeight="15" x14ac:dyDescent="0.25"/>
  <cols>
    <col min="1" max="1" width="5.140625" style="5" bestFit="1" customWidth="1"/>
    <col min="2" max="2" width="5.140625" style="4" bestFit="1" customWidth="1"/>
    <col min="3" max="3" width="5.5703125" bestFit="1" customWidth="1"/>
    <col min="4" max="4" width="6" bestFit="1" customWidth="1"/>
    <col min="5" max="5" width="8.5703125" customWidth="1"/>
    <col min="6" max="6" width="7.7109375" customWidth="1"/>
    <col min="7" max="7" width="5.5703125" bestFit="1" customWidth="1"/>
    <col min="8" max="8" width="6" bestFit="1" customWidth="1"/>
    <col min="9" max="9" width="8.7109375" customWidth="1"/>
    <col min="10" max="10" width="7.42578125" customWidth="1"/>
    <col min="11" max="11" width="5.5703125" bestFit="1" customWidth="1"/>
    <col min="12" max="12" width="6" bestFit="1" customWidth="1"/>
    <col min="13" max="14" width="8" customWidth="1"/>
  </cols>
  <sheetData>
    <row r="1" spans="1:14" ht="27.75" customHeight="1" x14ac:dyDescent="0.25">
      <c r="A1" s="301" t="s">
        <v>66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4" ht="20.100000000000001" customHeight="1" x14ac:dyDescent="0.25">
      <c r="A2" s="302" t="s">
        <v>135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</row>
    <row r="3" spans="1:14" x14ac:dyDescent="0.25">
      <c r="A3" s="303" t="s">
        <v>102</v>
      </c>
      <c r="B3" s="287"/>
      <c r="C3" s="287"/>
      <c r="D3" s="287"/>
      <c r="E3" s="287"/>
      <c r="F3" s="287" t="s">
        <v>70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8" t="s">
        <v>0</v>
      </c>
      <c r="B4" s="268" t="s">
        <v>1</v>
      </c>
      <c r="C4" s="304" t="s">
        <v>2</v>
      </c>
      <c r="D4" s="305"/>
      <c r="E4" s="306" t="s">
        <v>6</v>
      </c>
      <c r="F4" s="306" t="s">
        <v>16</v>
      </c>
      <c r="G4" s="308" t="s">
        <v>5</v>
      </c>
      <c r="H4" s="309"/>
      <c r="I4" s="306" t="s">
        <v>6</v>
      </c>
      <c r="J4" s="306" t="s">
        <v>15</v>
      </c>
      <c r="K4" s="311" t="s">
        <v>7</v>
      </c>
      <c r="L4" s="312"/>
      <c r="M4" s="313" t="s">
        <v>6</v>
      </c>
      <c r="N4" s="294" t="s">
        <v>17</v>
      </c>
    </row>
    <row r="5" spans="1:14" x14ac:dyDescent="0.25">
      <c r="A5" s="269"/>
      <c r="B5" s="269"/>
      <c r="C5" s="21" t="s">
        <v>3</v>
      </c>
      <c r="D5" s="21" t="s">
        <v>4</v>
      </c>
      <c r="E5" s="307"/>
      <c r="F5" s="307"/>
      <c r="G5" s="22" t="s">
        <v>3</v>
      </c>
      <c r="H5" s="22" t="s">
        <v>4</v>
      </c>
      <c r="I5" s="307"/>
      <c r="J5" s="307"/>
      <c r="K5" s="23" t="s">
        <v>3</v>
      </c>
      <c r="L5" s="23" t="s">
        <v>4</v>
      </c>
      <c r="M5" s="313"/>
      <c r="N5" s="294"/>
    </row>
    <row r="6" spans="1:14" x14ac:dyDescent="0.25">
      <c r="A6" s="2">
        <v>23</v>
      </c>
      <c r="B6" s="1" t="s">
        <v>8</v>
      </c>
      <c r="C6" s="42"/>
      <c r="D6" s="42"/>
      <c r="E6" s="6">
        <f t="shared" ref="E6:E13" si="0">(HOUR(F6))*60+MINUTE(F6)+ IF(SECOND(F6)&gt;30, INT(1+ SECOND(F6)/60), SECOND(F6)/60)</f>
        <v>0</v>
      </c>
      <c r="F6" s="7">
        <f t="shared" ref="F6:F13" si="1">D6-C6</f>
        <v>0</v>
      </c>
      <c r="G6" s="42"/>
      <c r="H6" s="42"/>
      <c r="I6" s="6">
        <f t="shared" ref="I6:I13" si="2">(HOUR(J6))*60+MINUTE(J6)+ IF(SECOND(J6)&gt;30, INT(1+ SECOND(J6)/60), SECOND(J6)/60)</f>
        <v>0</v>
      </c>
      <c r="J6" s="7">
        <f t="shared" ref="J6:J13" si="3">H6-G6</f>
        <v>0</v>
      </c>
      <c r="K6" s="42"/>
      <c r="L6" s="42"/>
      <c r="M6" s="6">
        <f t="shared" ref="M6:M13" si="4">(HOUR(N6))*60+MINUTE(N6)+ IF(SECOND(N6)&gt;30, INT(1+ SECOND(N6)/60), SECOND(N6)/60)</f>
        <v>0</v>
      </c>
      <c r="N6" s="7">
        <f t="shared" ref="N6:N13" si="5">L6-K6</f>
        <v>0</v>
      </c>
    </row>
    <row r="7" spans="1:14" x14ac:dyDescent="0.25">
      <c r="A7" s="2">
        <v>24</v>
      </c>
      <c r="B7" s="1" t="s">
        <v>9</v>
      </c>
      <c r="C7" s="42"/>
      <c r="D7" s="42"/>
      <c r="E7" s="6">
        <f t="shared" si="0"/>
        <v>0</v>
      </c>
      <c r="F7" s="7">
        <f t="shared" si="1"/>
        <v>0</v>
      </c>
      <c r="G7" s="42"/>
      <c r="H7" s="42"/>
      <c r="I7" s="6">
        <f t="shared" si="2"/>
        <v>0</v>
      </c>
      <c r="J7" s="7">
        <f t="shared" si="3"/>
        <v>0</v>
      </c>
      <c r="K7" s="43"/>
      <c r="L7" s="43"/>
      <c r="M7" s="6">
        <f t="shared" si="4"/>
        <v>0</v>
      </c>
      <c r="N7" s="7">
        <f t="shared" si="5"/>
        <v>0</v>
      </c>
    </row>
    <row r="8" spans="1:14" x14ac:dyDescent="0.25">
      <c r="A8" s="2">
        <v>25</v>
      </c>
      <c r="B8" s="1" t="s">
        <v>10</v>
      </c>
      <c r="C8" s="42"/>
      <c r="D8" s="42"/>
      <c r="E8" s="6">
        <f t="shared" si="0"/>
        <v>0</v>
      </c>
      <c r="F8" s="7">
        <f t="shared" si="1"/>
        <v>0</v>
      </c>
      <c r="G8" s="42"/>
      <c r="H8" s="42"/>
      <c r="I8" s="6">
        <f t="shared" si="2"/>
        <v>0</v>
      </c>
      <c r="J8" s="7">
        <f t="shared" si="3"/>
        <v>0</v>
      </c>
      <c r="K8" s="43"/>
      <c r="L8" s="43"/>
      <c r="M8" s="6">
        <f t="shared" si="4"/>
        <v>0</v>
      </c>
      <c r="N8" s="7">
        <f t="shared" si="5"/>
        <v>0</v>
      </c>
    </row>
    <row r="9" spans="1:14" x14ac:dyDescent="0.25">
      <c r="A9" s="2">
        <v>26</v>
      </c>
      <c r="B9" s="1" t="s">
        <v>11</v>
      </c>
      <c r="C9" s="42"/>
      <c r="D9" s="42"/>
      <c r="E9" s="6">
        <f t="shared" si="0"/>
        <v>0</v>
      </c>
      <c r="F9" s="7">
        <f t="shared" si="1"/>
        <v>0</v>
      </c>
      <c r="G9" s="42"/>
      <c r="H9" s="42"/>
      <c r="I9" s="6">
        <f t="shared" si="2"/>
        <v>0</v>
      </c>
      <c r="J9" s="7">
        <f t="shared" si="3"/>
        <v>0</v>
      </c>
      <c r="K9" s="43"/>
      <c r="L9" s="43"/>
      <c r="M9" s="6">
        <f t="shared" si="4"/>
        <v>0</v>
      </c>
      <c r="N9" s="7">
        <f t="shared" si="5"/>
        <v>0</v>
      </c>
    </row>
    <row r="10" spans="1:14" x14ac:dyDescent="0.25">
      <c r="A10" s="2">
        <v>27</v>
      </c>
      <c r="B10" s="1" t="s">
        <v>12</v>
      </c>
      <c r="C10" s="42"/>
      <c r="D10" s="42"/>
      <c r="E10" s="6">
        <f t="shared" si="0"/>
        <v>0</v>
      </c>
      <c r="F10" s="7">
        <f t="shared" si="1"/>
        <v>0</v>
      </c>
      <c r="G10" s="42"/>
      <c r="H10" s="42"/>
      <c r="I10" s="6">
        <f t="shared" si="2"/>
        <v>0</v>
      </c>
      <c r="J10" s="7">
        <f t="shared" si="3"/>
        <v>0</v>
      </c>
      <c r="K10" s="42"/>
      <c r="L10" s="42"/>
      <c r="M10" s="6">
        <f t="shared" si="4"/>
        <v>0</v>
      </c>
      <c r="N10" s="7">
        <f t="shared" si="5"/>
        <v>0</v>
      </c>
    </row>
    <row r="11" spans="1:14" x14ac:dyDescent="0.25">
      <c r="A11" s="2">
        <v>28</v>
      </c>
      <c r="B11" s="1" t="s">
        <v>13</v>
      </c>
      <c r="C11" s="42"/>
      <c r="D11" s="42"/>
      <c r="E11" s="6">
        <f t="shared" si="0"/>
        <v>0</v>
      </c>
      <c r="F11" s="7">
        <f t="shared" si="1"/>
        <v>0</v>
      </c>
      <c r="G11" s="42"/>
      <c r="H11" s="42"/>
      <c r="I11" s="6">
        <f t="shared" si="2"/>
        <v>0</v>
      </c>
      <c r="J11" s="7">
        <f t="shared" si="3"/>
        <v>0</v>
      </c>
      <c r="K11" s="42"/>
      <c r="L11" s="42"/>
      <c r="M11" s="6">
        <f t="shared" si="4"/>
        <v>0</v>
      </c>
      <c r="N11" s="7">
        <f t="shared" si="5"/>
        <v>0</v>
      </c>
    </row>
    <row r="12" spans="1:14" x14ac:dyDescent="0.25">
      <c r="A12" s="2">
        <v>1</v>
      </c>
      <c r="B12" s="1" t="s">
        <v>14</v>
      </c>
      <c r="C12" s="42"/>
      <c r="D12" s="42"/>
      <c r="E12" s="6">
        <f t="shared" si="0"/>
        <v>0</v>
      </c>
      <c r="F12" s="7">
        <f t="shared" si="1"/>
        <v>0</v>
      </c>
      <c r="G12" s="42"/>
      <c r="H12" s="42"/>
      <c r="I12" s="6">
        <f t="shared" si="2"/>
        <v>0</v>
      </c>
      <c r="J12" s="7">
        <f t="shared" si="3"/>
        <v>0</v>
      </c>
      <c r="K12" s="42"/>
      <c r="L12" s="42"/>
      <c r="M12" s="6">
        <f t="shared" si="4"/>
        <v>0</v>
      </c>
      <c r="N12" s="7">
        <f t="shared" si="5"/>
        <v>0</v>
      </c>
    </row>
    <row r="13" spans="1:14" x14ac:dyDescent="0.25">
      <c r="A13" s="2">
        <v>2</v>
      </c>
      <c r="B13" s="1" t="s">
        <v>8</v>
      </c>
      <c r="C13" s="42"/>
      <c r="D13" s="42"/>
      <c r="E13" s="6">
        <f t="shared" si="0"/>
        <v>0</v>
      </c>
      <c r="F13" s="7">
        <f t="shared" si="1"/>
        <v>0</v>
      </c>
      <c r="G13" s="42"/>
      <c r="H13" s="42"/>
      <c r="I13" s="6">
        <f t="shared" si="2"/>
        <v>0</v>
      </c>
      <c r="J13" s="7">
        <f t="shared" si="3"/>
        <v>0</v>
      </c>
      <c r="K13" s="42"/>
      <c r="L13" s="42"/>
      <c r="M13" s="6">
        <f t="shared" si="4"/>
        <v>0</v>
      </c>
      <c r="N13" s="7">
        <f t="shared" si="5"/>
        <v>0</v>
      </c>
    </row>
    <row r="14" spans="1:14" x14ac:dyDescent="0.25">
      <c r="A14" s="2">
        <v>3</v>
      </c>
      <c r="B14" s="1" t="s">
        <v>9</v>
      </c>
      <c r="C14" s="42"/>
      <c r="D14" s="42"/>
      <c r="E14" s="6">
        <f t="shared" ref="E14:E29" si="6">(HOUR(F14))*60+MINUTE(F14)+ IF(SECOND(F14)&gt;30, INT(1+ SECOND(F14)/60), SECOND(F14)/60)</f>
        <v>0</v>
      </c>
      <c r="F14" s="7">
        <f t="shared" ref="F14:F29" si="7">D14-C14</f>
        <v>0</v>
      </c>
      <c r="G14" s="42"/>
      <c r="H14" s="42"/>
      <c r="I14" s="6">
        <f t="shared" ref="I14:I29" si="8">(HOUR(J14))*60+MINUTE(J14)+ IF(SECOND(J14)&gt;30, INT(1+ SECOND(J14)/60), SECOND(J14)/60)</f>
        <v>0</v>
      </c>
      <c r="J14" s="7">
        <f t="shared" ref="J14:J29" si="9">H14-G14</f>
        <v>0</v>
      </c>
      <c r="K14" s="42"/>
      <c r="L14" s="42"/>
      <c r="M14" s="6">
        <f t="shared" ref="M14:M29" si="10">(HOUR(N14))*60+MINUTE(N14)+ IF(SECOND(N14)&gt;30, INT(1+ SECOND(N14)/60), SECOND(N14)/60)</f>
        <v>0</v>
      </c>
      <c r="N14" s="7">
        <f t="shared" ref="N14:N29" si="11">L14-K14</f>
        <v>0</v>
      </c>
    </row>
    <row r="15" spans="1:14" x14ac:dyDescent="0.25">
      <c r="A15" s="2">
        <v>4</v>
      </c>
      <c r="B15" s="1" t="s">
        <v>10</v>
      </c>
      <c r="C15" s="42"/>
      <c r="D15" s="42"/>
      <c r="E15" s="6">
        <f t="shared" si="6"/>
        <v>0</v>
      </c>
      <c r="F15" s="7">
        <f t="shared" si="7"/>
        <v>0</v>
      </c>
      <c r="G15" s="42"/>
      <c r="H15" s="42"/>
      <c r="I15" s="6">
        <f t="shared" si="8"/>
        <v>0</v>
      </c>
      <c r="J15" s="7">
        <f t="shared" si="9"/>
        <v>0</v>
      </c>
      <c r="K15" s="42"/>
      <c r="L15" s="42"/>
      <c r="M15" s="6">
        <f t="shared" si="10"/>
        <v>0</v>
      </c>
      <c r="N15" s="7">
        <f t="shared" si="11"/>
        <v>0</v>
      </c>
    </row>
    <row r="16" spans="1:14" x14ac:dyDescent="0.25">
      <c r="A16" s="2">
        <v>5</v>
      </c>
      <c r="B16" s="1" t="s">
        <v>11</v>
      </c>
      <c r="C16" s="42"/>
      <c r="D16" s="42"/>
      <c r="E16" s="6">
        <f t="shared" si="6"/>
        <v>0</v>
      </c>
      <c r="F16" s="7">
        <f t="shared" si="7"/>
        <v>0</v>
      </c>
      <c r="G16" s="42"/>
      <c r="H16" s="42"/>
      <c r="I16" s="6">
        <f t="shared" si="8"/>
        <v>0</v>
      </c>
      <c r="J16" s="7">
        <f t="shared" si="9"/>
        <v>0</v>
      </c>
      <c r="K16" s="42"/>
      <c r="L16" s="42"/>
      <c r="M16" s="6">
        <f t="shared" si="10"/>
        <v>0</v>
      </c>
      <c r="N16" s="7">
        <f t="shared" si="11"/>
        <v>0</v>
      </c>
    </row>
    <row r="17" spans="1:14" x14ac:dyDescent="0.25">
      <c r="A17" s="2">
        <v>6</v>
      </c>
      <c r="B17" s="1" t="s">
        <v>12</v>
      </c>
      <c r="C17" s="42"/>
      <c r="D17" s="42"/>
      <c r="E17" s="6">
        <f t="shared" si="6"/>
        <v>0</v>
      </c>
      <c r="F17" s="7">
        <f t="shared" si="7"/>
        <v>0</v>
      </c>
      <c r="G17" s="42"/>
      <c r="H17" s="42"/>
      <c r="I17" s="6">
        <f t="shared" si="8"/>
        <v>0</v>
      </c>
      <c r="J17" s="7">
        <f t="shared" si="9"/>
        <v>0</v>
      </c>
      <c r="K17" s="42"/>
      <c r="L17" s="42"/>
      <c r="M17" s="6">
        <f t="shared" si="10"/>
        <v>0</v>
      </c>
      <c r="N17" s="7">
        <f t="shared" si="11"/>
        <v>0</v>
      </c>
    </row>
    <row r="18" spans="1:14" x14ac:dyDescent="0.25">
      <c r="A18" s="2">
        <v>7</v>
      </c>
      <c r="B18" s="1" t="s">
        <v>13</v>
      </c>
      <c r="C18" s="42"/>
      <c r="D18" s="42"/>
      <c r="E18" s="6">
        <f t="shared" si="6"/>
        <v>0</v>
      </c>
      <c r="F18" s="7">
        <f t="shared" si="7"/>
        <v>0</v>
      </c>
      <c r="G18" s="42"/>
      <c r="H18" s="42"/>
      <c r="I18" s="6">
        <f t="shared" si="8"/>
        <v>0</v>
      </c>
      <c r="J18" s="7">
        <f t="shared" si="9"/>
        <v>0</v>
      </c>
      <c r="K18" s="42"/>
      <c r="L18" s="42"/>
      <c r="M18" s="6">
        <f t="shared" si="10"/>
        <v>0</v>
      </c>
      <c r="N18" s="7">
        <f t="shared" si="11"/>
        <v>0</v>
      </c>
    </row>
    <row r="19" spans="1:14" x14ac:dyDescent="0.25">
      <c r="A19" s="2">
        <v>8</v>
      </c>
      <c r="B19" s="1" t="s">
        <v>14</v>
      </c>
      <c r="C19" s="42"/>
      <c r="D19" s="42"/>
      <c r="E19" s="6">
        <f t="shared" si="6"/>
        <v>0</v>
      </c>
      <c r="F19" s="7">
        <f t="shared" si="7"/>
        <v>0</v>
      </c>
      <c r="G19" s="42"/>
      <c r="H19" s="42"/>
      <c r="I19" s="6">
        <f t="shared" si="8"/>
        <v>0</v>
      </c>
      <c r="J19" s="7">
        <f t="shared" si="9"/>
        <v>0</v>
      </c>
      <c r="K19" s="42"/>
      <c r="L19" s="42"/>
      <c r="M19" s="6">
        <f t="shared" si="10"/>
        <v>0</v>
      </c>
      <c r="N19" s="7">
        <f t="shared" si="11"/>
        <v>0</v>
      </c>
    </row>
    <row r="20" spans="1:14" x14ac:dyDescent="0.25">
      <c r="A20" s="2">
        <v>9</v>
      </c>
      <c r="B20" s="1" t="s">
        <v>8</v>
      </c>
      <c r="C20" s="42"/>
      <c r="D20" s="42"/>
      <c r="E20" s="6">
        <f t="shared" si="6"/>
        <v>0</v>
      </c>
      <c r="F20" s="7">
        <f t="shared" si="7"/>
        <v>0</v>
      </c>
      <c r="G20" s="42"/>
      <c r="H20" s="42"/>
      <c r="I20" s="6">
        <f t="shared" si="8"/>
        <v>0</v>
      </c>
      <c r="J20" s="7">
        <f t="shared" si="9"/>
        <v>0</v>
      </c>
      <c r="K20" s="42"/>
      <c r="L20" s="42"/>
      <c r="M20" s="6">
        <f t="shared" si="10"/>
        <v>0</v>
      </c>
      <c r="N20" s="7">
        <f t="shared" si="11"/>
        <v>0</v>
      </c>
    </row>
    <row r="21" spans="1:14" x14ac:dyDescent="0.25">
      <c r="A21" s="2">
        <v>10</v>
      </c>
      <c r="B21" s="1" t="s">
        <v>9</v>
      </c>
      <c r="C21" s="42"/>
      <c r="D21" s="42"/>
      <c r="E21" s="6">
        <f t="shared" si="6"/>
        <v>0</v>
      </c>
      <c r="F21" s="7">
        <f t="shared" si="7"/>
        <v>0</v>
      </c>
      <c r="G21" s="42"/>
      <c r="H21" s="42"/>
      <c r="I21" s="6">
        <f t="shared" si="8"/>
        <v>0</v>
      </c>
      <c r="J21" s="7">
        <f t="shared" si="9"/>
        <v>0</v>
      </c>
      <c r="K21" s="42"/>
      <c r="L21" s="42"/>
      <c r="M21" s="6">
        <f t="shared" si="10"/>
        <v>0</v>
      </c>
      <c r="N21" s="7">
        <f t="shared" si="11"/>
        <v>0</v>
      </c>
    </row>
    <row r="22" spans="1:14" x14ac:dyDescent="0.25">
      <c r="A22" s="2">
        <v>11</v>
      </c>
      <c r="B22" s="1" t="s">
        <v>10</v>
      </c>
      <c r="C22" s="42"/>
      <c r="D22" s="42"/>
      <c r="E22" s="6">
        <f t="shared" si="6"/>
        <v>0</v>
      </c>
      <c r="F22" s="7">
        <f t="shared" si="7"/>
        <v>0</v>
      </c>
      <c r="G22" s="42"/>
      <c r="H22" s="42"/>
      <c r="I22" s="6">
        <f t="shared" si="8"/>
        <v>0</v>
      </c>
      <c r="J22" s="7">
        <f t="shared" si="9"/>
        <v>0</v>
      </c>
      <c r="K22" s="42"/>
      <c r="L22" s="42"/>
      <c r="M22" s="6">
        <f t="shared" si="10"/>
        <v>0</v>
      </c>
      <c r="N22" s="7">
        <f t="shared" si="11"/>
        <v>0</v>
      </c>
    </row>
    <row r="23" spans="1:14" x14ac:dyDescent="0.25">
      <c r="A23" s="2">
        <v>12</v>
      </c>
      <c r="B23" s="1" t="s">
        <v>11</v>
      </c>
      <c r="C23" s="42"/>
      <c r="D23" s="42"/>
      <c r="E23" s="6">
        <f t="shared" si="6"/>
        <v>0</v>
      </c>
      <c r="F23" s="7">
        <f t="shared" si="7"/>
        <v>0</v>
      </c>
      <c r="G23" s="42"/>
      <c r="H23" s="42"/>
      <c r="I23" s="6">
        <f t="shared" si="8"/>
        <v>0</v>
      </c>
      <c r="J23" s="7">
        <f t="shared" si="9"/>
        <v>0</v>
      </c>
      <c r="K23" s="42"/>
      <c r="L23" s="42"/>
      <c r="M23" s="6">
        <f t="shared" si="10"/>
        <v>0</v>
      </c>
      <c r="N23" s="7">
        <f t="shared" si="11"/>
        <v>0</v>
      </c>
    </row>
    <row r="24" spans="1:14" x14ac:dyDescent="0.25">
      <c r="A24" s="2">
        <v>13</v>
      </c>
      <c r="B24" s="1" t="s">
        <v>12</v>
      </c>
      <c r="C24" s="42"/>
      <c r="D24" s="42"/>
      <c r="E24" s="6">
        <f t="shared" si="6"/>
        <v>0</v>
      </c>
      <c r="F24" s="7">
        <f t="shared" si="7"/>
        <v>0</v>
      </c>
      <c r="G24" s="42"/>
      <c r="H24" s="42"/>
      <c r="I24" s="6">
        <f t="shared" si="8"/>
        <v>0</v>
      </c>
      <c r="J24" s="7">
        <f t="shared" si="9"/>
        <v>0</v>
      </c>
      <c r="K24" s="42"/>
      <c r="L24" s="42"/>
      <c r="M24" s="6">
        <f t="shared" si="10"/>
        <v>0</v>
      </c>
      <c r="N24" s="7">
        <f t="shared" si="11"/>
        <v>0</v>
      </c>
    </row>
    <row r="25" spans="1:14" x14ac:dyDescent="0.25">
      <c r="A25" s="2">
        <v>14</v>
      </c>
      <c r="B25" s="1" t="s">
        <v>13</v>
      </c>
      <c r="C25" s="42"/>
      <c r="D25" s="42"/>
      <c r="E25" s="6">
        <f t="shared" si="6"/>
        <v>0</v>
      </c>
      <c r="F25" s="7">
        <f t="shared" si="7"/>
        <v>0</v>
      </c>
      <c r="G25" s="42"/>
      <c r="H25" s="42"/>
      <c r="I25" s="6">
        <f t="shared" si="8"/>
        <v>0</v>
      </c>
      <c r="J25" s="7">
        <f t="shared" si="9"/>
        <v>0</v>
      </c>
      <c r="K25" s="42"/>
      <c r="L25" s="42"/>
      <c r="M25" s="6">
        <f t="shared" si="10"/>
        <v>0</v>
      </c>
      <c r="N25" s="7">
        <f t="shared" si="11"/>
        <v>0</v>
      </c>
    </row>
    <row r="26" spans="1:14" x14ac:dyDescent="0.25">
      <c r="A26" s="2">
        <v>15</v>
      </c>
      <c r="B26" s="1" t="s">
        <v>14</v>
      </c>
      <c r="C26" s="42"/>
      <c r="D26" s="42"/>
      <c r="E26" s="6">
        <f t="shared" si="6"/>
        <v>0</v>
      </c>
      <c r="F26" s="7">
        <f t="shared" si="7"/>
        <v>0</v>
      </c>
      <c r="G26" s="42"/>
      <c r="H26" s="42"/>
      <c r="I26" s="6">
        <f t="shared" si="8"/>
        <v>0</v>
      </c>
      <c r="J26" s="7">
        <f t="shared" si="9"/>
        <v>0</v>
      </c>
      <c r="K26" s="42"/>
      <c r="L26" s="42"/>
      <c r="M26" s="6">
        <f t="shared" si="10"/>
        <v>0</v>
      </c>
      <c r="N26" s="7">
        <f t="shared" si="11"/>
        <v>0</v>
      </c>
    </row>
    <row r="27" spans="1:14" x14ac:dyDescent="0.25">
      <c r="A27" s="2">
        <v>16</v>
      </c>
      <c r="B27" s="1" t="s">
        <v>8</v>
      </c>
      <c r="C27" s="42"/>
      <c r="D27" s="42"/>
      <c r="E27" s="6">
        <f t="shared" si="6"/>
        <v>0</v>
      </c>
      <c r="F27" s="7">
        <f t="shared" si="7"/>
        <v>0</v>
      </c>
      <c r="G27" s="42"/>
      <c r="H27" s="42"/>
      <c r="I27" s="6">
        <f t="shared" si="8"/>
        <v>0</v>
      </c>
      <c r="J27" s="7">
        <f t="shared" si="9"/>
        <v>0</v>
      </c>
      <c r="K27" s="42"/>
      <c r="L27" s="42"/>
      <c r="M27" s="6">
        <f t="shared" si="10"/>
        <v>0</v>
      </c>
      <c r="N27" s="7">
        <f t="shared" si="11"/>
        <v>0</v>
      </c>
    </row>
    <row r="28" spans="1:14" x14ac:dyDescent="0.25">
      <c r="A28" s="2">
        <v>17</v>
      </c>
      <c r="B28" s="1" t="s">
        <v>9</v>
      </c>
      <c r="C28" s="42"/>
      <c r="D28" s="42"/>
      <c r="E28" s="6">
        <f t="shared" si="6"/>
        <v>0</v>
      </c>
      <c r="F28" s="7">
        <f t="shared" si="7"/>
        <v>0</v>
      </c>
      <c r="G28" s="42"/>
      <c r="H28" s="42"/>
      <c r="I28" s="6">
        <f t="shared" si="8"/>
        <v>0</v>
      </c>
      <c r="J28" s="7">
        <f t="shared" si="9"/>
        <v>0</v>
      </c>
      <c r="K28" s="42"/>
      <c r="L28" s="42"/>
      <c r="M28" s="6">
        <f t="shared" si="10"/>
        <v>0</v>
      </c>
      <c r="N28" s="7">
        <f t="shared" si="11"/>
        <v>0</v>
      </c>
    </row>
    <row r="29" spans="1:14" x14ac:dyDescent="0.25">
      <c r="A29" s="2">
        <v>18</v>
      </c>
      <c r="B29" s="1" t="s">
        <v>10</v>
      </c>
      <c r="C29" s="42"/>
      <c r="D29" s="42"/>
      <c r="E29" s="6">
        <f t="shared" si="6"/>
        <v>0</v>
      </c>
      <c r="F29" s="7">
        <f t="shared" si="7"/>
        <v>0</v>
      </c>
      <c r="G29" s="42"/>
      <c r="H29" s="42"/>
      <c r="I29" s="6">
        <f t="shared" si="8"/>
        <v>0</v>
      </c>
      <c r="J29" s="7">
        <f t="shared" si="9"/>
        <v>0</v>
      </c>
      <c r="K29" s="42"/>
      <c r="L29" s="42"/>
      <c r="M29" s="6">
        <f t="shared" si="10"/>
        <v>0</v>
      </c>
      <c r="N29" s="7">
        <f t="shared" si="11"/>
        <v>0</v>
      </c>
    </row>
    <row r="30" spans="1:14" x14ac:dyDescent="0.25">
      <c r="A30" s="2">
        <v>19</v>
      </c>
      <c r="B30" s="1" t="s">
        <v>11</v>
      </c>
      <c r="C30" s="42"/>
      <c r="D30" s="42"/>
      <c r="E30" s="6">
        <f t="shared" ref="E30:E36" si="12">(HOUR(F30))*60+MINUTE(F30)+ IF(SECOND(F30)&gt;30, INT(1+ SECOND(F30)/60), SECOND(F30)/60)</f>
        <v>0</v>
      </c>
      <c r="F30" s="7">
        <f t="shared" ref="F30:F36" si="13">D30-C30</f>
        <v>0</v>
      </c>
      <c r="G30" s="42"/>
      <c r="H30" s="42"/>
      <c r="I30" s="6">
        <f t="shared" ref="I30:I36" si="14">(HOUR(J30))*60+MINUTE(J30)+ IF(SECOND(J30)&gt;30, INT(1+ SECOND(J30)/60), SECOND(J30)/60)</f>
        <v>0</v>
      </c>
      <c r="J30" s="7">
        <f t="shared" ref="J30:J36" si="15">H30-G30</f>
        <v>0</v>
      </c>
      <c r="K30" s="43"/>
      <c r="L30" s="43"/>
      <c r="M30" s="6">
        <f t="shared" ref="M30:M36" si="16">(HOUR(N30))*60+MINUTE(N30)+ IF(SECOND(N30)&gt;30, INT(1+ SECOND(N30)/60), SECOND(N30)/60)</f>
        <v>0</v>
      </c>
      <c r="N30" s="7">
        <f t="shared" ref="N30:N36" si="17">L30-K30</f>
        <v>0</v>
      </c>
    </row>
    <row r="31" spans="1:14" x14ac:dyDescent="0.25">
      <c r="A31" s="2">
        <v>20</v>
      </c>
      <c r="B31" s="1" t="s">
        <v>12</v>
      </c>
      <c r="C31" s="42"/>
      <c r="D31" s="42"/>
      <c r="E31" s="6">
        <f t="shared" si="12"/>
        <v>0</v>
      </c>
      <c r="F31" s="7">
        <f t="shared" si="13"/>
        <v>0</v>
      </c>
      <c r="G31" s="42"/>
      <c r="H31" s="42"/>
      <c r="I31" s="6">
        <f t="shared" si="14"/>
        <v>0</v>
      </c>
      <c r="J31" s="7">
        <f t="shared" si="15"/>
        <v>0</v>
      </c>
      <c r="K31" s="43"/>
      <c r="L31" s="43"/>
      <c r="M31" s="6">
        <f t="shared" si="16"/>
        <v>0</v>
      </c>
      <c r="N31" s="7">
        <f t="shared" si="17"/>
        <v>0</v>
      </c>
    </row>
    <row r="32" spans="1:14" x14ac:dyDescent="0.25">
      <c r="A32" s="2">
        <v>21</v>
      </c>
      <c r="B32" s="1" t="s">
        <v>13</v>
      </c>
      <c r="C32" s="12"/>
      <c r="D32" s="12"/>
      <c r="E32" s="6">
        <f t="shared" si="12"/>
        <v>0</v>
      </c>
      <c r="F32" s="7">
        <f t="shared" si="13"/>
        <v>0</v>
      </c>
      <c r="G32" s="42"/>
      <c r="H32" s="42"/>
      <c r="I32" s="6">
        <f t="shared" si="14"/>
        <v>0</v>
      </c>
      <c r="J32" s="7">
        <f t="shared" si="15"/>
        <v>0</v>
      </c>
      <c r="K32" s="43"/>
      <c r="L32" s="43"/>
      <c r="M32" s="6">
        <f t="shared" si="16"/>
        <v>0</v>
      </c>
      <c r="N32" s="7">
        <f t="shared" si="17"/>
        <v>0</v>
      </c>
    </row>
    <row r="33" spans="1:14" x14ac:dyDescent="0.25">
      <c r="A33" s="2">
        <v>22</v>
      </c>
      <c r="B33" s="1" t="s">
        <v>14</v>
      </c>
      <c r="C33" s="12"/>
      <c r="D33" s="12"/>
      <c r="E33" s="6">
        <f t="shared" si="12"/>
        <v>0</v>
      </c>
      <c r="F33" s="7">
        <f t="shared" si="13"/>
        <v>0</v>
      </c>
      <c r="G33" s="42"/>
      <c r="H33" s="42"/>
      <c r="I33" s="6">
        <f t="shared" si="14"/>
        <v>0</v>
      </c>
      <c r="J33" s="7">
        <f t="shared" si="15"/>
        <v>0</v>
      </c>
      <c r="K33" s="42"/>
      <c r="L33" s="42"/>
      <c r="M33" s="6">
        <f t="shared" si="16"/>
        <v>0</v>
      </c>
      <c r="N33" s="7">
        <f t="shared" si="17"/>
        <v>0</v>
      </c>
    </row>
    <row r="34" spans="1:14" x14ac:dyDescent="0.25">
      <c r="A34" s="2">
        <v>23</v>
      </c>
      <c r="B34" s="1" t="s">
        <v>8</v>
      </c>
      <c r="C34" s="12"/>
      <c r="D34" s="12"/>
      <c r="E34" s="6">
        <f t="shared" si="12"/>
        <v>0</v>
      </c>
      <c r="F34" s="7">
        <f t="shared" si="13"/>
        <v>0</v>
      </c>
      <c r="G34" s="42"/>
      <c r="H34" s="42"/>
      <c r="I34" s="6">
        <f t="shared" si="14"/>
        <v>0</v>
      </c>
      <c r="J34" s="7">
        <f t="shared" si="15"/>
        <v>0</v>
      </c>
      <c r="K34" s="42"/>
      <c r="L34" s="42"/>
      <c r="M34" s="6">
        <f t="shared" si="16"/>
        <v>0</v>
      </c>
      <c r="N34" s="7">
        <f t="shared" si="17"/>
        <v>0</v>
      </c>
    </row>
    <row r="35" spans="1:14" x14ac:dyDescent="0.25">
      <c r="A35" s="2">
        <v>24</v>
      </c>
      <c r="B35" s="1" t="s">
        <v>9</v>
      </c>
      <c r="C35" s="12"/>
      <c r="D35" s="12"/>
      <c r="E35" s="6">
        <f t="shared" si="12"/>
        <v>0</v>
      </c>
      <c r="F35" s="7">
        <f t="shared" si="13"/>
        <v>0</v>
      </c>
      <c r="G35" s="42"/>
      <c r="H35" s="42"/>
      <c r="I35" s="6">
        <f t="shared" si="14"/>
        <v>0</v>
      </c>
      <c r="J35" s="7">
        <f t="shared" si="15"/>
        <v>0</v>
      </c>
      <c r="K35" s="43"/>
      <c r="L35" s="43"/>
      <c r="M35" s="6">
        <f t="shared" si="16"/>
        <v>0</v>
      </c>
      <c r="N35" s="7">
        <f t="shared" si="17"/>
        <v>0</v>
      </c>
    </row>
    <row r="36" spans="1:14" x14ac:dyDescent="0.25">
      <c r="A36" s="2">
        <v>25</v>
      </c>
      <c r="B36" s="1" t="s">
        <v>10</v>
      </c>
      <c r="C36" s="12"/>
      <c r="D36" s="12"/>
      <c r="E36" s="6">
        <f t="shared" si="12"/>
        <v>0</v>
      </c>
      <c r="F36" s="7">
        <f t="shared" si="13"/>
        <v>0</v>
      </c>
      <c r="G36" s="42"/>
      <c r="H36" s="42"/>
      <c r="I36" s="6">
        <f t="shared" si="14"/>
        <v>0</v>
      </c>
      <c r="J36" s="7">
        <f t="shared" si="15"/>
        <v>0</v>
      </c>
      <c r="K36" s="43"/>
      <c r="L36" s="43"/>
      <c r="M36" s="6">
        <f t="shared" si="16"/>
        <v>0</v>
      </c>
      <c r="N36" s="7">
        <f t="shared" si="17"/>
        <v>0</v>
      </c>
    </row>
    <row r="37" spans="1:14" x14ac:dyDescent="0.25">
      <c r="C37" s="295" t="s">
        <v>18</v>
      </c>
      <c r="D37" s="296"/>
      <c r="E37" s="8">
        <f>SUM(E6:E36)</f>
        <v>0</v>
      </c>
      <c r="F37" s="8">
        <f>SUM(F6:F36)*24</f>
        <v>0</v>
      </c>
      <c r="G37" s="297" t="s">
        <v>19</v>
      </c>
      <c r="H37" s="298"/>
      <c r="I37" s="9">
        <f>SUM(I6:I36)</f>
        <v>0</v>
      </c>
      <c r="J37" s="9">
        <f>SUM(J6:J36)*24</f>
        <v>0</v>
      </c>
      <c r="K37" s="299" t="s">
        <v>20</v>
      </c>
      <c r="L37" s="300"/>
      <c r="M37" s="10">
        <f>SUM(M6:M36)</f>
        <v>0</v>
      </c>
      <c r="N37" s="10">
        <f>SUM(N6:N36)*24</f>
        <v>0</v>
      </c>
    </row>
    <row r="38" spans="1:14" x14ac:dyDescent="0.25">
      <c r="C38" s="310" t="s">
        <v>21</v>
      </c>
      <c r="D38" s="310"/>
      <c r="E38" s="310"/>
      <c r="F38" s="11">
        <f>F37+J37+N37</f>
        <v>0</v>
      </c>
    </row>
    <row r="40" spans="1:14" x14ac:dyDescent="0.25">
      <c r="B40" s="60"/>
      <c r="C40" s="274" t="s">
        <v>25</v>
      </c>
      <c r="D40" s="275"/>
      <c r="E40" s="275"/>
      <c r="F40" s="275"/>
      <c r="G40" s="275"/>
      <c r="H40" s="275"/>
      <c r="I40" s="275"/>
      <c r="J40" s="275"/>
      <c r="K40" s="275"/>
      <c r="L40" s="275"/>
      <c r="M40" s="276"/>
    </row>
    <row r="41" spans="1:14" x14ac:dyDescent="0.25">
      <c r="B41" s="61"/>
      <c r="C41" s="274" t="s">
        <v>22</v>
      </c>
      <c r="D41" s="275"/>
      <c r="E41" s="275"/>
      <c r="F41" s="275"/>
      <c r="G41" s="275"/>
      <c r="H41" s="275"/>
      <c r="I41" s="275"/>
      <c r="J41" s="275"/>
      <c r="K41" s="275"/>
      <c r="L41" s="275"/>
      <c r="M41" s="276"/>
    </row>
    <row r="42" spans="1:14" ht="10.5" customHeight="1" x14ac:dyDescent="0.25">
      <c r="B42" s="62"/>
      <c r="C42" s="274" t="s">
        <v>23</v>
      </c>
      <c r="D42" s="275"/>
      <c r="E42" s="275"/>
      <c r="F42" s="275"/>
      <c r="G42" s="275"/>
      <c r="H42" s="275"/>
      <c r="I42" s="275"/>
      <c r="J42" s="275"/>
      <c r="K42" s="275"/>
      <c r="L42" s="275"/>
      <c r="M42" s="276"/>
    </row>
    <row r="43" spans="1:14" x14ac:dyDescent="0.25">
      <c r="B43" s="63"/>
      <c r="C43" s="274" t="s">
        <v>24</v>
      </c>
      <c r="D43" s="275"/>
      <c r="E43" s="275"/>
      <c r="F43" s="275"/>
      <c r="G43" s="275"/>
      <c r="H43" s="275"/>
      <c r="I43" s="275"/>
      <c r="J43" s="275"/>
      <c r="K43" s="275"/>
      <c r="L43" s="275"/>
      <c r="M43" s="276"/>
    </row>
    <row r="44" spans="1:14" x14ac:dyDescent="0.25">
      <c r="B44" s="64" t="s">
        <v>132</v>
      </c>
      <c r="C44" s="274" t="s">
        <v>63</v>
      </c>
      <c r="D44" s="275"/>
      <c r="E44" s="275"/>
      <c r="F44" s="275"/>
      <c r="G44" s="275"/>
      <c r="H44" s="275"/>
      <c r="I44" s="275"/>
      <c r="J44" s="275"/>
      <c r="K44" s="275"/>
      <c r="L44" s="275"/>
      <c r="M44" s="276"/>
    </row>
    <row r="45" spans="1:14" x14ac:dyDescent="0.25">
      <c r="B45" s="64" t="s">
        <v>133</v>
      </c>
      <c r="C45" s="274" t="s">
        <v>129</v>
      </c>
      <c r="D45" s="275"/>
      <c r="E45" s="275"/>
      <c r="F45" s="275"/>
      <c r="G45" s="275"/>
      <c r="H45" s="275"/>
      <c r="I45" s="275"/>
      <c r="J45" s="275"/>
      <c r="K45" s="275"/>
      <c r="L45" s="275"/>
      <c r="M45" s="276"/>
    </row>
    <row r="46" spans="1:14" x14ac:dyDescent="0.25">
      <c r="B46" s="64" t="s">
        <v>131</v>
      </c>
      <c r="C46" s="274" t="s">
        <v>130</v>
      </c>
      <c r="D46" s="275"/>
      <c r="E46" s="275"/>
      <c r="F46" s="275"/>
      <c r="G46" s="275"/>
      <c r="H46" s="275"/>
      <c r="I46" s="275"/>
      <c r="J46" s="275"/>
      <c r="K46" s="275"/>
      <c r="L46" s="275"/>
      <c r="M46" s="276"/>
    </row>
  </sheetData>
  <mergeCells count="26">
    <mergeCell ref="C45:M45"/>
    <mergeCell ref="C46:M46"/>
    <mergeCell ref="C40:M40"/>
    <mergeCell ref="C41:M41"/>
    <mergeCell ref="C42:M42"/>
    <mergeCell ref="C43:M43"/>
    <mergeCell ref="C44:M44"/>
    <mergeCell ref="C38:E38"/>
    <mergeCell ref="I4:I5"/>
    <mergeCell ref="J4:J5"/>
    <mergeCell ref="K4:L4"/>
    <mergeCell ref="M4:M5"/>
    <mergeCell ref="N4:N5"/>
    <mergeCell ref="C37:D37"/>
    <mergeCell ref="G37:H37"/>
    <mergeCell ref="K37:L37"/>
    <mergeCell ref="A1:N1"/>
    <mergeCell ref="A2:N2"/>
    <mergeCell ref="A3:E3"/>
    <mergeCell ref="F3:N3"/>
    <mergeCell ref="A4:A5"/>
    <mergeCell ref="B4:B5"/>
    <mergeCell ref="C4:D4"/>
    <mergeCell ref="E4:E5"/>
    <mergeCell ref="F4:F5"/>
    <mergeCell ref="G4:H4"/>
  </mergeCells>
  <pageMargins left="0.4" right="0.25" top="0.6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6" workbookViewId="0">
      <selection activeCell="A4" sqref="A4:A5"/>
    </sheetView>
  </sheetViews>
  <sheetFormatPr defaultRowHeight="15" x14ac:dyDescent="0.25"/>
  <cols>
    <col min="1" max="1" width="5.140625" style="5" bestFit="1" customWidth="1"/>
    <col min="2" max="2" width="5.140625" style="4" bestFit="1" customWidth="1"/>
    <col min="3" max="3" width="5.5703125" bestFit="1" customWidth="1"/>
    <col min="4" max="4" width="6" bestFit="1" customWidth="1"/>
    <col min="5" max="5" width="8.5703125" customWidth="1"/>
    <col min="6" max="6" width="7.7109375" customWidth="1"/>
    <col min="7" max="7" width="5.5703125" bestFit="1" customWidth="1"/>
    <col min="8" max="8" width="6" bestFit="1" customWidth="1"/>
    <col min="9" max="9" width="8.7109375" customWidth="1"/>
    <col min="10" max="10" width="7.42578125" customWidth="1"/>
    <col min="11" max="11" width="5.5703125" bestFit="1" customWidth="1"/>
    <col min="12" max="12" width="6" bestFit="1" customWidth="1"/>
    <col min="13" max="14" width="8" customWidth="1"/>
  </cols>
  <sheetData>
    <row r="1" spans="1:14" ht="27.75" customHeight="1" x14ac:dyDescent="0.25">
      <c r="A1" s="301" t="s">
        <v>66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4" ht="20.100000000000001" customHeight="1" x14ac:dyDescent="0.25">
      <c r="A2" s="302" t="s">
        <v>69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</row>
    <row r="3" spans="1:14" x14ac:dyDescent="0.25">
      <c r="A3" s="303" t="s">
        <v>71</v>
      </c>
      <c r="B3" s="287"/>
      <c r="C3" s="287"/>
      <c r="D3" s="287"/>
      <c r="E3" s="287"/>
      <c r="F3" s="287" t="s">
        <v>70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8" t="s">
        <v>0</v>
      </c>
      <c r="B4" s="268" t="s">
        <v>1</v>
      </c>
      <c r="C4" s="304" t="s">
        <v>2</v>
      </c>
      <c r="D4" s="305"/>
      <c r="E4" s="306" t="s">
        <v>6</v>
      </c>
      <c r="F4" s="306" t="s">
        <v>16</v>
      </c>
      <c r="G4" s="308" t="s">
        <v>5</v>
      </c>
      <c r="H4" s="309"/>
      <c r="I4" s="306" t="s">
        <v>6</v>
      </c>
      <c r="J4" s="306" t="s">
        <v>15</v>
      </c>
      <c r="K4" s="311" t="s">
        <v>7</v>
      </c>
      <c r="L4" s="312"/>
      <c r="M4" s="313" t="s">
        <v>6</v>
      </c>
      <c r="N4" s="294" t="s">
        <v>17</v>
      </c>
    </row>
    <row r="5" spans="1:14" x14ac:dyDescent="0.25">
      <c r="A5" s="269"/>
      <c r="B5" s="269"/>
      <c r="C5" s="21" t="s">
        <v>3</v>
      </c>
      <c r="D5" s="21" t="s">
        <v>4</v>
      </c>
      <c r="E5" s="307"/>
      <c r="F5" s="307"/>
      <c r="G5" s="22" t="s">
        <v>3</v>
      </c>
      <c r="H5" s="22" t="s">
        <v>4</v>
      </c>
      <c r="I5" s="307"/>
      <c r="J5" s="307"/>
      <c r="K5" s="23" t="s">
        <v>3</v>
      </c>
      <c r="L5" s="23" t="s">
        <v>4</v>
      </c>
      <c r="M5" s="313"/>
      <c r="N5" s="294"/>
    </row>
    <row r="6" spans="1:14" x14ac:dyDescent="0.25">
      <c r="A6" s="2">
        <v>26</v>
      </c>
      <c r="B6" s="1" t="s">
        <v>10</v>
      </c>
      <c r="C6" s="12"/>
      <c r="D6" s="12"/>
      <c r="E6" s="6">
        <f t="shared" ref="E6:E35" si="0">(HOUR(F6))*60+MINUTE(F6)+ IF(SECOND(F6)&gt;30, INT(1+ SECOND(F6)/60), SECOND(F6)/60)</f>
        <v>0</v>
      </c>
      <c r="F6" s="7">
        <f t="shared" ref="F6:F35" si="1">D6-C6</f>
        <v>0</v>
      </c>
      <c r="G6" s="12"/>
      <c r="H6" s="12"/>
      <c r="I6" s="6">
        <f t="shared" ref="I6:I35" si="2">(HOUR(J6))*60+MINUTE(J6)+ IF(SECOND(J6)&gt;30, INT(1+ SECOND(J6)/60), SECOND(J6)/60)</f>
        <v>0</v>
      </c>
      <c r="J6" s="7">
        <f t="shared" ref="J6:J35" si="3">H6-G6</f>
        <v>0</v>
      </c>
      <c r="K6" s="3"/>
      <c r="L6" s="40"/>
      <c r="M6" s="6">
        <f t="shared" ref="M6:M35" si="4">(HOUR(N6))*60+MINUTE(N6)+ IF(SECOND(N6)&gt;30, INT(1+ SECOND(N6)/60), SECOND(N6)/60)</f>
        <v>0</v>
      </c>
      <c r="N6" s="7">
        <f t="shared" ref="N6:N35" si="5">L6-K6</f>
        <v>0</v>
      </c>
    </row>
    <row r="7" spans="1:14" x14ac:dyDescent="0.25">
      <c r="A7" s="2">
        <v>27</v>
      </c>
      <c r="B7" s="1" t="s">
        <v>11</v>
      </c>
      <c r="C7" s="12"/>
      <c r="D7" s="12"/>
      <c r="E7" s="6">
        <f t="shared" si="0"/>
        <v>0</v>
      </c>
      <c r="F7" s="7">
        <f t="shared" si="1"/>
        <v>0</v>
      </c>
      <c r="G7" s="12"/>
      <c r="H7" s="12"/>
      <c r="I7" s="6">
        <f t="shared" si="2"/>
        <v>0</v>
      </c>
      <c r="J7" s="7">
        <f t="shared" si="3"/>
        <v>0</v>
      </c>
      <c r="K7" s="3"/>
      <c r="L7" s="3"/>
      <c r="M7" s="6">
        <f t="shared" si="4"/>
        <v>0</v>
      </c>
      <c r="N7" s="7">
        <f t="shared" si="5"/>
        <v>0</v>
      </c>
    </row>
    <row r="8" spans="1:14" x14ac:dyDescent="0.25">
      <c r="A8" s="2">
        <v>28</v>
      </c>
      <c r="B8" s="1" t="s">
        <v>12</v>
      </c>
      <c r="C8" s="12"/>
      <c r="D8" s="12"/>
      <c r="E8" s="6">
        <f t="shared" si="0"/>
        <v>0</v>
      </c>
      <c r="F8" s="7">
        <f t="shared" si="1"/>
        <v>0</v>
      </c>
      <c r="G8" s="12"/>
      <c r="H8" s="12"/>
      <c r="I8" s="6">
        <f t="shared" si="2"/>
        <v>0</v>
      </c>
      <c r="J8" s="7">
        <f t="shared" si="3"/>
        <v>0</v>
      </c>
      <c r="K8" s="3"/>
      <c r="L8" s="3"/>
      <c r="M8" s="6">
        <f t="shared" si="4"/>
        <v>0</v>
      </c>
      <c r="N8" s="7">
        <f t="shared" si="5"/>
        <v>0</v>
      </c>
    </row>
    <row r="9" spans="1:14" x14ac:dyDescent="0.25">
      <c r="A9" s="2">
        <v>29</v>
      </c>
      <c r="B9" s="1" t="s">
        <v>13</v>
      </c>
      <c r="C9" s="12"/>
      <c r="D9" s="12"/>
      <c r="E9" s="6">
        <f t="shared" si="0"/>
        <v>0</v>
      </c>
      <c r="F9" s="7">
        <f t="shared" si="1"/>
        <v>0</v>
      </c>
      <c r="G9" s="12"/>
      <c r="H9" s="12"/>
      <c r="I9" s="6">
        <f t="shared" si="2"/>
        <v>0</v>
      </c>
      <c r="J9" s="7">
        <f t="shared" si="3"/>
        <v>0</v>
      </c>
      <c r="K9" s="3"/>
      <c r="L9" s="3"/>
      <c r="M9" s="6">
        <f t="shared" si="4"/>
        <v>0</v>
      </c>
      <c r="N9" s="7">
        <f t="shared" si="5"/>
        <v>0</v>
      </c>
    </row>
    <row r="10" spans="1:14" x14ac:dyDescent="0.25">
      <c r="A10" s="2">
        <v>30</v>
      </c>
      <c r="B10" s="1" t="s">
        <v>14</v>
      </c>
      <c r="C10" s="12"/>
      <c r="D10" s="12"/>
      <c r="E10" s="6">
        <f t="shared" si="0"/>
        <v>0</v>
      </c>
      <c r="F10" s="7">
        <f t="shared" si="1"/>
        <v>0</v>
      </c>
      <c r="G10" s="12"/>
      <c r="H10" s="12"/>
      <c r="I10" s="6">
        <f t="shared" si="2"/>
        <v>0</v>
      </c>
      <c r="J10" s="7">
        <f t="shared" si="3"/>
        <v>0</v>
      </c>
      <c r="K10" s="3"/>
      <c r="L10" s="3"/>
      <c r="M10" s="6">
        <f t="shared" si="4"/>
        <v>0</v>
      </c>
      <c r="N10" s="7">
        <f t="shared" si="5"/>
        <v>0</v>
      </c>
    </row>
    <row r="11" spans="1:14" x14ac:dyDescent="0.25">
      <c r="A11" s="2">
        <v>1</v>
      </c>
      <c r="B11" s="1" t="s">
        <v>8</v>
      </c>
      <c r="C11" s="12"/>
      <c r="D11" s="12"/>
      <c r="E11" s="6">
        <f t="shared" si="0"/>
        <v>0</v>
      </c>
      <c r="F11" s="7">
        <f t="shared" si="1"/>
        <v>0</v>
      </c>
      <c r="G11" s="12"/>
      <c r="H11" s="12"/>
      <c r="I11" s="6">
        <f t="shared" si="2"/>
        <v>0</v>
      </c>
      <c r="J11" s="7">
        <f t="shared" si="3"/>
        <v>0</v>
      </c>
      <c r="K11" s="3"/>
      <c r="L11" s="3"/>
      <c r="M11" s="6">
        <f t="shared" si="4"/>
        <v>0</v>
      </c>
      <c r="N11" s="7">
        <f t="shared" si="5"/>
        <v>0</v>
      </c>
    </row>
    <row r="12" spans="1:14" x14ac:dyDescent="0.25">
      <c r="A12" s="2">
        <v>2</v>
      </c>
      <c r="B12" s="1" t="s">
        <v>9</v>
      </c>
      <c r="C12" s="12"/>
      <c r="D12" s="12"/>
      <c r="E12" s="6">
        <f t="shared" si="0"/>
        <v>0</v>
      </c>
      <c r="F12" s="7">
        <f t="shared" si="1"/>
        <v>0</v>
      </c>
      <c r="G12" s="12"/>
      <c r="H12" s="12"/>
      <c r="I12" s="6">
        <f t="shared" si="2"/>
        <v>0</v>
      </c>
      <c r="J12" s="7">
        <f t="shared" si="3"/>
        <v>0</v>
      </c>
      <c r="K12" s="3"/>
      <c r="L12" s="3"/>
      <c r="M12" s="6">
        <f t="shared" si="4"/>
        <v>0</v>
      </c>
      <c r="N12" s="7">
        <f t="shared" si="5"/>
        <v>0</v>
      </c>
    </row>
    <row r="13" spans="1:14" x14ac:dyDescent="0.25">
      <c r="A13" s="2">
        <v>3</v>
      </c>
      <c r="B13" s="1" t="s">
        <v>10</v>
      </c>
      <c r="C13" s="12"/>
      <c r="D13" s="12"/>
      <c r="E13" s="6">
        <f t="shared" si="0"/>
        <v>0</v>
      </c>
      <c r="F13" s="7">
        <f t="shared" si="1"/>
        <v>0</v>
      </c>
      <c r="G13" s="12"/>
      <c r="H13" s="12"/>
      <c r="I13" s="6">
        <f t="shared" si="2"/>
        <v>0</v>
      </c>
      <c r="J13" s="7">
        <f t="shared" si="3"/>
        <v>0</v>
      </c>
      <c r="K13" s="12"/>
      <c r="L13" s="12"/>
      <c r="M13" s="6">
        <f t="shared" si="4"/>
        <v>0</v>
      </c>
      <c r="N13" s="7">
        <f t="shared" si="5"/>
        <v>0</v>
      </c>
    </row>
    <row r="14" spans="1:14" x14ac:dyDescent="0.25">
      <c r="A14" s="2">
        <v>4</v>
      </c>
      <c r="B14" s="1" t="s">
        <v>11</v>
      </c>
      <c r="C14" s="12"/>
      <c r="D14" s="12"/>
      <c r="E14" s="6">
        <f t="shared" si="0"/>
        <v>0</v>
      </c>
      <c r="F14" s="7">
        <f t="shared" si="1"/>
        <v>0</v>
      </c>
      <c r="G14" s="12"/>
      <c r="H14" s="12"/>
      <c r="I14" s="6">
        <f t="shared" si="2"/>
        <v>0</v>
      </c>
      <c r="J14" s="7">
        <f t="shared" si="3"/>
        <v>0</v>
      </c>
      <c r="K14" s="41"/>
      <c r="L14" s="41"/>
      <c r="M14" s="6">
        <f t="shared" si="4"/>
        <v>0</v>
      </c>
      <c r="N14" s="7">
        <f t="shared" si="5"/>
        <v>0</v>
      </c>
    </row>
    <row r="15" spans="1:14" x14ac:dyDescent="0.25">
      <c r="A15" s="2">
        <v>5</v>
      </c>
      <c r="B15" s="1" t="s">
        <v>12</v>
      </c>
      <c r="C15" s="12"/>
      <c r="D15" s="12"/>
      <c r="E15" s="6">
        <f t="shared" si="0"/>
        <v>0</v>
      </c>
      <c r="F15" s="7">
        <f t="shared" si="1"/>
        <v>0</v>
      </c>
      <c r="G15" s="12"/>
      <c r="H15" s="12"/>
      <c r="I15" s="6">
        <f t="shared" si="2"/>
        <v>0</v>
      </c>
      <c r="J15" s="7">
        <f t="shared" si="3"/>
        <v>0</v>
      </c>
      <c r="K15" s="41"/>
      <c r="L15" s="41"/>
      <c r="M15" s="6">
        <f t="shared" si="4"/>
        <v>0</v>
      </c>
      <c r="N15" s="7">
        <f t="shared" si="5"/>
        <v>0</v>
      </c>
    </row>
    <row r="16" spans="1:14" x14ac:dyDescent="0.25">
      <c r="A16" s="2">
        <v>6</v>
      </c>
      <c r="B16" s="1" t="s">
        <v>13</v>
      </c>
      <c r="C16" s="12"/>
      <c r="D16" s="12"/>
      <c r="E16" s="6">
        <f t="shared" si="0"/>
        <v>0</v>
      </c>
      <c r="F16" s="7">
        <f t="shared" si="1"/>
        <v>0</v>
      </c>
      <c r="G16" s="12"/>
      <c r="H16" s="12"/>
      <c r="I16" s="6">
        <f t="shared" si="2"/>
        <v>0</v>
      </c>
      <c r="J16" s="7">
        <f t="shared" si="3"/>
        <v>0</v>
      </c>
      <c r="K16" s="41"/>
      <c r="L16" s="41"/>
      <c r="M16" s="6">
        <f t="shared" si="4"/>
        <v>0</v>
      </c>
      <c r="N16" s="7">
        <f t="shared" si="5"/>
        <v>0</v>
      </c>
    </row>
    <row r="17" spans="1:14" x14ac:dyDescent="0.25">
      <c r="A17" s="2">
        <v>7</v>
      </c>
      <c r="B17" s="1" t="s">
        <v>14</v>
      </c>
      <c r="C17" s="12"/>
      <c r="D17" s="12"/>
      <c r="E17" s="6">
        <f t="shared" si="0"/>
        <v>0</v>
      </c>
      <c r="F17" s="7">
        <f t="shared" si="1"/>
        <v>0</v>
      </c>
      <c r="G17" s="12"/>
      <c r="H17" s="12"/>
      <c r="I17" s="6">
        <f t="shared" si="2"/>
        <v>0</v>
      </c>
      <c r="J17" s="7">
        <f t="shared" si="3"/>
        <v>0</v>
      </c>
      <c r="K17" s="41"/>
      <c r="L17" s="41"/>
      <c r="M17" s="6">
        <f t="shared" si="4"/>
        <v>0</v>
      </c>
      <c r="N17" s="7">
        <f t="shared" si="5"/>
        <v>0</v>
      </c>
    </row>
    <row r="18" spans="1:14" x14ac:dyDescent="0.25">
      <c r="A18" s="2">
        <v>8</v>
      </c>
      <c r="B18" s="1" t="s">
        <v>8</v>
      </c>
      <c r="C18" s="12"/>
      <c r="D18" s="12"/>
      <c r="E18" s="6">
        <f t="shared" si="0"/>
        <v>0</v>
      </c>
      <c r="F18" s="7">
        <f t="shared" si="1"/>
        <v>0</v>
      </c>
      <c r="G18" s="12"/>
      <c r="H18" s="12"/>
      <c r="I18" s="6">
        <f t="shared" si="2"/>
        <v>0</v>
      </c>
      <c r="J18" s="7">
        <f t="shared" si="3"/>
        <v>0</v>
      </c>
      <c r="K18" s="41"/>
      <c r="L18" s="41"/>
      <c r="M18" s="6">
        <f t="shared" si="4"/>
        <v>0</v>
      </c>
      <c r="N18" s="7">
        <f t="shared" si="5"/>
        <v>0</v>
      </c>
    </row>
    <row r="19" spans="1:14" x14ac:dyDescent="0.25">
      <c r="A19" s="2">
        <v>9</v>
      </c>
      <c r="B19" s="1" t="s">
        <v>9</v>
      </c>
      <c r="C19" s="12"/>
      <c r="D19" s="12"/>
      <c r="E19" s="6">
        <f t="shared" si="0"/>
        <v>0</v>
      </c>
      <c r="F19" s="7">
        <f t="shared" si="1"/>
        <v>0</v>
      </c>
      <c r="G19" s="12"/>
      <c r="H19" s="12"/>
      <c r="I19" s="6">
        <f t="shared" si="2"/>
        <v>0</v>
      </c>
      <c r="J19" s="7">
        <f t="shared" si="3"/>
        <v>0</v>
      </c>
      <c r="K19" s="41"/>
      <c r="L19" s="41"/>
      <c r="M19" s="6">
        <f t="shared" si="4"/>
        <v>0</v>
      </c>
      <c r="N19" s="7">
        <f t="shared" si="5"/>
        <v>0</v>
      </c>
    </row>
    <row r="20" spans="1:14" x14ac:dyDescent="0.25">
      <c r="A20" s="24">
        <v>10</v>
      </c>
      <c r="B20" s="25" t="s">
        <v>10</v>
      </c>
      <c r="C20" s="26"/>
      <c r="D20" s="26"/>
      <c r="E20" s="27">
        <f t="shared" si="0"/>
        <v>0</v>
      </c>
      <c r="F20" s="26">
        <f t="shared" si="1"/>
        <v>0</v>
      </c>
      <c r="G20" s="26"/>
      <c r="H20" s="26"/>
      <c r="I20" s="27">
        <f t="shared" si="2"/>
        <v>0</v>
      </c>
      <c r="J20" s="26">
        <f t="shared" si="3"/>
        <v>0</v>
      </c>
      <c r="K20" s="28"/>
      <c r="L20" s="28"/>
      <c r="M20" s="27">
        <f t="shared" si="4"/>
        <v>0</v>
      </c>
      <c r="N20" s="26">
        <f t="shared" si="5"/>
        <v>0</v>
      </c>
    </row>
    <row r="21" spans="1:14" x14ac:dyDescent="0.25">
      <c r="A21" s="2">
        <v>11</v>
      </c>
      <c r="B21" s="1" t="s">
        <v>11</v>
      </c>
      <c r="C21" s="12"/>
      <c r="D21" s="12"/>
      <c r="E21" s="6">
        <f t="shared" si="0"/>
        <v>0</v>
      </c>
      <c r="F21" s="7">
        <f t="shared" si="1"/>
        <v>0</v>
      </c>
      <c r="G21" s="12"/>
      <c r="H21" s="12"/>
      <c r="I21" s="6">
        <f t="shared" si="2"/>
        <v>0</v>
      </c>
      <c r="J21" s="7">
        <f t="shared" si="3"/>
        <v>0</v>
      </c>
      <c r="K21" s="12"/>
      <c r="L21" s="12"/>
      <c r="M21" s="6">
        <f t="shared" si="4"/>
        <v>0</v>
      </c>
      <c r="N21" s="7">
        <f t="shared" si="5"/>
        <v>0</v>
      </c>
    </row>
    <row r="22" spans="1:14" x14ac:dyDescent="0.25">
      <c r="A22" s="2">
        <v>12</v>
      </c>
      <c r="B22" s="1" t="s">
        <v>12</v>
      </c>
      <c r="C22" s="12"/>
      <c r="D22" s="12"/>
      <c r="E22" s="6">
        <f t="shared" si="0"/>
        <v>0</v>
      </c>
      <c r="F22" s="7">
        <f t="shared" si="1"/>
        <v>0</v>
      </c>
      <c r="G22" s="12"/>
      <c r="H22" s="12"/>
      <c r="I22" s="6">
        <f t="shared" si="2"/>
        <v>0</v>
      </c>
      <c r="J22" s="7">
        <f t="shared" si="3"/>
        <v>0</v>
      </c>
      <c r="K22" s="41"/>
      <c r="L22" s="41"/>
      <c r="M22" s="6">
        <f t="shared" si="4"/>
        <v>0</v>
      </c>
      <c r="N22" s="7">
        <f t="shared" si="5"/>
        <v>0</v>
      </c>
    </row>
    <row r="23" spans="1:14" x14ac:dyDescent="0.25">
      <c r="A23" s="2">
        <v>13</v>
      </c>
      <c r="B23" s="1" t="s">
        <v>13</v>
      </c>
      <c r="C23" s="12"/>
      <c r="D23" s="12"/>
      <c r="E23" s="6">
        <f t="shared" si="0"/>
        <v>0</v>
      </c>
      <c r="F23" s="7">
        <f t="shared" si="1"/>
        <v>0</v>
      </c>
      <c r="G23" s="12"/>
      <c r="H23" s="12"/>
      <c r="I23" s="6">
        <f t="shared" si="2"/>
        <v>0</v>
      </c>
      <c r="J23" s="7">
        <f t="shared" si="3"/>
        <v>0</v>
      </c>
      <c r="K23" s="3"/>
      <c r="L23" s="3"/>
      <c r="M23" s="6">
        <f t="shared" si="4"/>
        <v>0</v>
      </c>
      <c r="N23" s="7">
        <f t="shared" si="5"/>
        <v>0</v>
      </c>
    </row>
    <row r="24" spans="1:14" x14ac:dyDescent="0.25">
      <c r="A24" s="2">
        <v>14</v>
      </c>
      <c r="B24" s="1" t="s">
        <v>14</v>
      </c>
      <c r="C24" s="12"/>
      <c r="D24" s="12"/>
      <c r="E24" s="6">
        <f t="shared" si="0"/>
        <v>0</v>
      </c>
      <c r="F24" s="7">
        <f t="shared" si="1"/>
        <v>0</v>
      </c>
      <c r="G24" s="12"/>
      <c r="H24" s="12"/>
      <c r="I24" s="6">
        <f t="shared" si="2"/>
        <v>0</v>
      </c>
      <c r="J24" s="7">
        <f t="shared" si="3"/>
        <v>0</v>
      </c>
      <c r="K24" s="3"/>
      <c r="L24" s="3"/>
      <c r="M24" s="6">
        <f t="shared" si="4"/>
        <v>0</v>
      </c>
      <c r="N24" s="7">
        <f t="shared" si="5"/>
        <v>0</v>
      </c>
    </row>
    <row r="25" spans="1:14" x14ac:dyDescent="0.25">
      <c r="A25" s="2">
        <v>15</v>
      </c>
      <c r="B25" s="1" t="s">
        <v>8</v>
      </c>
      <c r="C25" s="12"/>
      <c r="D25" s="12"/>
      <c r="E25" s="6">
        <f t="shared" si="0"/>
        <v>0</v>
      </c>
      <c r="F25" s="7">
        <f t="shared" si="1"/>
        <v>0</v>
      </c>
      <c r="G25" s="12"/>
      <c r="H25" s="12"/>
      <c r="I25" s="6">
        <f t="shared" si="2"/>
        <v>0</v>
      </c>
      <c r="J25" s="7">
        <f t="shared" si="3"/>
        <v>0</v>
      </c>
      <c r="K25" s="3"/>
      <c r="L25" s="3"/>
      <c r="M25" s="6">
        <f t="shared" si="4"/>
        <v>0</v>
      </c>
      <c r="N25" s="7">
        <f t="shared" si="5"/>
        <v>0</v>
      </c>
    </row>
    <row r="26" spans="1:14" x14ac:dyDescent="0.25">
      <c r="A26" s="2">
        <v>16</v>
      </c>
      <c r="B26" s="1" t="s">
        <v>9</v>
      </c>
      <c r="C26" s="12"/>
      <c r="D26" s="12"/>
      <c r="E26" s="6">
        <f t="shared" si="0"/>
        <v>0</v>
      </c>
      <c r="F26" s="7">
        <f t="shared" si="1"/>
        <v>0</v>
      </c>
      <c r="G26" s="12"/>
      <c r="H26" s="12"/>
      <c r="I26" s="6">
        <f t="shared" si="2"/>
        <v>0</v>
      </c>
      <c r="J26" s="7">
        <f t="shared" si="3"/>
        <v>0</v>
      </c>
      <c r="K26" s="3"/>
      <c r="L26" s="3"/>
      <c r="M26" s="6">
        <f t="shared" si="4"/>
        <v>0</v>
      </c>
      <c r="N26" s="7">
        <f t="shared" si="5"/>
        <v>0</v>
      </c>
    </row>
    <row r="27" spans="1:14" x14ac:dyDescent="0.25">
      <c r="A27" s="2">
        <v>17</v>
      </c>
      <c r="B27" s="1" t="s">
        <v>10</v>
      </c>
      <c r="C27" s="12"/>
      <c r="D27" s="12"/>
      <c r="E27" s="6">
        <f t="shared" si="0"/>
        <v>0</v>
      </c>
      <c r="F27" s="7">
        <f t="shared" si="1"/>
        <v>0</v>
      </c>
      <c r="G27" s="12"/>
      <c r="H27" s="12"/>
      <c r="I27" s="6">
        <f t="shared" si="2"/>
        <v>0</v>
      </c>
      <c r="J27" s="7">
        <f t="shared" si="3"/>
        <v>0</v>
      </c>
      <c r="K27" s="3"/>
      <c r="L27" s="3"/>
      <c r="M27" s="6">
        <f t="shared" si="4"/>
        <v>0</v>
      </c>
      <c r="N27" s="7">
        <f t="shared" si="5"/>
        <v>0</v>
      </c>
    </row>
    <row r="28" spans="1:14" x14ac:dyDescent="0.25">
      <c r="A28" s="2">
        <v>18</v>
      </c>
      <c r="B28" s="1" t="s">
        <v>11</v>
      </c>
      <c r="C28" s="12"/>
      <c r="D28" s="12"/>
      <c r="E28" s="6">
        <f t="shared" si="0"/>
        <v>0</v>
      </c>
      <c r="F28" s="7">
        <f t="shared" si="1"/>
        <v>0</v>
      </c>
      <c r="G28" s="12"/>
      <c r="H28" s="12"/>
      <c r="I28" s="6">
        <f t="shared" si="2"/>
        <v>0</v>
      </c>
      <c r="J28" s="7">
        <f t="shared" si="3"/>
        <v>0</v>
      </c>
      <c r="K28" s="3"/>
      <c r="L28" s="3"/>
      <c r="M28" s="6">
        <f t="shared" si="4"/>
        <v>0</v>
      </c>
      <c r="N28" s="7">
        <f t="shared" si="5"/>
        <v>0</v>
      </c>
    </row>
    <row r="29" spans="1:14" x14ac:dyDescent="0.25">
      <c r="A29" s="2">
        <v>19</v>
      </c>
      <c r="B29" s="1" t="s">
        <v>12</v>
      </c>
      <c r="C29" s="12"/>
      <c r="D29" s="12"/>
      <c r="E29" s="6">
        <f t="shared" si="0"/>
        <v>0</v>
      </c>
      <c r="F29" s="7">
        <f t="shared" si="1"/>
        <v>0</v>
      </c>
      <c r="G29" s="12"/>
      <c r="H29" s="12"/>
      <c r="I29" s="6">
        <f t="shared" si="2"/>
        <v>0</v>
      </c>
      <c r="J29" s="7">
        <f t="shared" si="3"/>
        <v>0</v>
      </c>
      <c r="K29" s="3"/>
      <c r="L29" s="3"/>
      <c r="M29" s="6">
        <f t="shared" si="4"/>
        <v>0</v>
      </c>
      <c r="N29" s="7">
        <f t="shared" si="5"/>
        <v>0</v>
      </c>
    </row>
    <row r="30" spans="1:14" x14ac:dyDescent="0.25">
      <c r="A30" s="2">
        <v>20</v>
      </c>
      <c r="B30" s="1" t="s">
        <v>13</v>
      </c>
      <c r="C30" s="12"/>
      <c r="D30" s="12"/>
      <c r="E30" s="6">
        <f t="shared" si="0"/>
        <v>0</v>
      </c>
      <c r="F30" s="7">
        <f t="shared" si="1"/>
        <v>0</v>
      </c>
      <c r="G30" s="12"/>
      <c r="H30" s="12"/>
      <c r="I30" s="6">
        <f t="shared" si="2"/>
        <v>0</v>
      </c>
      <c r="J30" s="7">
        <f t="shared" si="3"/>
        <v>0</v>
      </c>
      <c r="K30" s="3"/>
      <c r="L30" s="3"/>
      <c r="M30" s="6">
        <f t="shared" si="4"/>
        <v>0</v>
      </c>
      <c r="N30" s="7">
        <f t="shared" si="5"/>
        <v>0</v>
      </c>
    </row>
    <row r="31" spans="1:14" x14ac:dyDescent="0.25">
      <c r="A31" s="2">
        <v>21</v>
      </c>
      <c r="B31" s="1" t="s">
        <v>14</v>
      </c>
      <c r="C31" s="12"/>
      <c r="D31" s="12"/>
      <c r="E31" s="6">
        <f t="shared" si="0"/>
        <v>0</v>
      </c>
      <c r="F31" s="7">
        <f t="shared" si="1"/>
        <v>0</v>
      </c>
      <c r="G31" s="12"/>
      <c r="H31" s="12"/>
      <c r="I31" s="6">
        <f t="shared" si="2"/>
        <v>0</v>
      </c>
      <c r="J31" s="7">
        <f t="shared" si="3"/>
        <v>0</v>
      </c>
      <c r="K31" s="3"/>
      <c r="L31" s="3"/>
      <c r="M31" s="6">
        <f t="shared" si="4"/>
        <v>0</v>
      </c>
      <c r="N31" s="7">
        <f t="shared" si="5"/>
        <v>0</v>
      </c>
    </row>
    <row r="32" spans="1:14" x14ac:dyDescent="0.25">
      <c r="A32" s="2">
        <v>22</v>
      </c>
      <c r="B32" s="1" t="s">
        <v>8</v>
      </c>
      <c r="C32" s="12"/>
      <c r="D32" s="12"/>
      <c r="E32" s="6">
        <f t="shared" si="0"/>
        <v>0</v>
      </c>
      <c r="F32" s="7">
        <f t="shared" si="1"/>
        <v>0</v>
      </c>
      <c r="G32" s="12"/>
      <c r="H32" s="12"/>
      <c r="I32" s="6">
        <f t="shared" si="2"/>
        <v>0</v>
      </c>
      <c r="J32" s="7">
        <f t="shared" si="3"/>
        <v>0</v>
      </c>
      <c r="K32" s="3"/>
      <c r="L32" s="3"/>
      <c r="M32" s="6">
        <f t="shared" si="4"/>
        <v>0</v>
      </c>
      <c r="N32" s="7">
        <f t="shared" si="5"/>
        <v>0</v>
      </c>
    </row>
    <row r="33" spans="1:14" x14ac:dyDescent="0.25">
      <c r="A33" s="2">
        <v>23</v>
      </c>
      <c r="B33" s="1" t="s">
        <v>9</v>
      </c>
      <c r="C33" s="12"/>
      <c r="D33" s="12"/>
      <c r="E33" s="6">
        <f t="shared" si="0"/>
        <v>0</v>
      </c>
      <c r="F33" s="7">
        <f t="shared" si="1"/>
        <v>0</v>
      </c>
      <c r="G33" s="12"/>
      <c r="H33" s="12"/>
      <c r="I33" s="6">
        <f t="shared" si="2"/>
        <v>0</v>
      </c>
      <c r="J33" s="7">
        <f t="shared" si="3"/>
        <v>0</v>
      </c>
      <c r="K33" s="3"/>
      <c r="L33" s="3"/>
      <c r="M33" s="6">
        <f t="shared" si="4"/>
        <v>0</v>
      </c>
      <c r="N33" s="7">
        <f t="shared" si="5"/>
        <v>0</v>
      </c>
    </row>
    <row r="34" spans="1:14" x14ac:dyDescent="0.25">
      <c r="A34" s="2">
        <v>24</v>
      </c>
      <c r="B34" s="1" t="s">
        <v>10</v>
      </c>
      <c r="C34" s="12"/>
      <c r="D34" s="12"/>
      <c r="E34" s="6">
        <f t="shared" si="0"/>
        <v>0</v>
      </c>
      <c r="F34" s="7">
        <f t="shared" si="1"/>
        <v>0</v>
      </c>
      <c r="G34" s="12"/>
      <c r="H34" s="12"/>
      <c r="I34" s="6">
        <f t="shared" si="2"/>
        <v>0</v>
      </c>
      <c r="J34" s="7">
        <f t="shared" si="3"/>
        <v>0</v>
      </c>
      <c r="K34" s="3"/>
      <c r="L34" s="3"/>
      <c r="M34" s="6">
        <f t="shared" si="4"/>
        <v>0</v>
      </c>
      <c r="N34" s="7">
        <f t="shared" si="5"/>
        <v>0</v>
      </c>
    </row>
    <row r="35" spans="1:14" x14ac:dyDescent="0.25">
      <c r="A35" s="2">
        <v>25</v>
      </c>
      <c r="B35" s="1" t="s">
        <v>11</v>
      </c>
      <c r="C35" s="12"/>
      <c r="D35" s="12"/>
      <c r="E35" s="6">
        <f t="shared" si="0"/>
        <v>0</v>
      </c>
      <c r="F35" s="7">
        <f t="shared" si="1"/>
        <v>0</v>
      </c>
      <c r="G35" s="12"/>
      <c r="H35" s="12"/>
      <c r="I35" s="6">
        <f t="shared" si="2"/>
        <v>0</v>
      </c>
      <c r="J35" s="7">
        <f t="shared" si="3"/>
        <v>0</v>
      </c>
      <c r="K35" s="3"/>
      <c r="L35" s="3"/>
      <c r="M35" s="6">
        <f t="shared" si="4"/>
        <v>0</v>
      </c>
      <c r="N35" s="7">
        <f t="shared" si="5"/>
        <v>0</v>
      </c>
    </row>
    <row r="36" spans="1:14" x14ac:dyDescent="0.25">
      <c r="C36" s="295" t="s">
        <v>18</v>
      </c>
      <c r="D36" s="296"/>
      <c r="E36" s="8">
        <f>SUM(E6:E35)</f>
        <v>0</v>
      </c>
      <c r="F36" s="8">
        <f>SUM(F6:F35)*24</f>
        <v>0</v>
      </c>
      <c r="G36" s="297" t="s">
        <v>19</v>
      </c>
      <c r="H36" s="298"/>
      <c r="I36" s="9">
        <f>SUM(I6:I35)</f>
        <v>0</v>
      </c>
      <c r="J36" s="9">
        <f>SUM(J6:J35)*24</f>
        <v>0</v>
      </c>
      <c r="K36" s="299" t="s">
        <v>20</v>
      </c>
      <c r="L36" s="300"/>
      <c r="M36" s="10">
        <f>SUM(M6:M35)</f>
        <v>0</v>
      </c>
      <c r="N36" s="10">
        <f>SUM(N6:N35)*24</f>
        <v>0</v>
      </c>
    </row>
    <row r="37" spans="1:14" x14ac:dyDescent="0.25">
      <c r="C37" s="310" t="s">
        <v>21</v>
      </c>
      <c r="D37" s="310"/>
      <c r="E37" s="310"/>
      <c r="F37" s="11">
        <f>F36+J36+N36</f>
        <v>0</v>
      </c>
    </row>
    <row r="38" spans="1:14" ht="10.5" customHeight="1" x14ac:dyDescent="0.25"/>
    <row r="39" spans="1:14" x14ac:dyDescent="0.25">
      <c r="B39" s="13"/>
      <c r="C39" t="s">
        <v>25</v>
      </c>
    </row>
    <row r="40" spans="1:14" x14ac:dyDescent="0.25">
      <c r="B40" s="14"/>
      <c r="C40" t="s">
        <v>22</v>
      </c>
    </row>
    <row r="41" spans="1:14" x14ac:dyDescent="0.25">
      <c r="B41" s="15"/>
      <c r="C41" t="s">
        <v>23</v>
      </c>
    </row>
    <row r="42" spans="1:14" x14ac:dyDescent="0.25">
      <c r="B42" s="16"/>
      <c r="C42" t="s">
        <v>24</v>
      </c>
    </row>
    <row r="43" spans="1:14" x14ac:dyDescent="0.25">
      <c r="B43" s="29"/>
      <c r="C43" t="s">
        <v>63</v>
      </c>
    </row>
  </sheetData>
  <mergeCells count="19">
    <mergeCell ref="C37:E37"/>
    <mergeCell ref="I4:I5"/>
    <mergeCell ref="J4:J5"/>
    <mergeCell ref="K4:L4"/>
    <mergeCell ref="M4:M5"/>
    <mergeCell ref="N4:N5"/>
    <mergeCell ref="C36:D36"/>
    <mergeCell ref="G36:H36"/>
    <mergeCell ref="K36:L36"/>
    <mergeCell ref="A1:N1"/>
    <mergeCell ref="A2:N2"/>
    <mergeCell ref="A3:E3"/>
    <mergeCell ref="F3:N3"/>
    <mergeCell ref="A4:A5"/>
    <mergeCell ref="B4:B5"/>
    <mergeCell ref="C4:D4"/>
    <mergeCell ref="E4:E5"/>
    <mergeCell ref="F4:F5"/>
    <mergeCell ref="G4:H4"/>
  </mergeCells>
  <pageMargins left="0.4" right="0.25" top="0.6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10" zoomScaleNormal="100" workbookViewId="0">
      <selection activeCell="F3" sqref="F3:N3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6.28515625" style="69" customWidth="1"/>
    <col min="7" max="8" width="6" style="69" customWidth="1"/>
    <col min="9" max="9" width="9.140625" style="69" customWidth="1"/>
    <col min="10" max="10" width="6.5703125" style="69" customWidth="1"/>
    <col min="11" max="12" width="6.140625" style="69" customWidth="1"/>
    <col min="13" max="13" width="8.85546875" style="69" customWidth="1"/>
    <col min="14" max="14" width="7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314" t="s">
        <v>154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105</v>
      </c>
      <c r="B3" s="265"/>
      <c r="C3" s="265"/>
      <c r="D3" s="265"/>
      <c r="E3" s="265"/>
      <c r="F3" s="287" t="s">
        <v>257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>
        <v>0.29166666666666669</v>
      </c>
      <c r="D6" s="100">
        <v>0.47916666666666669</v>
      </c>
      <c r="E6" s="78">
        <f t="shared" ref="E6:E36" si="0">IF(OR(C6="",D6=""),"",D6-C6)</f>
        <v>0.1875</v>
      </c>
      <c r="F6" s="165" t="str">
        <f t="shared" ref="F6:F36" si="1">IF(AND(HOUR(C6)=7,MINUTE(C6)&gt;10),"Late",IF(HOUR(C6)&gt;7,"Late",""))</f>
        <v/>
      </c>
      <c r="G6" s="103">
        <v>0.5625</v>
      </c>
      <c r="H6" s="100">
        <v>0.70833333333333337</v>
      </c>
      <c r="I6" s="65">
        <f>IF(OR(G6="",H6=""),"",H6-G6)</f>
        <v>0.14583333333333337</v>
      </c>
      <c r="J6" s="85" t="str">
        <f t="shared" ref="J6:J36" si="2">IF(AND(HOUR(G6)=13,MINUTE(G6)&gt;40),"Late",IF(HOUR(G6)&gt;13,"Late",""))</f>
        <v/>
      </c>
      <c r="K6" s="104"/>
      <c r="L6" s="100"/>
      <c r="M6" s="65" t="str">
        <f t="shared" ref="M6:M36" si="3">IF(OR(K6="",L6=""),"",L6-K6)</f>
        <v/>
      </c>
      <c r="N6" s="79" t="str">
        <f>IF(AND(HOUR(K6)=17,MINUTE(K6)&gt;45),"Late",IF(HOUR(K6)&gt;17,"Late",""))</f>
        <v/>
      </c>
    </row>
    <row r="7" spans="1:14" x14ac:dyDescent="0.25">
      <c r="A7" s="119">
        <v>27</v>
      </c>
      <c r="B7" s="118" t="s">
        <v>9</v>
      </c>
      <c r="C7" s="100">
        <v>0.27916666666666667</v>
      </c>
      <c r="D7" s="100">
        <v>0.47083333333333338</v>
      </c>
      <c r="E7" s="78">
        <f t="shared" si="0"/>
        <v>0.19166666666666671</v>
      </c>
      <c r="F7" s="165" t="str">
        <f t="shared" si="1"/>
        <v/>
      </c>
      <c r="G7" s="103">
        <v>0.56666666666666665</v>
      </c>
      <c r="H7" s="100">
        <v>0.71666666666666667</v>
      </c>
      <c r="I7" s="65">
        <f t="shared" ref="I7:I36" si="4">IF(OR(G7="",H7=""),"",H7-G7)</f>
        <v>0.15000000000000002</v>
      </c>
      <c r="J7" s="85" t="str">
        <f t="shared" si="2"/>
        <v/>
      </c>
      <c r="K7" s="104"/>
      <c r="L7" s="100"/>
      <c r="M7" s="65" t="str">
        <f t="shared" si="3"/>
        <v/>
      </c>
      <c r="N7" s="79" t="str">
        <f t="shared" ref="N7:N36" si="5">IF(AND(HOUR(K7)=17,MINUTE(K7)&gt;45),"Late",IF(HOUR(K7)&gt;17,"Late",""))</f>
        <v/>
      </c>
    </row>
    <row r="8" spans="1:14" x14ac:dyDescent="0.25">
      <c r="A8" s="119">
        <v>28</v>
      </c>
      <c r="B8" s="118" t="s">
        <v>10</v>
      </c>
      <c r="C8" s="100"/>
      <c r="D8" s="100"/>
      <c r="E8" s="78" t="str">
        <f t="shared" si="0"/>
        <v/>
      </c>
      <c r="F8" s="165" t="str">
        <f t="shared" si="1"/>
        <v/>
      </c>
      <c r="G8" s="103">
        <v>0.56666666666666665</v>
      </c>
      <c r="H8" s="100">
        <v>0.73125000000000007</v>
      </c>
      <c r="I8" s="65">
        <f t="shared" si="4"/>
        <v>0.16458333333333341</v>
      </c>
      <c r="J8" s="85" t="str">
        <f t="shared" si="2"/>
        <v/>
      </c>
      <c r="K8" s="104">
        <v>0.73472222222222217</v>
      </c>
      <c r="L8" s="100">
        <v>0.84791666666666676</v>
      </c>
      <c r="M8" s="65">
        <f t="shared" si="3"/>
        <v>0.1131944444444446</v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/>
      <c r="D9" s="100"/>
      <c r="E9" s="78" t="str">
        <f t="shared" si="0"/>
        <v/>
      </c>
      <c r="F9" s="165" t="str">
        <f t="shared" si="1"/>
        <v/>
      </c>
      <c r="G9" s="103">
        <v>0.56597222222222221</v>
      </c>
      <c r="H9" s="100">
        <v>0.72361111111111109</v>
      </c>
      <c r="I9" s="65">
        <f t="shared" si="4"/>
        <v>0.15763888888888888</v>
      </c>
      <c r="J9" s="85" t="str">
        <f t="shared" si="2"/>
        <v/>
      </c>
      <c r="K9" s="104">
        <v>0.72430555555555554</v>
      </c>
      <c r="L9" s="100">
        <v>0.84861111111111109</v>
      </c>
      <c r="M9" s="65">
        <f t="shared" si="3"/>
        <v>0.12430555555555556</v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/>
      <c r="D10" s="100"/>
      <c r="E10" s="78" t="str">
        <f t="shared" si="0"/>
        <v/>
      </c>
      <c r="F10" s="165" t="str">
        <f t="shared" si="1"/>
        <v/>
      </c>
      <c r="G10" s="103">
        <v>0.57777777777777783</v>
      </c>
      <c r="H10" s="100">
        <v>0.72569444444444453</v>
      </c>
      <c r="I10" s="65">
        <f t="shared" si="4"/>
        <v>0.1479166666666667</v>
      </c>
      <c r="J10" s="85" t="str">
        <f t="shared" si="2"/>
        <v>Late</v>
      </c>
      <c r="K10" s="104">
        <v>0.72569444444444453</v>
      </c>
      <c r="L10" s="100">
        <v>0.80694444444444446</v>
      </c>
      <c r="M10" s="65">
        <f t="shared" si="3"/>
        <v>8.1249999999999933E-2</v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/>
      <c r="D11" s="100"/>
      <c r="E11" s="78" t="str">
        <f t="shared" si="0"/>
        <v/>
      </c>
      <c r="F11" s="165" t="str">
        <f t="shared" si="1"/>
        <v/>
      </c>
      <c r="G11" s="103"/>
      <c r="H11" s="100"/>
      <c r="I11" s="65" t="str">
        <f t="shared" si="4"/>
        <v/>
      </c>
      <c r="J11" s="85" t="str">
        <f t="shared" si="2"/>
        <v/>
      </c>
      <c r="K11" s="104"/>
      <c r="L11" s="143"/>
      <c r="M11" s="65" t="str">
        <f t="shared" si="3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78" t="str">
        <f t="shared" si="0"/>
        <v/>
      </c>
      <c r="F12" s="165" t="str">
        <f t="shared" si="1"/>
        <v/>
      </c>
      <c r="G12" s="103"/>
      <c r="H12" s="100"/>
      <c r="I12" s="65" t="str">
        <f t="shared" si="4"/>
        <v/>
      </c>
      <c r="J12" s="85" t="str">
        <f t="shared" si="2"/>
        <v/>
      </c>
      <c r="K12" s="104"/>
      <c r="L12" s="100"/>
      <c r="M12" s="65" t="str">
        <f t="shared" si="3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>
        <v>0.29791666666666666</v>
      </c>
      <c r="D13" s="100">
        <v>0.49374999999999997</v>
      </c>
      <c r="E13" s="78">
        <f t="shared" si="0"/>
        <v>0.1958333333333333</v>
      </c>
      <c r="F13" s="165" t="str">
        <f t="shared" si="1"/>
        <v/>
      </c>
      <c r="G13" s="103">
        <v>0.55972222222222223</v>
      </c>
      <c r="H13" s="100">
        <v>0.7104166666666667</v>
      </c>
      <c r="I13" s="65">
        <f t="shared" si="4"/>
        <v>0.15069444444444446</v>
      </c>
      <c r="J13" s="85" t="str">
        <f t="shared" si="2"/>
        <v/>
      </c>
      <c r="K13" s="104"/>
      <c r="L13" s="100"/>
      <c r="M13" s="65" t="str">
        <f t="shared" si="3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>
        <v>0.30138888888888887</v>
      </c>
      <c r="D14" s="100">
        <v>0.48680555555555555</v>
      </c>
      <c r="E14" s="78">
        <f t="shared" si="0"/>
        <v>0.18541666666666667</v>
      </c>
      <c r="F14" s="165" t="str">
        <f t="shared" si="1"/>
        <v>Late</v>
      </c>
      <c r="G14" s="103">
        <v>0.57847222222222217</v>
      </c>
      <c r="H14" s="100">
        <v>0.76041666666666663</v>
      </c>
      <c r="I14" s="65">
        <f t="shared" si="4"/>
        <v>0.18194444444444446</v>
      </c>
      <c r="J14" s="85" t="str">
        <f t="shared" si="2"/>
        <v>Late</v>
      </c>
      <c r="K14" s="104"/>
      <c r="L14" s="100"/>
      <c r="M14" s="65" t="str">
        <f t="shared" si="3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/>
      <c r="D15" s="100"/>
      <c r="E15" s="78" t="str">
        <f t="shared" si="0"/>
        <v/>
      </c>
      <c r="F15" s="165" t="str">
        <f t="shared" si="1"/>
        <v/>
      </c>
      <c r="G15" s="103">
        <v>0.5625</v>
      </c>
      <c r="H15" s="212">
        <v>0.70833333333333337</v>
      </c>
      <c r="I15" s="65">
        <f t="shared" si="4"/>
        <v>0.14583333333333337</v>
      </c>
      <c r="J15" s="85" t="str">
        <f t="shared" si="2"/>
        <v/>
      </c>
      <c r="K15" s="104"/>
      <c r="L15" s="100"/>
      <c r="M15" s="65" t="str">
        <f t="shared" si="3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78" t="str">
        <f t="shared" si="0"/>
        <v/>
      </c>
      <c r="F16" s="165" t="str">
        <f t="shared" si="1"/>
        <v/>
      </c>
      <c r="G16" s="103">
        <v>0.57361111111111118</v>
      </c>
      <c r="H16" s="100">
        <v>0.71666666666666667</v>
      </c>
      <c r="I16" s="65">
        <f t="shared" si="4"/>
        <v>0.14305555555555549</v>
      </c>
      <c r="J16" s="85" t="str">
        <f t="shared" si="2"/>
        <v>Late</v>
      </c>
      <c r="K16" s="104">
        <v>0.71736111111111101</v>
      </c>
      <c r="L16" s="100">
        <v>0.86319444444444438</v>
      </c>
      <c r="M16" s="65">
        <f t="shared" si="3"/>
        <v>0.14583333333333337</v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0.29930555555555555</v>
      </c>
      <c r="D17" s="100">
        <v>0.51041666666666663</v>
      </c>
      <c r="E17" s="78">
        <f t="shared" si="0"/>
        <v>0.21111111111111108</v>
      </c>
      <c r="F17" s="165" t="str">
        <f t="shared" si="1"/>
        <v>Late</v>
      </c>
      <c r="G17" s="103">
        <v>0.5625</v>
      </c>
      <c r="H17" s="100">
        <v>0.70833333333333337</v>
      </c>
      <c r="I17" s="65">
        <f t="shared" si="4"/>
        <v>0.14583333333333337</v>
      </c>
      <c r="J17" s="85" t="str">
        <f t="shared" si="2"/>
        <v/>
      </c>
      <c r="K17" s="104"/>
      <c r="L17" s="100"/>
      <c r="M17" s="65" t="str">
        <f t="shared" si="3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/>
      <c r="D18" s="100"/>
      <c r="E18" s="78" t="str">
        <f t="shared" si="0"/>
        <v/>
      </c>
      <c r="F18" s="165" t="str">
        <f t="shared" si="1"/>
        <v/>
      </c>
      <c r="G18" s="103"/>
      <c r="H18" s="100"/>
      <c r="I18" s="65" t="str">
        <f t="shared" si="4"/>
        <v/>
      </c>
      <c r="J18" s="85" t="str">
        <f t="shared" si="2"/>
        <v/>
      </c>
      <c r="K18" s="104"/>
      <c r="L18" s="100"/>
      <c r="M18" s="65" t="str">
        <f t="shared" si="3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78" t="str">
        <f t="shared" si="0"/>
        <v/>
      </c>
      <c r="F19" s="165" t="str">
        <f t="shared" si="1"/>
        <v/>
      </c>
      <c r="G19" s="103">
        <v>0.56527777777777777</v>
      </c>
      <c r="H19" s="100">
        <v>0.71458333333333324</v>
      </c>
      <c r="I19" s="65">
        <f t="shared" si="4"/>
        <v>0.14930555555555547</v>
      </c>
      <c r="J19" s="85" t="str">
        <f t="shared" si="2"/>
        <v/>
      </c>
      <c r="K19" s="104">
        <v>0.71527777777777779</v>
      </c>
      <c r="L19" s="100">
        <v>0.80763888888888891</v>
      </c>
      <c r="M19" s="65">
        <f t="shared" si="3"/>
        <v>9.2361111111111116E-2</v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>
        <v>0.30694444444444441</v>
      </c>
      <c r="D20" s="100">
        <v>0.48333333333333334</v>
      </c>
      <c r="E20" s="78">
        <f t="shared" si="0"/>
        <v>0.17638888888888893</v>
      </c>
      <c r="F20" s="165" t="str">
        <f t="shared" si="1"/>
        <v>Late</v>
      </c>
      <c r="G20" s="103">
        <v>0.5625</v>
      </c>
      <c r="H20" s="100">
        <v>0.70694444444444438</v>
      </c>
      <c r="I20" s="65">
        <f t="shared" si="4"/>
        <v>0.14444444444444438</v>
      </c>
      <c r="J20" s="85" t="str">
        <f t="shared" si="2"/>
        <v/>
      </c>
      <c r="K20" s="104"/>
      <c r="L20" s="100"/>
      <c r="M20" s="65" t="str">
        <f t="shared" si="3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0.31458333333333333</v>
      </c>
      <c r="D21" s="100">
        <v>0.47847222222222219</v>
      </c>
      <c r="E21" s="78">
        <f t="shared" si="0"/>
        <v>0.16388888888888886</v>
      </c>
      <c r="F21" s="165" t="str">
        <f t="shared" si="1"/>
        <v>Late</v>
      </c>
      <c r="G21" s="103">
        <v>0.56180555555555556</v>
      </c>
      <c r="H21" s="100">
        <v>0.72152777777777777</v>
      </c>
      <c r="I21" s="65">
        <f t="shared" si="4"/>
        <v>0.15972222222222221</v>
      </c>
      <c r="J21" s="85" t="str">
        <f t="shared" si="2"/>
        <v/>
      </c>
      <c r="K21" s="104"/>
      <c r="L21" s="100"/>
      <c r="M21" s="65" t="str">
        <f t="shared" si="3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0.30555555555555552</v>
      </c>
      <c r="D22" s="100">
        <v>0.48194444444444445</v>
      </c>
      <c r="E22" s="78">
        <f t="shared" si="0"/>
        <v>0.17638888888888893</v>
      </c>
      <c r="F22" s="165" t="str">
        <f t="shared" si="1"/>
        <v>Late</v>
      </c>
      <c r="G22" s="103">
        <v>0.5444444444444444</v>
      </c>
      <c r="H22" s="100">
        <v>0.74652777777777779</v>
      </c>
      <c r="I22" s="65">
        <f t="shared" si="4"/>
        <v>0.20208333333333339</v>
      </c>
      <c r="J22" s="85" t="str">
        <f t="shared" si="2"/>
        <v/>
      </c>
      <c r="K22" s="104"/>
      <c r="L22" s="100"/>
      <c r="M22" s="65" t="str">
        <f t="shared" si="3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0.30277777777777776</v>
      </c>
      <c r="D23" s="100">
        <v>0.48888888888888887</v>
      </c>
      <c r="E23" s="78">
        <f t="shared" si="0"/>
        <v>0.18611111111111112</v>
      </c>
      <c r="F23" s="165" t="str">
        <f t="shared" si="1"/>
        <v>Late</v>
      </c>
      <c r="G23" s="103">
        <v>0.54097222222222219</v>
      </c>
      <c r="H23" s="100">
        <v>0.72083333333333333</v>
      </c>
      <c r="I23" s="65">
        <f t="shared" si="4"/>
        <v>0.17986111111111114</v>
      </c>
      <c r="J23" s="85" t="str">
        <f t="shared" si="2"/>
        <v/>
      </c>
      <c r="K23" s="104"/>
      <c r="L23" s="100"/>
      <c r="M23" s="65" t="str">
        <f t="shared" si="3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0.30069444444444443</v>
      </c>
      <c r="D24" s="100">
        <v>0.4993055555555555</v>
      </c>
      <c r="E24" s="78">
        <f t="shared" si="0"/>
        <v>0.19861111111111107</v>
      </c>
      <c r="F24" s="165" t="str">
        <f t="shared" si="1"/>
        <v>Late</v>
      </c>
      <c r="G24" s="103">
        <v>0.5625</v>
      </c>
      <c r="H24" s="100">
        <v>0.7319444444444444</v>
      </c>
      <c r="I24" s="65">
        <f t="shared" si="4"/>
        <v>0.1694444444444444</v>
      </c>
      <c r="J24" s="85" t="str">
        <f t="shared" si="2"/>
        <v/>
      </c>
      <c r="K24" s="104"/>
      <c r="L24" s="100"/>
      <c r="M24" s="65" t="str">
        <f t="shared" si="3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0.31041666666666667</v>
      </c>
      <c r="D25" s="100">
        <v>0.48819444444444443</v>
      </c>
      <c r="E25" s="78">
        <f t="shared" si="0"/>
        <v>0.17777777777777776</v>
      </c>
      <c r="F25" s="165" t="str">
        <f t="shared" si="1"/>
        <v>Late</v>
      </c>
      <c r="G25" s="103">
        <v>0.5625</v>
      </c>
      <c r="H25" s="100">
        <v>0.72222222222222221</v>
      </c>
      <c r="I25" s="65">
        <f t="shared" si="4"/>
        <v>0.15972222222222221</v>
      </c>
      <c r="J25" s="85" t="str">
        <f t="shared" si="2"/>
        <v/>
      </c>
      <c r="K25" s="104"/>
      <c r="L25" s="100"/>
      <c r="M25" s="65" t="str">
        <f t="shared" si="3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/>
      <c r="D26" s="100"/>
      <c r="E26" s="78" t="str">
        <f>IF(OR(C26="",D26=""),"",D26-C26)</f>
        <v/>
      </c>
      <c r="F26" s="165" t="str">
        <f t="shared" si="1"/>
        <v/>
      </c>
      <c r="G26" s="103"/>
      <c r="H26" s="100"/>
      <c r="I26" s="65" t="str">
        <f t="shared" si="4"/>
        <v/>
      </c>
      <c r="J26" s="85" t="str">
        <f t="shared" si="2"/>
        <v/>
      </c>
      <c r="K26" s="104"/>
      <c r="L26" s="100"/>
      <c r="M26" s="65" t="str">
        <f t="shared" si="3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0.31041666666666667</v>
      </c>
      <c r="D27" s="100">
        <v>0.48194444444444445</v>
      </c>
      <c r="E27" s="78">
        <f t="shared" si="0"/>
        <v>0.17152777777777778</v>
      </c>
      <c r="F27" s="165" t="str">
        <f t="shared" si="1"/>
        <v>Late</v>
      </c>
      <c r="G27" s="103">
        <v>0.55902777777777779</v>
      </c>
      <c r="H27" s="100">
        <v>0.7416666666666667</v>
      </c>
      <c r="I27" s="65">
        <f t="shared" si="4"/>
        <v>0.18263888888888891</v>
      </c>
      <c r="J27" s="85" t="str">
        <f t="shared" si="2"/>
        <v/>
      </c>
      <c r="K27" s="104"/>
      <c r="L27" s="100"/>
      <c r="M27" s="65" t="str">
        <f t="shared" si="3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0.32847222222222222</v>
      </c>
      <c r="D28" s="100">
        <v>0.46736111111111112</v>
      </c>
      <c r="E28" s="78">
        <f t="shared" si="0"/>
        <v>0.1388888888888889</v>
      </c>
      <c r="F28" s="198" t="str">
        <f t="shared" si="1"/>
        <v>Late</v>
      </c>
      <c r="G28" s="103">
        <v>0.56666666666666665</v>
      </c>
      <c r="H28" s="100">
        <v>0.72152777777777777</v>
      </c>
      <c r="I28" s="65">
        <f t="shared" si="4"/>
        <v>0.15486111111111112</v>
      </c>
      <c r="J28" s="85" t="str">
        <f t="shared" si="2"/>
        <v/>
      </c>
      <c r="K28" s="104"/>
      <c r="L28" s="100"/>
      <c r="M28" s="65" t="str">
        <f t="shared" si="3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0.3215277777777778</v>
      </c>
      <c r="D29" s="100">
        <v>0.46527777777777773</v>
      </c>
      <c r="E29" s="78">
        <f t="shared" si="0"/>
        <v>0.14374999999999993</v>
      </c>
      <c r="F29" s="198" t="str">
        <f t="shared" si="1"/>
        <v>Late</v>
      </c>
      <c r="G29" s="103">
        <v>0.56388888888888888</v>
      </c>
      <c r="H29" s="100">
        <v>0.72569444444444453</v>
      </c>
      <c r="I29" s="65">
        <f t="shared" si="4"/>
        <v>0.16180555555555565</v>
      </c>
      <c r="J29" s="85" t="str">
        <f t="shared" si="2"/>
        <v/>
      </c>
      <c r="K29" s="104"/>
      <c r="L29" s="100"/>
      <c r="M29" s="65" t="str">
        <f t="shared" si="3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0.31041666666666667</v>
      </c>
      <c r="D30" s="100">
        <v>0.49027777777777781</v>
      </c>
      <c r="E30" s="78">
        <f t="shared" si="0"/>
        <v>0.17986111111111114</v>
      </c>
      <c r="F30" s="198" t="str">
        <f t="shared" si="1"/>
        <v>Late</v>
      </c>
      <c r="G30" s="103">
        <v>0.5625</v>
      </c>
      <c r="H30" s="100">
        <v>0.71527777777777779</v>
      </c>
      <c r="I30" s="65">
        <f t="shared" si="4"/>
        <v>0.15277777777777779</v>
      </c>
      <c r="J30" s="85" t="str">
        <f t="shared" si="2"/>
        <v/>
      </c>
      <c r="K30" s="104"/>
      <c r="L30" s="100"/>
      <c r="M30" s="65" t="str">
        <f t="shared" si="3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0.28680555555555554</v>
      </c>
      <c r="D31" s="100">
        <v>0.49444444444444446</v>
      </c>
      <c r="E31" s="78">
        <f t="shared" si="0"/>
        <v>0.20763888888888893</v>
      </c>
      <c r="F31" s="198" t="str">
        <f t="shared" si="1"/>
        <v/>
      </c>
      <c r="G31" s="103">
        <v>0.57013888888888886</v>
      </c>
      <c r="H31" s="100">
        <v>0.70138888888888884</v>
      </c>
      <c r="I31" s="65">
        <f t="shared" si="4"/>
        <v>0.13124999999999998</v>
      </c>
      <c r="J31" s="85" t="str">
        <f t="shared" si="2"/>
        <v>Late</v>
      </c>
      <c r="K31" s="104"/>
      <c r="L31" s="100"/>
      <c r="M31" s="65" t="str">
        <f t="shared" si="3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0.30486111111111108</v>
      </c>
      <c r="D32" s="100">
        <v>0.48125000000000001</v>
      </c>
      <c r="E32" s="78">
        <f t="shared" si="0"/>
        <v>0.17638888888888893</v>
      </c>
      <c r="F32" s="198" t="str">
        <f t="shared" si="1"/>
        <v>Late</v>
      </c>
      <c r="G32" s="103">
        <v>0.55555555555555558</v>
      </c>
      <c r="H32" s="100">
        <v>0.74791666666666667</v>
      </c>
      <c r="I32" s="65">
        <f t="shared" si="4"/>
        <v>0.19236111111111109</v>
      </c>
      <c r="J32" s="85" t="str">
        <f t="shared" si="2"/>
        <v/>
      </c>
      <c r="K32" s="104"/>
      <c r="L32" s="100"/>
      <c r="M32" s="65" t="str">
        <f t="shared" si="3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0.3298611111111111</v>
      </c>
      <c r="D33" s="100">
        <v>0.53749999999999998</v>
      </c>
      <c r="E33" s="78">
        <f t="shared" si="0"/>
        <v>0.20763888888888887</v>
      </c>
      <c r="F33" s="201" t="str">
        <f t="shared" si="1"/>
        <v>Late</v>
      </c>
      <c r="G33" s="103">
        <v>0.5625</v>
      </c>
      <c r="H33" s="100">
        <v>0.71319444444444446</v>
      </c>
      <c r="I33" s="65">
        <f t="shared" si="4"/>
        <v>0.15069444444444446</v>
      </c>
      <c r="J33" s="85" t="str">
        <f t="shared" si="2"/>
        <v/>
      </c>
      <c r="K33" s="104"/>
      <c r="L33" s="100"/>
      <c r="M33" s="65" t="str">
        <f t="shared" si="3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>
        <v>0.31111111111111112</v>
      </c>
      <c r="D34" s="100">
        <v>0.47430555555555554</v>
      </c>
      <c r="E34" s="78">
        <f t="shared" si="0"/>
        <v>0.16319444444444442</v>
      </c>
      <c r="F34" s="201" t="str">
        <f t="shared" si="1"/>
        <v>Late</v>
      </c>
      <c r="G34" s="103">
        <v>0.55347222222222225</v>
      </c>
      <c r="H34" s="100">
        <v>0.70000000000000007</v>
      </c>
      <c r="I34" s="65">
        <f t="shared" si="4"/>
        <v>0.14652777777777781</v>
      </c>
      <c r="J34" s="85" t="str">
        <f t="shared" si="2"/>
        <v/>
      </c>
      <c r="K34" s="104"/>
      <c r="L34" s="100"/>
      <c r="M34" s="65" t="str">
        <f t="shared" si="3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>
        <v>0.31111111111111112</v>
      </c>
      <c r="D35" s="100">
        <v>0.47430555555555554</v>
      </c>
      <c r="E35" s="78">
        <f t="shared" si="0"/>
        <v>0.16319444444444442</v>
      </c>
      <c r="F35" s="209" t="str">
        <f t="shared" si="1"/>
        <v>Late</v>
      </c>
      <c r="G35" s="103">
        <v>0.55347222222222225</v>
      </c>
      <c r="H35" s="100">
        <v>0.69861111111111107</v>
      </c>
      <c r="I35" s="65">
        <f t="shared" si="4"/>
        <v>0.14513888888888882</v>
      </c>
      <c r="J35" s="85" t="str">
        <f t="shared" si="2"/>
        <v/>
      </c>
      <c r="K35" s="104"/>
      <c r="L35" s="100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78">
        <f t="shared" si="0"/>
        <v>0.1875</v>
      </c>
      <c r="F36" s="201" t="str">
        <f t="shared" si="1"/>
        <v/>
      </c>
      <c r="G36" s="103">
        <v>0.5625</v>
      </c>
      <c r="H36" s="100">
        <v>0.70833333333333337</v>
      </c>
      <c r="I36" s="65">
        <f t="shared" si="4"/>
        <v>0.14583333333333337</v>
      </c>
      <c r="J36" s="85" t="str">
        <f t="shared" si="2"/>
        <v/>
      </c>
      <c r="K36" s="104"/>
      <c r="L36" s="100"/>
      <c r="M36" s="65" t="str">
        <f t="shared" si="3"/>
        <v/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3.7902777777777779</v>
      </c>
      <c r="F37" s="168">
        <f>COUNTIF(F6:F36,"Late")</f>
        <v>16</v>
      </c>
      <c r="G37" s="290" t="s">
        <v>139</v>
      </c>
      <c r="H37" s="290"/>
      <c r="I37" s="89">
        <f>SUM(I6:I36)</f>
        <v>4.2618055555555561</v>
      </c>
      <c r="J37" s="168">
        <f>COUNTIF(J6:J36,"Late")</f>
        <v>4</v>
      </c>
      <c r="K37" s="291" t="s">
        <v>140</v>
      </c>
      <c r="L37" s="291"/>
      <c r="M37" s="89">
        <f>SUM(M6:M36)</f>
        <v>0.55694444444444458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8.6090277777777793</v>
      </c>
      <c r="F38" s="280"/>
      <c r="G38" s="281" t="s">
        <v>144</v>
      </c>
      <c r="H38" s="281"/>
      <c r="I38" s="90">
        <f>E38*24</f>
        <v>206.6166666666667</v>
      </c>
      <c r="J38" s="282" t="s">
        <v>143</v>
      </c>
      <c r="K38" s="282"/>
      <c r="L38" s="283">
        <f>F37+J37+N37</f>
        <v>20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2"/>
      <c r="C44" s="95" t="s">
        <v>63</v>
      </c>
      <c r="N44" s="69" t="s">
        <v>73</v>
      </c>
    </row>
  </sheetData>
  <protectedRanges>
    <protectedRange sqref="A3:N3" name="Range4"/>
    <protectedRange sqref="G6:H36" name="Range2"/>
    <protectedRange sqref="C6:D35" name="Range1"/>
    <protectedRange sqref="K6:L36" name="Range3"/>
    <protectedRange sqref="A2:N2" name="Range5"/>
    <protectedRange sqref="A6:B6 A7:A35 B7:B36" name="Range6"/>
    <protectedRange sqref="C36:D36" name="Range1_1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C6:C26 C28:C35">
    <cfRule type="expression" dxfId="241" priority="11">
      <formula>$F6="Late"</formula>
    </cfRule>
  </conditionalFormatting>
  <conditionalFormatting sqref="G6:G11 G13:G17 G19:G36">
    <cfRule type="expression" dxfId="240" priority="10">
      <formula>$J6="Late"</formula>
    </cfRule>
  </conditionalFormatting>
  <conditionalFormatting sqref="K21:K36 K6:K19">
    <cfRule type="expression" dxfId="239" priority="9">
      <formula>$N6="Late"</formula>
    </cfRule>
  </conditionalFormatting>
  <conditionalFormatting sqref="K11">
    <cfRule type="expression" dxfId="238" priority="8">
      <formula>$N11="Late"</formula>
    </cfRule>
  </conditionalFormatting>
  <conditionalFormatting sqref="K17">
    <cfRule type="expression" dxfId="237" priority="7">
      <formula>$N17="Late"</formula>
    </cfRule>
  </conditionalFormatting>
  <conditionalFormatting sqref="K20">
    <cfRule type="expression" dxfId="236" priority="6">
      <formula>$N20="Late"</formula>
    </cfRule>
  </conditionalFormatting>
  <conditionalFormatting sqref="G18">
    <cfRule type="expression" dxfId="235" priority="4">
      <formula>$J18="Late"</formula>
    </cfRule>
  </conditionalFormatting>
  <conditionalFormatting sqref="G12">
    <cfRule type="expression" dxfId="234" priority="3">
      <formula>$J12="Late"</formula>
    </cfRule>
  </conditionalFormatting>
  <conditionalFormatting sqref="C27">
    <cfRule type="expression" dxfId="233" priority="2">
      <formula>$F27="Late"</formula>
    </cfRule>
  </conditionalFormatting>
  <conditionalFormatting sqref="C36">
    <cfRule type="expression" dxfId="232" priority="1">
      <formula>$F36="Late"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19" zoomScaleNormal="100" workbookViewId="0">
      <selection activeCell="K28" sqref="K28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.28515625" style="69" customWidth="1"/>
    <col min="11" max="11" width="7.140625" style="69" customWidth="1"/>
    <col min="12" max="12" width="6.140625" style="69" customWidth="1"/>
    <col min="13" max="13" width="8.85546875" style="69" customWidth="1"/>
    <col min="14" max="14" width="7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148</v>
      </c>
      <c r="B3" s="265"/>
      <c r="C3" s="265"/>
      <c r="D3" s="265"/>
      <c r="E3" s="265"/>
      <c r="F3" s="287" t="s">
        <v>149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78" t="str">
        <f t="shared" ref="E6:E36" si="0">IF(OR(C6="",D6=""),"",D6-C6)</f>
        <v/>
      </c>
      <c r="F6" s="165" t="str">
        <f t="shared" ref="F6:F36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6" si="3">IF(AND(HOUR(G6)=13,MINUTE(G6)&gt;40),"Late",IF(HOUR(G6)&gt;13,"Late",""))</f>
        <v/>
      </c>
      <c r="K6" s="104"/>
      <c r="L6" s="100"/>
      <c r="M6" s="65" t="str">
        <f t="shared" ref="M6:M36" si="4">IF(OR(K6="",L6=""),"",L6-K6)</f>
        <v/>
      </c>
      <c r="N6" s="79" t="str">
        <f>IF(AND(HOUR(K6)=17,MINUTE(K6)&gt;15),"Late",IF(HOUR(K6)&gt;17,"Late",""))</f>
        <v/>
      </c>
    </row>
    <row r="7" spans="1:14" x14ac:dyDescent="0.25">
      <c r="A7" s="119">
        <v>27</v>
      </c>
      <c r="B7" s="118" t="s">
        <v>9</v>
      </c>
      <c r="C7" s="100">
        <v>0.2722222222222222</v>
      </c>
      <c r="D7" s="100">
        <v>0.50763888888888886</v>
      </c>
      <c r="E7" s="78">
        <f t="shared" si="0"/>
        <v>0.23541666666666666</v>
      </c>
      <c r="F7" s="165" t="str">
        <f t="shared" si="1"/>
        <v/>
      </c>
      <c r="G7" s="103">
        <v>0.51388888888888895</v>
      </c>
      <c r="H7" s="100">
        <v>0.76180555555555562</v>
      </c>
      <c r="I7" s="65">
        <f>IF(OR(G7="",H7=""),"",H7-G7)</f>
        <v>0.24791666666666667</v>
      </c>
      <c r="J7" s="85" t="str">
        <f>IF(AND(HOUR(G7)=13,MINUTE(G7)&gt;40),"Late",IF(HOUR(G7)&gt;13,"Late",""))</f>
        <v/>
      </c>
      <c r="K7" s="104"/>
      <c r="L7" s="100"/>
      <c r="M7" s="65" t="str">
        <f t="shared" si="4"/>
        <v/>
      </c>
      <c r="N7" s="79" t="str">
        <f t="shared" ref="N7:N36" si="5">IF(AND(HOUR(K7)=17,MINUTE(K7)&gt;15),"Late",IF(HOUR(K7)&gt;17,"Late",""))</f>
        <v/>
      </c>
    </row>
    <row r="8" spans="1:14" x14ac:dyDescent="0.25">
      <c r="A8" s="119">
        <v>28</v>
      </c>
      <c r="B8" s="118" t="s">
        <v>10</v>
      </c>
      <c r="C8" s="100"/>
      <c r="D8" s="100"/>
      <c r="E8" s="78" t="str">
        <f t="shared" si="0"/>
        <v/>
      </c>
      <c r="F8" s="165" t="str">
        <f t="shared" si="1"/>
        <v/>
      </c>
      <c r="G8" s="103">
        <v>0.54166666666666663</v>
      </c>
      <c r="H8" s="100">
        <v>0.73263888888888884</v>
      </c>
      <c r="I8" s="65">
        <f>IF(OR(G8="",H8=""),"",H8-G8)</f>
        <v>0.19097222222222221</v>
      </c>
      <c r="J8" s="85" t="str">
        <f>IF(AND(HOUR(G8)=13,MINUTE(G8)&gt;40),"Late",IF(HOUR(G8)&gt;13,"Late",""))</f>
        <v/>
      </c>
      <c r="K8" s="104">
        <v>0.73333333333333339</v>
      </c>
      <c r="L8" s="100">
        <v>0.85277777777777775</v>
      </c>
      <c r="M8" s="65">
        <f t="shared" si="4"/>
        <v>0.11944444444444435</v>
      </c>
      <c r="N8" s="79" t="str">
        <f t="shared" si="5"/>
        <v>Late</v>
      </c>
    </row>
    <row r="9" spans="1:14" x14ac:dyDescent="0.25">
      <c r="A9" s="119">
        <v>29</v>
      </c>
      <c r="B9" s="118" t="s">
        <v>11</v>
      </c>
      <c r="C9" s="100"/>
      <c r="D9" s="100"/>
      <c r="E9" s="78" t="str">
        <f t="shared" si="0"/>
        <v/>
      </c>
      <c r="F9" s="165" t="str">
        <f t="shared" si="1"/>
        <v/>
      </c>
      <c r="G9" s="103">
        <v>0.53819444444444442</v>
      </c>
      <c r="H9" s="100">
        <v>0.70833333333333337</v>
      </c>
      <c r="I9" s="65">
        <f t="shared" si="2"/>
        <v>0.17013888888888895</v>
      </c>
      <c r="J9" s="85" t="str">
        <f t="shared" si="3"/>
        <v/>
      </c>
      <c r="K9" s="104">
        <v>0.71180555555555547</v>
      </c>
      <c r="L9" s="100">
        <v>0.85972222222222217</v>
      </c>
      <c r="M9" s="65">
        <f t="shared" si="4"/>
        <v>0.1479166666666667</v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/>
      <c r="D10" s="100"/>
      <c r="E10" s="78" t="str">
        <f>IF(OR(C10="",D10=""),"",D10-C10)</f>
        <v/>
      </c>
      <c r="F10" s="173" t="str">
        <f>IF(AND(HOUR(C10)=7,MINUTE(C10)&gt;10),"Late",IF(HOUR(C10)&gt;7,"Late",""))</f>
        <v/>
      </c>
      <c r="G10" s="103">
        <v>0.54513888888888895</v>
      </c>
      <c r="H10" s="100">
        <v>0.75277777777777777</v>
      </c>
      <c r="I10" s="65">
        <f>IF(OR(G10="",H10=""),"",H10-G10)</f>
        <v>0.20763888888888882</v>
      </c>
      <c r="J10" s="85" t="str">
        <f t="shared" si="3"/>
        <v/>
      </c>
      <c r="K10" s="104">
        <v>0.75347222222222221</v>
      </c>
      <c r="L10" s="100">
        <v>0.81041666666666667</v>
      </c>
      <c r="M10" s="65">
        <f t="shared" si="4"/>
        <v>5.6944444444444464E-2</v>
      </c>
      <c r="N10" s="79" t="str">
        <f t="shared" si="5"/>
        <v>Late</v>
      </c>
    </row>
    <row r="11" spans="1:14" x14ac:dyDescent="0.25">
      <c r="A11" s="119">
        <v>31</v>
      </c>
      <c r="B11" s="118" t="s">
        <v>13</v>
      </c>
      <c r="C11" s="100"/>
      <c r="D11" s="100"/>
      <c r="E11" s="78" t="str">
        <f t="shared" si="0"/>
        <v/>
      </c>
      <c r="F11" s="165" t="str">
        <f t="shared" si="1"/>
        <v/>
      </c>
      <c r="G11" s="103">
        <v>0.5444444444444444</v>
      </c>
      <c r="H11" s="100">
        <v>0.68541666666666667</v>
      </c>
      <c r="I11" s="65">
        <f t="shared" si="2"/>
        <v>0.14097222222222228</v>
      </c>
      <c r="J11" s="85" t="str">
        <f t="shared" si="3"/>
        <v/>
      </c>
      <c r="K11" s="104">
        <v>0.68541666666666667</v>
      </c>
      <c r="L11" s="100">
        <v>0.84236111111111101</v>
      </c>
      <c r="M11" s="65">
        <f t="shared" si="4"/>
        <v>0.15694444444444433</v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78" t="str">
        <f t="shared" si="0"/>
        <v/>
      </c>
      <c r="F12" s="165" t="str">
        <f t="shared" si="1"/>
        <v/>
      </c>
      <c r="G12" s="103">
        <v>0.57777777777777783</v>
      </c>
      <c r="H12" s="100">
        <v>0.67013888888888884</v>
      </c>
      <c r="I12" s="65">
        <f t="shared" si="2"/>
        <v>9.2361111111111005E-2</v>
      </c>
      <c r="J12" s="85" t="str">
        <f t="shared" si="3"/>
        <v>Late</v>
      </c>
      <c r="K12" s="104">
        <v>0.83263888888888893</v>
      </c>
      <c r="L12" s="100">
        <v>0.85416666666666663</v>
      </c>
      <c r="M12" s="65">
        <f t="shared" si="4"/>
        <v>2.1527777777777701E-2</v>
      </c>
      <c r="N12" s="79" t="str">
        <f t="shared" si="5"/>
        <v>Late</v>
      </c>
    </row>
    <row r="13" spans="1:14" x14ac:dyDescent="0.25">
      <c r="A13" s="119">
        <v>2</v>
      </c>
      <c r="B13" s="118" t="s">
        <v>8</v>
      </c>
      <c r="C13" s="100"/>
      <c r="D13" s="100"/>
      <c r="E13" s="78" t="str">
        <f t="shared" si="0"/>
        <v/>
      </c>
      <c r="F13" s="165" t="str">
        <f t="shared" si="1"/>
        <v/>
      </c>
      <c r="G13" s="103"/>
      <c r="H13" s="100"/>
      <c r="I13" s="65" t="str">
        <f t="shared" si="2"/>
        <v/>
      </c>
      <c r="J13" s="85" t="str">
        <f t="shared" si="3"/>
        <v/>
      </c>
      <c r="K13" s="104"/>
      <c r="L13" s="100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>
        <v>0.25625000000000003</v>
      </c>
      <c r="D14" s="100">
        <v>0.48958333333333331</v>
      </c>
      <c r="E14" s="78">
        <f t="shared" si="0"/>
        <v>0.23333333333333328</v>
      </c>
      <c r="F14" s="165" t="str">
        <f t="shared" si="1"/>
        <v/>
      </c>
      <c r="G14" s="103">
        <v>0.53888888888888886</v>
      </c>
      <c r="H14" s="100">
        <v>0.72916666666666663</v>
      </c>
      <c r="I14" s="65">
        <f>IF(OR(G14="",H14=""),"",H14-G14)</f>
        <v>0.19027777777777777</v>
      </c>
      <c r="J14" s="85" t="str">
        <f t="shared" si="3"/>
        <v/>
      </c>
      <c r="K14" s="104"/>
      <c r="L14" s="100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0.29305555555555557</v>
      </c>
      <c r="D15" s="100">
        <v>0.52916666666666667</v>
      </c>
      <c r="E15" s="78">
        <f t="shared" si="0"/>
        <v>0.2361111111111111</v>
      </c>
      <c r="F15" s="165" t="str">
        <f t="shared" si="1"/>
        <v/>
      </c>
      <c r="G15" s="213">
        <v>0.5625</v>
      </c>
      <c r="H15" s="212">
        <v>0.70833333333333337</v>
      </c>
      <c r="I15" s="65">
        <f t="shared" si="2"/>
        <v>0.14583333333333337</v>
      </c>
      <c r="J15" s="85" t="str">
        <f t="shared" si="3"/>
        <v/>
      </c>
      <c r="K15" s="104"/>
      <c r="L15" s="100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78" t="str">
        <f t="shared" si="0"/>
        <v/>
      </c>
      <c r="F16" s="165" t="str">
        <f t="shared" si="1"/>
        <v/>
      </c>
      <c r="G16" s="103">
        <v>0.52152777777777781</v>
      </c>
      <c r="H16" s="212">
        <v>0.70833333333333337</v>
      </c>
      <c r="I16" s="65">
        <f t="shared" si="2"/>
        <v>0.18680555555555556</v>
      </c>
      <c r="J16" s="85" t="str">
        <f t="shared" si="3"/>
        <v/>
      </c>
      <c r="K16" s="218">
        <v>0.71180555555555547</v>
      </c>
      <c r="L16" s="100">
        <v>0.8618055555555556</v>
      </c>
      <c r="M16" s="65">
        <f t="shared" si="4"/>
        <v>0.15000000000000013</v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78" t="str">
        <f t="shared" si="0"/>
        <v/>
      </c>
      <c r="F17" s="165" t="str">
        <f t="shared" si="1"/>
        <v/>
      </c>
      <c r="G17" s="103">
        <v>0.55625000000000002</v>
      </c>
      <c r="H17" s="100">
        <v>0.72986111111111107</v>
      </c>
      <c r="I17" s="65">
        <f t="shared" si="2"/>
        <v>0.17361111111111105</v>
      </c>
      <c r="J17" s="85" t="str">
        <f t="shared" si="3"/>
        <v/>
      </c>
      <c r="K17" s="100">
        <v>0.73055555555555562</v>
      </c>
      <c r="L17" s="100">
        <v>0.84097222222222223</v>
      </c>
      <c r="M17" s="65">
        <f t="shared" si="4"/>
        <v>0.11041666666666661</v>
      </c>
      <c r="N17" s="79" t="str">
        <f t="shared" si="5"/>
        <v>Late</v>
      </c>
    </row>
    <row r="18" spans="1:14" x14ac:dyDescent="0.25">
      <c r="A18" s="119">
        <v>7</v>
      </c>
      <c r="B18" s="118" t="s">
        <v>13</v>
      </c>
      <c r="C18" s="100"/>
      <c r="D18" s="100"/>
      <c r="E18" s="78" t="str">
        <f t="shared" si="0"/>
        <v/>
      </c>
      <c r="F18" s="165" t="str">
        <f t="shared" si="1"/>
        <v/>
      </c>
      <c r="G18" s="103">
        <v>0.56180555555555556</v>
      </c>
      <c r="H18" s="100">
        <v>0.68819444444444444</v>
      </c>
      <c r="I18" s="65">
        <f t="shared" si="2"/>
        <v>0.12638888888888888</v>
      </c>
      <c r="J18" s="85" t="str">
        <f t="shared" si="3"/>
        <v/>
      </c>
      <c r="K18" s="104">
        <v>0.68888888888888899</v>
      </c>
      <c r="L18" s="100">
        <v>0.84583333333333333</v>
      </c>
      <c r="M18" s="65">
        <f t="shared" si="4"/>
        <v>0.15694444444444433</v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78" t="str">
        <f t="shared" si="0"/>
        <v/>
      </c>
      <c r="F19" s="165" t="str">
        <f t="shared" si="1"/>
        <v/>
      </c>
      <c r="G19" s="100">
        <v>0.53472222222222221</v>
      </c>
      <c r="H19" s="100">
        <v>0.70833333333333337</v>
      </c>
      <c r="I19" s="65">
        <f t="shared" si="2"/>
        <v>0.17361111111111116</v>
      </c>
      <c r="J19" s="85" t="str">
        <f t="shared" si="3"/>
        <v/>
      </c>
      <c r="K19" s="104">
        <v>0.71180555555555547</v>
      </c>
      <c r="L19" s="100">
        <v>0.8354166666666667</v>
      </c>
      <c r="M19" s="65">
        <f t="shared" si="4"/>
        <v>0.12361111111111123</v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78" t="str">
        <f t="shared" si="0"/>
        <v/>
      </c>
      <c r="F20" s="165" t="str">
        <f t="shared" si="1"/>
        <v/>
      </c>
      <c r="G20" s="103"/>
      <c r="H20" s="100"/>
      <c r="I20" s="65" t="str">
        <f t="shared" si="2"/>
        <v/>
      </c>
      <c r="J20" s="85" t="str">
        <f t="shared" si="3"/>
        <v/>
      </c>
      <c r="K20" s="104"/>
      <c r="L20" s="100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0.31458333333333333</v>
      </c>
      <c r="D21" s="212">
        <v>0.47916666666666669</v>
      </c>
      <c r="E21" s="78">
        <f t="shared" si="0"/>
        <v>0.16458333333333336</v>
      </c>
      <c r="F21" s="165" t="str">
        <f t="shared" si="1"/>
        <v>Late</v>
      </c>
      <c r="G21" s="103">
        <v>0.55625000000000002</v>
      </c>
      <c r="H21" s="100">
        <v>0.7284722222222223</v>
      </c>
      <c r="I21" s="65">
        <f t="shared" si="2"/>
        <v>0.17222222222222228</v>
      </c>
      <c r="J21" s="85" t="str">
        <f t="shared" si="3"/>
        <v/>
      </c>
      <c r="K21" s="218">
        <v>0.70833333333333337</v>
      </c>
      <c r="L21" s="212">
        <v>0.85416666666666663</v>
      </c>
      <c r="M21" s="65">
        <f t="shared" si="4"/>
        <v>0.14583333333333326</v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78" t="str">
        <f t="shared" si="0"/>
        <v/>
      </c>
      <c r="F22" s="165" t="str">
        <f t="shared" si="1"/>
        <v/>
      </c>
      <c r="G22" s="103">
        <v>0.56180555555555556</v>
      </c>
      <c r="H22" s="212">
        <v>0.70833333333333337</v>
      </c>
      <c r="I22" s="65">
        <f t="shared" si="2"/>
        <v>0.14652777777777781</v>
      </c>
      <c r="J22" s="85" t="str">
        <f t="shared" si="3"/>
        <v/>
      </c>
      <c r="K22" s="218">
        <v>0.71180555555555547</v>
      </c>
      <c r="L22" s="100">
        <v>0.84791666666666676</v>
      </c>
      <c r="M22" s="65">
        <f t="shared" si="4"/>
        <v>0.13611111111111129</v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78" t="str">
        <f t="shared" si="0"/>
        <v/>
      </c>
      <c r="F23" s="165" t="str">
        <f t="shared" si="1"/>
        <v/>
      </c>
      <c r="G23" s="103">
        <v>0.54027777777777775</v>
      </c>
      <c r="H23" s="100">
        <v>0.73958333333333337</v>
      </c>
      <c r="I23" s="65">
        <f t="shared" si="2"/>
        <v>0.19930555555555562</v>
      </c>
      <c r="J23" s="85" t="str">
        <f t="shared" si="3"/>
        <v/>
      </c>
      <c r="K23" s="104">
        <v>0.7402777777777777</v>
      </c>
      <c r="L23" s="100">
        <v>0.85486111111111107</v>
      </c>
      <c r="M23" s="65">
        <f t="shared" si="4"/>
        <v>0.11458333333333337</v>
      </c>
      <c r="N23" s="79" t="str">
        <f t="shared" si="5"/>
        <v>Late</v>
      </c>
    </row>
    <row r="24" spans="1:14" x14ac:dyDescent="0.25">
      <c r="A24" s="119">
        <v>13</v>
      </c>
      <c r="B24" s="118" t="s">
        <v>12</v>
      </c>
      <c r="C24" s="100"/>
      <c r="D24" s="100"/>
      <c r="E24" s="78" t="str">
        <f t="shared" si="0"/>
        <v/>
      </c>
      <c r="F24" s="165" t="str">
        <f t="shared" si="1"/>
        <v/>
      </c>
      <c r="G24" s="103">
        <v>0.53819444444444442</v>
      </c>
      <c r="H24" s="100">
        <v>0.73611111111111116</v>
      </c>
      <c r="I24" s="65">
        <f t="shared" si="2"/>
        <v>0.19791666666666674</v>
      </c>
      <c r="J24" s="85" t="str">
        <f t="shared" si="3"/>
        <v/>
      </c>
      <c r="K24" s="104">
        <v>0.73611111111111116</v>
      </c>
      <c r="L24" s="100">
        <v>0.77847222222222223</v>
      </c>
      <c r="M24" s="65">
        <f t="shared" si="4"/>
        <v>4.2361111111111072E-2</v>
      </c>
      <c r="N24" s="79" t="str">
        <f t="shared" si="5"/>
        <v>Late</v>
      </c>
    </row>
    <row r="25" spans="1:14" x14ac:dyDescent="0.25">
      <c r="A25" s="119">
        <v>14</v>
      </c>
      <c r="B25" s="118" t="s">
        <v>13</v>
      </c>
      <c r="C25" s="100"/>
      <c r="D25" s="100"/>
      <c r="E25" s="78" t="str">
        <f t="shared" si="0"/>
        <v/>
      </c>
      <c r="F25" s="165" t="str">
        <f t="shared" si="1"/>
        <v/>
      </c>
      <c r="G25" s="103">
        <v>0.5444444444444444</v>
      </c>
      <c r="H25" s="100">
        <v>0.7270833333333333</v>
      </c>
      <c r="I25" s="65">
        <f t="shared" si="2"/>
        <v>0.18263888888888891</v>
      </c>
      <c r="J25" s="85" t="str">
        <f t="shared" si="3"/>
        <v/>
      </c>
      <c r="K25" s="104">
        <v>0.72916666666666663</v>
      </c>
      <c r="L25" s="100">
        <v>0.85833333333333339</v>
      </c>
      <c r="M25" s="65">
        <f t="shared" si="4"/>
        <v>0.12916666666666676</v>
      </c>
      <c r="N25" s="79" t="str">
        <f t="shared" si="5"/>
        <v>Late</v>
      </c>
    </row>
    <row r="26" spans="1:14" x14ac:dyDescent="0.25">
      <c r="A26" s="119">
        <v>15</v>
      </c>
      <c r="B26" s="118" t="s">
        <v>14</v>
      </c>
      <c r="C26" s="100"/>
      <c r="D26" s="100"/>
      <c r="E26" s="78" t="str">
        <f t="shared" si="0"/>
        <v/>
      </c>
      <c r="F26" s="165" t="str">
        <f t="shared" si="1"/>
        <v/>
      </c>
      <c r="G26" s="103">
        <v>0.55625000000000002</v>
      </c>
      <c r="H26" s="212">
        <v>0.70833333333333337</v>
      </c>
      <c r="I26" s="65">
        <f t="shared" si="2"/>
        <v>0.15208333333333335</v>
      </c>
      <c r="J26" s="85" t="str">
        <f t="shared" si="3"/>
        <v/>
      </c>
      <c r="K26" s="218">
        <v>0.71180555555555547</v>
      </c>
      <c r="L26" s="100">
        <v>0.84166666666666667</v>
      </c>
      <c r="M26" s="65">
        <f t="shared" si="4"/>
        <v>0.1298611111111112</v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78" t="str">
        <f t="shared" si="0"/>
        <v/>
      </c>
      <c r="F27" s="165" t="str">
        <f t="shared" si="1"/>
        <v/>
      </c>
      <c r="G27" s="103"/>
      <c r="H27" s="100"/>
      <c r="I27" s="65" t="str">
        <f t="shared" si="2"/>
        <v/>
      </c>
      <c r="J27" s="85" t="str">
        <f t="shared" si="3"/>
        <v/>
      </c>
      <c r="K27" s="104"/>
      <c r="L27" s="100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0.27291666666666664</v>
      </c>
      <c r="D28" s="100">
        <v>0.49652777777777773</v>
      </c>
      <c r="E28" s="78">
        <f t="shared" si="0"/>
        <v>0.22361111111111109</v>
      </c>
      <c r="F28" s="165" t="str">
        <f t="shared" si="1"/>
        <v/>
      </c>
      <c r="G28" s="103">
        <v>0.52986111111111112</v>
      </c>
      <c r="H28" s="100">
        <v>0.73749999999999993</v>
      </c>
      <c r="I28" s="65">
        <f t="shared" si="2"/>
        <v>0.20763888888888882</v>
      </c>
      <c r="J28" s="85" t="str">
        <f t="shared" si="3"/>
        <v/>
      </c>
      <c r="K28" s="104"/>
      <c r="L28" s="100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/>
      <c r="D29" s="100"/>
      <c r="E29" s="78" t="str">
        <f t="shared" si="0"/>
        <v/>
      </c>
      <c r="F29" s="165" t="str">
        <f t="shared" si="1"/>
        <v/>
      </c>
      <c r="G29" s="103">
        <v>0.54097222222222219</v>
      </c>
      <c r="H29" s="212">
        <v>0.70833333333333337</v>
      </c>
      <c r="I29" s="65">
        <f t="shared" si="2"/>
        <v>0.16736111111111118</v>
      </c>
      <c r="J29" s="85" t="str">
        <f t="shared" si="3"/>
        <v/>
      </c>
      <c r="K29" s="218">
        <v>0.71180555555555547</v>
      </c>
      <c r="L29" s="100">
        <v>0.83263888888888893</v>
      </c>
      <c r="M29" s="65">
        <f t="shared" si="4"/>
        <v>0.12083333333333346</v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78" t="str">
        <f t="shared" si="0"/>
        <v/>
      </c>
      <c r="F30" s="201" t="str">
        <f t="shared" si="1"/>
        <v/>
      </c>
      <c r="G30" s="103">
        <v>0.5444444444444444</v>
      </c>
      <c r="H30" s="212">
        <v>0.70833333333333337</v>
      </c>
      <c r="I30" s="65">
        <f t="shared" si="2"/>
        <v>0.16388888888888897</v>
      </c>
      <c r="J30" s="85" t="str">
        <f t="shared" si="3"/>
        <v/>
      </c>
      <c r="K30" s="218">
        <v>0.71180555555555547</v>
      </c>
      <c r="L30" s="100">
        <v>0.85486111111111107</v>
      </c>
      <c r="M30" s="65">
        <f t="shared" si="4"/>
        <v>0.1430555555555556</v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/>
      <c r="D31" s="100"/>
      <c r="E31" s="78" t="str">
        <f t="shared" si="0"/>
        <v/>
      </c>
      <c r="F31" s="201" t="str">
        <f t="shared" si="1"/>
        <v/>
      </c>
      <c r="G31" s="103">
        <v>0.53680555555555554</v>
      </c>
      <c r="H31" s="212">
        <v>0.70833333333333337</v>
      </c>
      <c r="I31" s="65">
        <f t="shared" si="2"/>
        <v>0.17152777777777783</v>
      </c>
      <c r="J31" s="85" t="str">
        <f t="shared" si="3"/>
        <v/>
      </c>
      <c r="K31" s="218">
        <v>0.71180555555555547</v>
      </c>
      <c r="L31" s="100">
        <v>0.85138888888888886</v>
      </c>
      <c r="M31" s="65">
        <f t="shared" si="4"/>
        <v>0.13958333333333339</v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/>
      <c r="D32" s="100"/>
      <c r="E32" s="78" t="str">
        <f t="shared" si="0"/>
        <v/>
      </c>
      <c r="F32" s="201" t="str">
        <f t="shared" si="1"/>
        <v/>
      </c>
      <c r="G32" s="103">
        <v>0.51180555555555551</v>
      </c>
      <c r="H32" s="100">
        <v>0.71666666666666667</v>
      </c>
      <c r="I32" s="65">
        <f t="shared" si="2"/>
        <v>0.20486111111111116</v>
      </c>
      <c r="J32" s="85" t="str">
        <f t="shared" si="3"/>
        <v/>
      </c>
      <c r="K32" s="104">
        <v>0.71875</v>
      </c>
      <c r="L32" s="100">
        <v>0.87013888888888891</v>
      </c>
      <c r="M32" s="65">
        <f t="shared" si="4"/>
        <v>0.15138888888888891</v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/>
      <c r="D33" s="100"/>
      <c r="E33" s="78" t="str">
        <f t="shared" si="0"/>
        <v/>
      </c>
      <c r="F33" s="201" t="str">
        <f t="shared" si="1"/>
        <v/>
      </c>
      <c r="G33" s="213">
        <v>0.5625</v>
      </c>
      <c r="H33" s="212">
        <v>0.70833333333333337</v>
      </c>
      <c r="I33" s="65">
        <f t="shared" si="2"/>
        <v>0.14583333333333337</v>
      </c>
      <c r="J33" s="85" t="str">
        <f t="shared" si="3"/>
        <v/>
      </c>
      <c r="K33" s="218">
        <v>0.70833333333333337</v>
      </c>
      <c r="L33" s="100">
        <v>0.84305555555555556</v>
      </c>
      <c r="M33" s="65">
        <f t="shared" si="4"/>
        <v>0.13472222222222219</v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78" t="str">
        <f t="shared" si="0"/>
        <v/>
      </c>
      <c r="F34" s="201" t="str">
        <f t="shared" si="1"/>
        <v/>
      </c>
      <c r="G34" s="103"/>
      <c r="H34" s="100"/>
      <c r="I34" s="65" t="str">
        <f t="shared" si="2"/>
        <v/>
      </c>
      <c r="J34" s="85" t="str">
        <f t="shared" si="3"/>
        <v/>
      </c>
      <c r="K34" s="104"/>
      <c r="L34" s="100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78"/>
      <c r="F35" s="209"/>
      <c r="G35" s="213">
        <v>0.54166666666666663</v>
      </c>
      <c r="H35" s="100">
        <v>0.71736111111111101</v>
      </c>
      <c r="I35" s="65">
        <f t="shared" si="2"/>
        <v>0.17569444444444438</v>
      </c>
      <c r="J35" s="85"/>
      <c r="K35" s="104">
        <v>0.70833333333333337</v>
      </c>
      <c r="L35" s="100">
        <v>0.85416666666666663</v>
      </c>
      <c r="M35" s="65">
        <f t="shared" si="4"/>
        <v>0.14583333333333326</v>
      </c>
      <c r="N35" s="79"/>
    </row>
    <row r="36" spans="1:14" s="168" customFormat="1" x14ac:dyDescent="0.25">
      <c r="A36" s="210">
        <v>25</v>
      </c>
      <c r="B36" s="118" t="s">
        <v>10</v>
      </c>
      <c r="C36" s="100"/>
      <c r="D36" s="100"/>
      <c r="E36" s="78" t="str">
        <f t="shared" si="0"/>
        <v/>
      </c>
      <c r="F36" s="201" t="str">
        <f t="shared" si="1"/>
        <v/>
      </c>
      <c r="G36" s="213">
        <v>0.54166666666666663</v>
      </c>
      <c r="H36" s="100">
        <v>0.71736111111111101</v>
      </c>
      <c r="I36" s="65">
        <f t="shared" si="2"/>
        <v>0.17569444444444438</v>
      </c>
      <c r="J36" s="85" t="str">
        <f t="shared" si="3"/>
        <v/>
      </c>
      <c r="K36" s="104">
        <v>0.70833333333333337</v>
      </c>
      <c r="L36" s="100">
        <v>0.85416666666666663</v>
      </c>
      <c r="M36" s="65">
        <f t="shared" si="4"/>
        <v>0.14583333333333326</v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1.0930555555555554</v>
      </c>
      <c r="F37" s="168">
        <f>COUNTIF(F6:F36,"Late")</f>
        <v>1</v>
      </c>
      <c r="G37" s="290" t="s">
        <v>139</v>
      </c>
      <c r="H37" s="290"/>
      <c r="I37" s="89">
        <f>SUM(I6:I36)</f>
        <v>4.5097222222222211</v>
      </c>
      <c r="J37" s="168">
        <f>COUNTIF(J6:J36,"Late")</f>
        <v>1</v>
      </c>
      <c r="K37" s="291" t="s">
        <v>140</v>
      </c>
      <c r="L37" s="291"/>
      <c r="M37" s="89">
        <f>SUM(M6:M36)</f>
        <v>2.7229166666666664</v>
      </c>
      <c r="N37" s="168">
        <f>COUNTIF(N6:N36,"Late")</f>
        <v>7</v>
      </c>
    </row>
    <row r="38" spans="1:14" x14ac:dyDescent="0.25">
      <c r="B38" s="279" t="s">
        <v>141</v>
      </c>
      <c r="C38" s="279"/>
      <c r="D38" s="279"/>
      <c r="E38" s="280">
        <f>E37+I37+M37</f>
        <v>8.3256944444444425</v>
      </c>
      <c r="F38" s="280"/>
      <c r="G38" s="281" t="s">
        <v>144</v>
      </c>
      <c r="H38" s="281"/>
      <c r="I38" s="90">
        <f>E38*24</f>
        <v>199.81666666666661</v>
      </c>
      <c r="J38" s="282" t="s">
        <v>143</v>
      </c>
      <c r="K38" s="282"/>
      <c r="L38" s="283">
        <f>'Report Junly 2014'!AE16</f>
        <v>2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2"/>
      <c r="C44" s="95" t="s">
        <v>63</v>
      </c>
    </row>
  </sheetData>
  <protectedRanges>
    <protectedRange sqref="A3:N3" name="Range4"/>
    <protectedRange sqref="K17 H19 G6:H18 G20:H36" name="Range2"/>
    <protectedRange sqref="G19 C6:D36" name="Range1"/>
    <protectedRange sqref="L17 K6:L16 K18:L36" name="Range3"/>
    <protectedRange sqref="A2:N2" name="Range5"/>
    <protectedRange sqref="A6:B6 A7:A35 B7:B36" name="Range6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C6:C9 C11:C36">
    <cfRule type="expression" dxfId="231" priority="24">
      <formula>$F6="Late"</formula>
    </cfRule>
  </conditionalFormatting>
  <conditionalFormatting sqref="G9 G11:G14 G16:G18 G20:G35">
    <cfRule type="expression" dxfId="230" priority="23">
      <formula>$J9="Late"</formula>
    </cfRule>
  </conditionalFormatting>
  <conditionalFormatting sqref="K6:K7 K11:K12 K14:K15 K21 K9 K27:K34 K36">
    <cfRule type="expression" dxfId="229" priority="22">
      <formula>$N6="Late"</formula>
    </cfRule>
  </conditionalFormatting>
  <conditionalFormatting sqref="G15">
    <cfRule type="expression" dxfId="228" priority="21">
      <formula>$J15="Late"</formula>
    </cfRule>
  </conditionalFormatting>
  <conditionalFormatting sqref="K10">
    <cfRule type="expression" dxfId="227" priority="20">
      <formula>$N10="Late"</formula>
    </cfRule>
  </conditionalFormatting>
  <conditionalFormatting sqref="K13">
    <cfRule type="expression" dxfId="226" priority="19">
      <formula>$N13="Late"</formula>
    </cfRule>
  </conditionalFormatting>
  <conditionalFormatting sqref="K16">
    <cfRule type="expression" dxfId="225" priority="18">
      <formula>$N16="Late"</formula>
    </cfRule>
  </conditionalFormatting>
  <conditionalFormatting sqref="K18:K20">
    <cfRule type="expression" dxfId="224" priority="17">
      <formula>$N18="Late"</formula>
    </cfRule>
  </conditionalFormatting>
  <conditionalFormatting sqref="K22:K26">
    <cfRule type="expression" dxfId="223" priority="16">
      <formula>$N22="Late"</formula>
    </cfRule>
  </conditionalFormatting>
  <conditionalFormatting sqref="C10">
    <cfRule type="expression" dxfId="222" priority="10">
      <formula>$F10="Late"</formula>
    </cfRule>
  </conditionalFormatting>
  <conditionalFormatting sqref="G10">
    <cfRule type="expression" dxfId="221" priority="9">
      <formula>$J10="Late"</formula>
    </cfRule>
  </conditionalFormatting>
  <conditionalFormatting sqref="G6">
    <cfRule type="expression" dxfId="220" priority="8">
      <formula>$J6="Late"</formula>
    </cfRule>
  </conditionalFormatting>
  <conditionalFormatting sqref="G7">
    <cfRule type="expression" dxfId="219" priority="7">
      <formula>$J7="Late"</formula>
    </cfRule>
  </conditionalFormatting>
  <conditionalFormatting sqref="G8">
    <cfRule type="expression" dxfId="218" priority="6">
      <formula>$J8="Late"</formula>
    </cfRule>
  </conditionalFormatting>
  <conditionalFormatting sqref="K8">
    <cfRule type="expression" dxfId="217" priority="5">
      <formula>$N8="Late"</formula>
    </cfRule>
  </conditionalFormatting>
  <conditionalFormatting sqref="G36">
    <cfRule type="expression" dxfId="216" priority="2">
      <formula>$J36="Late"</formula>
    </cfRule>
  </conditionalFormatting>
  <conditionalFormatting sqref="K35">
    <cfRule type="expression" dxfId="215" priority="1">
      <formula>$N35="Late"</formula>
    </cfRule>
  </conditionalFormatting>
  <dataValidations count="3">
    <dataValidation type="time" allowBlank="1" showInputMessage="1" showErrorMessage="1" sqref="K6:K16 K18:K36 L6:L36">
      <formula1>0.666666666666667</formula1>
      <formula2>0.875</formula2>
    </dataValidation>
    <dataValidation type="time" allowBlank="1" showInputMessage="1" showErrorMessage="1" sqref="K17 H6:H36 G6:G18 G20:G36">
      <formula1>0.5</formula1>
      <formula2>0.833333333333333</formula2>
    </dataValidation>
    <dataValidation type="time" allowBlank="1" showInputMessage="1" showErrorMessage="1" sqref="G19 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4" zoomScaleNormal="100" workbookViewId="0">
      <selection activeCell="G13" sqref="G13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85546875" style="69" customWidth="1"/>
    <col min="6" max="6" width="9.7109375" style="69" customWidth="1"/>
    <col min="7" max="8" width="6" style="69" customWidth="1"/>
    <col min="9" max="9" width="9.140625" style="69" customWidth="1"/>
    <col min="10" max="10" width="5.7109375" style="69" customWidth="1"/>
    <col min="11" max="11" width="5.5703125" style="69" customWidth="1"/>
    <col min="12" max="12" width="5.7109375" style="69" customWidth="1"/>
    <col min="13" max="13" width="8.85546875" style="69" customWidth="1"/>
    <col min="14" max="14" width="6.8554687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170</v>
      </c>
      <c r="B3" s="265"/>
      <c r="C3" s="265"/>
      <c r="D3" s="265"/>
      <c r="E3" s="265"/>
      <c r="F3" s="287" t="s">
        <v>217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5">
        <v>0.26874999999999999</v>
      </c>
      <c r="D6" s="100">
        <v>0.48194444444444445</v>
      </c>
      <c r="E6" s="78">
        <f t="shared" ref="E6:E36" si="0">IF(OR(C6="",D6=""),"",D6-C6)</f>
        <v>0.21319444444444446</v>
      </c>
      <c r="F6" s="165"/>
      <c r="G6" s="103">
        <v>0.52430555555555558</v>
      </c>
      <c r="H6" s="100">
        <v>0.71666666666666667</v>
      </c>
      <c r="I6" s="65">
        <f t="shared" ref="I6:I36" si="1">IF(OR(G6="",H6=""),"",H6-G6)</f>
        <v>0.19236111111111109</v>
      </c>
      <c r="J6" s="85" t="str">
        <f t="shared" ref="J6:J36" si="2">IF(AND(HOUR(G6)=13,MINUTE(G6)&gt;40),"Late",IF(HOUR(G6)&gt;13,"Late",""))</f>
        <v/>
      </c>
      <c r="K6" s="104"/>
      <c r="L6" s="100"/>
      <c r="M6" s="65" t="str">
        <f t="shared" ref="M6:M36" si="3">IF(OR(K6="",L6=""),"",L6-K6)</f>
        <v/>
      </c>
      <c r="N6" s="79" t="str">
        <f t="shared" ref="N6:N19" si="4">IF(AND(HOUR(K6)=17,MINUTE(K6)&gt;45),"Late",IF(HOUR(K6)&gt;17,"Late",""))</f>
        <v/>
      </c>
    </row>
    <row r="7" spans="1:14" x14ac:dyDescent="0.25">
      <c r="A7" s="119">
        <v>27</v>
      </c>
      <c r="B7" s="118" t="s">
        <v>9</v>
      </c>
      <c r="C7" s="105">
        <v>0.26458333333333334</v>
      </c>
      <c r="D7" s="100">
        <v>0.49652777777777773</v>
      </c>
      <c r="E7" s="78">
        <f t="shared" si="0"/>
        <v>0.2319444444444444</v>
      </c>
      <c r="F7" s="165"/>
      <c r="G7" s="103">
        <v>0.5444444444444444</v>
      </c>
      <c r="H7" s="100">
        <v>0.73749999999999993</v>
      </c>
      <c r="I7" s="65">
        <f t="shared" si="1"/>
        <v>0.19305555555555554</v>
      </c>
      <c r="J7" s="85" t="str">
        <f t="shared" si="2"/>
        <v/>
      </c>
      <c r="K7" s="104"/>
      <c r="L7" s="100"/>
      <c r="M7" s="65" t="str">
        <f t="shared" si="3"/>
        <v/>
      </c>
      <c r="N7" s="79" t="str">
        <f t="shared" si="4"/>
        <v/>
      </c>
    </row>
    <row r="8" spans="1:14" x14ac:dyDescent="0.25">
      <c r="A8" s="119">
        <v>28</v>
      </c>
      <c r="B8" s="118" t="s">
        <v>10</v>
      </c>
      <c r="C8" s="105"/>
      <c r="D8" s="100"/>
      <c r="E8" s="78" t="str">
        <f t="shared" si="0"/>
        <v/>
      </c>
      <c r="F8" s="165"/>
      <c r="G8" s="103">
        <v>0.53055555555555556</v>
      </c>
      <c r="H8" s="100">
        <v>0.72361111111111109</v>
      </c>
      <c r="I8" s="65">
        <f t="shared" si="1"/>
        <v>0.19305555555555554</v>
      </c>
      <c r="J8" s="85" t="str">
        <f t="shared" si="2"/>
        <v/>
      </c>
      <c r="K8" s="104"/>
      <c r="L8" s="100"/>
      <c r="M8" s="65" t="str">
        <f t="shared" si="3"/>
        <v/>
      </c>
      <c r="N8" s="79" t="str">
        <f t="shared" si="4"/>
        <v/>
      </c>
    </row>
    <row r="9" spans="1:14" x14ac:dyDescent="0.25">
      <c r="A9" s="119">
        <v>29</v>
      </c>
      <c r="B9" s="118" t="s">
        <v>11</v>
      </c>
      <c r="C9" s="105"/>
      <c r="D9" s="100"/>
      <c r="E9" s="78" t="str">
        <f t="shared" si="0"/>
        <v/>
      </c>
      <c r="F9" s="165"/>
      <c r="G9" s="103">
        <v>0.53055555555555556</v>
      </c>
      <c r="H9" s="212">
        <v>0.70833333333333337</v>
      </c>
      <c r="I9" s="65">
        <f t="shared" si="1"/>
        <v>0.17777777777777781</v>
      </c>
      <c r="J9" s="85" t="str">
        <f t="shared" si="2"/>
        <v/>
      </c>
      <c r="K9" s="218">
        <v>0.71180555555555547</v>
      </c>
      <c r="L9" s="100">
        <v>0.84305555555555556</v>
      </c>
      <c r="M9" s="65">
        <f t="shared" si="3"/>
        <v>0.13125000000000009</v>
      </c>
      <c r="N9" s="79" t="str">
        <f t="shared" si="4"/>
        <v/>
      </c>
    </row>
    <row r="10" spans="1:14" x14ac:dyDescent="0.25">
      <c r="A10" s="119">
        <v>30</v>
      </c>
      <c r="B10" s="118" t="s">
        <v>12</v>
      </c>
      <c r="C10" s="105"/>
      <c r="D10" s="100"/>
      <c r="E10" s="78" t="str">
        <f t="shared" si="0"/>
        <v/>
      </c>
      <c r="F10" s="165"/>
      <c r="G10" s="103">
        <v>0.54305555555555551</v>
      </c>
      <c r="H10" s="100">
        <v>0.71180555555555547</v>
      </c>
      <c r="I10" s="65">
        <f t="shared" si="1"/>
        <v>0.16874999999999996</v>
      </c>
      <c r="J10" s="85" t="str">
        <f t="shared" si="2"/>
        <v/>
      </c>
      <c r="K10" s="104">
        <v>0.73333333333333339</v>
      </c>
      <c r="L10" s="100">
        <v>0.80763888888888891</v>
      </c>
      <c r="M10" s="65">
        <f t="shared" si="3"/>
        <v>7.4305555555555514E-2</v>
      </c>
      <c r="N10" s="79" t="str">
        <f t="shared" si="4"/>
        <v/>
      </c>
    </row>
    <row r="11" spans="1:14" x14ac:dyDescent="0.25">
      <c r="A11" s="119">
        <v>31</v>
      </c>
      <c r="B11" s="118" t="s">
        <v>13</v>
      </c>
      <c r="C11" s="105"/>
      <c r="D11" s="100"/>
      <c r="E11" s="78" t="str">
        <f t="shared" si="0"/>
        <v/>
      </c>
      <c r="F11" s="165"/>
      <c r="G11" s="103"/>
      <c r="H11" s="100"/>
      <c r="I11" s="65" t="str">
        <f t="shared" si="1"/>
        <v/>
      </c>
      <c r="J11" s="85" t="str">
        <f t="shared" si="2"/>
        <v/>
      </c>
      <c r="K11" s="104"/>
      <c r="L11" s="100"/>
      <c r="M11" s="65" t="str">
        <f t="shared" si="3"/>
        <v/>
      </c>
      <c r="N11" s="79" t="str">
        <f t="shared" si="4"/>
        <v/>
      </c>
    </row>
    <row r="12" spans="1:14" x14ac:dyDescent="0.25">
      <c r="A12" s="119">
        <v>1</v>
      </c>
      <c r="B12" s="118" t="s">
        <v>14</v>
      </c>
      <c r="C12" s="105"/>
      <c r="D12" s="100"/>
      <c r="E12" s="78" t="str">
        <f t="shared" si="0"/>
        <v/>
      </c>
      <c r="F12" s="165"/>
      <c r="G12" s="103"/>
      <c r="H12" s="100"/>
      <c r="I12" s="65" t="str">
        <f t="shared" si="1"/>
        <v/>
      </c>
      <c r="J12" s="85" t="str">
        <f t="shared" si="2"/>
        <v/>
      </c>
      <c r="K12" s="104"/>
      <c r="L12" s="100"/>
      <c r="M12" s="65" t="str">
        <f t="shared" si="3"/>
        <v/>
      </c>
      <c r="N12" s="79" t="str">
        <f t="shared" si="4"/>
        <v/>
      </c>
    </row>
    <row r="13" spans="1:14" x14ac:dyDescent="0.25">
      <c r="A13" s="119">
        <v>2</v>
      </c>
      <c r="B13" s="118" t="s">
        <v>8</v>
      </c>
      <c r="C13" s="105"/>
      <c r="D13" s="100"/>
      <c r="E13" s="78" t="str">
        <f t="shared" si="0"/>
        <v/>
      </c>
      <c r="F13" s="165"/>
      <c r="G13" s="103"/>
      <c r="H13" s="100"/>
      <c r="I13" s="65" t="str">
        <f t="shared" si="1"/>
        <v/>
      </c>
      <c r="J13" s="85" t="str">
        <f t="shared" si="2"/>
        <v/>
      </c>
      <c r="K13" s="104"/>
      <c r="L13" s="100"/>
      <c r="M13" s="65" t="str">
        <f t="shared" si="3"/>
        <v/>
      </c>
      <c r="N13" s="79" t="str">
        <f t="shared" si="4"/>
        <v/>
      </c>
    </row>
    <row r="14" spans="1:14" x14ac:dyDescent="0.25">
      <c r="A14" s="119">
        <v>3</v>
      </c>
      <c r="B14" s="118" t="s">
        <v>9</v>
      </c>
      <c r="C14" s="105"/>
      <c r="D14" s="100"/>
      <c r="E14" s="78" t="str">
        <f t="shared" si="0"/>
        <v/>
      </c>
      <c r="F14" s="165"/>
      <c r="G14" s="103"/>
      <c r="H14" s="100"/>
      <c r="I14" s="65" t="str">
        <f t="shared" si="1"/>
        <v/>
      </c>
      <c r="J14" s="85" t="str">
        <f t="shared" si="2"/>
        <v/>
      </c>
      <c r="K14" s="104"/>
      <c r="L14" s="100"/>
      <c r="M14" s="65" t="str">
        <f t="shared" si="3"/>
        <v/>
      </c>
      <c r="N14" s="79" t="str">
        <f t="shared" si="4"/>
        <v/>
      </c>
    </row>
    <row r="15" spans="1:14" x14ac:dyDescent="0.25">
      <c r="A15" s="119">
        <v>4</v>
      </c>
      <c r="B15" s="118" t="s">
        <v>10</v>
      </c>
      <c r="C15" s="105"/>
      <c r="D15" s="100"/>
      <c r="E15" s="78" t="str">
        <f t="shared" si="0"/>
        <v/>
      </c>
      <c r="F15" s="165"/>
      <c r="G15" s="103"/>
      <c r="H15" s="100"/>
      <c r="I15" s="65" t="str">
        <f t="shared" si="1"/>
        <v/>
      </c>
      <c r="J15" s="85" t="str">
        <f t="shared" si="2"/>
        <v/>
      </c>
      <c r="K15" s="104"/>
      <c r="L15" s="100"/>
      <c r="M15" s="65" t="str">
        <f t="shared" si="3"/>
        <v/>
      </c>
      <c r="N15" s="79" t="str">
        <f t="shared" si="4"/>
        <v/>
      </c>
    </row>
    <row r="16" spans="1:14" x14ac:dyDescent="0.25">
      <c r="A16" s="119">
        <v>5</v>
      </c>
      <c r="B16" s="118" t="s">
        <v>11</v>
      </c>
      <c r="C16" s="105"/>
      <c r="D16" s="100"/>
      <c r="E16" s="78" t="str">
        <f t="shared" si="0"/>
        <v/>
      </c>
      <c r="F16" s="165"/>
      <c r="G16" s="103"/>
      <c r="H16" s="100"/>
      <c r="I16" s="65" t="str">
        <f t="shared" si="1"/>
        <v/>
      </c>
      <c r="J16" s="85" t="str">
        <f t="shared" si="2"/>
        <v/>
      </c>
      <c r="K16" s="104"/>
      <c r="L16" s="100"/>
      <c r="M16" s="65" t="str">
        <f t="shared" si="3"/>
        <v/>
      </c>
      <c r="N16" s="79" t="str">
        <f t="shared" si="4"/>
        <v/>
      </c>
    </row>
    <row r="17" spans="1:14" x14ac:dyDescent="0.25">
      <c r="A17" s="119">
        <v>6</v>
      </c>
      <c r="B17" s="118" t="s">
        <v>12</v>
      </c>
      <c r="C17" s="100"/>
      <c r="D17" s="105"/>
      <c r="E17" s="78" t="str">
        <f t="shared" si="0"/>
        <v/>
      </c>
      <c r="F17" s="165"/>
      <c r="G17" s="103">
        <v>0.54791666666666672</v>
      </c>
      <c r="H17" s="100">
        <v>0.70000000000000007</v>
      </c>
      <c r="I17" s="65">
        <f t="shared" si="1"/>
        <v>0.15208333333333335</v>
      </c>
      <c r="J17" s="85" t="str">
        <f t="shared" si="2"/>
        <v/>
      </c>
      <c r="K17" s="104">
        <v>0.70833333333333337</v>
      </c>
      <c r="L17" s="100">
        <v>0.8256944444444444</v>
      </c>
      <c r="M17" s="65">
        <f t="shared" si="3"/>
        <v>0.11736111111111103</v>
      </c>
      <c r="N17" s="79" t="str">
        <f t="shared" si="4"/>
        <v/>
      </c>
    </row>
    <row r="18" spans="1:14" x14ac:dyDescent="0.25">
      <c r="A18" s="119">
        <v>7</v>
      </c>
      <c r="B18" s="118" t="s">
        <v>13</v>
      </c>
      <c r="C18" s="100"/>
      <c r="D18" s="105"/>
      <c r="E18" s="78" t="str">
        <f t="shared" si="0"/>
        <v/>
      </c>
      <c r="F18" s="165"/>
      <c r="G18" s="103">
        <v>0.56180555555555556</v>
      </c>
      <c r="H18" s="100">
        <v>0.73263888888888884</v>
      </c>
      <c r="I18" s="65">
        <f t="shared" si="1"/>
        <v>0.17083333333333328</v>
      </c>
      <c r="J18" s="85" t="str">
        <f t="shared" si="2"/>
        <v/>
      </c>
      <c r="K18" s="104">
        <v>0.73263888888888884</v>
      </c>
      <c r="L18" s="100">
        <v>0.83819444444444446</v>
      </c>
      <c r="M18" s="65">
        <f t="shared" si="3"/>
        <v>0.10555555555555562</v>
      </c>
      <c r="N18" s="79" t="str">
        <f t="shared" si="4"/>
        <v/>
      </c>
    </row>
    <row r="19" spans="1:14" x14ac:dyDescent="0.25">
      <c r="A19" s="119">
        <v>8</v>
      </c>
      <c r="B19" s="118" t="s">
        <v>14</v>
      </c>
      <c r="C19" s="105"/>
      <c r="D19" s="100"/>
      <c r="E19" s="78" t="str">
        <f t="shared" si="0"/>
        <v/>
      </c>
      <c r="F19" s="165"/>
      <c r="G19" s="103">
        <v>0.55972222222222223</v>
      </c>
      <c r="H19" s="100">
        <v>0.73472222222222217</v>
      </c>
      <c r="I19" s="65">
        <f t="shared" si="1"/>
        <v>0.17499999999999993</v>
      </c>
      <c r="J19" s="85" t="str">
        <f t="shared" si="2"/>
        <v/>
      </c>
      <c r="K19" s="104">
        <v>0.73472222222222217</v>
      </c>
      <c r="L19" s="100">
        <v>0.8354166666666667</v>
      </c>
      <c r="M19" s="65">
        <f t="shared" si="3"/>
        <v>0.10069444444444453</v>
      </c>
      <c r="N19" s="79" t="str">
        <f t="shared" si="4"/>
        <v/>
      </c>
    </row>
    <row r="20" spans="1:14" x14ac:dyDescent="0.25">
      <c r="A20" s="119">
        <v>9</v>
      </c>
      <c r="B20" s="118" t="s">
        <v>8</v>
      </c>
      <c r="C20" s="105">
        <v>0.27638888888888885</v>
      </c>
      <c r="D20" s="100">
        <v>0.47916666666666669</v>
      </c>
      <c r="E20" s="78">
        <f t="shared" si="0"/>
        <v>0.20277777777777783</v>
      </c>
      <c r="F20" s="165"/>
      <c r="G20" s="103">
        <v>0.53888888888888886</v>
      </c>
      <c r="H20" s="100">
        <v>0.7319444444444444</v>
      </c>
      <c r="I20" s="65">
        <f t="shared" si="1"/>
        <v>0.19305555555555554</v>
      </c>
      <c r="J20" s="85" t="str">
        <f t="shared" si="2"/>
        <v/>
      </c>
      <c r="K20" s="104"/>
      <c r="L20" s="100"/>
      <c r="M20" s="65" t="str">
        <f t="shared" si="3"/>
        <v/>
      </c>
      <c r="N20" s="79" t="str">
        <f>IF(AND(HOUR(K20)=17,MINUTE(K20)&gt;45),"Late",IF(HOUR(K20)&gt;17,"Late",""))</f>
        <v/>
      </c>
    </row>
    <row r="21" spans="1:14" x14ac:dyDescent="0.25">
      <c r="A21" s="119">
        <v>10</v>
      </c>
      <c r="B21" s="118" t="s">
        <v>9</v>
      </c>
      <c r="C21" s="105">
        <v>0.26597222222222222</v>
      </c>
      <c r="D21" s="100">
        <v>0.4777777777777778</v>
      </c>
      <c r="E21" s="78">
        <f t="shared" si="0"/>
        <v>0.21180555555555558</v>
      </c>
      <c r="F21" s="165"/>
      <c r="G21" s="221">
        <v>0.57013888888888886</v>
      </c>
      <c r="H21" s="100">
        <v>0.70833333333333337</v>
      </c>
      <c r="I21" s="65">
        <f>IF(OR(G21="",H21=""),"",H21-G21)</f>
        <v>0.13819444444444451</v>
      </c>
      <c r="J21" s="85" t="str">
        <f>IF(AND(HOUR(G21)=13,MINUTE(G21)&gt;40),"Late",IF(HOUR(G21)&gt;13,"Late",""))</f>
        <v>Late</v>
      </c>
      <c r="K21" s="104"/>
      <c r="L21" s="100"/>
      <c r="M21" s="65" t="str">
        <f t="shared" si="3"/>
        <v/>
      </c>
      <c r="N21" s="79" t="str">
        <f t="shared" ref="N21:N36" si="5">IF(AND(HOUR(K21)=17,MINUTE(K21)&gt;45),"Late",IF(HOUR(K21)&gt;17,"Late",""))</f>
        <v/>
      </c>
    </row>
    <row r="22" spans="1:14" x14ac:dyDescent="0.25">
      <c r="A22" s="119">
        <v>11</v>
      </c>
      <c r="B22" s="118" t="s">
        <v>10</v>
      </c>
      <c r="C22" s="105"/>
      <c r="D22" s="100"/>
      <c r="E22" s="78" t="str">
        <f t="shared" si="0"/>
        <v/>
      </c>
      <c r="F22" s="165"/>
      <c r="G22" s="103">
        <v>0.55208333333333337</v>
      </c>
      <c r="H22" s="100">
        <v>0.7402777777777777</v>
      </c>
      <c r="I22" s="65">
        <f>IF(OR(G22="",H22=""),"",H22-G22)</f>
        <v>0.18819444444444433</v>
      </c>
      <c r="J22" s="85" t="str">
        <f>IF(AND(HOUR(G22)=13,MINUTE(G22)&gt;40),"Late",IF(HOUR(G22)&gt;13,"Late",""))</f>
        <v/>
      </c>
      <c r="K22" s="104">
        <v>0.7402777777777777</v>
      </c>
      <c r="L22" s="100">
        <v>0.83750000000000002</v>
      </c>
      <c r="M22" s="65">
        <f t="shared" si="3"/>
        <v>9.7222222222222321E-2</v>
      </c>
      <c r="N22" s="79" t="str">
        <f t="shared" si="5"/>
        <v>Late</v>
      </c>
    </row>
    <row r="23" spans="1:14" x14ac:dyDescent="0.25">
      <c r="A23" s="119">
        <v>12</v>
      </c>
      <c r="B23" s="118" t="s">
        <v>11</v>
      </c>
      <c r="C23" s="105"/>
      <c r="D23" s="100"/>
      <c r="E23" s="78" t="str">
        <f t="shared" si="0"/>
        <v/>
      </c>
      <c r="F23" s="165"/>
      <c r="G23" s="103">
        <v>0.54166666666666663</v>
      </c>
      <c r="H23" s="100">
        <v>0.75277777777777777</v>
      </c>
      <c r="I23" s="65">
        <f t="shared" si="1"/>
        <v>0.21111111111111114</v>
      </c>
      <c r="J23" s="85" t="str">
        <f t="shared" si="2"/>
        <v/>
      </c>
      <c r="K23" s="104">
        <v>0.75277777777777777</v>
      </c>
      <c r="L23" s="212">
        <v>0.85416666666666663</v>
      </c>
      <c r="M23" s="65">
        <f t="shared" si="3"/>
        <v>0.10138888888888886</v>
      </c>
      <c r="N23" s="79" t="str">
        <f t="shared" si="5"/>
        <v>Late</v>
      </c>
    </row>
    <row r="24" spans="1:14" x14ac:dyDescent="0.25">
      <c r="A24" s="119">
        <v>13</v>
      </c>
      <c r="B24" s="118" t="s">
        <v>12</v>
      </c>
      <c r="C24" s="105"/>
      <c r="D24" s="100"/>
      <c r="E24" s="78" t="str">
        <f t="shared" si="0"/>
        <v/>
      </c>
      <c r="F24" s="165"/>
      <c r="G24" s="103"/>
      <c r="H24" s="100"/>
      <c r="I24" s="65" t="str">
        <f t="shared" si="1"/>
        <v/>
      </c>
      <c r="J24" s="85" t="str">
        <f t="shared" si="2"/>
        <v/>
      </c>
      <c r="K24" s="104"/>
      <c r="L24" s="100"/>
      <c r="M24" s="65" t="str">
        <f t="shared" si="3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5"/>
      <c r="D25" s="100"/>
      <c r="E25" s="78" t="str">
        <f t="shared" si="0"/>
        <v/>
      </c>
      <c r="F25" s="165"/>
      <c r="G25" s="103">
        <v>0.56458333333333333</v>
      </c>
      <c r="H25" s="100">
        <v>0.72291666666666676</v>
      </c>
      <c r="I25" s="65">
        <f t="shared" si="1"/>
        <v>0.15833333333333344</v>
      </c>
      <c r="J25" s="85" t="str">
        <f t="shared" si="2"/>
        <v/>
      </c>
      <c r="K25" s="104">
        <v>0.72291666666666676</v>
      </c>
      <c r="L25" s="212">
        <v>0.85416666666666663</v>
      </c>
      <c r="M25" s="65">
        <f t="shared" si="3"/>
        <v>0.13124999999999987</v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5"/>
      <c r="D26" s="100"/>
      <c r="E26" s="78" t="str">
        <f t="shared" si="0"/>
        <v/>
      </c>
      <c r="F26" s="165"/>
      <c r="G26" s="103">
        <v>0.5541666666666667</v>
      </c>
      <c r="H26" s="100">
        <v>0.72152777777777777</v>
      </c>
      <c r="I26" s="65">
        <f t="shared" si="1"/>
        <v>0.16736111111111107</v>
      </c>
      <c r="J26" s="85" t="str">
        <f t="shared" si="2"/>
        <v/>
      </c>
      <c r="K26" s="104">
        <v>0.72152777777777777</v>
      </c>
      <c r="L26" s="100">
        <v>0.84236111111111101</v>
      </c>
      <c r="M26" s="65">
        <f t="shared" si="3"/>
        <v>0.12083333333333324</v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5">
        <v>0.28958333333333336</v>
      </c>
      <c r="D27" s="212">
        <v>0.47916666666666669</v>
      </c>
      <c r="E27" s="78">
        <f t="shared" si="0"/>
        <v>0.18958333333333333</v>
      </c>
      <c r="F27" s="165"/>
      <c r="G27" s="103">
        <v>0.56666666666666665</v>
      </c>
      <c r="H27" s="100">
        <v>0.72013888888888899</v>
      </c>
      <c r="I27" s="65">
        <f t="shared" si="1"/>
        <v>0.15347222222222234</v>
      </c>
      <c r="J27" s="85" t="str">
        <f t="shared" si="2"/>
        <v/>
      </c>
      <c r="K27" s="104"/>
      <c r="L27" s="100"/>
      <c r="M27" s="65" t="str">
        <f t="shared" si="3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5">
        <v>0.3</v>
      </c>
      <c r="D28" s="100">
        <v>0.46249999999999997</v>
      </c>
      <c r="E28" s="78">
        <f t="shared" si="0"/>
        <v>0.16249999999999998</v>
      </c>
      <c r="F28" s="165"/>
      <c r="G28" s="103">
        <v>0.55347222222222225</v>
      </c>
      <c r="H28" s="100">
        <v>0.70694444444444438</v>
      </c>
      <c r="I28" s="65">
        <f t="shared" si="1"/>
        <v>0.15347222222222212</v>
      </c>
      <c r="J28" s="85" t="str">
        <f t="shared" si="2"/>
        <v/>
      </c>
      <c r="K28" s="104"/>
      <c r="L28" s="100"/>
      <c r="M28" s="65" t="str">
        <f t="shared" si="3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5"/>
      <c r="D29" s="100"/>
      <c r="E29" s="78" t="str">
        <f t="shared" si="0"/>
        <v/>
      </c>
      <c r="F29" s="165"/>
      <c r="G29" s="103">
        <v>0.54791666666666672</v>
      </c>
      <c r="H29" s="100">
        <v>0.70833333333333337</v>
      </c>
      <c r="I29" s="65">
        <f t="shared" si="1"/>
        <v>0.16041666666666665</v>
      </c>
      <c r="J29" s="85" t="str">
        <f t="shared" si="2"/>
        <v/>
      </c>
      <c r="K29" s="104">
        <v>0.70833333333333337</v>
      </c>
      <c r="L29" s="100">
        <v>0.8256944444444444</v>
      </c>
      <c r="M29" s="65">
        <f t="shared" si="3"/>
        <v>0.11736111111111103</v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5"/>
      <c r="D30" s="100"/>
      <c r="E30" s="78" t="str">
        <f t="shared" si="0"/>
        <v/>
      </c>
      <c r="F30" s="165"/>
      <c r="G30" s="103">
        <v>0.55902777777777779</v>
      </c>
      <c r="H30" s="100">
        <v>0.70833333333333337</v>
      </c>
      <c r="I30" s="65">
        <f t="shared" si="1"/>
        <v>0.14930555555555558</v>
      </c>
      <c r="J30" s="85" t="str">
        <f t="shared" si="2"/>
        <v/>
      </c>
      <c r="K30" s="104">
        <v>0.70833333333333337</v>
      </c>
      <c r="L30" s="100">
        <v>0.85625000000000007</v>
      </c>
      <c r="M30" s="65">
        <f t="shared" si="3"/>
        <v>0.1479166666666667</v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5"/>
      <c r="D31" s="100"/>
      <c r="E31" s="78" t="str">
        <f t="shared" si="0"/>
        <v/>
      </c>
      <c r="F31" s="201"/>
      <c r="G31" s="103"/>
      <c r="H31" s="100"/>
      <c r="I31" s="65" t="str">
        <f t="shared" si="1"/>
        <v/>
      </c>
      <c r="J31" s="85" t="str">
        <f t="shared" si="2"/>
        <v/>
      </c>
      <c r="K31" s="104"/>
      <c r="L31" s="100"/>
      <c r="M31" s="65" t="str">
        <f t="shared" si="3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5"/>
      <c r="D32" s="100"/>
      <c r="E32" s="78" t="str">
        <f t="shared" si="0"/>
        <v/>
      </c>
      <c r="F32" s="201"/>
      <c r="G32" s="103">
        <v>0.54583333333333328</v>
      </c>
      <c r="H32" s="100">
        <v>0.70833333333333337</v>
      </c>
      <c r="I32" s="65">
        <f t="shared" si="1"/>
        <v>0.16250000000000009</v>
      </c>
      <c r="J32" s="85" t="str">
        <f t="shared" si="2"/>
        <v/>
      </c>
      <c r="K32" s="104">
        <v>0.71250000000000002</v>
      </c>
      <c r="L32" s="100">
        <v>0.85069444444444453</v>
      </c>
      <c r="M32" s="65">
        <f t="shared" si="3"/>
        <v>0.13819444444444451</v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5"/>
      <c r="D33" s="100"/>
      <c r="E33" s="78" t="str">
        <f t="shared" si="0"/>
        <v/>
      </c>
      <c r="F33" s="201"/>
      <c r="G33" s="103">
        <v>0.5541666666666667</v>
      </c>
      <c r="H33" s="100">
        <v>0.71250000000000002</v>
      </c>
      <c r="I33" s="65">
        <f t="shared" si="1"/>
        <v>0.15833333333333333</v>
      </c>
      <c r="J33" s="85" t="str">
        <f t="shared" si="2"/>
        <v/>
      </c>
      <c r="K33" s="104">
        <v>0.71250000000000002</v>
      </c>
      <c r="L33" s="100">
        <v>0.85069444444444453</v>
      </c>
      <c r="M33" s="65">
        <f t="shared" si="3"/>
        <v>0.13819444444444451</v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5">
        <v>0.28055555555555556</v>
      </c>
      <c r="D34" s="100">
        <v>0.49027777777777781</v>
      </c>
      <c r="E34" s="78">
        <f t="shared" si="0"/>
        <v>0.20972222222222225</v>
      </c>
      <c r="F34" s="201"/>
      <c r="G34" s="103">
        <v>0.53749999999999998</v>
      </c>
      <c r="H34" s="100">
        <v>0.71805555555555556</v>
      </c>
      <c r="I34" s="65">
        <f t="shared" si="1"/>
        <v>0.18055555555555558</v>
      </c>
      <c r="J34" s="85" t="str">
        <f t="shared" si="2"/>
        <v/>
      </c>
      <c r="K34" s="142">
        <v>0.70833333333333337</v>
      </c>
      <c r="L34" s="142">
        <v>0.85416666666666663</v>
      </c>
      <c r="M34" s="65">
        <f t="shared" si="3"/>
        <v>0.14583333333333326</v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5">
        <v>0.32222222222222224</v>
      </c>
      <c r="D35" s="100">
        <v>0.48333333333333334</v>
      </c>
      <c r="E35" s="78">
        <f t="shared" si="0"/>
        <v>0.16111111111111109</v>
      </c>
      <c r="F35" s="209"/>
      <c r="G35" s="103">
        <v>0.5541666666666667</v>
      </c>
      <c r="H35" s="100">
        <v>0.71597222222222223</v>
      </c>
      <c r="I35" s="65">
        <f t="shared" si="1"/>
        <v>0.16180555555555554</v>
      </c>
      <c r="J35" s="85" t="str">
        <f t="shared" si="2"/>
        <v/>
      </c>
      <c r="K35" s="104"/>
      <c r="L35" s="100"/>
      <c r="M35" s="65" t="str">
        <f t="shared" si="3"/>
        <v/>
      </c>
      <c r="N35" s="79" t="str">
        <f t="shared" si="5"/>
        <v/>
      </c>
    </row>
    <row r="36" spans="1:14" s="168" customFormat="1" x14ac:dyDescent="0.25">
      <c r="A36" s="210">
        <v>25</v>
      </c>
      <c r="B36" s="118" t="s">
        <v>10</v>
      </c>
      <c r="C36" s="105"/>
      <c r="D36" s="100"/>
      <c r="E36" s="78" t="str">
        <f t="shared" si="0"/>
        <v/>
      </c>
      <c r="F36" s="201"/>
      <c r="G36" s="103">
        <v>0.5625</v>
      </c>
      <c r="H36" s="100">
        <v>0.71944444444444444</v>
      </c>
      <c r="I36" s="65">
        <f t="shared" si="1"/>
        <v>0.15694444444444444</v>
      </c>
      <c r="J36" s="85" t="str">
        <f t="shared" si="2"/>
        <v/>
      </c>
      <c r="K36" s="104">
        <v>0.71944444444444444</v>
      </c>
      <c r="L36" s="100">
        <v>0.84722222222222221</v>
      </c>
      <c r="M36" s="65">
        <f t="shared" si="3"/>
        <v>0.12777777777777777</v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1.5826388888888889</v>
      </c>
      <c r="F37" s="168">
        <f>COUNTIF(F6:F36,"Late")</f>
        <v>0</v>
      </c>
      <c r="G37" s="290" t="s">
        <v>139</v>
      </c>
      <c r="H37" s="290"/>
      <c r="I37" s="89">
        <f>SUM(I6:I36)</f>
        <v>3.9159722222222224</v>
      </c>
      <c r="J37" s="168">
        <f>COUNTIF(J6:J36,"Late")</f>
        <v>1</v>
      </c>
      <c r="K37" s="291" t="s">
        <v>140</v>
      </c>
      <c r="L37" s="291"/>
      <c r="M37" s="89">
        <f>SUM(M6:M36)</f>
        <v>1.7951388888888888</v>
      </c>
      <c r="N37" s="168">
        <f>COUNTIF(N6:N36,"Late")</f>
        <v>2</v>
      </c>
    </row>
    <row r="38" spans="1:14" x14ac:dyDescent="0.25">
      <c r="B38" s="279" t="s">
        <v>141</v>
      </c>
      <c r="C38" s="279"/>
      <c r="D38" s="279"/>
      <c r="E38" s="280">
        <f>E37+I37+M37</f>
        <v>7.2937500000000011</v>
      </c>
      <c r="F38" s="280"/>
      <c r="G38" s="281" t="s">
        <v>144</v>
      </c>
      <c r="H38" s="281"/>
      <c r="I38" s="90">
        <f>E38*24</f>
        <v>175.05</v>
      </c>
      <c r="J38" s="282" t="s">
        <v>143</v>
      </c>
      <c r="K38" s="282"/>
      <c r="L38" s="283">
        <f>F37+J37+N37</f>
        <v>3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2"/>
      <c r="C44" s="95" t="s">
        <v>63</v>
      </c>
    </row>
  </sheetData>
  <protectedRanges>
    <protectedRange sqref="A3:N3" name="Range4"/>
    <protectedRange sqref="K35:L36 K6:L33" name="Range3"/>
    <protectedRange sqref="C17:C18 D19:D36 D6:D16" name="Range1_1"/>
    <protectedRange sqref="C19:C36 C6:C16" name="Range6_1_1"/>
    <protectedRange sqref="G6:H36" name="Range2_1"/>
    <protectedRange sqref="A2:N2" name="Range5"/>
    <protectedRange sqref="A6:B6 A7:A35 B7:B36" name="Range6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K6:K31 K35:K36 K33">
    <cfRule type="expression" dxfId="214" priority="5">
      <formula>$N6="Late"</formula>
    </cfRule>
  </conditionalFormatting>
  <conditionalFormatting sqref="G6:G9 G19:G36 G11:G17">
    <cfRule type="expression" dxfId="213" priority="4">
      <formula>$J6="Late"</formula>
    </cfRule>
  </conditionalFormatting>
  <conditionalFormatting sqref="G10">
    <cfRule type="expression" dxfId="212" priority="3">
      <formula>$J10="Late"</formula>
    </cfRule>
  </conditionalFormatting>
  <conditionalFormatting sqref="G18">
    <cfRule type="expression" dxfId="211" priority="2">
      <formula>$J18="Late"</formula>
    </cfRule>
  </conditionalFormatting>
  <conditionalFormatting sqref="K32">
    <cfRule type="expression" dxfId="210" priority="1">
      <formula>$N34="Late"</formula>
    </cfRule>
  </conditionalFormatting>
  <dataValidations count="3">
    <dataValidation type="time" allowBlank="1" showInputMessage="1" showErrorMessage="1" sqref="C17:C18 D19:D36 D6:D1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3 K35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workbookViewId="0">
      <selection activeCell="F13" sqref="F13"/>
    </sheetView>
  </sheetViews>
  <sheetFormatPr defaultRowHeight="15" x14ac:dyDescent="0.25"/>
  <cols>
    <col min="1" max="1" width="6.85546875" customWidth="1"/>
    <col min="2" max="2" width="14" customWidth="1"/>
    <col min="3" max="3" width="7.28515625" customWidth="1"/>
    <col min="5" max="5" width="27.42578125" customWidth="1"/>
    <col min="6" max="6" width="15.5703125" style="168" customWidth="1"/>
    <col min="7" max="7" width="13.42578125" style="186" customWidth="1"/>
    <col min="8" max="8" width="10.7109375" style="186" customWidth="1"/>
    <col min="9" max="9" width="9.42578125" customWidth="1"/>
  </cols>
  <sheetData>
    <row r="1" spans="1:10" ht="29.25" x14ac:dyDescent="0.25">
      <c r="A1" s="252" t="s">
        <v>182</v>
      </c>
      <c r="B1" s="253"/>
      <c r="C1" s="253"/>
      <c r="D1" s="253"/>
      <c r="E1" s="253"/>
      <c r="F1" s="253"/>
      <c r="G1" s="253"/>
      <c r="H1" s="253"/>
      <c r="I1" s="253"/>
    </row>
    <row r="2" spans="1:10" ht="26.25" thickBot="1" x14ac:dyDescent="0.3">
      <c r="A2" s="254" t="s">
        <v>244</v>
      </c>
      <c r="B2" s="254"/>
      <c r="C2" s="254"/>
      <c r="D2" s="254"/>
      <c r="E2" s="254"/>
      <c r="F2" s="254"/>
      <c r="G2" s="254"/>
      <c r="H2" s="254"/>
      <c r="I2" s="254"/>
    </row>
    <row r="3" spans="1:10" ht="24" thickTop="1" x14ac:dyDescent="0.25">
      <c r="A3" s="255" t="s">
        <v>26</v>
      </c>
      <c r="B3" s="257" t="s">
        <v>183</v>
      </c>
      <c r="C3" s="257" t="s">
        <v>28</v>
      </c>
      <c r="D3" s="257" t="s">
        <v>75</v>
      </c>
      <c r="E3" s="176"/>
      <c r="F3" s="257" t="s">
        <v>184</v>
      </c>
      <c r="G3" s="259" t="s">
        <v>185</v>
      </c>
      <c r="H3" s="259"/>
      <c r="I3" s="260" t="s">
        <v>186</v>
      </c>
      <c r="J3" s="182" t="s">
        <v>232</v>
      </c>
    </row>
    <row r="4" spans="1:10" ht="25.5" x14ac:dyDescent="0.25">
      <c r="A4" s="256"/>
      <c r="B4" s="258"/>
      <c r="C4" s="258"/>
      <c r="D4" s="258"/>
      <c r="E4" s="177" t="s">
        <v>29</v>
      </c>
      <c r="F4" s="258"/>
      <c r="G4" s="177" t="s">
        <v>187</v>
      </c>
      <c r="H4" s="177" t="s">
        <v>188</v>
      </c>
      <c r="I4" s="261"/>
      <c r="J4" s="228"/>
    </row>
    <row r="5" spans="1:10" ht="25.5" x14ac:dyDescent="0.25">
      <c r="A5" s="178">
        <v>1</v>
      </c>
      <c r="B5" s="179" t="s">
        <v>220</v>
      </c>
      <c r="C5" s="177" t="s">
        <v>35</v>
      </c>
      <c r="D5" s="183" t="s">
        <v>221</v>
      </c>
      <c r="E5" s="222" t="s">
        <v>223</v>
      </c>
      <c r="F5" s="200" t="s">
        <v>222</v>
      </c>
      <c r="G5" s="180">
        <v>1</v>
      </c>
      <c r="H5" s="180"/>
      <c r="I5" s="225">
        <v>1</v>
      </c>
      <c r="J5" s="228"/>
    </row>
    <row r="6" spans="1:10" ht="25.5" x14ac:dyDescent="0.25">
      <c r="A6" s="199">
        <v>2</v>
      </c>
      <c r="B6" s="181" t="s">
        <v>40</v>
      </c>
      <c r="C6" s="182" t="s">
        <v>35</v>
      </c>
      <c r="D6" s="183" t="s">
        <v>224</v>
      </c>
      <c r="E6" s="182" t="s">
        <v>228</v>
      </c>
      <c r="F6" s="188" t="s">
        <v>225</v>
      </c>
      <c r="G6" s="224">
        <v>1</v>
      </c>
      <c r="H6" s="182"/>
      <c r="I6" s="226">
        <v>1</v>
      </c>
      <c r="J6" s="228"/>
    </row>
    <row r="7" spans="1:10" ht="46.5" customHeight="1" x14ac:dyDescent="0.25">
      <c r="A7" s="204">
        <v>3</v>
      </c>
      <c r="B7" s="181" t="s">
        <v>51</v>
      </c>
      <c r="C7" s="182" t="s">
        <v>44</v>
      </c>
      <c r="D7" s="183" t="s">
        <v>80</v>
      </c>
      <c r="E7" s="182" t="s">
        <v>50</v>
      </c>
      <c r="F7" s="185" t="s">
        <v>226</v>
      </c>
      <c r="G7" s="185">
        <v>1</v>
      </c>
      <c r="H7" s="182"/>
      <c r="I7" s="227">
        <v>1</v>
      </c>
      <c r="J7" s="228"/>
    </row>
    <row r="8" spans="1:10" ht="46.5" x14ac:dyDescent="0.25">
      <c r="A8" s="204">
        <v>4</v>
      </c>
      <c r="B8" s="181" t="s">
        <v>160</v>
      </c>
      <c r="C8" s="182" t="s">
        <v>44</v>
      </c>
      <c r="D8" s="183" t="s">
        <v>173</v>
      </c>
      <c r="E8" s="182" t="s">
        <v>227</v>
      </c>
      <c r="F8" s="185" t="s">
        <v>208</v>
      </c>
      <c r="G8" s="185" t="s">
        <v>209</v>
      </c>
      <c r="H8" s="187"/>
      <c r="I8" s="227">
        <v>1.5</v>
      </c>
      <c r="J8" s="228"/>
    </row>
    <row r="9" spans="1:10" ht="93" x14ac:dyDescent="0.25">
      <c r="A9" s="204">
        <v>5</v>
      </c>
      <c r="B9" s="181" t="s">
        <v>177</v>
      </c>
      <c r="C9" s="182" t="s">
        <v>44</v>
      </c>
      <c r="D9" s="183" t="s">
        <v>178</v>
      </c>
      <c r="E9" s="184" t="s">
        <v>229</v>
      </c>
      <c r="F9" s="188" t="s">
        <v>230</v>
      </c>
      <c r="G9" s="185" t="s">
        <v>231</v>
      </c>
      <c r="H9" s="182"/>
      <c r="I9" s="227">
        <v>7.5</v>
      </c>
      <c r="J9" s="228" t="s">
        <v>233</v>
      </c>
    </row>
    <row r="10" spans="1:10" ht="25.5" x14ac:dyDescent="0.25">
      <c r="A10" s="204">
        <v>6</v>
      </c>
      <c r="B10" s="181" t="s">
        <v>47</v>
      </c>
      <c r="C10" s="182" t="s">
        <v>44</v>
      </c>
      <c r="D10" s="183" t="s">
        <v>78</v>
      </c>
      <c r="E10" s="184" t="s">
        <v>234</v>
      </c>
      <c r="F10" s="189" t="s">
        <v>235</v>
      </c>
      <c r="G10" s="224">
        <v>1</v>
      </c>
      <c r="H10" s="182"/>
      <c r="I10" s="227">
        <v>1</v>
      </c>
      <c r="J10" s="228"/>
    </row>
    <row r="11" spans="1:10" ht="69.75" x14ac:dyDescent="0.25">
      <c r="A11" s="204">
        <v>7</v>
      </c>
      <c r="B11" s="181" t="s">
        <v>55</v>
      </c>
      <c r="C11" s="182" t="s">
        <v>44</v>
      </c>
      <c r="D11" s="183" t="s">
        <v>82</v>
      </c>
      <c r="E11" s="184" t="s">
        <v>54</v>
      </c>
      <c r="F11" s="189" t="s">
        <v>236</v>
      </c>
      <c r="G11" s="185" t="s">
        <v>237</v>
      </c>
      <c r="H11" s="182"/>
      <c r="I11" s="227">
        <v>3</v>
      </c>
      <c r="J11" s="228"/>
    </row>
    <row r="12" spans="1:10" ht="25.5" x14ac:dyDescent="0.25">
      <c r="A12" s="204">
        <v>8</v>
      </c>
      <c r="B12" s="206" t="s">
        <v>190</v>
      </c>
      <c r="C12" s="182" t="s">
        <v>44</v>
      </c>
      <c r="D12" s="183" t="s">
        <v>172</v>
      </c>
      <c r="E12" s="184" t="s">
        <v>238</v>
      </c>
      <c r="F12" s="189" t="s">
        <v>239</v>
      </c>
      <c r="G12" s="185">
        <v>1</v>
      </c>
      <c r="H12" s="182"/>
      <c r="I12" s="227">
        <v>1</v>
      </c>
      <c r="J12" s="228"/>
    </row>
    <row r="13" spans="1:10" ht="69.75" x14ac:dyDescent="0.25">
      <c r="A13" s="204">
        <v>9</v>
      </c>
      <c r="B13" s="181" t="s">
        <v>240</v>
      </c>
      <c r="C13" s="182" t="s">
        <v>44</v>
      </c>
      <c r="D13" s="183" t="s">
        <v>202</v>
      </c>
      <c r="E13" s="184" t="s">
        <v>65</v>
      </c>
      <c r="F13" s="189" t="s">
        <v>241</v>
      </c>
      <c r="G13" s="185" t="s">
        <v>242</v>
      </c>
      <c r="H13" s="182"/>
      <c r="I13" s="227">
        <v>2</v>
      </c>
      <c r="J13" s="228"/>
    </row>
    <row r="14" spans="1:10" ht="93" x14ac:dyDescent="0.25">
      <c r="A14" s="223">
        <v>10</v>
      </c>
      <c r="B14" s="181" t="s">
        <v>245</v>
      </c>
      <c r="C14" s="182" t="s">
        <v>35</v>
      </c>
      <c r="D14" s="183" t="s">
        <v>219</v>
      </c>
      <c r="E14" s="184" t="s">
        <v>246</v>
      </c>
      <c r="F14" s="189" t="s">
        <v>247</v>
      </c>
      <c r="G14" s="185" t="s">
        <v>248</v>
      </c>
      <c r="H14" s="182"/>
      <c r="I14" s="227">
        <v>4</v>
      </c>
      <c r="J14" s="228"/>
    </row>
    <row r="15" spans="1:10" ht="46.5" x14ac:dyDescent="0.25">
      <c r="A15" s="204">
        <v>11</v>
      </c>
      <c r="B15" s="181" t="s">
        <v>58</v>
      </c>
      <c r="C15" s="182" t="s">
        <v>44</v>
      </c>
      <c r="D15" s="183" t="s">
        <v>85</v>
      </c>
      <c r="E15" s="184" t="s">
        <v>180</v>
      </c>
      <c r="F15" s="189" t="s">
        <v>243</v>
      </c>
      <c r="G15" s="185" t="s">
        <v>189</v>
      </c>
      <c r="H15" s="182"/>
      <c r="I15" s="227">
        <v>2</v>
      </c>
      <c r="J15" s="228"/>
    </row>
    <row r="16" spans="1:10" x14ac:dyDescent="0.25">
      <c r="A16" s="4"/>
      <c r="B16" s="4"/>
      <c r="C16" s="4"/>
      <c r="D16" s="4"/>
      <c r="E16" s="4"/>
      <c r="G16" s="190"/>
      <c r="H16" s="190"/>
      <c r="I16" s="4"/>
    </row>
    <row r="17" spans="1:9" x14ac:dyDescent="0.25">
      <c r="A17" s="4"/>
      <c r="B17" s="4"/>
      <c r="C17" s="4"/>
      <c r="D17" s="4"/>
      <c r="E17" s="4"/>
      <c r="G17" s="190"/>
      <c r="H17" s="190"/>
      <c r="I17" s="4"/>
    </row>
    <row r="18" spans="1:9" x14ac:dyDescent="0.25">
      <c r="A18" s="4"/>
      <c r="B18" s="4"/>
      <c r="C18" s="4"/>
      <c r="D18" s="4"/>
      <c r="E18" s="4"/>
      <c r="G18" s="190"/>
      <c r="H18" s="190"/>
      <c r="I18" s="4"/>
    </row>
    <row r="19" spans="1:9" x14ac:dyDescent="0.25">
      <c r="A19" s="4"/>
      <c r="B19" s="4"/>
      <c r="C19" s="4"/>
      <c r="D19" s="4"/>
      <c r="E19" s="4"/>
      <c r="G19" s="190"/>
      <c r="H19" s="190"/>
      <c r="I19" s="4"/>
    </row>
    <row r="20" spans="1:9" x14ac:dyDescent="0.25">
      <c r="A20" s="4"/>
      <c r="B20" s="4"/>
      <c r="C20" s="4"/>
      <c r="D20" s="4"/>
      <c r="E20" s="4"/>
      <c r="G20" s="190"/>
      <c r="H20" s="190"/>
      <c r="I20" s="4"/>
    </row>
    <row r="21" spans="1:9" x14ac:dyDescent="0.25">
      <c r="A21" s="4"/>
      <c r="B21" s="4"/>
      <c r="C21" s="4"/>
      <c r="D21" s="4"/>
      <c r="E21" s="4"/>
      <c r="G21" s="190"/>
      <c r="H21" s="190"/>
      <c r="I21" s="4"/>
    </row>
    <row r="22" spans="1:9" x14ac:dyDescent="0.25">
      <c r="A22" s="4"/>
      <c r="B22" s="4"/>
      <c r="C22" s="4"/>
      <c r="D22" s="4"/>
      <c r="E22" s="4"/>
      <c r="G22" s="190"/>
      <c r="H22" s="190"/>
      <c r="I22" s="4"/>
    </row>
    <row r="23" spans="1:9" x14ac:dyDescent="0.25">
      <c r="A23" s="4"/>
      <c r="B23" s="4"/>
      <c r="C23" s="4"/>
      <c r="D23" s="4"/>
      <c r="E23" s="4"/>
      <c r="G23" s="190"/>
      <c r="H23" s="190"/>
      <c r="I23" s="4"/>
    </row>
    <row r="24" spans="1:9" x14ac:dyDescent="0.25">
      <c r="A24" s="4"/>
      <c r="B24" s="4"/>
      <c r="C24" s="4"/>
      <c r="D24" s="4"/>
      <c r="E24" s="4"/>
      <c r="G24" s="190"/>
      <c r="H24" s="190"/>
      <c r="I24" s="4"/>
    </row>
    <row r="25" spans="1:9" x14ac:dyDescent="0.25">
      <c r="A25" s="4"/>
      <c r="B25" s="4"/>
      <c r="C25" s="4"/>
      <c r="D25" s="4"/>
      <c r="E25" s="4"/>
      <c r="G25" s="190"/>
      <c r="H25" s="190"/>
      <c r="I25" s="4"/>
    </row>
    <row r="26" spans="1:9" x14ac:dyDescent="0.25">
      <c r="A26" s="4"/>
      <c r="B26" s="4"/>
      <c r="C26" s="4"/>
      <c r="D26" s="4"/>
      <c r="E26" s="4"/>
      <c r="G26" s="190"/>
      <c r="H26" s="190"/>
      <c r="I26" s="4"/>
    </row>
    <row r="27" spans="1:9" x14ac:dyDescent="0.25">
      <c r="A27" s="4"/>
      <c r="B27" s="4"/>
      <c r="C27" s="4"/>
      <c r="D27" s="4"/>
      <c r="E27" s="4"/>
      <c r="G27" s="190"/>
      <c r="H27" s="190"/>
      <c r="I27" s="4"/>
    </row>
    <row r="28" spans="1:9" x14ac:dyDescent="0.25">
      <c r="A28" s="4"/>
      <c r="B28" s="4"/>
      <c r="C28" s="4"/>
      <c r="D28" s="4"/>
      <c r="E28" s="4"/>
      <c r="G28" s="190"/>
      <c r="H28" s="190"/>
      <c r="I28" s="4"/>
    </row>
    <row r="29" spans="1:9" x14ac:dyDescent="0.25">
      <c r="A29" s="4"/>
      <c r="B29" s="4"/>
      <c r="C29" s="4"/>
      <c r="D29" s="4"/>
      <c r="E29" s="4"/>
      <c r="G29" s="190"/>
      <c r="H29" s="190"/>
      <c r="I29" s="4"/>
    </row>
    <row r="30" spans="1:9" x14ac:dyDescent="0.25">
      <c r="A30" s="4"/>
      <c r="B30" s="4"/>
      <c r="C30" s="4"/>
      <c r="D30" s="4"/>
      <c r="E30" s="4"/>
      <c r="G30" s="190"/>
      <c r="H30" s="190"/>
      <c r="I30" s="4"/>
    </row>
    <row r="31" spans="1:9" x14ac:dyDescent="0.25">
      <c r="A31" s="4"/>
      <c r="B31" s="4"/>
      <c r="C31" s="4"/>
      <c r="D31" s="4"/>
      <c r="E31" s="4"/>
      <c r="G31" s="190"/>
      <c r="H31" s="190"/>
      <c r="I31" s="4"/>
    </row>
    <row r="32" spans="1:9" x14ac:dyDescent="0.25">
      <c r="A32" s="4"/>
      <c r="B32" s="4"/>
      <c r="C32" s="4"/>
      <c r="D32" s="4"/>
      <c r="E32" s="4"/>
      <c r="G32" s="190"/>
      <c r="H32" s="190"/>
      <c r="I32" s="4"/>
    </row>
    <row r="33" spans="1:9" x14ac:dyDescent="0.25">
      <c r="A33" s="4"/>
      <c r="B33" s="4"/>
      <c r="C33" s="4"/>
      <c r="D33" s="4"/>
      <c r="E33" s="4"/>
      <c r="G33" s="190"/>
      <c r="H33" s="190"/>
      <c r="I33" s="4"/>
    </row>
    <row r="34" spans="1:9" x14ac:dyDescent="0.25">
      <c r="A34" s="4"/>
      <c r="B34" s="4"/>
      <c r="C34" s="4"/>
      <c r="D34" s="4"/>
      <c r="E34" s="4"/>
      <c r="G34" s="190"/>
      <c r="H34" s="190"/>
      <c r="I34" s="4"/>
    </row>
    <row r="35" spans="1:9" x14ac:dyDescent="0.25">
      <c r="A35" s="4"/>
      <c r="B35" s="4"/>
      <c r="C35" s="4"/>
      <c r="D35" s="4"/>
      <c r="E35" s="4"/>
      <c r="G35" s="190"/>
      <c r="H35" s="190"/>
      <c r="I35" s="4"/>
    </row>
    <row r="36" spans="1:9" x14ac:dyDescent="0.25">
      <c r="A36" s="4"/>
      <c r="B36" s="4"/>
      <c r="C36" s="4"/>
      <c r="D36" s="4"/>
      <c r="E36" s="4"/>
      <c r="G36" s="190"/>
      <c r="H36" s="190"/>
      <c r="I36" s="4"/>
    </row>
    <row r="37" spans="1:9" x14ac:dyDescent="0.25">
      <c r="A37" s="4"/>
      <c r="B37" s="4"/>
      <c r="C37" s="4"/>
      <c r="D37" s="4"/>
      <c r="E37" s="4"/>
      <c r="G37" s="190"/>
      <c r="H37" s="190"/>
      <c r="I37" s="4"/>
    </row>
    <row r="38" spans="1:9" x14ac:dyDescent="0.25">
      <c r="A38" s="4"/>
      <c r="B38" s="4"/>
      <c r="C38" s="4"/>
      <c r="D38" s="4"/>
      <c r="E38" s="4"/>
      <c r="G38" s="190"/>
      <c r="H38" s="190"/>
      <c r="I38" s="4"/>
    </row>
    <row r="39" spans="1:9" x14ac:dyDescent="0.25">
      <c r="A39" s="4"/>
      <c r="B39" s="4"/>
      <c r="C39" s="4"/>
      <c r="D39" s="4"/>
      <c r="E39" s="4"/>
      <c r="G39" s="190"/>
      <c r="H39" s="190"/>
      <c r="I39" s="4"/>
    </row>
    <row r="40" spans="1:9" x14ac:dyDescent="0.25">
      <c r="A40" s="4"/>
      <c r="B40" s="4"/>
      <c r="C40" s="4"/>
      <c r="D40" s="4"/>
      <c r="E40" s="4"/>
      <c r="G40" s="190"/>
      <c r="H40" s="190"/>
      <c r="I40" s="4"/>
    </row>
    <row r="41" spans="1:9" x14ac:dyDescent="0.25">
      <c r="A41" s="4"/>
      <c r="B41" s="4"/>
      <c r="C41" s="4"/>
      <c r="D41" s="4"/>
      <c r="E41" s="4"/>
      <c r="G41" s="190"/>
      <c r="H41" s="190"/>
      <c r="I41" s="4"/>
    </row>
    <row r="42" spans="1:9" x14ac:dyDescent="0.25">
      <c r="A42" s="4"/>
      <c r="B42" s="4"/>
      <c r="C42" s="4"/>
      <c r="D42" s="4"/>
      <c r="E42" s="4"/>
      <c r="G42" s="190"/>
      <c r="H42" s="190"/>
      <c r="I42" s="4"/>
    </row>
    <row r="43" spans="1:9" x14ac:dyDescent="0.25">
      <c r="A43" s="4"/>
      <c r="B43" s="4"/>
      <c r="C43" s="4"/>
      <c r="D43" s="4"/>
      <c r="E43" s="4"/>
      <c r="G43" s="190"/>
      <c r="H43" s="190"/>
      <c r="I43" s="4"/>
    </row>
    <row r="44" spans="1:9" x14ac:dyDescent="0.25">
      <c r="A44" s="4"/>
      <c r="B44" s="4"/>
      <c r="C44" s="4"/>
      <c r="D44" s="4"/>
      <c r="E44" s="4"/>
      <c r="G44" s="190"/>
      <c r="H44" s="190"/>
      <c r="I44" s="4"/>
    </row>
    <row r="45" spans="1:9" x14ac:dyDescent="0.25">
      <c r="A45" s="4"/>
      <c r="B45" s="4"/>
      <c r="C45" s="4"/>
      <c r="D45" s="4"/>
      <c r="E45" s="4"/>
      <c r="G45" s="190"/>
      <c r="H45" s="190"/>
      <c r="I45" s="4"/>
    </row>
    <row r="46" spans="1:9" x14ac:dyDescent="0.25">
      <c r="A46" s="4"/>
      <c r="B46" s="4"/>
      <c r="C46" s="4"/>
      <c r="D46" s="4"/>
      <c r="E46" s="4"/>
      <c r="G46" s="190"/>
      <c r="H46" s="190"/>
      <c r="I46" s="4"/>
    </row>
  </sheetData>
  <mergeCells count="9">
    <mergeCell ref="A1:I1"/>
    <mergeCell ref="A2:I2"/>
    <mergeCell ref="A3:A4"/>
    <mergeCell ref="B3:B4"/>
    <mergeCell ref="C3:C4"/>
    <mergeCell ref="D3:D4"/>
    <mergeCell ref="F3:F4"/>
    <mergeCell ref="G3:H3"/>
    <mergeCell ref="I3:I4"/>
  </mergeCells>
  <pageMargins left="0.25" right="0.25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3"/>
  <sheetViews>
    <sheetView zoomScaleNormal="100" workbookViewId="0">
      <selection activeCell="A26" sqref="A26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6.5703125" style="69" customWidth="1"/>
    <col min="7" max="8" width="6" style="69" customWidth="1"/>
    <col min="9" max="9" width="9.140625" style="69" customWidth="1"/>
    <col min="10" max="10" width="7.28515625" style="69" customWidth="1"/>
    <col min="11" max="12" width="6.140625" style="69" customWidth="1"/>
    <col min="13" max="13" width="9.42578125" style="69" customWidth="1"/>
    <col min="14" max="14" width="7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176</v>
      </c>
      <c r="B3" s="265"/>
      <c r="C3" s="265"/>
      <c r="D3" s="265"/>
      <c r="E3" s="265"/>
      <c r="F3" s="287" t="s">
        <v>151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>
        <v>0.3215277777777778</v>
      </c>
      <c r="D6" s="100">
        <v>0.47847222222222219</v>
      </c>
      <c r="E6" s="78">
        <f t="shared" ref="E6:E36" si="0">IF(OR(C6="",D6=""),"",D6-C6)</f>
        <v>0.15694444444444439</v>
      </c>
      <c r="F6" s="165" t="str">
        <f t="shared" ref="F6:F36" si="1">IF(AND(HOUR(C6)=7,MINUTE(C6)&gt;10),"Late",IF(HOUR(C6)&gt;7,"Late",""))</f>
        <v>Late</v>
      </c>
      <c r="G6" s="103">
        <v>0.56736111111111109</v>
      </c>
      <c r="H6" s="100">
        <v>0.70416666666666661</v>
      </c>
      <c r="I6" s="65">
        <f t="shared" ref="I6:I36" si="2">IF(OR(G6="",H6=""),"",H6-G6)</f>
        <v>0.13680555555555551</v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 t="shared" ref="N6:N31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>
        <v>0.3215277777777778</v>
      </c>
      <c r="D7" s="100">
        <v>0.4777777777777778</v>
      </c>
      <c r="E7" s="78">
        <f t="shared" si="0"/>
        <v>0.15625</v>
      </c>
      <c r="F7" s="165" t="str">
        <f t="shared" si="1"/>
        <v>Late</v>
      </c>
      <c r="G7" s="103">
        <v>0.56874999999999998</v>
      </c>
      <c r="H7" s="100">
        <v>0.76944444444444438</v>
      </c>
      <c r="I7" s="65">
        <f t="shared" si="2"/>
        <v>0.2006944444444444</v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si="5"/>
        <v/>
      </c>
    </row>
    <row r="8" spans="1:14" x14ac:dyDescent="0.25">
      <c r="A8" s="119">
        <v>28</v>
      </c>
      <c r="B8" s="118" t="s">
        <v>10</v>
      </c>
      <c r="C8" s="100">
        <v>0.31666666666666665</v>
      </c>
      <c r="D8" s="100">
        <v>0.4777777777777778</v>
      </c>
      <c r="E8" s="78">
        <f t="shared" si="0"/>
        <v>0.16111111111111115</v>
      </c>
      <c r="F8" s="165" t="str">
        <f t="shared" si="1"/>
        <v>Late</v>
      </c>
      <c r="G8" s="103">
        <v>0.56527777777777777</v>
      </c>
      <c r="H8" s="100">
        <v>0.72361111111111109</v>
      </c>
      <c r="I8" s="65">
        <f t="shared" si="2"/>
        <v>0.15833333333333333</v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0.31805555555555554</v>
      </c>
      <c r="D9" s="100">
        <v>0.47847222222222219</v>
      </c>
      <c r="E9" s="78">
        <f t="shared" si="0"/>
        <v>0.16041666666666665</v>
      </c>
      <c r="F9" s="165" t="str">
        <f t="shared" si="1"/>
        <v>Late</v>
      </c>
      <c r="G9" s="103">
        <v>0.56180555555555556</v>
      </c>
      <c r="H9" s="100">
        <v>0.71388888888888891</v>
      </c>
      <c r="I9" s="65">
        <f t="shared" si="2"/>
        <v>0.15208333333333335</v>
      </c>
      <c r="J9" s="85" t="str">
        <f t="shared" si="3"/>
        <v/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0.30833333333333335</v>
      </c>
      <c r="D10" s="100">
        <v>0.47500000000000003</v>
      </c>
      <c r="E10" s="78">
        <f t="shared" si="0"/>
        <v>0.16666666666666669</v>
      </c>
      <c r="F10" s="165" t="str">
        <f t="shared" si="1"/>
        <v>Late</v>
      </c>
      <c r="G10" s="103">
        <v>0.56736111111111109</v>
      </c>
      <c r="H10" s="100">
        <v>0.70624999999999993</v>
      </c>
      <c r="I10" s="65">
        <f t="shared" si="2"/>
        <v>0.13888888888888884</v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0.31180555555555556</v>
      </c>
      <c r="D11" s="100">
        <v>0.4770833333333333</v>
      </c>
      <c r="E11" s="78">
        <f t="shared" si="0"/>
        <v>0.16527777777777775</v>
      </c>
      <c r="F11" s="165" t="str">
        <f t="shared" si="1"/>
        <v>Late</v>
      </c>
      <c r="G11" s="103">
        <v>0.56874999999999998</v>
      </c>
      <c r="H11" s="100">
        <v>0.70763888888888893</v>
      </c>
      <c r="I11" s="65">
        <f t="shared" si="2"/>
        <v>0.13888888888888895</v>
      </c>
      <c r="J11" s="85" t="str">
        <f t="shared" si="3"/>
        <v/>
      </c>
      <c r="K11" s="82"/>
      <c r="L11" s="65"/>
      <c r="M11" s="65"/>
      <c r="N11" s="79"/>
    </row>
    <row r="12" spans="1:14" x14ac:dyDescent="0.25">
      <c r="A12" s="119">
        <v>1</v>
      </c>
      <c r="B12" s="118" t="s">
        <v>14</v>
      </c>
      <c r="C12" s="100"/>
      <c r="D12" s="100"/>
      <c r="E12" s="78" t="str">
        <f t="shared" si="0"/>
        <v/>
      </c>
      <c r="F12" s="165" t="str">
        <f t="shared" si="1"/>
        <v/>
      </c>
      <c r="G12" s="103"/>
      <c r="H12" s="100"/>
      <c r="I12" s="65" t="str">
        <f t="shared" si="2"/>
        <v/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>
        <v>0.31944444444444448</v>
      </c>
      <c r="D13" s="100">
        <v>0.47638888888888892</v>
      </c>
      <c r="E13" s="78">
        <f t="shared" si="0"/>
        <v>0.15694444444444444</v>
      </c>
      <c r="F13" s="165" t="str">
        <f t="shared" si="1"/>
        <v>Late</v>
      </c>
      <c r="G13" s="103">
        <v>0.56319444444444444</v>
      </c>
      <c r="H13" s="100">
        <v>0.7055555555555556</v>
      </c>
      <c r="I13" s="65">
        <f t="shared" si="2"/>
        <v>0.14236111111111116</v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>
        <v>0.31597222222222221</v>
      </c>
      <c r="D14" s="100">
        <v>0.47638888888888892</v>
      </c>
      <c r="E14" s="78">
        <f t="shared" si="0"/>
        <v>0.16041666666666671</v>
      </c>
      <c r="F14" s="165" t="str">
        <f t="shared" si="1"/>
        <v>Late</v>
      </c>
      <c r="G14" s="103">
        <v>0.56874999999999998</v>
      </c>
      <c r="H14" s="100">
        <v>0.70347222222222217</v>
      </c>
      <c r="I14" s="65">
        <f t="shared" si="2"/>
        <v>0.13472222222222219</v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0.31041666666666667</v>
      </c>
      <c r="D15" s="100">
        <v>0.47430555555555554</v>
      </c>
      <c r="E15" s="78">
        <f t="shared" si="0"/>
        <v>0.16388888888888886</v>
      </c>
      <c r="F15" s="165" t="str">
        <f t="shared" si="1"/>
        <v>Late</v>
      </c>
      <c r="G15" s="103"/>
      <c r="H15" s="100"/>
      <c r="I15" s="65" t="str">
        <f t="shared" si="2"/>
        <v/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78" t="str">
        <f t="shared" si="0"/>
        <v/>
      </c>
      <c r="F16" s="165" t="str">
        <f t="shared" si="1"/>
        <v/>
      </c>
      <c r="G16" s="103"/>
      <c r="H16" s="100"/>
      <c r="I16" s="65" t="str">
        <f t="shared" si="2"/>
        <v/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78" t="str">
        <f t="shared" si="0"/>
        <v/>
      </c>
      <c r="F17" s="165" t="str">
        <f t="shared" si="1"/>
        <v/>
      </c>
      <c r="G17" s="103"/>
      <c r="H17" s="100"/>
      <c r="I17" s="65" t="str">
        <f t="shared" si="2"/>
        <v/>
      </c>
      <c r="J17" s="85" t="str">
        <f t="shared" si="3"/>
        <v/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/>
      <c r="D18" s="100"/>
      <c r="E18" s="78" t="str">
        <f t="shared" si="0"/>
        <v/>
      </c>
      <c r="F18" s="165" t="str">
        <f t="shared" si="1"/>
        <v/>
      </c>
      <c r="G18" s="103"/>
      <c r="H18" s="100"/>
      <c r="I18" s="65" t="str">
        <f t="shared" si="2"/>
        <v/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78" t="str">
        <f t="shared" si="0"/>
        <v/>
      </c>
      <c r="F19" s="165" t="str">
        <f t="shared" si="1"/>
        <v/>
      </c>
      <c r="G19" s="103"/>
      <c r="H19" s="100"/>
      <c r="I19" s="65" t="str">
        <f t="shared" si="2"/>
        <v/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>
        <v>0.32083333333333336</v>
      </c>
      <c r="D20" s="100">
        <v>0.48125000000000001</v>
      </c>
      <c r="E20" s="78">
        <f t="shared" si="0"/>
        <v>0.16041666666666665</v>
      </c>
      <c r="F20" s="165" t="str">
        <f t="shared" si="1"/>
        <v>Late</v>
      </c>
      <c r="G20" s="103">
        <v>0.5708333333333333</v>
      </c>
      <c r="H20" s="100">
        <v>0.71736111111111101</v>
      </c>
      <c r="I20" s="65">
        <f t="shared" si="2"/>
        <v>0.1465277777777777</v>
      </c>
      <c r="J20" s="85" t="str">
        <f t="shared" si="3"/>
        <v>Late</v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0.31527777777777777</v>
      </c>
      <c r="D21" s="100">
        <v>0.4770833333333333</v>
      </c>
      <c r="E21" s="78">
        <f t="shared" si="0"/>
        <v>0.16180555555555554</v>
      </c>
      <c r="F21" s="165" t="str">
        <f t="shared" si="1"/>
        <v>Late</v>
      </c>
      <c r="G21" s="103">
        <v>0.57708333333333328</v>
      </c>
      <c r="H21" s="100">
        <v>0.70416666666666661</v>
      </c>
      <c r="I21" s="65">
        <f t="shared" si="2"/>
        <v>0.12708333333333333</v>
      </c>
      <c r="J21" s="85" t="str">
        <f t="shared" si="3"/>
        <v>Late</v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0.30555555555555552</v>
      </c>
      <c r="D22" s="100">
        <v>0.47638888888888892</v>
      </c>
      <c r="E22" s="78">
        <f t="shared" si="0"/>
        <v>0.17083333333333339</v>
      </c>
      <c r="F22" s="131" t="str">
        <f t="shared" si="1"/>
        <v>Late</v>
      </c>
      <c r="G22" s="103"/>
      <c r="H22" s="100"/>
      <c r="I22" s="65" t="str">
        <f t="shared" si="2"/>
        <v/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212">
        <v>0.29166666666666669</v>
      </c>
      <c r="D23" s="212">
        <v>0.47916666666666669</v>
      </c>
      <c r="E23" s="78">
        <f t="shared" si="0"/>
        <v>0.1875</v>
      </c>
      <c r="F23" s="165" t="str">
        <f t="shared" si="1"/>
        <v/>
      </c>
      <c r="G23" s="213">
        <v>0.5625</v>
      </c>
      <c r="H23" s="212">
        <v>0.70833333333333337</v>
      </c>
      <c r="I23" s="65">
        <f t="shared" si="2"/>
        <v>0.14583333333333337</v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212">
        <v>0.29166666666666669</v>
      </c>
      <c r="D24" s="212">
        <v>0.47916666666666669</v>
      </c>
      <c r="E24" s="78">
        <f t="shared" si="0"/>
        <v>0.1875</v>
      </c>
      <c r="F24" s="165" t="str">
        <f t="shared" si="1"/>
        <v/>
      </c>
      <c r="G24" s="213">
        <v>0.5625</v>
      </c>
      <c r="H24" s="212">
        <v>0.70833333333333337</v>
      </c>
      <c r="I24" s="65">
        <f t="shared" si="2"/>
        <v>0.14583333333333337</v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212">
        <v>0.29166666666666669</v>
      </c>
      <c r="D25" s="212">
        <v>0.47916666666666669</v>
      </c>
      <c r="E25" s="78">
        <f t="shared" si="0"/>
        <v>0.1875</v>
      </c>
      <c r="F25" s="165" t="str">
        <f t="shared" si="1"/>
        <v/>
      </c>
      <c r="G25" s="213">
        <v>0.5625</v>
      </c>
      <c r="H25" s="212">
        <v>0.70833333333333337</v>
      </c>
      <c r="I25" s="65">
        <f t="shared" si="2"/>
        <v>0.14583333333333337</v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212">
        <v>0.29166666666666669</v>
      </c>
      <c r="D26" s="212">
        <v>0.47916666666666669</v>
      </c>
      <c r="E26" s="78">
        <f t="shared" si="0"/>
        <v>0.1875</v>
      </c>
      <c r="F26" s="165" t="str">
        <f t="shared" si="1"/>
        <v/>
      </c>
      <c r="G26" s="213">
        <v>0.5625</v>
      </c>
      <c r="H26" s="212">
        <v>0.70833333333333337</v>
      </c>
      <c r="I26" s="65">
        <f t="shared" si="2"/>
        <v>0.14583333333333337</v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0.31319444444444444</v>
      </c>
      <c r="D27" s="100">
        <v>0.48541666666666666</v>
      </c>
      <c r="E27" s="78">
        <f t="shared" si="0"/>
        <v>0.17222222222222222</v>
      </c>
      <c r="F27" s="165" t="str">
        <f t="shared" si="1"/>
        <v>Late</v>
      </c>
      <c r="G27" s="103">
        <v>0.56874999999999998</v>
      </c>
      <c r="H27" s="100">
        <v>0.71597222222222223</v>
      </c>
      <c r="I27" s="65">
        <f t="shared" si="2"/>
        <v>0.14722222222222225</v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0.31875000000000003</v>
      </c>
      <c r="D28" s="100">
        <v>0.48680555555555555</v>
      </c>
      <c r="E28" s="78">
        <f t="shared" si="0"/>
        <v>0.16805555555555551</v>
      </c>
      <c r="F28" s="165" t="str">
        <f t="shared" si="1"/>
        <v>Late</v>
      </c>
      <c r="G28" s="103">
        <v>0.57361111111111118</v>
      </c>
      <c r="H28" s="100">
        <v>0.7055555555555556</v>
      </c>
      <c r="I28" s="65">
        <f t="shared" si="2"/>
        <v>0.13194444444444442</v>
      </c>
      <c r="J28" s="85" t="str">
        <f t="shared" si="3"/>
        <v>Late</v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0.31041666666666667</v>
      </c>
      <c r="D29" s="100">
        <v>0.4770833333333333</v>
      </c>
      <c r="E29" s="78">
        <f t="shared" si="0"/>
        <v>0.16666666666666663</v>
      </c>
      <c r="F29" s="165" t="str">
        <f t="shared" si="1"/>
        <v>Late</v>
      </c>
      <c r="G29" s="103">
        <v>0.56805555555555554</v>
      </c>
      <c r="H29" s="100">
        <v>0.71805555555555556</v>
      </c>
      <c r="I29" s="65">
        <f t="shared" si="2"/>
        <v>0.15000000000000002</v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0.30624999999999997</v>
      </c>
      <c r="D30" s="100">
        <v>0.47916666666666669</v>
      </c>
      <c r="E30" s="78">
        <f t="shared" si="0"/>
        <v>0.17291666666666672</v>
      </c>
      <c r="F30" s="165" t="str">
        <f t="shared" si="1"/>
        <v>Late</v>
      </c>
      <c r="G30" s="103">
        <v>0.56458333333333333</v>
      </c>
      <c r="H30" s="100">
        <v>0.70763888888888893</v>
      </c>
      <c r="I30" s="65">
        <f t="shared" si="2"/>
        <v>0.1430555555555556</v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0.31041666666666667</v>
      </c>
      <c r="D31" s="100">
        <v>0.47638888888888892</v>
      </c>
      <c r="E31" s="78">
        <f t="shared" si="0"/>
        <v>0.16597222222222224</v>
      </c>
      <c r="F31" s="165" t="str">
        <f t="shared" si="1"/>
        <v>Late</v>
      </c>
      <c r="G31" s="103">
        <v>0.56805555555555554</v>
      </c>
      <c r="H31" s="100">
        <v>0.70694444444444438</v>
      </c>
      <c r="I31" s="65">
        <f t="shared" si="2"/>
        <v>0.13888888888888884</v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0.30555555555555552</v>
      </c>
      <c r="D32" s="100">
        <v>0.4777777777777778</v>
      </c>
      <c r="E32" s="78">
        <f t="shared" si="0"/>
        <v>0.17222222222222228</v>
      </c>
      <c r="F32" s="191" t="str">
        <f t="shared" si="1"/>
        <v>Late</v>
      </c>
      <c r="G32" s="103">
        <v>0.56319444444444444</v>
      </c>
      <c r="H32" s="100">
        <v>0.70972222222222225</v>
      </c>
      <c r="I32" s="65">
        <f t="shared" si="2"/>
        <v>0.14652777777777781</v>
      </c>
      <c r="J32" s="85" t="str">
        <f t="shared" si="3"/>
        <v/>
      </c>
      <c r="K32" s="82"/>
      <c r="L32" s="65"/>
      <c r="M32" s="65" t="str">
        <f t="shared" si="4"/>
        <v/>
      </c>
      <c r="N32" s="79"/>
    </row>
    <row r="33" spans="1:14" s="168" customFormat="1" x14ac:dyDescent="0.25">
      <c r="A33" s="119">
        <v>22</v>
      </c>
      <c r="B33" s="118" t="s">
        <v>14</v>
      </c>
      <c r="C33" s="100"/>
      <c r="D33" s="100"/>
      <c r="E33" s="78" t="str">
        <f t="shared" si="0"/>
        <v/>
      </c>
      <c r="F33" s="191" t="str">
        <f t="shared" si="1"/>
        <v/>
      </c>
      <c r="G33" s="103"/>
      <c r="H33" s="100"/>
      <c r="I33" s="65" t="str">
        <f t="shared" si="2"/>
        <v/>
      </c>
      <c r="J33" s="85" t="str">
        <f t="shared" si="3"/>
        <v/>
      </c>
      <c r="K33" s="82"/>
      <c r="L33" s="65"/>
      <c r="M33" s="65" t="str">
        <f t="shared" si="4"/>
        <v/>
      </c>
      <c r="N33" s="79"/>
    </row>
    <row r="34" spans="1:14" s="168" customFormat="1" x14ac:dyDescent="0.25">
      <c r="A34" s="119">
        <v>23</v>
      </c>
      <c r="B34" s="118" t="s">
        <v>8</v>
      </c>
      <c r="C34" s="100">
        <v>0.31597222222222221</v>
      </c>
      <c r="D34" s="100">
        <v>0.4826388888888889</v>
      </c>
      <c r="E34" s="78">
        <f t="shared" si="0"/>
        <v>0.16666666666666669</v>
      </c>
      <c r="F34" s="201" t="str">
        <f t="shared" si="1"/>
        <v>Late</v>
      </c>
      <c r="G34" s="103">
        <v>0.56944444444444442</v>
      </c>
      <c r="H34" s="100">
        <v>0.70833333333333337</v>
      </c>
      <c r="I34" s="65">
        <f t="shared" si="2"/>
        <v>0.13888888888888895</v>
      </c>
      <c r="J34" s="85" t="str">
        <f t="shared" si="3"/>
        <v/>
      </c>
      <c r="K34" s="82"/>
      <c r="L34" s="65"/>
      <c r="M34" s="65" t="str">
        <f t="shared" si="4"/>
        <v/>
      </c>
      <c r="N34" s="79"/>
    </row>
    <row r="35" spans="1:14" s="168" customFormat="1" x14ac:dyDescent="0.25">
      <c r="A35" s="119">
        <v>24</v>
      </c>
      <c r="B35" s="118" t="s">
        <v>9</v>
      </c>
      <c r="C35" s="100">
        <v>0.31736111111111115</v>
      </c>
      <c r="D35" s="100">
        <v>0.47430555555555554</v>
      </c>
      <c r="E35" s="78">
        <f t="shared" si="0"/>
        <v>0.15694444444444439</v>
      </c>
      <c r="F35" s="209"/>
      <c r="G35" s="103">
        <v>0.56736111111111109</v>
      </c>
      <c r="H35" s="100">
        <v>0.69930555555555562</v>
      </c>
      <c r="I35" s="65">
        <f t="shared" si="2"/>
        <v>0.13194444444444453</v>
      </c>
      <c r="J35" s="85"/>
      <c r="K35" s="82"/>
      <c r="L35" s="65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78">
        <f t="shared" si="0"/>
        <v>0.1875</v>
      </c>
      <c r="F36" s="201" t="str">
        <f t="shared" si="1"/>
        <v/>
      </c>
      <c r="G36" s="103">
        <v>0.5625</v>
      </c>
      <c r="H36" s="100">
        <v>0.70833333333333337</v>
      </c>
      <c r="I36" s="65">
        <f t="shared" si="2"/>
        <v>0.14583333333333337</v>
      </c>
      <c r="J36" s="85" t="str">
        <f t="shared" si="3"/>
        <v/>
      </c>
      <c r="K36" s="82"/>
      <c r="L36" s="65"/>
      <c r="M36" s="65" t="str">
        <f t="shared" si="4"/>
        <v/>
      </c>
      <c r="N36" s="79"/>
    </row>
    <row r="37" spans="1:14" x14ac:dyDescent="0.25">
      <c r="A37" s="168"/>
      <c r="B37" s="290" t="s">
        <v>138</v>
      </c>
      <c r="C37" s="290"/>
      <c r="D37" s="290"/>
      <c r="E37" s="89">
        <f>SUM(E6:E36)</f>
        <v>4.2201388888888891</v>
      </c>
      <c r="F37" s="168">
        <f>COUNTIF(F6:F36,"Late")</f>
        <v>19</v>
      </c>
      <c r="G37" s="290" t="s">
        <v>139</v>
      </c>
      <c r="H37" s="290"/>
      <c r="I37" s="89">
        <f>SUM(I6:I36)</f>
        <v>3.3340277777777789</v>
      </c>
      <c r="J37" s="168">
        <f>COUNTIF(J6:J36,"Late")</f>
        <v>3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7.554166666666668</v>
      </c>
      <c r="F38" s="280"/>
      <c r="G38" s="281" t="s">
        <v>144</v>
      </c>
      <c r="H38" s="281"/>
      <c r="I38" s="90">
        <f>E38*24</f>
        <v>181.30000000000004</v>
      </c>
      <c r="J38" s="282" t="s">
        <v>143</v>
      </c>
      <c r="K38" s="282"/>
      <c r="L38" s="283">
        <f>F37+J37+N37</f>
        <v>22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91" t="s">
        <v>142</v>
      </c>
      <c r="D43" s="92"/>
      <c r="E43" s="92"/>
      <c r="F43" s="92"/>
      <c r="G43" s="97" t="s">
        <v>131</v>
      </c>
      <c r="H43" s="92" t="s">
        <v>147</v>
      </c>
      <c r="I43" s="92"/>
      <c r="J43" s="92"/>
      <c r="K43" s="92"/>
      <c r="L43" s="92"/>
      <c r="M43" s="93"/>
    </row>
  </sheetData>
  <protectedRanges>
    <protectedRange sqref="A3:N3" name="Range4"/>
    <protectedRange sqref="K6:L36" name="Range3"/>
    <protectedRange sqref="C6:D35" name="Range1_1"/>
    <protectedRange sqref="G6:H36" name="Range2_1"/>
    <protectedRange sqref="A2:N2" name="Range5"/>
    <protectedRange sqref="A6:B6 A7:A35 B7:B36" name="Range6"/>
    <protectedRange sqref="C36:D36" name="Range1_1_1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K6:K36">
    <cfRule type="expression" dxfId="209" priority="19">
      <formula>$N6="Late"</formula>
    </cfRule>
  </conditionalFormatting>
  <conditionalFormatting sqref="C6:C12 C14:C23 C28:C33">
    <cfRule type="expression" dxfId="208" priority="18">
      <formula>$F6="Late"</formula>
    </cfRule>
  </conditionalFormatting>
  <conditionalFormatting sqref="G6:G9 G11:G12 G14:G23 G28:G33 G36">
    <cfRule type="expression" dxfId="207" priority="17">
      <formula>$J6="Late"</formula>
    </cfRule>
  </conditionalFormatting>
  <conditionalFormatting sqref="G10">
    <cfRule type="expression" dxfId="206" priority="16">
      <formula>$J10="Late"</formula>
    </cfRule>
  </conditionalFormatting>
  <conditionalFormatting sqref="C13">
    <cfRule type="expression" dxfId="205" priority="15">
      <formula>$F13="Late"</formula>
    </cfRule>
  </conditionalFormatting>
  <conditionalFormatting sqref="G13">
    <cfRule type="expression" dxfId="204" priority="14">
      <formula>$J13="Late"</formula>
    </cfRule>
  </conditionalFormatting>
  <conditionalFormatting sqref="C27">
    <cfRule type="expression" dxfId="203" priority="13">
      <formula>$F27="Late"</formula>
    </cfRule>
  </conditionalFormatting>
  <conditionalFormatting sqref="G27">
    <cfRule type="expression" dxfId="202" priority="12">
      <formula>$J27="Late"</formula>
    </cfRule>
  </conditionalFormatting>
  <conditionalFormatting sqref="C35">
    <cfRule type="expression" dxfId="201" priority="11">
      <formula>$F35="Late"</formula>
    </cfRule>
  </conditionalFormatting>
  <conditionalFormatting sqref="G35">
    <cfRule type="expression" dxfId="200" priority="10">
      <formula>$J35="Late"</formula>
    </cfRule>
  </conditionalFormatting>
  <conditionalFormatting sqref="C34">
    <cfRule type="expression" dxfId="199" priority="9">
      <formula>$F34="Late"</formula>
    </cfRule>
  </conditionalFormatting>
  <conditionalFormatting sqref="G34">
    <cfRule type="expression" dxfId="198" priority="8">
      <formula>$J34="Late"</formula>
    </cfRule>
  </conditionalFormatting>
  <conditionalFormatting sqref="C36">
    <cfRule type="expression" dxfId="197" priority="7">
      <formula>$F36="Late"</formula>
    </cfRule>
  </conditionalFormatting>
  <conditionalFormatting sqref="C24">
    <cfRule type="expression" dxfId="196" priority="6">
      <formula>$F24="Late"</formula>
    </cfRule>
  </conditionalFormatting>
  <conditionalFormatting sqref="C25">
    <cfRule type="expression" dxfId="195" priority="5">
      <formula>$F25="Late"</formula>
    </cfRule>
  </conditionalFormatting>
  <conditionalFormatting sqref="C26">
    <cfRule type="expression" dxfId="194" priority="4">
      <formula>$F26="Late"</formula>
    </cfRule>
  </conditionalFormatting>
  <conditionalFormatting sqref="G24">
    <cfRule type="expression" dxfId="193" priority="3">
      <formula>$J24="Late"</formula>
    </cfRule>
  </conditionalFormatting>
  <conditionalFormatting sqref="G25">
    <cfRule type="expression" dxfId="192" priority="2">
      <formula>$J25="Late"</formula>
    </cfRule>
  </conditionalFormatting>
  <conditionalFormatting sqref="G26">
    <cfRule type="expression" dxfId="191" priority="1">
      <formula>$J26="Late"</formula>
    </cfRule>
  </conditionalFormatting>
  <dataValidations count="3"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3"/>
  <sheetViews>
    <sheetView zoomScaleNormal="100" workbookViewId="0">
      <selection activeCell="H18" sqref="H18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" style="69" customWidth="1"/>
    <col min="11" max="12" width="6.140625" style="69" customWidth="1"/>
    <col min="13" max="13" width="9.5703125" style="69" customWidth="1"/>
    <col min="14" max="14" width="7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158</v>
      </c>
      <c r="B3" s="265"/>
      <c r="C3" s="265"/>
      <c r="D3" s="265"/>
      <c r="E3" s="265"/>
      <c r="F3" s="287" t="s">
        <v>156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/>
      <c r="H5" s="71"/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78" t="str">
        <f t="shared" ref="E6:E36" si="0">IF(OR(C6="",D6=""),"",D6-C6)</f>
        <v/>
      </c>
      <c r="F6" s="165" t="str">
        <f t="shared" ref="F6:F35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1" si="3">IF(AND(HOUR(G6)=13,MINUTE(G6)&gt;40),"Late",IF(HOUR(G6)&gt;13,"Late",""))</f>
        <v/>
      </c>
      <c r="K6" s="104"/>
      <c r="L6" s="100"/>
      <c r="M6" s="65" t="str">
        <f t="shared" ref="M6:M35" si="4">IF(OR(K6="",L6=""),"",L6-K6)</f>
        <v/>
      </c>
      <c r="N6" s="79" t="str">
        <f>IF(AND(HOUR(K6)=17,MINUTE(K6)&gt;15),"Late",IF(HOUR(K6)&gt;17,"Late",""))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78" t="str">
        <f t="shared" si="0"/>
        <v/>
      </c>
      <c r="F7" s="165" t="str">
        <f t="shared" si="1"/>
        <v/>
      </c>
      <c r="G7" s="103"/>
      <c r="H7" s="100"/>
      <c r="I7" s="65" t="str">
        <f t="shared" si="2"/>
        <v/>
      </c>
      <c r="J7" s="85" t="str">
        <f t="shared" si="3"/>
        <v/>
      </c>
      <c r="K7" s="104"/>
      <c r="L7" s="100"/>
      <c r="M7" s="65" t="str">
        <f t="shared" si="4"/>
        <v/>
      </c>
      <c r="N7" s="79" t="str">
        <f t="shared" ref="N7:N35" si="5">IF(AND(HOUR(K7)=17,MINUTE(K7)&gt;15),"Late",IF(HOUR(K7)&gt;17,"Late",""))</f>
        <v/>
      </c>
    </row>
    <row r="8" spans="1:14" x14ac:dyDescent="0.25">
      <c r="A8" s="119">
        <v>28</v>
      </c>
      <c r="B8" s="118" t="s">
        <v>10</v>
      </c>
      <c r="C8" s="100">
        <v>0.29305555555555557</v>
      </c>
      <c r="D8" s="100">
        <v>0.48125000000000001</v>
      </c>
      <c r="E8" s="78">
        <f t="shared" si="0"/>
        <v>0.18819444444444444</v>
      </c>
      <c r="F8" s="165" t="str">
        <f t="shared" si="1"/>
        <v/>
      </c>
      <c r="G8" s="103">
        <v>0.53819444444444442</v>
      </c>
      <c r="H8" s="100">
        <v>0.73819444444444438</v>
      </c>
      <c r="I8" s="65">
        <f t="shared" si="2"/>
        <v>0.19999999999999996</v>
      </c>
      <c r="J8" s="85" t="str">
        <f t="shared" si="3"/>
        <v/>
      </c>
      <c r="K8" s="104"/>
      <c r="L8" s="100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0.29722222222222222</v>
      </c>
      <c r="D9" s="100">
        <v>0.47916666666666669</v>
      </c>
      <c r="E9" s="78">
        <f t="shared" si="0"/>
        <v>0.18194444444444446</v>
      </c>
      <c r="F9" s="165" t="str">
        <f t="shared" si="1"/>
        <v/>
      </c>
      <c r="G9" s="103">
        <v>0.54791666666666672</v>
      </c>
      <c r="H9" s="100">
        <v>0.71388888888888891</v>
      </c>
      <c r="I9" s="65">
        <f t="shared" si="2"/>
        <v>0.16597222222222219</v>
      </c>
      <c r="J9" s="85" t="str">
        <f t="shared" si="3"/>
        <v/>
      </c>
      <c r="K9" s="104"/>
      <c r="L9" s="100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0.29097222222222224</v>
      </c>
      <c r="D10" s="100">
        <v>0.47083333333333338</v>
      </c>
      <c r="E10" s="78">
        <f t="shared" si="0"/>
        <v>0.17986111111111114</v>
      </c>
      <c r="F10" s="165" t="str">
        <f t="shared" si="1"/>
        <v/>
      </c>
      <c r="G10" s="103"/>
      <c r="H10" s="100"/>
      <c r="I10" s="65" t="str">
        <f t="shared" si="2"/>
        <v/>
      </c>
      <c r="J10" s="85" t="str">
        <f t="shared" si="3"/>
        <v/>
      </c>
      <c r="K10" s="104"/>
      <c r="L10" s="100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0.29791666666666666</v>
      </c>
      <c r="D11" s="100">
        <v>0.4770833333333333</v>
      </c>
      <c r="E11" s="78">
        <f t="shared" si="0"/>
        <v>0.17916666666666664</v>
      </c>
      <c r="F11" s="165" t="str">
        <f t="shared" si="1"/>
        <v/>
      </c>
      <c r="G11" s="103">
        <v>0.53819444444444442</v>
      </c>
      <c r="H11" s="100">
        <v>0.70972222222222225</v>
      </c>
      <c r="I11" s="65">
        <f t="shared" si="2"/>
        <v>0.17152777777777783</v>
      </c>
      <c r="J11" s="85" t="str">
        <f t="shared" si="3"/>
        <v/>
      </c>
      <c r="K11" s="104"/>
      <c r="L11" s="100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>
        <v>0.29930555555555555</v>
      </c>
      <c r="D12" s="100">
        <v>0.4826388888888889</v>
      </c>
      <c r="E12" s="78">
        <f t="shared" si="0"/>
        <v>0.18333333333333335</v>
      </c>
      <c r="F12" s="165" t="str">
        <f t="shared" si="1"/>
        <v>Late</v>
      </c>
      <c r="G12" s="103">
        <v>0.56944444444444442</v>
      </c>
      <c r="H12" s="100">
        <v>0.70972222222222225</v>
      </c>
      <c r="I12" s="65">
        <f t="shared" si="2"/>
        <v>0.14027777777777783</v>
      </c>
      <c r="J12" s="85" t="str">
        <f t="shared" si="3"/>
        <v/>
      </c>
      <c r="K12" s="104"/>
      <c r="L12" s="100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78" t="str">
        <f t="shared" si="0"/>
        <v/>
      </c>
      <c r="F13" s="165" t="str">
        <f t="shared" si="1"/>
        <v/>
      </c>
      <c r="G13" s="103"/>
      <c r="H13" s="100"/>
      <c r="I13" s="65" t="str">
        <f t="shared" si="2"/>
        <v/>
      </c>
      <c r="J13" s="85" t="str">
        <f t="shared" si="3"/>
        <v/>
      </c>
      <c r="K13" s="104"/>
      <c r="L13" s="100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78" t="str">
        <f t="shared" si="0"/>
        <v/>
      </c>
      <c r="F14" s="165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104"/>
      <c r="L14" s="100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0.28611111111111115</v>
      </c>
      <c r="D15" s="100">
        <v>0.53263888888888888</v>
      </c>
      <c r="E15" s="78">
        <f t="shared" si="0"/>
        <v>0.24652777777777773</v>
      </c>
      <c r="F15" s="165" t="str">
        <f t="shared" si="1"/>
        <v/>
      </c>
      <c r="G15" s="103">
        <v>0.5625</v>
      </c>
      <c r="H15" s="100">
        <v>0.70624999999999993</v>
      </c>
      <c r="I15" s="65">
        <f t="shared" si="2"/>
        <v>0.14374999999999993</v>
      </c>
      <c r="J15" s="85" t="str">
        <f t="shared" si="3"/>
        <v/>
      </c>
      <c r="K15" s="104"/>
      <c r="L15" s="100"/>
      <c r="M15" s="65" t="str">
        <f t="shared" si="4"/>
        <v/>
      </c>
      <c r="N15" s="79"/>
    </row>
    <row r="16" spans="1:14" x14ac:dyDescent="0.25">
      <c r="A16" s="119">
        <v>5</v>
      </c>
      <c r="B16" s="118" t="s">
        <v>11</v>
      </c>
      <c r="C16" s="212">
        <v>0.29166666666666669</v>
      </c>
      <c r="D16" s="100">
        <v>0.48402777777777778</v>
      </c>
      <c r="E16" s="78">
        <f t="shared" si="0"/>
        <v>0.19236111111111109</v>
      </c>
      <c r="F16" s="165" t="str">
        <f t="shared" si="1"/>
        <v/>
      </c>
      <c r="G16" s="103">
        <v>0.55902777777777779</v>
      </c>
      <c r="H16" s="212">
        <v>0.70833333333333337</v>
      </c>
      <c r="I16" s="65">
        <f t="shared" si="2"/>
        <v>0.14930555555555558</v>
      </c>
      <c r="J16" s="85" t="str">
        <f t="shared" si="3"/>
        <v/>
      </c>
      <c r="K16" s="104"/>
      <c r="L16" s="100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0.29791666666666666</v>
      </c>
      <c r="D17" s="100">
        <v>0.47638888888888892</v>
      </c>
      <c r="E17" s="78">
        <f t="shared" si="0"/>
        <v>0.17847222222222225</v>
      </c>
      <c r="F17" s="165" t="str">
        <f t="shared" si="1"/>
        <v/>
      </c>
      <c r="G17" s="103">
        <v>0.5541666666666667</v>
      </c>
      <c r="H17" s="100">
        <v>0.69027777777777777</v>
      </c>
      <c r="I17" s="65">
        <f t="shared" si="2"/>
        <v>0.13611111111111107</v>
      </c>
      <c r="J17" s="85" t="str">
        <f t="shared" si="3"/>
        <v/>
      </c>
      <c r="K17" s="104"/>
      <c r="L17" s="100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0.30069444444444443</v>
      </c>
      <c r="D18" s="100">
        <v>0.47916666666666669</v>
      </c>
      <c r="E18" s="78">
        <f t="shared" si="0"/>
        <v>0.17847222222222225</v>
      </c>
      <c r="F18" s="165" t="str">
        <f t="shared" si="1"/>
        <v>Late</v>
      </c>
      <c r="G18" s="103">
        <v>0.5541666666666667</v>
      </c>
      <c r="H18" s="100">
        <v>0.68819444444444444</v>
      </c>
      <c r="I18" s="65">
        <f t="shared" si="2"/>
        <v>0.13402777777777775</v>
      </c>
      <c r="J18" s="85" t="str">
        <f t="shared" si="3"/>
        <v/>
      </c>
      <c r="K18" s="104"/>
      <c r="L18" s="100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0.28541666666666665</v>
      </c>
      <c r="D19" s="100">
        <v>0.47638888888888892</v>
      </c>
      <c r="E19" s="78">
        <f t="shared" si="0"/>
        <v>0.19097222222222227</v>
      </c>
      <c r="F19" s="165" t="str">
        <f t="shared" si="1"/>
        <v/>
      </c>
      <c r="G19" s="103">
        <v>0.55972222222222223</v>
      </c>
      <c r="H19" s="100">
        <v>0.7104166666666667</v>
      </c>
      <c r="I19" s="65">
        <f t="shared" si="2"/>
        <v>0.15069444444444446</v>
      </c>
      <c r="J19" s="85" t="str">
        <f t="shared" si="3"/>
        <v/>
      </c>
      <c r="K19" s="104"/>
      <c r="L19" s="100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78" t="str">
        <f t="shared" si="0"/>
        <v/>
      </c>
      <c r="F20" s="165" t="str">
        <f t="shared" si="1"/>
        <v/>
      </c>
      <c r="G20" s="103"/>
      <c r="H20" s="100"/>
      <c r="I20" s="65" t="str">
        <f t="shared" si="2"/>
        <v/>
      </c>
      <c r="J20" s="85" t="str">
        <f t="shared" si="3"/>
        <v/>
      </c>
      <c r="K20" s="104"/>
      <c r="L20" s="100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78" t="str">
        <f t="shared" si="0"/>
        <v/>
      </c>
      <c r="F21" s="165" t="str">
        <f t="shared" si="1"/>
        <v/>
      </c>
      <c r="G21" s="103"/>
      <c r="H21" s="100"/>
      <c r="I21" s="65" t="str">
        <f t="shared" si="2"/>
        <v/>
      </c>
      <c r="J21" s="85" t="str">
        <f t="shared" si="3"/>
        <v/>
      </c>
      <c r="K21" s="104"/>
      <c r="L21" s="100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0.29375000000000001</v>
      </c>
      <c r="D22" s="100">
        <v>0.47638888888888892</v>
      </c>
      <c r="E22" s="78">
        <f t="shared" si="0"/>
        <v>0.18263888888888891</v>
      </c>
      <c r="F22" s="165" t="str">
        <f t="shared" si="1"/>
        <v/>
      </c>
      <c r="G22" s="213">
        <v>0.5625</v>
      </c>
      <c r="H22" s="212">
        <v>0.70833333333333337</v>
      </c>
      <c r="I22" s="65">
        <f t="shared" si="2"/>
        <v>0.14583333333333337</v>
      </c>
      <c r="J22" s="85" t="str">
        <f t="shared" si="3"/>
        <v/>
      </c>
      <c r="K22" s="104"/>
      <c r="L22" s="100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0.29652777777777778</v>
      </c>
      <c r="D23" s="100">
        <v>0.47916666666666669</v>
      </c>
      <c r="E23" s="78">
        <f t="shared" si="0"/>
        <v>0.18263888888888891</v>
      </c>
      <c r="F23" s="165" t="str">
        <f t="shared" si="1"/>
        <v/>
      </c>
      <c r="G23" s="103">
        <v>0.54375000000000007</v>
      </c>
      <c r="H23" s="100">
        <v>0.6958333333333333</v>
      </c>
      <c r="I23" s="65">
        <f t="shared" si="2"/>
        <v>0.15208333333333324</v>
      </c>
      <c r="J23" s="85" t="str">
        <f t="shared" si="3"/>
        <v/>
      </c>
      <c r="K23" s="104"/>
      <c r="L23" s="100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0.29305555555555557</v>
      </c>
      <c r="D24" s="100">
        <v>0.4826388888888889</v>
      </c>
      <c r="E24" s="78">
        <f t="shared" si="0"/>
        <v>0.18958333333333333</v>
      </c>
      <c r="F24" s="165" t="str">
        <f t="shared" si="1"/>
        <v/>
      </c>
      <c r="G24" s="103">
        <v>0.5493055555555556</v>
      </c>
      <c r="H24" s="100">
        <v>0.70833333333333337</v>
      </c>
      <c r="I24" s="65">
        <f t="shared" si="2"/>
        <v>0.15902777777777777</v>
      </c>
      <c r="J24" s="85" t="str">
        <f t="shared" si="3"/>
        <v/>
      </c>
      <c r="K24" s="104"/>
      <c r="L24" s="100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0.29166666666666669</v>
      </c>
      <c r="D25" s="100">
        <v>0.47638888888888892</v>
      </c>
      <c r="E25" s="78">
        <f t="shared" si="0"/>
        <v>0.18472222222222223</v>
      </c>
      <c r="F25" s="165" t="str">
        <f t="shared" si="1"/>
        <v/>
      </c>
      <c r="G25" s="103">
        <v>0.54236111111111118</v>
      </c>
      <c r="H25" s="100">
        <v>0.69305555555555554</v>
      </c>
      <c r="I25" s="65">
        <f>IF(OR(G25="",H25=""),"",H25-G25)</f>
        <v>0.15069444444444435</v>
      </c>
      <c r="J25" s="85" t="str">
        <f t="shared" si="3"/>
        <v/>
      </c>
      <c r="K25" s="104"/>
      <c r="L25" s="100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0.29305555555555557</v>
      </c>
      <c r="D26" s="100">
        <v>0.47847222222222219</v>
      </c>
      <c r="E26" s="78">
        <f t="shared" si="0"/>
        <v>0.18541666666666662</v>
      </c>
      <c r="F26" s="165" t="str">
        <f t="shared" si="1"/>
        <v/>
      </c>
      <c r="G26" s="103">
        <v>0.54722222222222217</v>
      </c>
      <c r="H26" s="100">
        <v>0.69097222222222221</v>
      </c>
      <c r="I26" s="65">
        <f t="shared" si="2"/>
        <v>0.14375000000000004</v>
      </c>
      <c r="J26" s="85" t="str">
        <f t="shared" si="3"/>
        <v/>
      </c>
      <c r="K26" s="104"/>
      <c r="L26" s="100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78" t="str">
        <f t="shared" si="0"/>
        <v/>
      </c>
      <c r="F27" s="165" t="str">
        <f t="shared" si="1"/>
        <v/>
      </c>
      <c r="G27" s="103"/>
      <c r="H27" s="100"/>
      <c r="I27" s="65" t="str">
        <f t="shared" si="2"/>
        <v/>
      </c>
      <c r="J27" s="85" t="str">
        <f t="shared" si="3"/>
        <v/>
      </c>
      <c r="K27" s="104"/>
      <c r="L27" s="100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78" t="str">
        <f t="shared" si="0"/>
        <v/>
      </c>
      <c r="F28" s="165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104"/>
      <c r="L28" s="100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0.28958333333333336</v>
      </c>
      <c r="D29" s="100">
        <v>0.46388888888888885</v>
      </c>
      <c r="E29" s="78">
        <f t="shared" si="0"/>
        <v>0.17430555555555549</v>
      </c>
      <c r="F29" s="165" t="str">
        <f t="shared" si="1"/>
        <v/>
      </c>
      <c r="G29" s="103">
        <v>0.53611111111111109</v>
      </c>
      <c r="H29" s="100">
        <v>0.70833333333333337</v>
      </c>
      <c r="I29" s="65">
        <f>IF(OR(G29="",H29=""),"",H29-G29)</f>
        <v>0.17222222222222228</v>
      </c>
      <c r="J29" s="85" t="str">
        <f>IF(AND(HOUR(G29)=13,MINUTE(G29)&gt;40),"Late",IF(HOUR(G29)&gt;13,"Late",""))</f>
        <v/>
      </c>
      <c r="K29" s="104"/>
      <c r="L29" s="100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78" t="str">
        <f t="shared" si="0"/>
        <v/>
      </c>
      <c r="F30" s="165" t="str">
        <f t="shared" si="1"/>
        <v/>
      </c>
      <c r="G30" s="103"/>
      <c r="H30" s="100"/>
      <c r="I30" s="65" t="str">
        <f>IF(OR(G30="",H30=""),"",H30-G30)</f>
        <v/>
      </c>
      <c r="J30" s="85" t="str">
        <f>IF(AND(HOUR(G30)=13,MINUTE(G30)&gt;40),"Late",IF(HOUR(G30)&gt;13,"Late",""))</f>
        <v/>
      </c>
      <c r="K30" s="104"/>
      <c r="L30" s="100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0.29166666666666669</v>
      </c>
      <c r="D31" s="100">
        <v>0.47638888888888892</v>
      </c>
      <c r="E31" s="78">
        <f t="shared" si="0"/>
        <v>0.18472222222222223</v>
      </c>
      <c r="F31" s="165" t="str">
        <f t="shared" si="1"/>
        <v/>
      </c>
      <c r="G31" s="103">
        <v>0.5444444444444444</v>
      </c>
      <c r="H31" s="100">
        <v>0.68819444444444444</v>
      </c>
      <c r="I31" s="65">
        <f t="shared" si="2"/>
        <v>0.14375000000000004</v>
      </c>
      <c r="J31" s="85" t="str">
        <f t="shared" si="3"/>
        <v/>
      </c>
      <c r="K31" s="104"/>
      <c r="L31" s="100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0.28888888888888892</v>
      </c>
      <c r="D32" s="100">
        <v>0.47291666666666665</v>
      </c>
      <c r="E32" s="78">
        <f t="shared" si="0"/>
        <v>0.18402777777777773</v>
      </c>
      <c r="F32" s="191" t="str">
        <f t="shared" si="1"/>
        <v/>
      </c>
      <c r="G32" s="103">
        <v>0.54513888888888895</v>
      </c>
      <c r="H32" s="100">
        <v>0.69236111111111109</v>
      </c>
      <c r="I32" s="65">
        <f t="shared" si="2"/>
        <v>0.14722222222222214</v>
      </c>
      <c r="J32" s="85"/>
      <c r="K32" s="104"/>
      <c r="L32" s="100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0.2951388888888889</v>
      </c>
      <c r="D33" s="100">
        <v>0.4770833333333333</v>
      </c>
      <c r="E33" s="78">
        <f t="shared" si="0"/>
        <v>0.18194444444444441</v>
      </c>
      <c r="F33" s="191" t="str">
        <f t="shared" si="1"/>
        <v/>
      </c>
      <c r="G33" s="103">
        <v>0.54791666666666672</v>
      </c>
      <c r="H33" s="212">
        <v>0.70833333333333337</v>
      </c>
      <c r="I33" s="65">
        <f t="shared" si="2"/>
        <v>0.16041666666666665</v>
      </c>
      <c r="J33" s="85"/>
      <c r="K33" s="104"/>
      <c r="L33" s="100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78" t="str">
        <f t="shared" si="0"/>
        <v/>
      </c>
      <c r="F34" s="201" t="str">
        <f t="shared" si="1"/>
        <v/>
      </c>
      <c r="G34" s="103"/>
      <c r="H34" s="100"/>
      <c r="I34" s="65" t="str">
        <f t="shared" si="2"/>
        <v/>
      </c>
      <c r="J34" s="85"/>
      <c r="K34" s="104"/>
      <c r="L34" s="100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78" t="str">
        <f t="shared" si="0"/>
        <v/>
      </c>
      <c r="F35" s="201" t="str">
        <f t="shared" si="1"/>
        <v/>
      </c>
      <c r="G35" s="103"/>
      <c r="H35" s="100"/>
      <c r="I35" s="65" t="str">
        <f t="shared" si="2"/>
        <v/>
      </c>
      <c r="J35" s="85"/>
      <c r="K35" s="104"/>
      <c r="L35" s="100"/>
      <c r="M35" s="65" t="str">
        <f t="shared" si="4"/>
        <v/>
      </c>
      <c r="N35" s="79" t="str">
        <f t="shared" si="5"/>
        <v/>
      </c>
    </row>
    <row r="36" spans="1:14" s="168" customFormat="1" x14ac:dyDescent="0.25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78">
        <f t="shared" si="0"/>
        <v>0.1875</v>
      </c>
      <c r="F36" s="220"/>
      <c r="G36" s="100">
        <v>0.5625</v>
      </c>
      <c r="H36" s="100">
        <v>0.70833333333333337</v>
      </c>
      <c r="I36" s="65">
        <f t="shared" si="2"/>
        <v>0.14583333333333337</v>
      </c>
      <c r="J36" s="220"/>
      <c r="K36" s="100"/>
      <c r="L36" s="100"/>
      <c r="M36" s="65"/>
      <c r="N36" s="220"/>
    </row>
    <row r="37" spans="1:14" x14ac:dyDescent="0.25">
      <c r="A37" s="168"/>
      <c r="B37" s="290" t="s">
        <v>138</v>
      </c>
      <c r="C37" s="284"/>
      <c r="D37" s="284"/>
      <c r="E37" s="89">
        <f>SUM(E6:E35)</f>
        <v>3.5493055555555553</v>
      </c>
      <c r="F37" s="168">
        <f>COUNTIF(F6:F35,"Late")</f>
        <v>2</v>
      </c>
      <c r="G37" s="284" t="s">
        <v>139</v>
      </c>
      <c r="H37" s="284"/>
      <c r="I37" s="89">
        <f>SUM(I6:I35)</f>
        <v>2.7666666666666666</v>
      </c>
      <c r="J37" s="168">
        <f>COUNTIF(J6:J35,"Late")</f>
        <v>0</v>
      </c>
      <c r="K37" s="315" t="s">
        <v>140</v>
      </c>
      <c r="L37" s="315"/>
      <c r="M37" s="89">
        <f>SUM(M6:M35)</f>
        <v>0</v>
      </c>
      <c r="N37" s="168">
        <f>COUNTIF(N6:N35,"Late")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6.3159722222222214</v>
      </c>
      <c r="F38" s="280"/>
      <c r="G38" s="281"/>
      <c r="H38" s="281"/>
      <c r="I38" s="90">
        <f>E38*24</f>
        <v>151.58333333333331</v>
      </c>
      <c r="J38" s="282" t="s">
        <v>143</v>
      </c>
      <c r="K38" s="282"/>
      <c r="L38" s="283">
        <f>F37+J37+N37</f>
        <v>2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128" t="s">
        <v>142</v>
      </c>
      <c r="D43" s="129"/>
      <c r="E43" s="129"/>
      <c r="F43" s="129"/>
      <c r="G43" s="97" t="s">
        <v>131</v>
      </c>
      <c r="H43" s="129" t="s">
        <v>147</v>
      </c>
      <c r="I43" s="129"/>
      <c r="J43" s="129"/>
      <c r="K43" s="129"/>
      <c r="L43" s="129"/>
      <c r="M43" s="130"/>
    </row>
  </sheetData>
  <protectedRanges>
    <protectedRange sqref="A3:N3" name="Range4"/>
    <protectedRange sqref="G6:H36" name="Range2"/>
    <protectedRange sqref="C6:D35" name="Range1"/>
    <protectedRange sqref="K6:L36" name="Range3"/>
    <protectedRange sqref="A2:N2" name="Range5"/>
    <protectedRange sqref="A6:B6 A7:A35 B7:B36" name="Range6"/>
    <protectedRange sqref="C36:D36" name="Range1_1_1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C22:C30 C6:C14 C16:C20 C34:C35">
    <cfRule type="expression" dxfId="190" priority="20">
      <formula>$F6="Late"</formula>
    </cfRule>
  </conditionalFormatting>
  <conditionalFormatting sqref="G6:G20 G22:G24 G30 G34:G36">
    <cfRule type="expression" dxfId="189" priority="19">
      <formula>$J6="Late"</formula>
    </cfRule>
  </conditionalFormatting>
  <conditionalFormatting sqref="K6:K36">
    <cfRule type="expression" dxfId="188" priority="18">
      <formula>$N6="Late"</formula>
    </cfRule>
  </conditionalFormatting>
  <conditionalFormatting sqref="G25:G28">
    <cfRule type="expression" dxfId="187" priority="17">
      <formula>$J25="Late"</formula>
    </cfRule>
  </conditionalFormatting>
  <conditionalFormatting sqref="G29">
    <cfRule type="expression" dxfId="186" priority="12">
      <formula>$J29="Late"</formula>
    </cfRule>
  </conditionalFormatting>
  <conditionalFormatting sqref="C21">
    <cfRule type="expression" dxfId="185" priority="10">
      <formula>$F21="Late"</formula>
    </cfRule>
  </conditionalFormatting>
  <conditionalFormatting sqref="G21">
    <cfRule type="expression" dxfId="184" priority="9">
      <formula>$J21="Late"</formula>
    </cfRule>
  </conditionalFormatting>
  <conditionalFormatting sqref="C15">
    <cfRule type="expression" dxfId="183" priority="8">
      <formula>$F15="Late"</formula>
    </cfRule>
  </conditionalFormatting>
  <conditionalFormatting sqref="C33">
    <cfRule type="expression" dxfId="182" priority="7">
      <formula>$F33="Late"</formula>
    </cfRule>
  </conditionalFormatting>
  <conditionalFormatting sqref="C32">
    <cfRule type="expression" dxfId="181" priority="6">
      <formula>$F32="Late"</formula>
    </cfRule>
  </conditionalFormatting>
  <conditionalFormatting sqref="C31">
    <cfRule type="expression" dxfId="180" priority="5">
      <formula>$F31="Late"</formula>
    </cfRule>
  </conditionalFormatting>
  <conditionalFormatting sqref="G33">
    <cfRule type="expression" dxfId="179" priority="4">
      <formula>$J33="Late"</formula>
    </cfRule>
  </conditionalFormatting>
  <conditionalFormatting sqref="G32">
    <cfRule type="expression" dxfId="178" priority="3">
      <formula>$J32="Late"</formula>
    </cfRule>
  </conditionalFormatting>
  <conditionalFormatting sqref="G31">
    <cfRule type="expression" dxfId="177" priority="2">
      <formula>$J31="Late"</formula>
    </cfRule>
  </conditionalFormatting>
  <conditionalFormatting sqref="C36">
    <cfRule type="expression" dxfId="176" priority="1">
      <formula>$F36="Late"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3"/>
  <sheetViews>
    <sheetView topLeftCell="A13" zoomScaleNormal="100" workbookViewId="0">
      <selection activeCell="H36" sqref="H36"/>
    </sheetView>
  </sheetViews>
  <sheetFormatPr defaultColWidth="9.140625" defaultRowHeight="15" x14ac:dyDescent="0.25"/>
  <cols>
    <col min="1" max="1" width="6.140625" style="168" customWidth="1"/>
    <col min="2" max="2" width="6.42578125" style="68" customWidth="1"/>
    <col min="3" max="4" width="6.42578125" style="168" customWidth="1"/>
    <col min="5" max="5" width="9.42578125" style="168" customWidth="1"/>
    <col min="6" max="6" width="7.28515625" style="168" customWidth="1"/>
    <col min="7" max="8" width="6" style="168" customWidth="1"/>
    <col min="9" max="9" width="9.140625" style="168" customWidth="1"/>
    <col min="10" max="10" width="6.28515625" style="168" customWidth="1"/>
    <col min="11" max="12" width="6.140625" style="168" customWidth="1"/>
    <col min="13" max="13" width="9.42578125" style="168" customWidth="1"/>
    <col min="14" max="14" width="7.28515625" style="168" customWidth="1"/>
    <col min="15" max="15" width="5.42578125" style="168" customWidth="1"/>
    <col min="16" max="16384" width="9.140625" style="168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195</v>
      </c>
      <c r="B3" s="265"/>
      <c r="C3" s="265"/>
      <c r="D3" s="265"/>
      <c r="E3" s="265"/>
      <c r="F3" s="287" t="s">
        <v>157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>
        <v>0.27847222222222223</v>
      </c>
      <c r="D6" s="100">
        <v>0.48888888888888887</v>
      </c>
      <c r="E6" s="78">
        <f t="shared" ref="E6:E36" si="0">IF(OR(C6="",D6=""),"",D6-C6)</f>
        <v>0.21041666666666664</v>
      </c>
      <c r="F6" s="195" t="str">
        <f t="shared" ref="F6:F36" si="1">IF(AND(HOUR(C6)=7,MINUTE(C6)&gt;10),"Late",IF(HOUR(C6)&gt;7,"Late",""))</f>
        <v/>
      </c>
      <c r="G6" s="103">
        <v>0.52500000000000002</v>
      </c>
      <c r="H6" s="100">
        <v>0.76874999999999993</v>
      </c>
      <c r="I6" s="65">
        <f t="shared" ref="I6:I36" si="2">IF(OR(G6="",H6=""),"",H6-G6)</f>
        <v>0.24374999999999991</v>
      </c>
      <c r="J6" s="85" t="str">
        <f t="shared" ref="J6:J36" si="3">IF(AND(HOUR(G6)=13,MINUTE(G6)&gt;40),"Late",IF(HOUR(G6)&gt;13,"Late",""))</f>
        <v/>
      </c>
      <c r="K6" s="104"/>
      <c r="L6" s="100"/>
      <c r="M6" s="65" t="str">
        <f t="shared" ref="M6:M36" si="4">IF(OR(K6="",L6=""),"",L6-K6)</f>
        <v/>
      </c>
      <c r="N6" s="79" t="str">
        <f t="shared" ref="N6:N36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>
        <v>0.27986111111111112</v>
      </c>
      <c r="D7" s="100">
        <v>0.48888888888888887</v>
      </c>
      <c r="E7" s="78">
        <f t="shared" si="0"/>
        <v>0.20902777777777776</v>
      </c>
      <c r="F7" s="195" t="str">
        <f t="shared" si="1"/>
        <v/>
      </c>
      <c r="G7" s="103">
        <v>0.56666666666666665</v>
      </c>
      <c r="H7" s="100">
        <v>0.76874999999999993</v>
      </c>
      <c r="I7" s="65">
        <f t="shared" si="2"/>
        <v>0.20208333333333328</v>
      </c>
      <c r="J7" s="85" t="str">
        <f t="shared" si="3"/>
        <v/>
      </c>
      <c r="K7" s="104"/>
      <c r="L7" s="100"/>
      <c r="M7" s="65" t="str">
        <f t="shared" si="4"/>
        <v/>
      </c>
      <c r="N7" s="79" t="str">
        <f t="shared" si="5"/>
        <v/>
      </c>
    </row>
    <row r="8" spans="1:14" x14ac:dyDescent="0.25">
      <c r="A8" s="119">
        <v>28</v>
      </c>
      <c r="B8" s="118" t="s">
        <v>10</v>
      </c>
      <c r="C8" s="100">
        <v>0.28611111111111115</v>
      </c>
      <c r="D8" s="100">
        <v>0.48888888888888887</v>
      </c>
      <c r="E8" s="78">
        <f t="shared" si="0"/>
        <v>0.20277777777777772</v>
      </c>
      <c r="F8" s="195" t="str">
        <f t="shared" si="1"/>
        <v/>
      </c>
      <c r="G8" s="103">
        <v>0.55694444444444446</v>
      </c>
      <c r="H8" s="100">
        <v>0.73888888888888893</v>
      </c>
      <c r="I8" s="65">
        <f t="shared" si="2"/>
        <v>0.18194444444444446</v>
      </c>
      <c r="J8" s="85" t="str">
        <f t="shared" si="3"/>
        <v/>
      </c>
      <c r="K8" s="104"/>
      <c r="L8" s="100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0.2902777777777778</v>
      </c>
      <c r="D9" s="100">
        <v>0.49305555555555558</v>
      </c>
      <c r="E9" s="78">
        <f t="shared" si="0"/>
        <v>0.20277777777777778</v>
      </c>
      <c r="F9" s="195" t="str">
        <f t="shared" si="1"/>
        <v/>
      </c>
      <c r="G9" s="103">
        <v>0.56180555555555556</v>
      </c>
      <c r="H9" s="100">
        <v>0.75</v>
      </c>
      <c r="I9" s="65">
        <f t="shared" si="2"/>
        <v>0.18819444444444444</v>
      </c>
      <c r="J9" s="85" t="str">
        <f t="shared" si="3"/>
        <v/>
      </c>
      <c r="K9" s="104"/>
      <c r="L9" s="100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0.2951388888888889</v>
      </c>
      <c r="D10" s="100">
        <v>0.47916666666666669</v>
      </c>
      <c r="E10" s="78">
        <f t="shared" si="0"/>
        <v>0.18402777777777779</v>
      </c>
      <c r="F10" s="195" t="str">
        <f t="shared" si="1"/>
        <v/>
      </c>
      <c r="G10" s="103">
        <v>0.56944444444444442</v>
      </c>
      <c r="H10" s="100">
        <v>0.7402777777777777</v>
      </c>
      <c r="I10" s="65">
        <f t="shared" si="2"/>
        <v>0.17083333333333328</v>
      </c>
      <c r="J10" s="85" t="str">
        <f t="shared" si="3"/>
        <v/>
      </c>
      <c r="K10" s="104"/>
      <c r="L10" s="100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0.2902777777777778</v>
      </c>
      <c r="D11" s="100">
        <v>0.47847222222222219</v>
      </c>
      <c r="E11" s="78">
        <f t="shared" si="0"/>
        <v>0.18819444444444439</v>
      </c>
      <c r="F11" s="195" t="str">
        <f t="shared" si="1"/>
        <v/>
      </c>
      <c r="G11" s="103">
        <v>0.5395833333333333</v>
      </c>
      <c r="H11" s="100">
        <v>0.73888888888888893</v>
      </c>
      <c r="I11" s="65">
        <f t="shared" si="2"/>
        <v>0.19930555555555562</v>
      </c>
      <c r="J11" s="85" t="str">
        <f t="shared" si="3"/>
        <v/>
      </c>
      <c r="K11" s="104"/>
      <c r="L11" s="100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78" t="str">
        <f t="shared" si="0"/>
        <v/>
      </c>
      <c r="F12" s="195" t="str">
        <f t="shared" si="1"/>
        <v/>
      </c>
      <c r="G12" s="103"/>
      <c r="H12" s="100"/>
      <c r="I12" s="65" t="str">
        <f t="shared" si="2"/>
        <v/>
      </c>
      <c r="J12" s="85" t="str">
        <f t="shared" si="3"/>
        <v/>
      </c>
      <c r="K12" s="104"/>
      <c r="L12" s="100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>
        <v>0.28263888888888888</v>
      </c>
      <c r="D13" s="100">
        <v>0.47638888888888892</v>
      </c>
      <c r="E13" s="78">
        <f t="shared" si="0"/>
        <v>0.19375000000000003</v>
      </c>
      <c r="F13" s="195" t="str">
        <f t="shared" si="1"/>
        <v/>
      </c>
      <c r="G13" s="103">
        <v>0.54027777777777775</v>
      </c>
      <c r="H13" s="100">
        <v>0.7055555555555556</v>
      </c>
      <c r="I13" s="65">
        <f t="shared" si="2"/>
        <v>0.16527777777777786</v>
      </c>
      <c r="J13" s="85" t="str">
        <f t="shared" si="3"/>
        <v/>
      </c>
      <c r="K13" s="104"/>
      <c r="L13" s="100"/>
      <c r="M13" s="65"/>
      <c r="N13" s="79"/>
    </row>
    <row r="14" spans="1:14" x14ac:dyDescent="0.25">
      <c r="A14" s="119">
        <v>3</v>
      </c>
      <c r="B14" s="118" t="s">
        <v>9</v>
      </c>
      <c r="C14" s="100">
        <v>0.28125</v>
      </c>
      <c r="D14" s="100">
        <v>0.4770833333333333</v>
      </c>
      <c r="E14" s="78">
        <f t="shared" si="0"/>
        <v>0.1958333333333333</v>
      </c>
      <c r="F14" s="195" t="str">
        <f t="shared" si="1"/>
        <v/>
      </c>
      <c r="G14" s="213">
        <v>0.54027777777777775</v>
      </c>
      <c r="H14" s="100">
        <v>0.72013888888888899</v>
      </c>
      <c r="I14" s="65">
        <f t="shared" si="2"/>
        <v>0.17986111111111125</v>
      </c>
      <c r="J14" s="85" t="str">
        <f t="shared" si="3"/>
        <v/>
      </c>
      <c r="K14" s="104"/>
      <c r="L14" s="100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0.29444444444444445</v>
      </c>
      <c r="D15" s="100">
        <v>0.4770833333333333</v>
      </c>
      <c r="E15" s="78">
        <f t="shared" si="0"/>
        <v>0.18263888888888885</v>
      </c>
      <c r="F15" s="195" t="str">
        <f t="shared" si="1"/>
        <v/>
      </c>
      <c r="G15" s="103">
        <v>0.54027777777777775</v>
      </c>
      <c r="H15" s="212">
        <v>0.7055555555555556</v>
      </c>
      <c r="I15" s="65">
        <f t="shared" si="2"/>
        <v>0.16527777777777786</v>
      </c>
      <c r="J15" s="85" t="str">
        <f t="shared" si="3"/>
        <v/>
      </c>
      <c r="K15" s="104"/>
      <c r="L15" s="100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212">
        <v>0.29444444444444445</v>
      </c>
      <c r="D16" s="100">
        <v>0.48749999999999999</v>
      </c>
      <c r="E16" s="78">
        <f t="shared" si="0"/>
        <v>0.19305555555555554</v>
      </c>
      <c r="F16" s="195" t="str">
        <f t="shared" si="1"/>
        <v/>
      </c>
      <c r="G16" s="103">
        <v>0.56319444444444444</v>
      </c>
      <c r="H16" s="212">
        <v>0.7055555555555556</v>
      </c>
      <c r="I16" s="65">
        <f t="shared" si="2"/>
        <v>0.14236111111111116</v>
      </c>
      <c r="J16" s="85" t="str">
        <f t="shared" si="3"/>
        <v/>
      </c>
      <c r="K16" s="104"/>
      <c r="L16" s="100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0.27916666666666667</v>
      </c>
      <c r="D17" s="100">
        <v>0.4777777777777778</v>
      </c>
      <c r="E17" s="78">
        <f t="shared" si="0"/>
        <v>0.19861111111111113</v>
      </c>
      <c r="F17" s="195" t="str">
        <f>IF(AND(HOUR(C17)=7,MINUTE(C17)&gt;10),"Late",IF(HOUR(C17)&gt;7,"Late",""))</f>
        <v/>
      </c>
      <c r="G17" s="103">
        <v>0.56597222222222221</v>
      </c>
      <c r="H17" s="100">
        <v>0.73611111111111116</v>
      </c>
      <c r="I17" s="65">
        <f t="shared" si="2"/>
        <v>0.17013888888888895</v>
      </c>
      <c r="J17" s="85" t="str">
        <f t="shared" si="3"/>
        <v/>
      </c>
      <c r="K17" s="104"/>
      <c r="L17" s="100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0.29097222222222224</v>
      </c>
      <c r="D18" s="100">
        <v>0.4916666666666667</v>
      </c>
      <c r="E18" s="78">
        <f t="shared" si="0"/>
        <v>0.20069444444444445</v>
      </c>
      <c r="F18" s="195" t="str">
        <f>IF(AND(HOUR(C18)=7,MINUTE(C18)&gt;10),"Late",IF(HOUR(C18)&gt;7,"Late",""))</f>
        <v/>
      </c>
      <c r="G18" s="103">
        <v>0.56388888888888888</v>
      </c>
      <c r="H18" s="100">
        <v>0.7270833333333333</v>
      </c>
      <c r="I18" s="65">
        <f t="shared" si="2"/>
        <v>0.16319444444444442</v>
      </c>
      <c r="J18" s="85" t="str">
        <f t="shared" si="3"/>
        <v/>
      </c>
      <c r="K18" s="104"/>
      <c r="L18" s="100"/>
      <c r="M18" s="65" t="str">
        <f t="shared" si="4"/>
        <v/>
      </c>
      <c r="N18" s="79" t="str">
        <f t="shared" si="5"/>
        <v/>
      </c>
    </row>
    <row r="19" spans="1:14" ht="14.25" customHeight="1" x14ac:dyDescent="0.25">
      <c r="A19" s="119">
        <v>8</v>
      </c>
      <c r="B19" s="118" t="s">
        <v>14</v>
      </c>
      <c r="C19" s="100"/>
      <c r="D19" s="100"/>
      <c r="E19" s="78" t="str">
        <f t="shared" si="0"/>
        <v/>
      </c>
      <c r="F19" s="195" t="str">
        <f t="shared" si="1"/>
        <v/>
      </c>
      <c r="G19" s="103"/>
      <c r="H19" s="100"/>
      <c r="I19" s="65" t="str">
        <f t="shared" si="2"/>
        <v/>
      </c>
      <c r="J19" s="85" t="str">
        <f t="shared" si="3"/>
        <v/>
      </c>
      <c r="K19" s="104"/>
      <c r="L19" s="100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>
        <v>0.28958333333333336</v>
      </c>
      <c r="D20" s="100">
        <v>0.47152777777777777</v>
      </c>
      <c r="E20" s="78">
        <f t="shared" si="0"/>
        <v>0.18194444444444441</v>
      </c>
      <c r="F20" s="195" t="str">
        <f t="shared" si="1"/>
        <v/>
      </c>
      <c r="G20" s="103">
        <v>0.53749999999999998</v>
      </c>
      <c r="H20" s="100">
        <v>0.7284722222222223</v>
      </c>
      <c r="I20" s="65">
        <f t="shared" si="2"/>
        <v>0.19097222222222232</v>
      </c>
      <c r="J20" s="85" t="str">
        <f t="shared" si="3"/>
        <v/>
      </c>
      <c r="K20" s="104"/>
      <c r="L20" s="100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0.28819444444444448</v>
      </c>
      <c r="D21" s="100">
        <v>0.48402777777777778</v>
      </c>
      <c r="E21" s="78">
        <f t="shared" si="0"/>
        <v>0.1958333333333333</v>
      </c>
      <c r="F21" s="195" t="str">
        <f t="shared" si="1"/>
        <v/>
      </c>
      <c r="G21" s="103">
        <v>0.56388888888888888</v>
      </c>
      <c r="H21" s="100">
        <v>0.7104166666666667</v>
      </c>
      <c r="I21" s="65">
        <f t="shared" si="2"/>
        <v>0.14652777777777781</v>
      </c>
      <c r="J21" s="85" t="str">
        <f t="shared" si="3"/>
        <v/>
      </c>
      <c r="K21" s="104"/>
      <c r="L21" s="100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0.29375000000000001</v>
      </c>
      <c r="D22" s="100">
        <v>0.48333333333333334</v>
      </c>
      <c r="E22" s="78">
        <f t="shared" si="0"/>
        <v>0.18958333333333333</v>
      </c>
      <c r="F22" s="195" t="str">
        <f>IF(AND(HOUR(C22)=7,MINUTE(C22)&gt;10),"Late",IF(HOUR(C22)&gt;7,"Late",""))</f>
        <v/>
      </c>
      <c r="G22" s="103">
        <v>0.56527777777777777</v>
      </c>
      <c r="H22" s="100">
        <v>0.7402777777777777</v>
      </c>
      <c r="I22" s="65">
        <f t="shared" si="2"/>
        <v>0.17499999999999993</v>
      </c>
      <c r="J22" s="85" t="str">
        <f t="shared" si="3"/>
        <v/>
      </c>
      <c r="K22" s="104"/>
      <c r="L22" s="100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0.29097222222222224</v>
      </c>
      <c r="D23" s="100">
        <v>0.4826388888888889</v>
      </c>
      <c r="E23" s="78">
        <f t="shared" si="0"/>
        <v>0.19166666666666665</v>
      </c>
      <c r="F23" s="195" t="str">
        <f>IF(AND(HOUR(C23)=7,MINUTE(C23)&gt;10),"Late",IF(HOUR(C23)&gt;7,"Late",""))</f>
        <v/>
      </c>
      <c r="G23" s="103">
        <v>0.5708333333333333</v>
      </c>
      <c r="H23" s="100">
        <v>0.73749999999999993</v>
      </c>
      <c r="I23" s="65">
        <f t="shared" si="2"/>
        <v>0.16666666666666663</v>
      </c>
      <c r="J23" s="85" t="str">
        <f t="shared" si="3"/>
        <v>Late</v>
      </c>
      <c r="K23" s="104"/>
      <c r="L23" s="100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0.30069444444444443</v>
      </c>
      <c r="D24" s="100">
        <v>0.4861111111111111</v>
      </c>
      <c r="E24" s="78">
        <f t="shared" si="0"/>
        <v>0.18541666666666667</v>
      </c>
      <c r="F24" s="195" t="str">
        <f t="shared" si="1"/>
        <v>Late</v>
      </c>
      <c r="G24" s="103">
        <v>0.56805555555555554</v>
      </c>
      <c r="H24" s="100">
        <v>0.73749999999999993</v>
      </c>
      <c r="I24" s="65">
        <f t="shared" si="2"/>
        <v>0.1694444444444444</v>
      </c>
      <c r="J24" s="85" t="str">
        <f t="shared" si="3"/>
        <v/>
      </c>
      <c r="K24" s="104"/>
      <c r="L24" s="100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0.29305555555555557</v>
      </c>
      <c r="D25" s="100">
        <v>0.49444444444444446</v>
      </c>
      <c r="E25" s="78">
        <f t="shared" si="0"/>
        <v>0.2013888888888889</v>
      </c>
      <c r="F25" s="195" t="str">
        <f t="shared" si="1"/>
        <v/>
      </c>
      <c r="G25" s="103">
        <v>0.57708333333333328</v>
      </c>
      <c r="H25" s="212">
        <v>0.72499999999999998</v>
      </c>
      <c r="I25" s="65">
        <f t="shared" si="2"/>
        <v>0.1479166666666667</v>
      </c>
      <c r="J25" s="85" t="str">
        <f t="shared" si="3"/>
        <v>Late</v>
      </c>
      <c r="K25" s="104"/>
      <c r="L25" s="100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/>
      <c r="D26" s="100"/>
      <c r="E26" s="78" t="str">
        <f t="shared" si="0"/>
        <v/>
      </c>
      <c r="F26" s="195" t="str">
        <f t="shared" si="1"/>
        <v/>
      </c>
      <c r="G26" s="103"/>
      <c r="H26" s="100"/>
      <c r="I26" s="65" t="str">
        <f t="shared" si="2"/>
        <v/>
      </c>
      <c r="J26" s="85" t="str">
        <f t="shared" si="3"/>
        <v/>
      </c>
      <c r="K26" s="104"/>
      <c r="L26" s="100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0.29097222222222224</v>
      </c>
      <c r="D27" s="100">
        <v>0.48194444444444445</v>
      </c>
      <c r="E27" s="78">
        <f t="shared" si="0"/>
        <v>0.19097222222222221</v>
      </c>
      <c r="F27" s="195" t="str">
        <f t="shared" si="1"/>
        <v/>
      </c>
      <c r="G27" s="103">
        <v>0.53819444444444442</v>
      </c>
      <c r="H27" s="100">
        <v>0.72152777777777777</v>
      </c>
      <c r="I27" s="65">
        <f t="shared" si="2"/>
        <v>0.18333333333333335</v>
      </c>
      <c r="J27" s="85" t="str">
        <f t="shared" si="3"/>
        <v/>
      </c>
      <c r="K27" s="104"/>
      <c r="L27" s="100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0.28680555555555554</v>
      </c>
      <c r="D28" s="100">
        <v>0.50138888888888888</v>
      </c>
      <c r="E28" s="78">
        <f t="shared" si="0"/>
        <v>0.21458333333333335</v>
      </c>
      <c r="F28" s="195" t="str">
        <f t="shared" si="1"/>
        <v/>
      </c>
      <c r="G28" s="103">
        <v>0.56527777777777777</v>
      </c>
      <c r="H28" s="100">
        <v>0.72291666666666676</v>
      </c>
      <c r="I28" s="65">
        <f t="shared" si="2"/>
        <v>0.15763888888888899</v>
      </c>
      <c r="J28" s="85" t="str">
        <f t="shared" si="3"/>
        <v/>
      </c>
      <c r="K28" s="104"/>
      <c r="L28" s="100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0.29791666666666666</v>
      </c>
      <c r="D29" s="100">
        <v>0.48541666666666666</v>
      </c>
      <c r="E29" s="78">
        <f t="shared" si="0"/>
        <v>0.1875</v>
      </c>
      <c r="F29" s="195" t="str">
        <f t="shared" si="1"/>
        <v/>
      </c>
      <c r="G29" s="103">
        <v>0.56736111111111109</v>
      </c>
      <c r="H29" s="100">
        <v>0.72430555555555554</v>
      </c>
      <c r="I29" s="65">
        <f t="shared" si="2"/>
        <v>0.15694444444444444</v>
      </c>
      <c r="J29" s="85" t="str">
        <f t="shared" si="3"/>
        <v/>
      </c>
      <c r="K29" s="104"/>
      <c r="L29" s="100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0.29305555555555557</v>
      </c>
      <c r="D30" s="100">
        <v>0.48541666666666666</v>
      </c>
      <c r="E30" s="78">
        <f t="shared" si="0"/>
        <v>0.19236111111111109</v>
      </c>
      <c r="F30" s="195" t="str">
        <f t="shared" si="1"/>
        <v/>
      </c>
      <c r="G30" s="103">
        <v>0.56874999999999998</v>
      </c>
      <c r="H30" s="100">
        <v>0.72361111111111109</v>
      </c>
      <c r="I30" s="65">
        <f t="shared" si="2"/>
        <v>0.15486111111111112</v>
      </c>
      <c r="J30" s="85" t="str">
        <f t="shared" si="3"/>
        <v/>
      </c>
      <c r="K30" s="104"/>
      <c r="L30" s="100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0.2902777777777778</v>
      </c>
      <c r="D31" s="100">
        <v>0.48194444444444445</v>
      </c>
      <c r="E31" s="78">
        <f t="shared" si="0"/>
        <v>0.19166666666666665</v>
      </c>
      <c r="F31" s="195" t="str">
        <f t="shared" si="1"/>
        <v/>
      </c>
      <c r="G31" s="103">
        <v>0.56388888888888888</v>
      </c>
      <c r="H31" s="100">
        <v>0.74097222222222225</v>
      </c>
      <c r="I31" s="65">
        <f t="shared" si="2"/>
        <v>0.17708333333333337</v>
      </c>
      <c r="J31" s="85" t="str">
        <f t="shared" si="3"/>
        <v/>
      </c>
      <c r="K31" s="104"/>
      <c r="L31" s="100"/>
      <c r="M31" s="65" t="str">
        <f t="shared" si="4"/>
        <v/>
      </c>
      <c r="N31" s="79" t="str">
        <f t="shared" si="5"/>
        <v/>
      </c>
    </row>
    <row r="32" spans="1:14" x14ac:dyDescent="0.25">
      <c r="A32" s="119">
        <v>21</v>
      </c>
      <c r="B32" s="118" t="s">
        <v>13</v>
      </c>
      <c r="C32" s="100">
        <v>0.28958333333333336</v>
      </c>
      <c r="D32" s="100">
        <v>0.47986111111111113</v>
      </c>
      <c r="E32" s="78">
        <f t="shared" si="0"/>
        <v>0.19027777777777777</v>
      </c>
      <c r="F32" s="201" t="str">
        <f t="shared" si="1"/>
        <v/>
      </c>
      <c r="G32" s="103">
        <v>0.56319444444444444</v>
      </c>
      <c r="H32" s="100">
        <v>0.74513888888888891</v>
      </c>
      <c r="I32" s="65">
        <f t="shared" si="2"/>
        <v>0.18194444444444446</v>
      </c>
      <c r="J32" s="85" t="str">
        <f t="shared" si="3"/>
        <v/>
      </c>
      <c r="K32" s="104"/>
      <c r="L32" s="100"/>
      <c r="M32" s="65" t="str">
        <f t="shared" si="4"/>
        <v/>
      </c>
      <c r="N32" s="79" t="str">
        <f t="shared" si="5"/>
        <v/>
      </c>
    </row>
    <row r="33" spans="1:14" x14ac:dyDescent="0.25">
      <c r="A33" s="119">
        <v>22</v>
      </c>
      <c r="B33" s="118" t="s">
        <v>14</v>
      </c>
      <c r="C33" s="100"/>
      <c r="D33" s="100"/>
      <c r="E33" s="78" t="str">
        <f t="shared" si="0"/>
        <v/>
      </c>
      <c r="F33" s="201" t="str">
        <f t="shared" si="1"/>
        <v/>
      </c>
      <c r="G33" s="103"/>
      <c r="H33" s="100"/>
      <c r="I33" s="65" t="str">
        <f t="shared" si="2"/>
        <v/>
      </c>
      <c r="J33" s="85" t="str">
        <f t="shared" si="3"/>
        <v/>
      </c>
      <c r="K33" s="104"/>
      <c r="L33" s="100"/>
      <c r="M33" s="65" t="str">
        <f t="shared" si="4"/>
        <v/>
      </c>
      <c r="N33" s="79" t="str">
        <f t="shared" si="5"/>
        <v/>
      </c>
    </row>
    <row r="34" spans="1:14" x14ac:dyDescent="0.25">
      <c r="A34" s="119">
        <v>23</v>
      </c>
      <c r="B34" s="118" t="s">
        <v>8</v>
      </c>
      <c r="C34" s="100">
        <v>0.28402777777777777</v>
      </c>
      <c r="D34" s="100">
        <v>0.48333333333333334</v>
      </c>
      <c r="E34" s="78">
        <f t="shared" si="0"/>
        <v>0.19930555555555557</v>
      </c>
      <c r="F34" s="201" t="str">
        <f t="shared" si="1"/>
        <v/>
      </c>
      <c r="G34" s="103">
        <v>0.51736111111111105</v>
      </c>
      <c r="H34" s="212">
        <v>0.74513888888888891</v>
      </c>
      <c r="I34" s="65">
        <f t="shared" si="2"/>
        <v>0.22777777777777786</v>
      </c>
      <c r="J34" s="85" t="str">
        <f t="shared" si="3"/>
        <v/>
      </c>
      <c r="K34" s="104"/>
      <c r="L34" s="100"/>
      <c r="M34" s="65" t="str">
        <f t="shared" si="4"/>
        <v/>
      </c>
      <c r="N34" s="79" t="str">
        <f t="shared" si="5"/>
        <v/>
      </c>
    </row>
    <row r="35" spans="1:14" x14ac:dyDescent="0.25">
      <c r="A35" s="119">
        <v>24</v>
      </c>
      <c r="B35" s="118" t="s">
        <v>9</v>
      </c>
      <c r="C35" s="212">
        <v>0.28402777777777777</v>
      </c>
      <c r="D35" s="100">
        <v>0.4777777777777778</v>
      </c>
      <c r="E35" s="78">
        <f t="shared" si="0"/>
        <v>0.19375000000000003</v>
      </c>
      <c r="F35" s="209" t="str">
        <f t="shared" si="1"/>
        <v/>
      </c>
      <c r="G35" s="103">
        <v>0.55555555555555558</v>
      </c>
      <c r="H35" s="100">
        <v>0.71180555555555547</v>
      </c>
      <c r="I35" s="65">
        <f t="shared" si="2"/>
        <v>0.15624999999999989</v>
      </c>
      <c r="J35" s="85" t="str">
        <f t="shared" si="3"/>
        <v/>
      </c>
      <c r="K35" s="104"/>
      <c r="L35" s="100"/>
      <c r="M35" s="65"/>
      <c r="N35" s="79"/>
    </row>
    <row r="36" spans="1:14" x14ac:dyDescent="0.25">
      <c r="A36" s="210">
        <v>25</v>
      </c>
      <c r="B36" s="118" t="s">
        <v>10</v>
      </c>
      <c r="C36" s="100">
        <v>0.28680555555555554</v>
      </c>
      <c r="D36" s="100">
        <v>0.48333333333333334</v>
      </c>
      <c r="E36" s="78">
        <f t="shared" si="0"/>
        <v>0.1965277777777778</v>
      </c>
      <c r="F36" s="201" t="str">
        <f t="shared" si="1"/>
        <v/>
      </c>
      <c r="G36" s="103">
        <v>0.5625</v>
      </c>
      <c r="H36" s="212">
        <v>0.71180555555555547</v>
      </c>
      <c r="I36" s="65">
        <f t="shared" si="2"/>
        <v>0.14930555555555547</v>
      </c>
      <c r="J36" s="85" t="str">
        <f t="shared" si="3"/>
        <v/>
      </c>
      <c r="K36" s="104"/>
      <c r="L36" s="100"/>
      <c r="M36" s="65" t="str">
        <f t="shared" si="4"/>
        <v/>
      </c>
      <c r="N36" s="79" t="str">
        <f t="shared" si="5"/>
        <v/>
      </c>
    </row>
    <row r="37" spans="1:14" x14ac:dyDescent="0.25">
      <c r="B37" s="290" t="s">
        <v>138</v>
      </c>
      <c r="C37" s="290"/>
      <c r="D37" s="290"/>
      <c r="E37" s="89">
        <f>SUM(E6:E36)</f>
        <v>5.2645833333333316</v>
      </c>
      <c r="F37" s="168">
        <f>COUNTIF(F6:F36,"Late")</f>
        <v>1</v>
      </c>
      <c r="G37" s="290" t="s">
        <v>139</v>
      </c>
      <c r="H37" s="290"/>
      <c r="I37" s="89">
        <f>SUM(I6:I36)</f>
        <v>4.7138888888888903</v>
      </c>
      <c r="J37" s="168">
        <f>COUNTIF(J6:J36,"Late")</f>
        <v>2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9.9784722222222229</v>
      </c>
      <c r="F38" s="280"/>
      <c r="G38" s="281" t="s">
        <v>144</v>
      </c>
      <c r="H38" s="281"/>
      <c r="I38" s="90">
        <f>E38*24</f>
        <v>239.48333333333335</v>
      </c>
      <c r="J38" s="282" t="s">
        <v>143</v>
      </c>
      <c r="K38" s="282"/>
      <c r="L38" s="283">
        <f>F37+J37+N37</f>
        <v>3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195" t="s">
        <v>142</v>
      </c>
      <c r="D43" s="196"/>
      <c r="E43" s="196"/>
      <c r="F43" s="196"/>
      <c r="G43" s="97" t="s">
        <v>131</v>
      </c>
      <c r="H43" s="196" t="s">
        <v>147</v>
      </c>
      <c r="I43" s="196"/>
      <c r="J43" s="196"/>
      <c r="K43" s="196"/>
      <c r="L43" s="196"/>
      <c r="M43" s="197"/>
    </row>
  </sheetData>
  <protectedRanges>
    <protectedRange sqref="A3:N3" name="Range4"/>
    <protectedRange sqref="K6:L36" name="Range3"/>
    <protectedRange sqref="C6:D35" name="Range1_1"/>
    <protectedRange sqref="G6:H36" name="Range2_1"/>
    <protectedRange sqref="A2:N2" name="Range5"/>
    <protectedRange sqref="A6:B6 A7:A35 B7:B36" name="Range6"/>
    <protectedRange sqref="C36:D36" name="Range1_1_1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K6:K36">
    <cfRule type="expression" dxfId="175" priority="12">
      <formula>$N6="Late"</formula>
    </cfRule>
  </conditionalFormatting>
  <conditionalFormatting sqref="C19 C26:C27 C29:C35 C6:C16">
    <cfRule type="expression" dxfId="174" priority="11">
      <formula>$F6="Late"</formula>
    </cfRule>
  </conditionalFormatting>
  <conditionalFormatting sqref="C17:C18">
    <cfRule type="expression" dxfId="173" priority="10">
      <formula>$F17="Late"</formula>
    </cfRule>
  </conditionalFormatting>
  <conditionalFormatting sqref="C20:C24">
    <cfRule type="expression" dxfId="172" priority="9">
      <formula>$F20="Late"</formula>
    </cfRule>
  </conditionalFormatting>
  <conditionalFormatting sqref="C25">
    <cfRule type="expression" dxfId="171" priority="8">
      <formula>$F25="Late"</formula>
    </cfRule>
  </conditionalFormatting>
  <conditionalFormatting sqref="G19 G26:G27 G29:G36 G6:G16">
    <cfRule type="expression" dxfId="170" priority="7">
      <formula>$J6="Late"</formula>
    </cfRule>
  </conditionalFormatting>
  <conditionalFormatting sqref="G17:G18">
    <cfRule type="expression" dxfId="169" priority="6">
      <formula>$J17="Late"</formula>
    </cfRule>
  </conditionalFormatting>
  <conditionalFormatting sqref="G20:G24">
    <cfRule type="expression" dxfId="168" priority="5">
      <formula>$J20="Late"</formula>
    </cfRule>
  </conditionalFormatting>
  <conditionalFormatting sqref="G25">
    <cfRule type="expression" dxfId="167" priority="4">
      <formula>$J25="Late"</formula>
    </cfRule>
  </conditionalFormatting>
  <conditionalFormatting sqref="C28">
    <cfRule type="expression" dxfId="166" priority="3">
      <formula>$F28="Late"</formula>
    </cfRule>
  </conditionalFormatting>
  <conditionalFormatting sqref="G28">
    <cfRule type="expression" dxfId="165" priority="2">
      <formula>$J28="Late"</formula>
    </cfRule>
  </conditionalFormatting>
  <conditionalFormatting sqref="C36">
    <cfRule type="expression" dxfId="164" priority="1">
      <formula>$F36="Late"</formula>
    </cfRule>
  </conditionalFormatting>
  <dataValidations count="3"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3"/>
  <sheetViews>
    <sheetView zoomScaleNormal="100" workbookViewId="0">
      <selection activeCell="G12" sqref="G12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7.28515625" style="69" customWidth="1"/>
    <col min="11" max="12" width="6.140625" style="69" customWidth="1"/>
    <col min="13" max="13" width="9.85546875" style="69" customWidth="1"/>
    <col min="14" max="14" width="5.710937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259</v>
      </c>
      <c r="B3" s="265"/>
      <c r="C3" s="265"/>
      <c r="D3" s="265"/>
      <c r="E3" s="265"/>
      <c r="F3" s="287" t="s">
        <v>156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5"/>
      <c r="D6" s="100"/>
      <c r="E6" s="78" t="str">
        <f t="shared" ref="E6:E36" si="0">IF(OR(C6="",D6=""),"",D6-C6)</f>
        <v/>
      </c>
      <c r="F6" s="165" t="str">
        <f t="shared" ref="F6:F36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 t="shared" ref="N6:N36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5"/>
      <c r="D7" s="100"/>
      <c r="E7" s="78" t="str">
        <f t="shared" si="0"/>
        <v/>
      </c>
      <c r="F7" s="165" t="str">
        <f t="shared" si="1"/>
        <v/>
      </c>
      <c r="G7" s="103"/>
      <c r="H7" s="100"/>
      <c r="I7" s="65" t="str">
        <f t="shared" si="2"/>
        <v/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si="5"/>
        <v/>
      </c>
    </row>
    <row r="8" spans="1:14" x14ac:dyDescent="0.25">
      <c r="A8" s="119">
        <v>28</v>
      </c>
      <c r="B8" s="118" t="s">
        <v>10</v>
      </c>
      <c r="C8" s="329">
        <v>0.29166666666666669</v>
      </c>
      <c r="D8" s="212">
        <v>0.47916666666666669</v>
      </c>
      <c r="E8" s="78">
        <f t="shared" si="0"/>
        <v>0.1875</v>
      </c>
      <c r="F8" s="165" t="str">
        <f t="shared" si="1"/>
        <v/>
      </c>
      <c r="G8" s="213">
        <v>0.5625</v>
      </c>
      <c r="H8" s="212">
        <v>0.70833333333333337</v>
      </c>
      <c r="I8" s="65">
        <f t="shared" si="2"/>
        <v>0.14583333333333337</v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329">
        <v>0.29166666666666669</v>
      </c>
      <c r="D9" s="212">
        <v>0.47916666666666669</v>
      </c>
      <c r="E9" s="78">
        <f t="shared" si="0"/>
        <v>0.1875</v>
      </c>
      <c r="F9" s="165" t="str">
        <f t="shared" si="1"/>
        <v/>
      </c>
      <c r="G9" s="213">
        <v>0.5625</v>
      </c>
      <c r="H9" s="212">
        <v>0.70833333333333337</v>
      </c>
      <c r="I9" s="65">
        <f t="shared" si="2"/>
        <v>0.14583333333333337</v>
      </c>
      <c r="J9" s="85" t="str">
        <f t="shared" si="3"/>
        <v/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329">
        <v>0.29166666666666669</v>
      </c>
      <c r="D10" s="212">
        <v>0.47916666666666669</v>
      </c>
      <c r="E10" s="78">
        <f t="shared" si="0"/>
        <v>0.1875</v>
      </c>
      <c r="F10" s="165" t="str">
        <f t="shared" si="1"/>
        <v/>
      </c>
      <c r="G10" s="213">
        <v>0.5625</v>
      </c>
      <c r="H10" s="212">
        <v>0.70833333333333337</v>
      </c>
      <c r="I10" s="65">
        <f t="shared" si="2"/>
        <v>0.14583333333333337</v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329">
        <v>0.29166666666666669</v>
      </c>
      <c r="D11" s="212">
        <v>0.47916666666666669</v>
      </c>
      <c r="E11" s="78">
        <f t="shared" si="0"/>
        <v>0.1875</v>
      </c>
      <c r="F11" s="165" t="str">
        <f t="shared" si="1"/>
        <v/>
      </c>
      <c r="G11" s="213">
        <v>0.5625</v>
      </c>
      <c r="H11" s="212">
        <v>0.70833333333333337</v>
      </c>
      <c r="I11" s="65">
        <f t="shared" si="2"/>
        <v>0.14583333333333337</v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12</v>
      </c>
      <c r="C12" s="105"/>
      <c r="D12" s="100"/>
      <c r="E12" s="78" t="str">
        <f t="shared" si="0"/>
        <v/>
      </c>
      <c r="F12" s="165" t="str">
        <f t="shared" si="1"/>
        <v/>
      </c>
      <c r="G12" s="103"/>
      <c r="H12" s="100"/>
      <c r="I12" s="65" t="str">
        <f t="shared" si="2"/>
        <v/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13</v>
      </c>
      <c r="C13" s="105"/>
      <c r="D13" s="100"/>
      <c r="E13" s="78" t="str">
        <f t="shared" si="0"/>
        <v/>
      </c>
      <c r="F13" s="165" t="str">
        <f t="shared" si="1"/>
        <v/>
      </c>
      <c r="G13" s="103"/>
      <c r="H13" s="100"/>
      <c r="I13" s="65" t="str">
        <f t="shared" si="2"/>
        <v/>
      </c>
      <c r="J13" s="136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14</v>
      </c>
      <c r="C14" s="105"/>
      <c r="D14" s="100"/>
      <c r="E14" s="78" t="str">
        <f t="shared" si="0"/>
        <v/>
      </c>
      <c r="F14" s="194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8</v>
      </c>
      <c r="C15" s="105"/>
      <c r="D15" s="100"/>
      <c r="E15" s="78" t="str">
        <f t="shared" si="0"/>
        <v/>
      </c>
      <c r="F15" s="194" t="str">
        <f t="shared" si="1"/>
        <v/>
      </c>
      <c r="G15" s="103"/>
      <c r="H15" s="100"/>
      <c r="I15" s="65" t="str">
        <f t="shared" si="2"/>
        <v/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9</v>
      </c>
      <c r="C16" s="105"/>
      <c r="D16" s="100"/>
      <c r="E16" s="78" t="str">
        <f t="shared" si="0"/>
        <v/>
      </c>
      <c r="F16" s="194" t="str">
        <f t="shared" si="1"/>
        <v/>
      </c>
      <c r="G16" s="103"/>
      <c r="H16" s="100"/>
      <c r="I16" s="65" t="str">
        <f t="shared" si="2"/>
        <v/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10</v>
      </c>
      <c r="C17" s="105"/>
      <c r="D17" s="100"/>
      <c r="E17" s="78" t="str">
        <f t="shared" si="0"/>
        <v/>
      </c>
      <c r="F17" s="194" t="str">
        <f t="shared" si="1"/>
        <v/>
      </c>
      <c r="G17" s="103"/>
      <c r="H17" s="100"/>
      <c r="I17" s="65" t="str">
        <f>IF(OR(G17="",H17=""),"",H17-G17)</f>
        <v/>
      </c>
      <c r="J17" s="85" t="str">
        <f t="shared" si="3"/>
        <v/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11</v>
      </c>
      <c r="C18" s="105"/>
      <c r="D18" s="100"/>
      <c r="E18" s="78" t="str">
        <f t="shared" si="0"/>
        <v/>
      </c>
      <c r="F18" s="194" t="str">
        <f t="shared" si="1"/>
        <v/>
      </c>
      <c r="G18" s="103"/>
      <c r="H18" s="100"/>
      <c r="I18" s="65" t="str">
        <f t="shared" si="2"/>
        <v/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12</v>
      </c>
      <c r="C19" s="105"/>
      <c r="D19" s="100"/>
      <c r="E19" s="78" t="str">
        <f t="shared" si="0"/>
        <v/>
      </c>
      <c r="F19" s="194" t="str">
        <f t="shared" si="1"/>
        <v/>
      </c>
      <c r="G19" s="103"/>
      <c r="H19" s="100"/>
      <c r="I19" s="65" t="str">
        <f>IF(OR(G19="",H19=""),"",H19-G19)</f>
        <v/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13</v>
      </c>
      <c r="C20" s="105"/>
      <c r="D20" s="100"/>
      <c r="E20" s="78" t="str">
        <f t="shared" si="0"/>
        <v/>
      </c>
      <c r="F20" s="194" t="str">
        <f t="shared" si="1"/>
        <v/>
      </c>
      <c r="G20" s="103"/>
      <c r="H20" s="100"/>
      <c r="I20" s="65" t="str">
        <f t="shared" si="2"/>
        <v/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14</v>
      </c>
      <c r="C21" s="105"/>
      <c r="D21" s="100"/>
      <c r="E21" s="78" t="str">
        <f t="shared" si="0"/>
        <v/>
      </c>
      <c r="F21" s="194" t="str">
        <f t="shared" si="1"/>
        <v/>
      </c>
      <c r="G21" s="103"/>
      <c r="H21" s="100"/>
      <c r="I21" s="65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8</v>
      </c>
      <c r="C22" s="105"/>
      <c r="D22" s="100"/>
      <c r="E22" s="78" t="str">
        <f t="shared" si="0"/>
        <v/>
      </c>
      <c r="F22" s="194" t="str">
        <f t="shared" si="1"/>
        <v/>
      </c>
      <c r="G22" s="103"/>
      <c r="H22" s="100"/>
      <c r="I22" s="65" t="str">
        <f t="shared" si="2"/>
        <v/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9</v>
      </c>
      <c r="C23" s="105"/>
      <c r="D23" s="100"/>
      <c r="E23" s="78" t="str">
        <f t="shared" si="0"/>
        <v/>
      </c>
      <c r="F23" s="194" t="str">
        <f t="shared" si="1"/>
        <v/>
      </c>
      <c r="G23" s="103"/>
      <c r="H23" s="100"/>
      <c r="I23" s="65" t="str">
        <f t="shared" si="2"/>
        <v/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10</v>
      </c>
      <c r="C24" s="105"/>
      <c r="D24" s="100"/>
      <c r="E24" s="78" t="str">
        <f t="shared" si="0"/>
        <v/>
      </c>
      <c r="F24" s="194" t="str">
        <f t="shared" si="1"/>
        <v/>
      </c>
      <c r="G24" s="103"/>
      <c r="H24" s="100"/>
      <c r="I24" s="65" t="str">
        <f t="shared" si="2"/>
        <v/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11</v>
      </c>
      <c r="C25" s="105"/>
      <c r="D25" s="100"/>
      <c r="E25" s="78" t="str">
        <f t="shared" si="0"/>
        <v/>
      </c>
      <c r="F25" s="194" t="str">
        <f t="shared" si="1"/>
        <v/>
      </c>
      <c r="G25" s="103"/>
      <c r="H25" s="100"/>
      <c r="I25" s="65" t="str">
        <f t="shared" si="2"/>
        <v/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12</v>
      </c>
      <c r="C26" s="105"/>
      <c r="D26" s="100"/>
      <c r="E26" s="78" t="str">
        <f t="shared" si="0"/>
        <v/>
      </c>
      <c r="F26" s="194" t="str">
        <f t="shared" si="1"/>
        <v/>
      </c>
      <c r="G26" s="103"/>
      <c r="H26" s="100"/>
      <c r="I26" s="65" t="str">
        <f t="shared" si="2"/>
        <v/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13</v>
      </c>
      <c r="C27" s="105"/>
      <c r="D27" s="100"/>
      <c r="E27" s="78" t="str">
        <f t="shared" si="0"/>
        <v/>
      </c>
      <c r="F27" s="194" t="str">
        <f t="shared" si="1"/>
        <v/>
      </c>
      <c r="G27" s="103"/>
      <c r="H27" s="100"/>
      <c r="I27" s="65" t="str">
        <f t="shared" si="2"/>
        <v/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14</v>
      </c>
      <c r="C28" s="105"/>
      <c r="D28" s="100"/>
      <c r="E28" s="78" t="str">
        <f t="shared" si="0"/>
        <v/>
      </c>
      <c r="F28" s="194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8</v>
      </c>
      <c r="C29" s="105"/>
      <c r="D29" s="100"/>
      <c r="E29" s="78" t="str">
        <f t="shared" si="0"/>
        <v/>
      </c>
      <c r="F29" s="194" t="str">
        <f t="shared" si="1"/>
        <v/>
      </c>
      <c r="G29" s="103"/>
      <c r="H29" s="100"/>
      <c r="I29" s="65" t="str">
        <f t="shared" si="2"/>
        <v/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9</v>
      </c>
      <c r="C30" s="105"/>
      <c r="D30" s="100"/>
      <c r="E30" s="78" t="str">
        <f t="shared" si="0"/>
        <v/>
      </c>
      <c r="F30" s="198" t="str">
        <f t="shared" si="1"/>
        <v/>
      </c>
      <c r="G30" s="103"/>
      <c r="H30" s="100"/>
      <c r="I30" s="65" t="str">
        <f t="shared" si="2"/>
        <v/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10</v>
      </c>
      <c r="C31" s="105"/>
      <c r="D31" s="100"/>
      <c r="E31" s="78" t="str">
        <f t="shared" si="0"/>
        <v/>
      </c>
      <c r="F31" s="198" t="str">
        <f t="shared" si="1"/>
        <v/>
      </c>
      <c r="G31" s="103"/>
      <c r="H31" s="100"/>
      <c r="I31" s="65" t="str">
        <f t="shared" si="2"/>
        <v/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11</v>
      </c>
      <c r="C32" s="105"/>
      <c r="D32" s="100"/>
      <c r="E32" s="78" t="str">
        <f t="shared" si="0"/>
        <v/>
      </c>
      <c r="F32" s="201" t="str">
        <f t="shared" si="1"/>
        <v/>
      </c>
      <c r="G32" s="103"/>
      <c r="H32" s="100"/>
      <c r="I32" s="65" t="str">
        <f t="shared" si="2"/>
        <v/>
      </c>
      <c r="J32" s="85" t="str">
        <f t="shared" si="3"/>
        <v/>
      </c>
      <c r="K32" s="82"/>
      <c r="L32" s="65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12</v>
      </c>
      <c r="C33" s="105"/>
      <c r="D33" s="100"/>
      <c r="E33" s="78" t="str">
        <f t="shared" si="0"/>
        <v/>
      </c>
      <c r="F33" s="201" t="str">
        <f t="shared" si="1"/>
        <v/>
      </c>
      <c r="G33" s="103"/>
      <c r="H33" s="100"/>
      <c r="I33" s="65" t="str">
        <f t="shared" si="2"/>
        <v/>
      </c>
      <c r="J33" s="85" t="str">
        <f t="shared" si="3"/>
        <v/>
      </c>
      <c r="K33" s="82"/>
      <c r="L33" s="65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13</v>
      </c>
      <c r="C34" s="105"/>
      <c r="D34" s="100"/>
      <c r="E34" s="78" t="str">
        <f t="shared" si="0"/>
        <v/>
      </c>
      <c r="F34" s="201" t="str">
        <f t="shared" si="1"/>
        <v/>
      </c>
      <c r="G34" s="103"/>
      <c r="H34" s="100"/>
      <c r="I34" s="65" t="str">
        <f t="shared" si="2"/>
        <v/>
      </c>
      <c r="J34" s="85" t="str">
        <f t="shared" si="3"/>
        <v/>
      </c>
      <c r="K34" s="82"/>
      <c r="L34" s="65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14</v>
      </c>
      <c r="C35" s="105"/>
      <c r="D35" s="100"/>
      <c r="E35" s="78"/>
      <c r="F35" s="209"/>
      <c r="G35" s="103"/>
      <c r="H35" s="100"/>
      <c r="I35" s="65"/>
      <c r="J35" s="85"/>
      <c r="K35" s="82"/>
      <c r="L35" s="65"/>
      <c r="M35" s="65"/>
      <c r="N35" s="79"/>
    </row>
    <row r="36" spans="1:14" s="168" customFormat="1" x14ac:dyDescent="0.25">
      <c r="A36" s="210">
        <v>25</v>
      </c>
      <c r="B36" s="118" t="s">
        <v>8</v>
      </c>
      <c r="C36" s="105"/>
      <c r="D36" s="100"/>
      <c r="E36" s="78" t="str">
        <f t="shared" si="0"/>
        <v/>
      </c>
      <c r="F36" s="201" t="str">
        <f t="shared" si="1"/>
        <v/>
      </c>
      <c r="G36" s="103"/>
      <c r="H36" s="100"/>
      <c r="I36" s="65" t="str">
        <f t="shared" si="2"/>
        <v/>
      </c>
      <c r="J36" s="85" t="str">
        <f t="shared" si="3"/>
        <v/>
      </c>
      <c r="K36" s="82"/>
      <c r="L36" s="65"/>
      <c r="M36" s="65" t="str">
        <f t="shared" si="4"/>
        <v/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0.75</v>
      </c>
      <c r="F37" s="168">
        <f>COUNTIF(F6:F36,"Late")</f>
        <v>0</v>
      </c>
      <c r="G37" s="290" t="s">
        <v>139</v>
      </c>
      <c r="H37" s="290"/>
      <c r="I37" s="89">
        <f>SUM(I6:I36)</f>
        <v>0.58333333333333348</v>
      </c>
      <c r="J37" s="168">
        <f>COUNTIF(J6:J36,"Late")</f>
        <v>0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1.3333333333333335</v>
      </c>
      <c r="F38" s="280"/>
      <c r="G38" s="281" t="s">
        <v>144</v>
      </c>
      <c r="H38" s="281"/>
      <c r="I38" s="90">
        <f>E38*24</f>
        <v>32</v>
      </c>
      <c r="J38" s="282" t="s">
        <v>143</v>
      </c>
      <c r="K38" s="282"/>
      <c r="L38" s="283">
        <f>F37+J37+N37</f>
        <v>0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125" t="s">
        <v>142</v>
      </c>
      <c r="D43" s="126"/>
      <c r="E43" s="126"/>
      <c r="F43" s="126"/>
      <c r="G43" s="97" t="s">
        <v>131</v>
      </c>
      <c r="H43" s="126" t="s">
        <v>147</v>
      </c>
      <c r="I43" s="126"/>
      <c r="J43" s="126"/>
      <c r="K43" s="126"/>
      <c r="L43" s="126"/>
      <c r="M43" s="127"/>
    </row>
  </sheetData>
  <protectedRanges>
    <protectedRange sqref="A3:N3" name="Range4"/>
    <protectedRange sqref="K6:L36" name="Range3"/>
    <protectedRange sqref="D6:D36" name="Range1_1_1"/>
    <protectedRange sqref="C6:C36" name="Range6_1_1_1"/>
    <protectedRange sqref="G6:H36" name="Range2_1_1"/>
    <protectedRange sqref="A2:N2" name="Range5"/>
    <protectedRange sqref="A6:B35 B36" name="Range6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K6:K36">
    <cfRule type="expression" dxfId="163" priority="13">
      <formula>$N6="Late"</formula>
    </cfRule>
  </conditionalFormatting>
  <conditionalFormatting sqref="G23:G36 G6:G8 G12:G21">
    <cfRule type="expression" dxfId="162" priority="5">
      <formula>$J6="Late"</formula>
    </cfRule>
  </conditionalFormatting>
  <conditionalFormatting sqref="G22">
    <cfRule type="expression" dxfId="161" priority="4">
      <formula>$J22="Late"</formula>
    </cfRule>
  </conditionalFormatting>
  <conditionalFormatting sqref="G9">
    <cfRule type="expression" dxfId="160" priority="3">
      <formula>$J9="Late"</formula>
    </cfRule>
  </conditionalFormatting>
  <conditionalFormatting sqref="G10">
    <cfRule type="expression" dxfId="159" priority="2">
      <formula>$J10="Late"</formula>
    </cfRule>
  </conditionalFormatting>
  <conditionalFormatting sqref="G11">
    <cfRule type="expression" dxfId="158" priority="1">
      <formula>$J11="Late"</formula>
    </cfRule>
  </conditionalFormatting>
  <dataValidations count="3">
    <dataValidation type="time" allowBlank="1" showInputMessage="1" showErrorMessage="1" sqref="D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3"/>
  <sheetViews>
    <sheetView topLeftCell="A10" zoomScaleNormal="100" workbookViewId="0">
      <selection activeCell="L35" sqref="L35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7.28515625" style="69" customWidth="1"/>
    <col min="11" max="12" width="6.140625" style="69" customWidth="1"/>
    <col min="13" max="13" width="9.85546875" style="69" customWidth="1"/>
    <col min="14" max="14" width="5.7109375" style="69" customWidth="1"/>
    <col min="15" max="15" width="5.42578125" style="69" customWidth="1"/>
    <col min="16" max="16384" width="9.140625" style="69"/>
  </cols>
  <sheetData>
    <row r="1" spans="1:16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6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6" ht="15.75" thickTop="1" x14ac:dyDescent="0.25">
      <c r="A3" s="264" t="s">
        <v>161</v>
      </c>
      <c r="B3" s="265"/>
      <c r="C3" s="265"/>
      <c r="D3" s="265"/>
      <c r="E3" s="265"/>
      <c r="F3" s="287" t="s">
        <v>165</v>
      </c>
      <c r="G3" s="287"/>
      <c r="H3" s="287"/>
      <c r="I3" s="287"/>
      <c r="J3" s="287"/>
      <c r="K3" s="287"/>
      <c r="L3" s="287"/>
      <c r="M3" s="287"/>
      <c r="N3" s="288"/>
    </row>
    <row r="4" spans="1:16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6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6" x14ac:dyDescent="0.25">
      <c r="A6" s="119">
        <v>26</v>
      </c>
      <c r="B6" s="118" t="s">
        <v>8</v>
      </c>
      <c r="C6" s="100">
        <v>0.29097222222222224</v>
      </c>
      <c r="D6" s="100">
        <v>0.47916666666666669</v>
      </c>
      <c r="E6" s="78">
        <f t="shared" ref="E6:E36" si="0">IF(OR(C6="",D6=""),"",D6-C6)</f>
        <v>0.18819444444444444</v>
      </c>
      <c r="F6" s="165" t="str">
        <f t="shared" ref="F6:F36" si="1">IF(AND(HOUR(C6)=7,MINUTE(C6)&gt;10),"Late",IF(HOUR(C6)&gt;7,"Late",""))</f>
        <v/>
      </c>
      <c r="G6" s="103">
        <v>0.55763888888888891</v>
      </c>
      <c r="H6" s="104">
        <v>0.71736111111111101</v>
      </c>
      <c r="I6" s="65">
        <f t="shared" ref="I6:I36" si="2">IF(OR(G6="",H6=""),"",H6-G6)</f>
        <v>0.1597222222222221</v>
      </c>
      <c r="J6" s="85" t="str">
        <f t="shared" ref="J6:J36" si="3">IF(AND(HOUR(G6)=13,MINUTE(G6)&gt;40),"Late",IF(HOUR(G6)&gt;13,"Late",""))</f>
        <v/>
      </c>
      <c r="K6" s="100"/>
      <c r="L6" s="100"/>
      <c r="M6" s="65" t="str">
        <f t="shared" ref="M6:M36" si="4">IF(OR(K6="",L6=""),"",L6-K6)</f>
        <v/>
      </c>
      <c r="N6" s="79" t="str">
        <f t="shared" ref="N6:N16" si="5">IF(AND(HOUR(K6)=17,MINUTE(K6)&gt;45),"Late",IF(HOUR(K6)&gt;17,"Late",""))</f>
        <v/>
      </c>
      <c r="P6" s="69" t="s">
        <v>152</v>
      </c>
    </row>
    <row r="7" spans="1:16" x14ac:dyDescent="0.25">
      <c r="A7" s="119">
        <v>27</v>
      </c>
      <c r="B7" s="118" t="s">
        <v>9</v>
      </c>
      <c r="C7" s="100">
        <v>0.29722222222222222</v>
      </c>
      <c r="D7" s="100">
        <v>0.47847222222222219</v>
      </c>
      <c r="E7" s="78">
        <f t="shared" si="0"/>
        <v>0.18124999999999997</v>
      </c>
      <c r="F7" s="165" t="str">
        <f t="shared" si="1"/>
        <v/>
      </c>
      <c r="G7" s="103">
        <v>0.54236111111111118</v>
      </c>
      <c r="H7" s="104">
        <v>0.7402777777777777</v>
      </c>
      <c r="I7" s="65">
        <f t="shared" si="2"/>
        <v>0.19791666666666652</v>
      </c>
      <c r="J7" s="85" t="str">
        <f t="shared" si="3"/>
        <v/>
      </c>
      <c r="K7" s="104"/>
      <c r="L7" s="100"/>
      <c r="M7" s="65" t="str">
        <f t="shared" si="4"/>
        <v/>
      </c>
      <c r="N7" s="79" t="str">
        <f t="shared" si="5"/>
        <v/>
      </c>
    </row>
    <row r="8" spans="1:16" x14ac:dyDescent="0.25">
      <c r="A8" s="119">
        <v>28</v>
      </c>
      <c r="B8" s="118" t="s">
        <v>10</v>
      </c>
      <c r="C8" s="100"/>
      <c r="D8" s="100"/>
      <c r="E8" s="78" t="str">
        <f t="shared" si="0"/>
        <v/>
      </c>
      <c r="F8" s="165" t="str">
        <f t="shared" si="1"/>
        <v/>
      </c>
      <c r="G8" s="103">
        <v>0.56805555555555554</v>
      </c>
      <c r="H8" s="100">
        <v>0.72361111111111109</v>
      </c>
      <c r="I8" s="65">
        <f t="shared" si="2"/>
        <v>0.15555555555555556</v>
      </c>
      <c r="J8" s="85" t="str">
        <f t="shared" si="3"/>
        <v/>
      </c>
      <c r="K8" s="100">
        <v>0.72430555555555554</v>
      </c>
      <c r="L8" s="100">
        <v>0.84930555555555554</v>
      </c>
      <c r="M8" s="65">
        <f t="shared" si="4"/>
        <v>0.125</v>
      </c>
      <c r="N8" s="79" t="str">
        <f t="shared" si="5"/>
        <v/>
      </c>
    </row>
    <row r="9" spans="1:16" x14ac:dyDescent="0.25">
      <c r="A9" s="119">
        <v>29</v>
      </c>
      <c r="B9" s="118" t="s">
        <v>11</v>
      </c>
      <c r="C9" s="100"/>
      <c r="D9" s="100"/>
      <c r="E9" s="78" t="str">
        <f t="shared" si="0"/>
        <v/>
      </c>
      <c r="F9" s="165" t="str">
        <f t="shared" si="1"/>
        <v/>
      </c>
      <c r="G9" s="103">
        <v>0.55208333333333337</v>
      </c>
      <c r="H9" s="100">
        <v>0.71875</v>
      </c>
      <c r="I9" s="65">
        <f t="shared" si="2"/>
        <v>0.16666666666666663</v>
      </c>
      <c r="J9" s="85" t="str">
        <f t="shared" si="3"/>
        <v/>
      </c>
      <c r="K9" s="104">
        <v>0.71944444444444444</v>
      </c>
      <c r="L9" s="100">
        <v>0.84652777777777777</v>
      </c>
      <c r="M9" s="65">
        <f t="shared" si="4"/>
        <v>0.12708333333333333</v>
      </c>
      <c r="N9" s="79" t="str">
        <f t="shared" si="5"/>
        <v/>
      </c>
    </row>
    <row r="10" spans="1:16" x14ac:dyDescent="0.25">
      <c r="A10" s="119">
        <v>30</v>
      </c>
      <c r="B10" s="118" t="s">
        <v>12</v>
      </c>
      <c r="C10" s="100"/>
      <c r="D10" s="100"/>
      <c r="E10" s="78" t="str">
        <f t="shared" si="0"/>
        <v/>
      </c>
      <c r="F10" s="165"/>
      <c r="G10" s="103">
        <v>0.56458333333333333</v>
      </c>
      <c r="H10" s="104">
        <v>0.70486111111111116</v>
      </c>
      <c r="I10" s="65">
        <f t="shared" si="2"/>
        <v>0.14027777777777783</v>
      </c>
      <c r="J10" s="85" t="str">
        <f t="shared" si="3"/>
        <v/>
      </c>
      <c r="K10" s="104">
        <v>0.7055555555555556</v>
      </c>
      <c r="L10" s="100">
        <v>0.80625000000000002</v>
      </c>
      <c r="M10" s="65">
        <f t="shared" si="4"/>
        <v>0.10069444444444442</v>
      </c>
      <c r="N10" s="79"/>
    </row>
    <row r="11" spans="1:16" x14ac:dyDescent="0.25">
      <c r="A11" s="119">
        <v>31</v>
      </c>
      <c r="B11" s="118" t="s">
        <v>13</v>
      </c>
      <c r="C11" s="100"/>
      <c r="D11" s="100"/>
      <c r="E11" s="105" t="str">
        <f t="shared" si="0"/>
        <v/>
      </c>
      <c r="F11" s="165" t="str">
        <f t="shared" si="1"/>
        <v/>
      </c>
      <c r="G11" s="103"/>
      <c r="H11" s="100"/>
      <c r="I11" s="65" t="str">
        <f t="shared" si="2"/>
        <v/>
      </c>
      <c r="J11" s="85" t="str">
        <f t="shared" si="3"/>
        <v/>
      </c>
      <c r="K11" s="104"/>
      <c r="L11" s="100"/>
      <c r="M11" s="65" t="str">
        <f t="shared" si="4"/>
        <v/>
      </c>
      <c r="N11" s="79" t="str">
        <f t="shared" si="5"/>
        <v/>
      </c>
    </row>
    <row r="12" spans="1:16" ht="14.25" customHeight="1" x14ac:dyDescent="0.25">
      <c r="A12" s="119">
        <v>1</v>
      </c>
      <c r="B12" s="118" t="s">
        <v>14</v>
      </c>
      <c r="C12" s="100"/>
      <c r="D12" s="100"/>
      <c r="E12" s="78" t="str">
        <f t="shared" si="0"/>
        <v/>
      </c>
      <c r="F12" s="165" t="str">
        <f t="shared" si="1"/>
        <v/>
      </c>
      <c r="G12" s="103">
        <v>0.5625</v>
      </c>
      <c r="H12" s="100">
        <v>0.71319444444444446</v>
      </c>
      <c r="I12" s="65">
        <f t="shared" si="2"/>
        <v>0.15069444444444446</v>
      </c>
      <c r="J12" s="85" t="str">
        <f t="shared" si="3"/>
        <v/>
      </c>
      <c r="K12" s="100">
        <v>0.71319444444444446</v>
      </c>
      <c r="L12" s="100">
        <v>0.84236111111111101</v>
      </c>
      <c r="M12" s="65">
        <f t="shared" si="4"/>
        <v>0.12916666666666654</v>
      </c>
      <c r="N12" s="79" t="str">
        <f t="shared" si="5"/>
        <v/>
      </c>
    </row>
    <row r="13" spans="1:16" x14ac:dyDescent="0.25">
      <c r="A13" s="119">
        <v>2</v>
      </c>
      <c r="B13" s="118" t="s">
        <v>8</v>
      </c>
      <c r="C13" s="100">
        <v>0.29791666666666666</v>
      </c>
      <c r="D13" s="100">
        <v>0.49305555555555558</v>
      </c>
      <c r="E13" s="78">
        <f t="shared" si="0"/>
        <v>0.19513888888888892</v>
      </c>
      <c r="F13" s="165" t="str">
        <f t="shared" si="1"/>
        <v/>
      </c>
      <c r="G13" s="103">
        <v>0.55972222222222223</v>
      </c>
      <c r="H13" s="212">
        <v>0.70833333333333337</v>
      </c>
      <c r="I13" s="65">
        <f t="shared" si="2"/>
        <v>0.14861111111111114</v>
      </c>
      <c r="J13" s="85" t="str">
        <f t="shared" si="3"/>
        <v/>
      </c>
      <c r="K13" s="100"/>
      <c r="L13" s="100"/>
      <c r="M13" s="65" t="str">
        <f t="shared" si="4"/>
        <v/>
      </c>
      <c r="N13" s="79" t="str">
        <f t="shared" si="5"/>
        <v/>
      </c>
    </row>
    <row r="14" spans="1:16" x14ac:dyDescent="0.25">
      <c r="A14" s="119">
        <v>3</v>
      </c>
      <c r="B14" s="118" t="s">
        <v>9</v>
      </c>
      <c r="C14" s="100"/>
      <c r="D14" s="100"/>
      <c r="E14" s="105" t="str">
        <f t="shared" si="0"/>
        <v/>
      </c>
      <c r="F14" s="106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100"/>
      <c r="L14" s="100"/>
      <c r="M14" s="65" t="str">
        <f t="shared" si="4"/>
        <v/>
      </c>
      <c r="N14" s="79" t="str">
        <f t="shared" si="5"/>
        <v/>
      </c>
    </row>
    <row r="15" spans="1:16" x14ac:dyDescent="0.25">
      <c r="A15" s="119">
        <v>4</v>
      </c>
      <c r="B15" s="118" t="s">
        <v>10</v>
      </c>
      <c r="C15" s="100">
        <v>0.29166666666666669</v>
      </c>
      <c r="D15" s="212">
        <v>0.47916666666666669</v>
      </c>
      <c r="E15" s="78">
        <f t="shared" si="0"/>
        <v>0.1875</v>
      </c>
      <c r="F15" s="165" t="str">
        <f t="shared" si="1"/>
        <v/>
      </c>
      <c r="G15" s="213">
        <v>0.5625</v>
      </c>
      <c r="H15" s="100">
        <v>0.70694444444444438</v>
      </c>
      <c r="I15" s="65">
        <f t="shared" si="2"/>
        <v>0.14444444444444438</v>
      </c>
      <c r="J15" s="85" t="str">
        <f t="shared" si="3"/>
        <v/>
      </c>
      <c r="K15" s="104"/>
      <c r="L15" s="100"/>
      <c r="M15" s="65" t="str">
        <f t="shared" si="4"/>
        <v/>
      </c>
      <c r="N15" s="79" t="str">
        <f t="shared" si="5"/>
        <v/>
      </c>
    </row>
    <row r="16" spans="1:16" x14ac:dyDescent="0.25">
      <c r="A16" s="119">
        <v>5</v>
      </c>
      <c r="B16" s="118" t="s">
        <v>11</v>
      </c>
      <c r="C16" s="100"/>
      <c r="D16" s="100"/>
      <c r="E16" s="78" t="str">
        <f t="shared" si="0"/>
        <v/>
      </c>
      <c r="F16" s="165" t="str">
        <f t="shared" si="1"/>
        <v/>
      </c>
      <c r="G16" s="103">
        <v>0.56736111111111109</v>
      </c>
      <c r="H16" s="100">
        <v>0.7055555555555556</v>
      </c>
      <c r="I16" s="65">
        <f t="shared" si="2"/>
        <v>0.13819444444444451</v>
      </c>
      <c r="J16" s="85" t="str">
        <f t="shared" si="3"/>
        <v/>
      </c>
      <c r="K16" s="104">
        <v>0.70694444444444438</v>
      </c>
      <c r="L16" s="100">
        <v>0.84791666666666676</v>
      </c>
      <c r="M16" s="65">
        <f t="shared" si="4"/>
        <v>0.14097222222222239</v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78" t="str">
        <f t="shared" si="0"/>
        <v/>
      </c>
      <c r="F17" s="165" t="str">
        <f t="shared" si="1"/>
        <v/>
      </c>
      <c r="G17" s="103">
        <v>0.5625</v>
      </c>
      <c r="H17" s="104">
        <v>0.7055555555555556</v>
      </c>
      <c r="I17" s="65"/>
      <c r="J17" s="85"/>
      <c r="K17" s="104">
        <v>0.70624999999999993</v>
      </c>
      <c r="L17" s="100">
        <v>0.85138888888888886</v>
      </c>
      <c r="M17" s="65">
        <f t="shared" si="4"/>
        <v>0.14513888888888893</v>
      </c>
      <c r="N17" s="79" t="str">
        <f>IF(AND(HOUR(K17)=17,MINUTE(K17)&gt;45),"Late",IF(HOUR(K17)&gt;17,"Late",""))</f>
        <v/>
      </c>
    </row>
    <row r="18" spans="1:14" x14ac:dyDescent="0.25">
      <c r="A18" s="119">
        <v>7</v>
      </c>
      <c r="B18" s="118" t="s">
        <v>13</v>
      </c>
      <c r="C18" s="100"/>
      <c r="D18" s="100"/>
      <c r="E18" s="78" t="str">
        <f t="shared" si="0"/>
        <v/>
      </c>
      <c r="F18" s="165" t="str">
        <f t="shared" si="1"/>
        <v/>
      </c>
      <c r="G18" s="103"/>
      <c r="H18" s="100"/>
      <c r="I18" s="65" t="str">
        <f>IF(OR(G18="",H18=""),"",H18-G18)</f>
        <v/>
      </c>
      <c r="J18" s="85" t="str">
        <f>IF(AND(HOUR(G18)=13,MINUTE(G18)&gt;40),"Late",IF(HOUR(G18)&gt;13,"Late",""))</f>
        <v/>
      </c>
      <c r="K18" s="100"/>
      <c r="L18" s="100"/>
      <c r="M18" s="65" t="str">
        <f t="shared" si="4"/>
        <v/>
      </c>
      <c r="N18" s="79" t="str">
        <f t="shared" ref="N18:N36" si="6">IF(AND(HOUR(K18)=17,MINUTE(K18)&gt;45),"Late",IF(HOUR(K18)&gt;17,"Late",""))</f>
        <v/>
      </c>
    </row>
    <row r="19" spans="1:14" x14ac:dyDescent="0.25">
      <c r="A19" s="119">
        <v>8</v>
      </c>
      <c r="B19" s="118" t="s">
        <v>14</v>
      </c>
      <c r="C19" s="100"/>
      <c r="D19" s="100"/>
      <c r="E19" s="78" t="str">
        <f t="shared" si="0"/>
        <v/>
      </c>
      <c r="F19" s="106" t="str">
        <f t="shared" si="1"/>
        <v/>
      </c>
      <c r="G19" s="103">
        <v>0.55902777777777779</v>
      </c>
      <c r="H19" s="100">
        <v>0.70972222222222225</v>
      </c>
      <c r="I19" s="65">
        <f t="shared" si="2"/>
        <v>0.15069444444444446</v>
      </c>
      <c r="J19" s="85" t="str">
        <f t="shared" si="3"/>
        <v/>
      </c>
      <c r="K19" s="100">
        <v>0.71180555555555547</v>
      </c>
      <c r="L19" s="100">
        <v>0.83263888888888893</v>
      </c>
      <c r="M19" s="65">
        <f t="shared" si="4"/>
        <v>0.12083333333333346</v>
      </c>
      <c r="N19" s="79" t="str">
        <f t="shared" si="6"/>
        <v/>
      </c>
    </row>
    <row r="20" spans="1:14" x14ac:dyDescent="0.25">
      <c r="A20" s="119">
        <v>9</v>
      </c>
      <c r="B20" s="118" t="s">
        <v>8</v>
      </c>
      <c r="C20" s="100">
        <v>0.30833333333333335</v>
      </c>
      <c r="D20" s="100">
        <v>0.48333333333333334</v>
      </c>
      <c r="E20" s="78">
        <f t="shared" si="0"/>
        <v>0.17499999999999999</v>
      </c>
      <c r="F20" s="165" t="str">
        <f t="shared" si="1"/>
        <v>Late</v>
      </c>
      <c r="G20" s="103">
        <v>0.56597222222222221</v>
      </c>
      <c r="H20" s="104">
        <v>0.71666666666666667</v>
      </c>
      <c r="I20" s="65">
        <f>IF(OR(G20="",H20=""),"",H20-G20)</f>
        <v>0.15069444444444446</v>
      </c>
      <c r="J20" s="85" t="str">
        <f>IF(AND(HOUR(G20)=13,MINUTE(G20)&gt;40),"Late",IF(HOUR(G20)&gt;13,"Late",""))</f>
        <v/>
      </c>
      <c r="K20" s="104"/>
      <c r="L20" s="100"/>
      <c r="M20" s="65" t="str">
        <f t="shared" si="4"/>
        <v/>
      </c>
      <c r="N20" s="79" t="str">
        <f t="shared" si="6"/>
        <v/>
      </c>
    </row>
    <row r="21" spans="1:14" x14ac:dyDescent="0.25">
      <c r="A21" s="119">
        <v>10</v>
      </c>
      <c r="B21" s="118" t="s">
        <v>9</v>
      </c>
      <c r="C21" s="100">
        <v>0.25069444444444444</v>
      </c>
      <c r="D21" s="100">
        <v>0.49652777777777773</v>
      </c>
      <c r="E21" s="78">
        <f t="shared" si="0"/>
        <v>0.24583333333333329</v>
      </c>
      <c r="F21" s="165" t="str">
        <f t="shared" si="1"/>
        <v/>
      </c>
      <c r="G21" s="103">
        <v>0.54097222222222219</v>
      </c>
      <c r="H21" s="104">
        <v>0.70624999999999993</v>
      </c>
      <c r="I21" s="65">
        <f t="shared" si="2"/>
        <v>0.16527777777777775</v>
      </c>
      <c r="J21" s="85" t="str">
        <f t="shared" si="3"/>
        <v/>
      </c>
      <c r="K21" s="104"/>
      <c r="L21" s="100"/>
      <c r="M21" s="65" t="str">
        <f t="shared" si="4"/>
        <v/>
      </c>
      <c r="N21" s="79" t="str">
        <f t="shared" si="6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78" t="str">
        <f t="shared" si="0"/>
        <v/>
      </c>
      <c r="F22" s="165" t="str">
        <f t="shared" si="1"/>
        <v/>
      </c>
      <c r="G22" s="103">
        <v>0.56944444444444442</v>
      </c>
      <c r="H22" s="100">
        <v>0.7402777777777777</v>
      </c>
      <c r="I22" s="65">
        <f t="shared" si="2"/>
        <v>0.17083333333333328</v>
      </c>
      <c r="J22" s="85" t="str">
        <f t="shared" si="3"/>
        <v/>
      </c>
      <c r="K22" s="104">
        <v>0.74097222222222225</v>
      </c>
      <c r="L22" s="100">
        <v>0.84513888888888899</v>
      </c>
      <c r="M22" s="65">
        <f t="shared" si="4"/>
        <v>0.10416666666666674</v>
      </c>
      <c r="N22" s="79" t="str">
        <f t="shared" si="6"/>
        <v>Late</v>
      </c>
    </row>
    <row r="23" spans="1:14" x14ac:dyDescent="0.25">
      <c r="A23" s="119">
        <v>12</v>
      </c>
      <c r="B23" s="118" t="s">
        <v>11</v>
      </c>
      <c r="C23" s="100"/>
      <c r="D23" s="100"/>
      <c r="E23" s="78" t="str">
        <f t="shared" si="0"/>
        <v/>
      </c>
      <c r="F23" s="165" t="str">
        <f t="shared" si="1"/>
        <v/>
      </c>
      <c r="G23" s="103">
        <v>0.56388888888888888</v>
      </c>
      <c r="H23" s="104">
        <v>0.71597222222222223</v>
      </c>
      <c r="I23" s="65">
        <f t="shared" si="2"/>
        <v>0.15208333333333335</v>
      </c>
      <c r="J23" s="85" t="str">
        <f t="shared" si="3"/>
        <v/>
      </c>
      <c r="K23" s="104">
        <v>0.71666666666666667</v>
      </c>
      <c r="L23" s="100">
        <v>0.84930555555555554</v>
      </c>
      <c r="M23" s="65">
        <f t="shared" si="4"/>
        <v>0.13263888888888886</v>
      </c>
      <c r="N23" s="79" t="str">
        <f t="shared" si="6"/>
        <v/>
      </c>
    </row>
    <row r="24" spans="1:14" x14ac:dyDescent="0.25">
      <c r="A24" s="119">
        <v>13</v>
      </c>
      <c r="B24" s="118" t="s">
        <v>12</v>
      </c>
      <c r="C24" s="100"/>
      <c r="D24" s="100"/>
      <c r="E24" s="78" t="str">
        <f t="shared" si="0"/>
        <v/>
      </c>
      <c r="F24" s="165" t="str">
        <f t="shared" si="1"/>
        <v/>
      </c>
      <c r="G24" s="103">
        <v>0.55833333333333335</v>
      </c>
      <c r="H24" s="104">
        <v>0.7104166666666667</v>
      </c>
      <c r="I24" s="65">
        <f t="shared" si="2"/>
        <v>0.15208333333333335</v>
      </c>
      <c r="J24" s="85" t="str">
        <f t="shared" si="3"/>
        <v/>
      </c>
      <c r="K24" s="104">
        <v>0.71180555555555547</v>
      </c>
      <c r="L24" s="212">
        <v>0.85416666666666663</v>
      </c>
      <c r="M24" s="65">
        <f t="shared" si="4"/>
        <v>0.14236111111111116</v>
      </c>
      <c r="N24" s="79" t="str">
        <f t="shared" si="6"/>
        <v/>
      </c>
    </row>
    <row r="25" spans="1:14" x14ac:dyDescent="0.25">
      <c r="A25" s="119">
        <v>14</v>
      </c>
      <c r="B25" s="118" t="s">
        <v>13</v>
      </c>
      <c r="C25" s="100"/>
      <c r="D25" s="100"/>
      <c r="E25" s="78" t="str">
        <f t="shared" si="0"/>
        <v/>
      </c>
      <c r="F25" s="165" t="str">
        <f t="shared" si="1"/>
        <v/>
      </c>
      <c r="G25" s="103"/>
      <c r="H25" s="104"/>
      <c r="I25" s="65" t="str">
        <f t="shared" si="2"/>
        <v/>
      </c>
      <c r="J25" s="85" t="str">
        <f t="shared" si="3"/>
        <v/>
      </c>
      <c r="K25" s="104"/>
      <c r="L25" s="100"/>
      <c r="M25" s="65" t="str">
        <f t="shared" si="4"/>
        <v/>
      </c>
      <c r="N25" s="79" t="str">
        <f t="shared" si="6"/>
        <v/>
      </c>
    </row>
    <row r="26" spans="1:14" x14ac:dyDescent="0.25">
      <c r="A26" s="119">
        <v>15</v>
      </c>
      <c r="B26" s="118" t="s">
        <v>14</v>
      </c>
      <c r="C26" s="100"/>
      <c r="D26" s="100"/>
      <c r="E26" s="78" t="str">
        <f t="shared" si="0"/>
        <v/>
      </c>
      <c r="F26" s="165" t="str">
        <f t="shared" si="1"/>
        <v/>
      </c>
      <c r="G26" s="103">
        <v>0.55347222222222225</v>
      </c>
      <c r="H26" s="104">
        <v>0.70694444444444438</v>
      </c>
      <c r="I26" s="65">
        <f t="shared" si="2"/>
        <v>0.15347222222222212</v>
      </c>
      <c r="J26" s="85" t="str">
        <f t="shared" si="3"/>
        <v/>
      </c>
      <c r="K26" s="104">
        <v>0.70763888888888893</v>
      </c>
      <c r="L26" s="100">
        <v>0.82986111111111116</v>
      </c>
      <c r="M26" s="65">
        <f t="shared" si="4"/>
        <v>0.12222222222222223</v>
      </c>
      <c r="N26" s="79" t="str">
        <f t="shared" si="6"/>
        <v/>
      </c>
    </row>
    <row r="27" spans="1:14" x14ac:dyDescent="0.25">
      <c r="A27" s="119">
        <v>16</v>
      </c>
      <c r="B27" s="118" t="s">
        <v>8</v>
      </c>
      <c r="C27" s="100">
        <v>0.30208333333333331</v>
      </c>
      <c r="D27" s="100">
        <v>0.49444444444444446</v>
      </c>
      <c r="E27" s="78">
        <f t="shared" si="0"/>
        <v>0.19236111111111115</v>
      </c>
      <c r="F27" s="165" t="str">
        <f t="shared" si="1"/>
        <v>Late</v>
      </c>
      <c r="G27" s="103">
        <v>0.55763888888888891</v>
      </c>
      <c r="H27" s="104">
        <v>0.72777777777777775</v>
      </c>
      <c r="I27" s="65">
        <f t="shared" si="2"/>
        <v>0.17013888888888884</v>
      </c>
      <c r="J27" s="85" t="str">
        <f t="shared" si="3"/>
        <v/>
      </c>
      <c r="K27" s="104"/>
      <c r="L27" s="100"/>
      <c r="M27" s="65" t="str">
        <f t="shared" si="4"/>
        <v/>
      </c>
      <c r="N27" s="79" t="str">
        <f t="shared" si="6"/>
        <v/>
      </c>
    </row>
    <row r="28" spans="1:14" x14ac:dyDescent="0.25">
      <c r="A28" s="119">
        <v>17</v>
      </c>
      <c r="B28" s="118" t="s">
        <v>9</v>
      </c>
      <c r="C28" s="100">
        <v>0.31111111111111112</v>
      </c>
      <c r="D28" s="100">
        <v>0.48819444444444443</v>
      </c>
      <c r="E28" s="78">
        <f t="shared" si="0"/>
        <v>0.17708333333333331</v>
      </c>
      <c r="F28" s="165" t="str">
        <f t="shared" si="1"/>
        <v>Late</v>
      </c>
      <c r="G28" s="103">
        <v>0.56527777777777777</v>
      </c>
      <c r="H28" s="100">
        <v>0.71111111111111114</v>
      </c>
      <c r="I28" s="65">
        <f t="shared" si="2"/>
        <v>0.14583333333333337</v>
      </c>
      <c r="J28" s="85" t="str">
        <f t="shared" si="3"/>
        <v/>
      </c>
      <c r="K28" s="104"/>
      <c r="L28" s="100"/>
      <c r="M28" s="65" t="str">
        <f t="shared" si="4"/>
        <v/>
      </c>
      <c r="N28" s="79" t="str">
        <f t="shared" si="6"/>
        <v/>
      </c>
    </row>
    <row r="29" spans="1:14" x14ac:dyDescent="0.25">
      <c r="A29" s="119">
        <v>18</v>
      </c>
      <c r="B29" s="118" t="s">
        <v>10</v>
      </c>
      <c r="C29" s="100"/>
      <c r="D29" s="100"/>
      <c r="E29" s="78" t="str">
        <f t="shared" si="0"/>
        <v/>
      </c>
      <c r="F29" s="201" t="str">
        <f t="shared" si="1"/>
        <v/>
      </c>
      <c r="G29" s="103">
        <v>0.56111111111111112</v>
      </c>
      <c r="H29" s="100">
        <v>0.70833333333333337</v>
      </c>
      <c r="I29" s="65">
        <f t="shared" si="2"/>
        <v>0.14722222222222225</v>
      </c>
      <c r="J29" s="85" t="str">
        <f t="shared" si="3"/>
        <v/>
      </c>
      <c r="K29" s="104">
        <v>0.71180555555555547</v>
      </c>
      <c r="L29" s="100">
        <v>0.81041666666666667</v>
      </c>
      <c r="M29" s="65">
        <f t="shared" si="4"/>
        <v>9.8611111111111205E-2</v>
      </c>
      <c r="N29" s="79" t="str">
        <f t="shared" si="6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78" t="str">
        <f t="shared" si="0"/>
        <v/>
      </c>
      <c r="F30" s="201" t="str">
        <f t="shared" si="1"/>
        <v/>
      </c>
      <c r="G30" s="103">
        <v>0.56666666666666665</v>
      </c>
      <c r="H30" s="100">
        <v>0.7090277777777777</v>
      </c>
      <c r="I30" s="65">
        <f t="shared" si="2"/>
        <v>0.14236111111111105</v>
      </c>
      <c r="J30" s="85" t="str">
        <f t="shared" si="3"/>
        <v/>
      </c>
      <c r="K30" s="104">
        <v>0.71180555555555547</v>
      </c>
      <c r="L30" s="100">
        <v>0.82986111111111116</v>
      </c>
      <c r="M30" s="65">
        <f t="shared" si="4"/>
        <v>0.11805555555555569</v>
      </c>
      <c r="N30" s="79" t="str">
        <f t="shared" si="6"/>
        <v/>
      </c>
    </row>
    <row r="31" spans="1:14" x14ac:dyDescent="0.25">
      <c r="A31" s="119">
        <v>20</v>
      </c>
      <c r="B31" s="118" t="s">
        <v>12</v>
      </c>
      <c r="C31" s="100"/>
      <c r="D31" s="100"/>
      <c r="E31" s="78" t="str">
        <f t="shared" si="0"/>
        <v/>
      </c>
      <c r="F31" s="201" t="str">
        <f t="shared" si="1"/>
        <v/>
      </c>
      <c r="G31" s="103">
        <v>0.56388888888888888</v>
      </c>
      <c r="H31" s="104">
        <v>0.7104166666666667</v>
      </c>
      <c r="I31" s="65">
        <f t="shared" si="2"/>
        <v>0.14652777777777781</v>
      </c>
      <c r="J31" s="85" t="str">
        <f t="shared" si="3"/>
        <v/>
      </c>
      <c r="K31" s="104">
        <v>0.71180555555555547</v>
      </c>
      <c r="L31" s="100">
        <v>0.84861111111111109</v>
      </c>
      <c r="M31" s="65">
        <f t="shared" si="4"/>
        <v>0.13680555555555562</v>
      </c>
      <c r="N31" s="79" t="str">
        <f t="shared" si="6"/>
        <v/>
      </c>
    </row>
    <row r="32" spans="1:14" s="168" customFormat="1" x14ac:dyDescent="0.25">
      <c r="A32" s="119">
        <v>21</v>
      </c>
      <c r="B32" s="118" t="s">
        <v>13</v>
      </c>
      <c r="C32" s="100"/>
      <c r="D32" s="100"/>
      <c r="E32" s="78" t="str">
        <f t="shared" si="0"/>
        <v/>
      </c>
      <c r="F32" s="201" t="str">
        <f t="shared" si="1"/>
        <v/>
      </c>
      <c r="G32" s="103"/>
      <c r="H32" s="104"/>
      <c r="I32" s="65" t="str">
        <f t="shared" si="2"/>
        <v/>
      </c>
      <c r="J32" s="85" t="str">
        <f t="shared" si="3"/>
        <v/>
      </c>
      <c r="K32" s="104"/>
      <c r="L32" s="100"/>
      <c r="M32" s="65" t="str">
        <f t="shared" si="4"/>
        <v/>
      </c>
      <c r="N32" s="79" t="str">
        <f t="shared" si="6"/>
        <v/>
      </c>
    </row>
    <row r="33" spans="1:14" s="168" customFormat="1" x14ac:dyDescent="0.25">
      <c r="A33" s="119">
        <v>22</v>
      </c>
      <c r="B33" s="118" t="s">
        <v>14</v>
      </c>
      <c r="C33" s="100"/>
      <c r="D33" s="100"/>
      <c r="E33" s="78" t="str">
        <f t="shared" si="0"/>
        <v/>
      </c>
      <c r="F33" s="201" t="str">
        <f t="shared" si="1"/>
        <v/>
      </c>
      <c r="G33" s="103">
        <v>0.55902777777777779</v>
      </c>
      <c r="H33" s="104">
        <v>0.7104166666666667</v>
      </c>
      <c r="I33" s="65">
        <f t="shared" si="2"/>
        <v>0.15138888888888891</v>
      </c>
      <c r="J33" s="85" t="str">
        <f t="shared" si="3"/>
        <v/>
      </c>
      <c r="K33" s="104">
        <v>0.71111111111111114</v>
      </c>
      <c r="L33" s="100">
        <v>0.85069444444444453</v>
      </c>
      <c r="M33" s="65">
        <f t="shared" si="4"/>
        <v>0.13958333333333339</v>
      </c>
      <c r="N33" s="79" t="str">
        <f t="shared" si="6"/>
        <v/>
      </c>
    </row>
    <row r="34" spans="1:14" s="168" customFormat="1" x14ac:dyDescent="0.25">
      <c r="A34" s="119">
        <v>23</v>
      </c>
      <c r="B34" s="118" t="s">
        <v>8</v>
      </c>
      <c r="C34" s="100">
        <v>0.28958333333333336</v>
      </c>
      <c r="D34" s="100">
        <v>0.48333333333333334</v>
      </c>
      <c r="E34" s="78">
        <f t="shared" si="0"/>
        <v>0.19374999999999998</v>
      </c>
      <c r="F34" s="201" t="str">
        <f t="shared" si="1"/>
        <v/>
      </c>
      <c r="G34" s="103">
        <v>0.56666666666666665</v>
      </c>
      <c r="H34" s="104">
        <v>0.7270833333333333</v>
      </c>
      <c r="I34" s="65">
        <f t="shared" si="2"/>
        <v>0.16041666666666665</v>
      </c>
      <c r="J34" s="85" t="str">
        <f t="shared" si="3"/>
        <v/>
      </c>
      <c r="K34" s="104"/>
      <c r="L34" s="100"/>
      <c r="M34" s="65" t="str">
        <f t="shared" si="4"/>
        <v/>
      </c>
      <c r="N34" s="79" t="str">
        <f t="shared" si="6"/>
        <v/>
      </c>
    </row>
    <row r="35" spans="1:14" s="168" customFormat="1" x14ac:dyDescent="0.25">
      <c r="A35" s="119">
        <v>24</v>
      </c>
      <c r="B35" s="118" t="s">
        <v>9</v>
      </c>
      <c r="C35" s="100">
        <v>0.31111111111111112</v>
      </c>
      <c r="D35" s="100">
        <v>0.48888888888888887</v>
      </c>
      <c r="E35" s="78">
        <f t="shared" si="0"/>
        <v>0.17777777777777776</v>
      </c>
      <c r="F35" s="209"/>
      <c r="G35" s="103">
        <v>0.55763888888888891</v>
      </c>
      <c r="H35" s="104">
        <v>0.69444444444444453</v>
      </c>
      <c r="I35" s="65">
        <f t="shared" si="2"/>
        <v>0.13680555555555562</v>
      </c>
      <c r="J35" s="85" t="str">
        <f t="shared" si="3"/>
        <v/>
      </c>
      <c r="K35" s="104"/>
      <c r="L35" s="100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/>
      <c r="D36" s="100"/>
      <c r="E36" s="78" t="str">
        <f t="shared" si="0"/>
        <v/>
      </c>
      <c r="F36" s="201" t="str">
        <f t="shared" si="1"/>
        <v/>
      </c>
      <c r="G36" s="103">
        <v>0.5625</v>
      </c>
      <c r="H36" s="104">
        <v>0.70833333333333337</v>
      </c>
      <c r="I36" s="65">
        <f t="shared" si="2"/>
        <v>0.14583333333333337</v>
      </c>
      <c r="J36" s="85" t="str">
        <f t="shared" si="3"/>
        <v/>
      </c>
      <c r="K36" s="104">
        <v>0.71180555555555547</v>
      </c>
      <c r="L36" s="100">
        <v>0.85416666666666663</v>
      </c>
      <c r="M36" s="65">
        <f t="shared" si="4"/>
        <v>0.14236111111111116</v>
      </c>
      <c r="N36" s="79" t="str">
        <f t="shared" si="6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1.913888888888889</v>
      </c>
      <c r="F37" s="168">
        <f>COUNTIF(F6:F36,"Late")</f>
        <v>3</v>
      </c>
      <c r="G37" s="290" t="s">
        <v>139</v>
      </c>
      <c r="H37" s="290"/>
      <c r="I37" s="89">
        <f>SUM(I6:I36)</f>
        <v>3.8437500000000009</v>
      </c>
      <c r="J37" s="168">
        <f>COUNTIF(J6:J36,"Late")</f>
        <v>0</v>
      </c>
      <c r="K37" s="316"/>
      <c r="L37" s="316"/>
      <c r="M37" s="89">
        <f>SUM(M6:M36)</f>
        <v>2.0256944444444449</v>
      </c>
      <c r="N37" s="168">
        <f>COUNTIF(N6:N36,"Late")</f>
        <v>1</v>
      </c>
    </row>
    <row r="38" spans="1:14" x14ac:dyDescent="0.25">
      <c r="B38" s="279" t="s">
        <v>141</v>
      </c>
      <c r="C38" s="279"/>
      <c r="D38" s="279"/>
      <c r="E38" s="280">
        <f>E37+I37+M37</f>
        <v>7.783333333333335</v>
      </c>
      <c r="F38" s="280"/>
      <c r="G38" s="281" t="s">
        <v>144</v>
      </c>
      <c r="H38" s="281"/>
      <c r="I38" s="90">
        <f>E38*24</f>
        <v>186.80000000000004</v>
      </c>
      <c r="J38" s="282" t="s">
        <v>143</v>
      </c>
      <c r="K38" s="282"/>
      <c r="L38" s="283">
        <f>F37+J37+N37</f>
        <v>4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133" t="s">
        <v>142</v>
      </c>
      <c r="D43" s="134"/>
      <c r="E43" s="134"/>
      <c r="F43" s="134"/>
      <c r="G43" s="97" t="s">
        <v>131</v>
      </c>
      <c r="H43" s="134" t="s">
        <v>147</v>
      </c>
      <c r="I43" s="134"/>
      <c r="J43" s="134"/>
      <c r="K43" s="134"/>
      <c r="L43" s="134"/>
      <c r="M43" s="135"/>
    </row>
  </sheetData>
  <protectedRanges>
    <protectedRange sqref="A3:N3" name="Range4"/>
    <protectedRange sqref="C6:D36" name="Range1_1"/>
    <protectedRange sqref="G22:H22 K6 G28:H30 G31:G36 G20:G21 G10 G8:H9 G6:G7 K12:K14 K8 G18:H19 K18:K19 G17 G11:H16 G23:G27" name="Range2_1"/>
    <protectedRange sqref="K7:L7 L6 L8 L12:L14 H31:H36 H20:H21 H10 H6:H7 K9:L11 L18:L19 H17 K15:L17 H23:H27 K20:L36" name="Range3_1"/>
    <protectedRange sqref="A2:N2" name="Range5"/>
    <protectedRange sqref="A6:B6 A7:A35 B7:B36" name="Range6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C23:C36 C6:C14 C16:C18">
    <cfRule type="expression" dxfId="157" priority="39">
      <formula>$F6="Late"</formula>
    </cfRule>
  </conditionalFormatting>
  <conditionalFormatting sqref="C19:C22">
    <cfRule type="expression" dxfId="156" priority="38">
      <formula>$F19="Late"</formula>
    </cfRule>
  </conditionalFormatting>
  <conditionalFormatting sqref="G6 G14 G21:G22 G25 G28:G29 G31:G36 G8:G12">
    <cfRule type="expression" dxfId="155" priority="37">
      <formula>$J6="Late"</formula>
    </cfRule>
  </conditionalFormatting>
  <conditionalFormatting sqref="G30">
    <cfRule type="expression" dxfId="154" priority="29">
      <formula>$J30="Late"</formula>
    </cfRule>
  </conditionalFormatting>
  <conditionalFormatting sqref="G13">
    <cfRule type="expression" dxfId="153" priority="36">
      <formula>$J13="Late"</formula>
    </cfRule>
  </conditionalFormatting>
  <conditionalFormatting sqref="G18">
    <cfRule type="expression" dxfId="152" priority="34">
      <formula>$J18="Late"</formula>
    </cfRule>
  </conditionalFormatting>
  <conditionalFormatting sqref="G20">
    <cfRule type="expression" dxfId="151" priority="33">
      <formula>$J20="Late"</formula>
    </cfRule>
  </conditionalFormatting>
  <conditionalFormatting sqref="G23">
    <cfRule type="expression" dxfId="150" priority="32">
      <formula>$J23="Late"</formula>
    </cfRule>
  </conditionalFormatting>
  <conditionalFormatting sqref="G24">
    <cfRule type="expression" dxfId="149" priority="31">
      <formula>$J24="Late"</formula>
    </cfRule>
  </conditionalFormatting>
  <conditionalFormatting sqref="G27">
    <cfRule type="expression" dxfId="148" priority="30">
      <formula>$J27="Late"</formula>
    </cfRule>
  </conditionalFormatting>
  <conditionalFormatting sqref="G7">
    <cfRule type="expression" dxfId="147" priority="27">
      <formula>$J7="Late"</formula>
    </cfRule>
  </conditionalFormatting>
  <conditionalFormatting sqref="K7 K15 K20 H31:H36 K22:K25 K9:K11 K27:K36">
    <cfRule type="expression" dxfId="146" priority="26">
      <formula>$N7="Late"</formula>
    </cfRule>
  </conditionalFormatting>
  <conditionalFormatting sqref="H24">
    <cfRule type="expression" dxfId="145" priority="24">
      <formula>$N24="Late"</formula>
    </cfRule>
  </conditionalFormatting>
  <conditionalFormatting sqref="H25">
    <cfRule type="expression" dxfId="144" priority="23">
      <formula>$N25="Late"</formula>
    </cfRule>
  </conditionalFormatting>
  <conditionalFormatting sqref="H21">
    <cfRule type="expression" dxfId="143" priority="21">
      <formula>$N21="Late"</formula>
    </cfRule>
  </conditionalFormatting>
  <conditionalFormatting sqref="H27">
    <cfRule type="expression" dxfId="142" priority="20">
      <formula>$N27="Late"</formula>
    </cfRule>
  </conditionalFormatting>
  <conditionalFormatting sqref="H23">
    <cfRule type="expression" dxfId="141" priority="18">
      <formula>$N23="Late"</formula>
    </cfRule>
  </conditionalFormatting>
  <conditionalFormatting sqref="H20">
    <cfRule type="expression" dxfId="140" priority="17">
      <formula>$N20="Late"</formula>
    </cfRule>
  </conditionalFormatting>
  <conditionalFormatting sqref="H10">
    <cfRule type="expression" dxfId="139" priority="15">
      <formula>$N10="Late"</formula>
    </cfRule>
  </conditionalFormatting>
  <conditionalFormatting sqref="H7">
    <cfRule type="expression" dxfId="138" priority="14">
      <formula>$N7="Late"</formula>
    </cfRule>
  </conditionalFormatting>
  <conditionalFormatting sqref="H6">
    <cfRule type="expression" dxfId="137" priority="13">
      <formula>$N6="Late"</formula>
    </cfRule>
  </conditionalFormatting>
  <conditionalFormatting sqref="K21">
    <cfRule type="expression" dxfId="136" priority="12">
      <formula>$N21="Late"</formula>
    </cfRule>
  </conditionalFormatting>
  <conditionalFormatting sqref="C15">
    <cfRule type="expression" dxfId="135" priority="11">
      <formula>$F15="Late"</formula>
    </cfRule>
  </conditionalFormatting>
  <conditionalFormatting sqref="G19">
    <cfRule type="expression" dxfId="134" priority="10">
      <formula>$J19="Late"</formula>
    </cfRule>
  </conditionalFormatting>
  <conditionalFormatting sqref="G17">
    <cfRule type="expression" dxfId="133" priority="9">
      <formula>$J17="Late"</formula>
    </cfRule>
  </conditionalFormatting>
  <conditionalFormatting sqref="H17">
    <cfRule type="expression" dxfId="132" priority="8">
      <formula>$N17="Late"</formula>
    </cfRule>
  </conditionalFormatting>
  <conditionalFormatting sqref="K17">
    <cfRule type="expression" dxfId="131" priority="7">
      <formula>$N17="Late"</formula>
    </cfRule>
  </conditionalFormatting>
  <conditionalFormatting sqref="G16">
    <cfRule type="expression" dxfId="130" priority="6">
      <formula>$J16="Late"</formula>
    </cfRule>
  </conditionalFormatting>
  <conditionalFormatting sqref="K16">
    <cfRule type="expression" dxfId="129" priority="5">
      <formula>$N16="Late"</formula>
    </cfRule>
  </conditionalFormatting>
  <conditionalFormatting sqref="G15">
    <cfRule type="expression" dxfId="128" priority="4">
      <formula>$J15="Late"</formula>
    </cfRule>
  </conditionalFormatting>
  <conditionalFormatting sqref="G26">
    <cfRule type="expression" dxfId="127" priority="3">
      <formula>$J26="Late"</formula>
    </cfRule>
  </conditionalFormatting>
  <conditionalFormatting sqref="H26">
    <cfRule type="expression" dxfId="126" priority="2">
      <formula>$N26="Late"</formula>
    </cfRule>
  </conditionalFormatting>
  <conditionalFormatting sqref="K26">
    <cfRule type="expression" dxfId="125" priority="1">
      <formula>$N26="Late"</formula>
    </cfRule>
  </conditionalFormatting>
  <dataValidations count="3">
    <dataValidation type="time" allowBlank="1" showInputMessage="1" showErrorMessage="1" sqref="H31:H36 H10 K9:K11 H20:H21 H6:H7 K15:K17 H17 K7 H23:H27 L6:L36 K20:K36">
      <formula1>0.666666666666667</formula1>
      <formula2>0.875</formula2>
    </dataValidation>
    <dataValidation type="time" allowBlank="1" showInputMessage="1" showErrorMessage="1" sqref="K6 K12:K14 H28:H30 H22 K8 H8:H9 H18:H19 K18:K19 H11:H16 G6:G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3"/>
  <sheetViews>
    <sheetView topLeftCell="A16" workbookViewId="0">
      <selection activeCell="G27" sqref="G27:H27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7.28515625" style="69" customWidth="1"/>
    <col min="11" max="12" width="6.140625" style="69" customWidth="1"/>
    <col min="13" max="13" width="9.85546875" style="69" customWidth="1"/>
    <col min="14" max="14" width="5.710937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162</v>
      </c>
      <c r="B3" s="265"/>
      <c r="C3" s="265"/>
      <c r="D3" s="265"/>
      <c r="E3" s="265"/>
      <c r="F3" s="287" t="s">
        <v>217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78" t="str">
        <f t="shared" ref="E6:E36" si="0">IF(OR(C6="",D6=""),"",D6-C6)</f>
        <v/>
      </c>
      <c r="F6" s="165" t="str">
        <f t="shared" ref="F6:F36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 t="shared" ref="N6:N36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78" t="str">
        <f t="shared" si="0"/>
        <v/>
      </c>
      <c r="F7" s="165" t="str">
        <f t="shared" si="1"/>
        <v/>
      </c>
      <c r="G7" s="103"/>
      <c r="H7" s="100"/>
      <c r="I7" s="65" t="str">
        <f t="shared" si="2"/>
        <v/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si="5"/>
        <v/>
      </c>
    </row>
    <row r="8" spans="1:14" x14ac:dyDescent="0.25">
      <c r="A8" s="119">
        <v>28</v>
      </c>
      <c r="B8" s="118" t="s">
        <v>10</v>
      </c>
      <c r="C8" s="100">
        <v>0.29166666666666669</v>
      </c>
      <c r="D8" s="100">
        <v>0.47916666666666669</v>
      </c>
      <c r="E8" s="78">
        <f t="shared" si="0"/>
        <v>0.1875</v>
      </c>
      <c r="F8" s="165" t="str">
        <f t="shared" si="1"/>
        <v/>
      </c>
      <c r="G8" s="103">
        <v>0.56180555555555556</v>
      </c>
      <c r="H8" s="100">
        <v>0.72430555555555554</v>
      </c>
      <c r="I8" s="65">
        <f t="shared" si="2"/>
        <v>0.16249999999999998</v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0.28958333333333336</v>
      </c>
      <c r="D9" s="100">
        <v>0.48749999999999999</v>
      </c>
      <c r="E9" s="78">
        <f t="shared" si="0"/>
        <v>0.19791666666666663</v>
      </c>
      <c r="F9" s="165" t="str">
        <f t="shared" si="1"/>
        <v/>
      </c>
      <c r="G9" s="103">
        <v>0.56736111111111109</v>
      </c>
      <c r="H9" s="100">
        <v>0.71944444444444444</v>
      </c>
      <c r="I9" s="65">
        <f t="shared" si="2"/>
        <v>0.15208333333333335</v>
      </c>
      <c r="J9" s="85" t="str">
        <f t="shared" si="3"/>
        <v/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0.28750000000000003</v>
      </c>
      <c r="D10" s="100">
        <v>0.48055555555555557</v>
      </c>
      <c r="E10" s="78">
        <f t="shared" si="0"/>
        <v>0.19305555555555554</v>
      </c>
      <c r="F10" s="165" t="str">
        <f t="shared" si="1"/>
        <v/>
      </c>
      <c r="G10" s="103">
        <v>0.56388888888888888</v>
      </c>
      <c r="H10" s="100">
        <v>0.7402777777777777</v>
      </c>
      <c r="I10" s="65">
        <f t="shared" si="2"/>
        <v>0.17638888888888882</v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0.29930555555555555</v>
      </c>
      <c r="D11" s="100">
        <v>0.47916666666666669</v>
      </c>
      <c r="E11" s="78">
        <f t="shared" si="0"/>
        <v>0.17986111111111114</v>
      </c>
      <c r="F11" s="165" t="str">
        <f t="shared" si="1"/>
        <v>Late</v>
      </c>
      <c r="G11" s="103">
        <v>0.53888888888888886</v>
      </c>
      <c r="H11" s="100">
        <v>0.73125000000000007</v>
      </c>
      <c r="I11" s="65">
        <f t="shared" si="2"/>
        <v>0.1923611111111112</v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>
        <v>0.29305555555555557</v>
      </c>
      <c r="D12" s="100">
        <v>0.47916666666666669</v>
      </c>
      <c r="E12" s="78">
        <f t="shared" si="0"/>
        <v>0.18611111111111112</v>
      </c>
      <c r="F12" s="165" t="str">
        <f t="shared" si="1"/>
        <v/>
      </c>
      <c r="G12" s="213">
        <v>0.5625</v>
      </c>
      <c r="H12" s="212">
        <v>0.70833333333333337</v>
      </c>
      <c r="I12" s="65">
        <f t="shared" si="2"/>
        <v>0.14583333333333337</v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212">
        <v>0.29305555555555557</v>
      </c>
      <c r="D13" s="212">
        <v>0.47916666666666669</v>
      </c>
      <c r="E13" s="78">
        <f t="shared" si="0"/>
        <v>0.18611111111111112</v>
      </c>
      <c r="F13" s="165" t="str">
        <f t="shared" si="1"/>
        <v/>
      </c>
      <c r="G13" s="213">
        <v>0.5625</v>
      </c>
      <c r="H13" s="212">
        <v>0.70833333333333337</v>
      </c>
      <c r="I13" s="65">
        <f t="shared" si="2"/>
        <v>0.14583333333333337</v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78" t="str">
        <f t="shared" si="0"/>
        <v/>
      </c>
      <c r="F14" s="165" t="str">
        <f t="shared" si="1"/>
        <v/>
      </c>
      <c r="G14" s="103"/>
      <c r="H14" s="217"/>
      <c r="I14" s="65" t="str">
        <f t="shared" si="2"/>
        <v/>
      </c>
      <c r="J14" s="85" t="str">
        <f t="shared" si="3"/>
        <v/>
      </c>
      <c r="K14" s="82"/>
      <c r="L14" s="65"/>
      <c r="M14" s="65"/>
      <c r="N14" s="79"/>
    </row>
    <row r="15" spans="1:14" x14ac:dyDescent="0.25">
      <c r="A15" s="119">
        <v>4</v>
      </c>
      <c r="B15" s="118" t="s">
        <v>10</v>
      </c>
      <c r="C15" s="100">
        <v>0.25486111111111109</v>
      </c>
      <c r="D15" s="212">
        <v>0.47916666666666669</v>
      </c>
      <c r="E15" s="78">
        <f t="shared" si="0"/>
        <v>0.22430555555555559</v>
      </c>
      <c r="F15" s="165" t="str">
        <f t="shared" si="1"/>
        <v/>
      </c>
      <c r="G15" s="103">
        <v>0.54305555555555551</v>
      </c>
      <c r="H15" s="212">
        <v>0.70833333333333337</v>
      </c>
      <c r="I15" s="65">
        <f t="shared" si="2"/>
        <v>0.16527777777777786</v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>
        <v>0.29166666666666669</v>
      </c>
      <c r="D16" s="100">
        <v>0.49513888888888885</v>
      </c>
      <c r="E16" s="78">
        <f t="shared" si="0"/>
        <v>0.20347222222222217</v>
      </c>
      <c r="F16" s="165" t="str">
        <f t="shared" si="1"/>
        <v/>
      </c>
      <c r="G16" s="103">
        <v>0.56527777777777777</v>
      </c>
      <c r="H16" s="100">
        <v>0.71666666666666667</v>
      </c>
      <c r="I16" s="100">
        <f t="shared" si="2"/>
        <v>0.15138888888888891</v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0.2902777777777778</v>
      </c>
      <c r="D17" s="212">
        <v>0.47916666666666669</v>
      </c>
      <c r="E17" s="78">
        <f t="shared" si="0"/>
        <v>0.18888888888888888</v>
      </c>
      <c r="F17" s="165" t="str">
        <f t="shared" si="1"/>
        <v/>
      </c>
      <c r="G17" s="103">
        <v>0.55972222222222223</v>
      </c>
      <c r="H17" s="100">
        <v>0.70000000000000007</v>
      </c>
      <c r="I17" s="100">
        <f t="shared" si="2"/>
        <v>0.14027777777777783</v>
      </c>
      <c r="J17" s="85" t="str">
        <f t="shared" si="3"/>
        <v/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0.30624999999999997</v>
      </c>
      <c r="D18" s="100">
        <v>0.49861111111111112</v>
      </c>
      <c r="E18" s="78">
        <f t="shared" si="0"/>
        <v>0.19236111111111115</v>
      </c>
      <c r="F18" s="165" t="str">
        <f t="shared" si="1"/>
        <v>Late</v>
      </c>
      <c r="G18" s="103">
        <v>0.57013888888888886</v>
      </c>
      <c r="H18" s="100">
        <v>0.73263888888888884</v>
      </c>
      <c r="I18" s="100">
        <f>IF(OR(G18="",H18=""),"",H18-G18)</f>
        <v>0.16249999999999998</v>
      </c>
      <c r="J18" s="85" t="str">
        <f>IF(AND(HOUR(G18)=13,MINUTE(G18)&gt;40),"Late",IF(HOUR(G18)&gt;13,"Late",""))</f>
        <v>Late</v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0.30624999999999997</v>
      </c>
      <c r="D19" s="100">
        <v>0.49861111111111112</v>
      </c>
      <c r="E19" s="78">
        <f t="shared" si="0"/>
        <v>0.19236111111111115</v>
      </c>
      <c r="F19" s="165" t="str">
        <f t="shared" si="1"/>
        <v>Late</v>
      </c>
      <c r="G19" s="103">
        <v>0.57013888888888886</v>
      </c>
      <c r="H19" s="100">
        <v>0.73263888888888884</v>
      </c>
      <c r="I19" s="65">
        <f t="shared" si="2"/>
        <v>0.16249999999999998</v>
      </c>
      <c r="J19" s="85" t="str">
        <f t="shared" si="3"/>
        <v>Late</v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78" t="str">
        <f t="shared" si="0"/>
        <v/>
      </c>
      <c r="F20" s="165" t="str">
        <f t="shared" si="1"/>
        <v/>
      </c>
      <c r="G20" s="103"/>
      <c r="H20" s="100"/>
      <c r="I20" s="65" t="str">
        <f>IF(OR(G20="",H20=""),"",H20-G20)</f>
        <v/>
      </c>
      <c r="J20" s="85" t="str">
        <f>IF(AND(HOUR(G20)=13,MINUTE(G20)&gt;40),"Late",IF(HOUR(G20)&gt;13,"Late",""))</f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78" t="str">
        <f t="shared" si="0"/>
        <v/>
      </c>
      <c r="F21" s="165" t="str">
        <f t="shared" si="1"/>
        <v/>
      </c>
      <c r="G21" s="103"/>
      <c r="H21" s="100"/>
      <c r="I21" s="65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0.28333333333333333</v>
      </c>
      <c r="D22" s="100">
        <v>0.48333333333333334</v>
      </c>
      <c r="E22" s="78">
        <f t="shared" si="0"/>
        <v>0.2</v>
      </c>
      <c r="F22" s="165" t="str">
        <f t="shared" si="1"/>
        <v/>
      </c>
      <c r="G22" s="103">
        <v>0.54236111111111118</v>
      </c>
      <c r="H22" s="100">
        <v>0.70833333333333337</v>
      </c>
      <c r="I22" s="65">
        <f t="shared" si="2"/>
        <v>0.16597222222222219</v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0.30069444444444443</v>
      </c>
      <c r="D23" s="100">
        <v>0.4826388888888889</v>
      </c>
      <c r="E23" s="78">
        <f t="shared" si="0"/>
        <v>0.18194444444444446</v>
      </c>
      <c r="F23" s="165" t="str">
        <f t="shared" si="1"/>
        <v>Late</v>
      </c>
      <c r="G23" s="103">
        <v>0.54166666666666663</v>
      </c>
      <c r="H23" s="100">
        <v>0.71527777777777779</v>
      </c>
      <c r="I23" s="65">
        <f t="shared" si="2"/>
        <v>0.17361111111111116</v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0.3</v>
      </c>
      <c r="D24" s="100">
        <v>0.48402777777777778</v>
      </c>
      <c r="E24" s="78">
        <f t="shared" si="0"/>
        <v>0.18402777777777779</v>
      </c>
      <c r="F24" s="165" t="str">
        <f t="shared" si="1"/>
        <v>Late</v>
      </c>
      <c r="G24" s="103">
        <v>0.56805555555555554</v>
      </c>
      <c r="H24" s="100">
        <v>0.73611111111111116</v>
      </c>
      <c r="I24" s="65">
        <f t="shared" si="2"/>
        <v>0.16805555555555562</v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0.29166666666666669</v>
      </c>
      <c r="D25" s="100">
        <v>0.4909722222222222</v>
      </c>
      <c r="E25" s="78">
        <f t="shared" si="0"/>
        <v>0.19930555555555551</v>
      </c>
      <c r="F25" s="165" t="str">
        <f t="shared" si="1"/>
        <v/>
      </c>
      <c r="G25" s="103">
        <v>0.57708333333333328</v>
      </c>
      <c r="H25" s="100">
        <v>0.76180555555555562</v>
      </c>
      <c r="I25" s="65">
        <f t="shared" si="2"/>
        <v>0.18472222222222234</v>
      </c>
      <c r="J25" s="85" t="str">
        <f t="shared" si="3"/>
        <v>Late</v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0.29236111111111113</v>
      </c>
      <c r="D26" s="100">
        <v>0.48888888888888887</v>
      </c>
      <c r="E26" s="78">
        <f t="shared" si="0"/>
        <v>0.19652777777777775</v>
      </c>
      <c r="F26" s="165" t="str">
        <f t="shared" si="1"/>
        <v/>
      </c>
      <c r="G26" s="103">
        <v>0.56458333333333333</v>
      </c>
      <c r="H26" s="100">
        <v>0.71666666666666667</v>
      </c>
      <c r="I26" s="65">
        <f t="shared" si="2"/>
        <v>0.15208333333333335</v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212">
        <v>0.29305555555555557</v>
      </c>
      <c r="D27" s="212">
        <v>0.47916666666666669</v>
      </c>
      <c r="E27" s="78">
        <f t="shared" si="0"/>
        <v>0.18611111111111112</v>
      </c>
      <c r="F27" s="205" t="str">
        <f t="shared" si="1"/>
        <v/>
      </c>
      <c r="G27" s="213">
        <v>0.5625</v>
      </c>
      <c r="H27" s="212">
        <v>0.70833333333333337</v>
      </c>
      <c r="I27" s="65">
        <f t="shared" si="2"/>
        <v>0.14583333333333337</v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78" t="str">
        <f t="shared" si="0"/>
        <v/>
      </c>
      <c r="F28" s="205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0.30277777777777776</v>
      </c>
      <c r="D29" s="100">
        <v>0.48125000000000001</v>
      </c>
      <c r="E29" s="78">
        <f t="shared" si="0"/>
        <v>0.17847222222222225</v>
      </c>
      <c r="F29" s="205" t="str">
        <f t="shared" si="1"/>
        <v>Late</v>
      </c>
      <c r="G29" s="103">
        <v>0.56458333333333333</v>
      </c>
      <c r="H29" s="100">
        <v>0.72013888888888899</v>
      </c>
      <c r="I29" s="65">
        <f t="shared" si="2"/>
        <v>0.15555555555555567</v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0.2986111111111111</v>
      </c>
      <c r="D30" s="100">
        <v>0.48125000000000001</v>
      </c>
      <c r="E30" s="78">
        <f t="shared" si="0"/>
        <v>0.18263888888888891</v>
      </c>
      <c r="F30" s="205" t="str">
        <f t="shared" si="1"/>
        <v/>
      </c>
      <c r="G30" s="103">
        <v>0.55625000000000002</v>
      </c>
      <c r="H30" s="100">
        <v>0.75069444444444444</v>
      </c>
      <c r="I30" s="65">
        <f t="shared" si="2"/>
        <v>0.19444444444444442</v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0.28888888888888892</v>
      </c>
      <c r="D31" s="100">
        <v>0.47569444444444442</v>
      </c>
      <c r="E31" s="78">
        <f t="shared" si="0"/>
        <v>0.1868055555555555</v>
      </c>
      <c r="F31" s="205" t="str">
        <f t="shared" si="1"/>
        <v/>
      </c>
      <c r="G31" s="103">
        <v>0.56041666666666667</v>
      </c>
      <c r="H31" s="100">
        <v>0.70833333333333337</v>
      </c>
      <c r="I31" s="65">
        <f t="shared" si="2"/>
        <v>0.1479166666666667</v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0.30208333333333331</v>
      </c>
      <c r="D32" s="100">
        <v>0.4777777777777778</v>
      </c>
      <c r="E32" s="78">
        <f t="shared" si="0"/>
        <v>0.17569444444444449</v>
      </c>
      <c r="F32" s="205" t="str">
        <f t="shared" si="1"/>
        <v>Late</v>
      </c>
      <c r="G32" s="103">
        <v>0.56527777777777777</v>
      </c>
      <c r="H32" s="100">
        <v>0.72986111111111107</v>
      </c>
      <c r="I32" s="65">
        <f t="shared" si="2"/>
        <v>0.1645833333333333</v>
      </c>
      <c r="J32" s="85" t="str">
        <f t="shared" si="3"/>
        <v/>
      </c>
      <c r="K32" s="82"/>
      <c r="L32" s="65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0.29930555555555555</v>
      </c>
      <c r="D33" s="100">
        <v>0.47638888888888892</v>
      </c>
      <c r="E33" s="78">
        <f t="shared" si="0"/>
        <v>0.17708333333333337</v>
      </c>
      <c r="F33" s="205" t="str">
        <f t="shared" si="1"/>
        <v>Late</v>
      </c>
      <c r="G33" s="103">
        <v>0.55277777777777781</v>
      </c>
      <c r="H33" s="103">
        <v>0.71736111111111101</v>
      </c>
      <c r="I33" s="65">
        <f t="shared" si="2"/>
        <v>0.16458333333333319</v>
      </c>
      <c r="J33" s="85" t="str">
        <f t="shared" si="3"/>
        <v/>
      </c>
      <c r="K33" s="82"/>
      <c r="L33" s="65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78" t="str">
        <f t="shared" si="0"/>
        <v/>
      </c>
      <c r="F34" s="205" t="str">
        <f t="shared" si="1"/>
        <v/>
      </c>
      <c r="G34" s="103"/>
      <c r="H34" s="100"/>
      <c r="I34" s="65" t="str">
        <f t="shared" si="2"/>
        <v/>
      </c>
      <c r="J34" s="85" t="str">
        <f t="shared" si="3"/>
        <v/>
      </c>
      <c r="K34" s="82"/>
      <c r="L34" s="65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78"/>
      <c r="F35" s="209"/>
      <c r="G35" s="103"/>
      <c r="H35" s="100"/>
      <c r="I35" s="65"/>
      <c r="J35" s="85"/>
      <c r="K35" s="82"/>
      <c r="L35" s="65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78">
        <f t="shared" si="0"/>
        <v>0.1875</v>
      </c>
      <c r="F36" s="205" t="str">
        <f t="shared" si="1"/>
        <v/>
      </c>
      <c r="G36" s="103">
        <v>0.5625</v>
      </c>
      <c r="H36" s="100">
        <v>0.70833333333333337</v>
      </c>
      <c r="I36" s="65">
        <f t="shared" si="2"/>
        <v>0.14583333333333337</v>
      </c>
      <c r="J36" s="85" t="str">
        <f t="shared" si="3"/>
        <v/>
      </c>
      <c r="K36" s="82"/>
      <c r="L36" s="65"/>
      <c r="M36" s="65" t="str">
        <f t="shared" si="4"/>
        <v/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4.3680555555555554</v>
      </c>
      <c r="F37" s="168">
        <f>COUNTIF(F6:F36,"Late")</f>
        <v>8</v>
      </c>
      <c r="G37" s="290" t="s">
        <v>139</v>
      </c>
      <c r="H37" s="290"/>
      <c r="I37" s="89">
        <f>SUM(I6:I36)</f>
        <v>3.72013888888889</v>
      </c>
      <c r="J37" s="168">
        <f>COUNTIF(J6:J36,"Late")</f>
        <v>3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8.0881944444444454</v>
      </c>
      <c r="F38" s="280"/>
      <c r="G38" s="281" t="s">
        <v>144</v>
      </c>
      <c r="H38" s="281"/>
      <c r="I38" s="90">
        <f>E38*24</f>
        <v>194.11666666666667</v>
      </c>
      <c r="J38" s="282" t="s">
        <v>143</v>
      </c>
      <c r="K38" s="282"/>
      <c r="L38" s="283">
        <f>F37+J37+N37</f>
        <v>11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133" t="s">
        <v>142</v>
      </c>
      <c r="D43" s="134"/>
      <c r="E43" s="134"/>
      <c r="F43" s="134"/>
      <c r="G43" s="97" t="s">
        <v>131</v>
      </c>
      <c r="H43" s="134" t="s">
        <v>147</v>
      </c>
      <c r="I43" s="134"/>
      <c r="J43" s="134"/>
      <c r="K43" s="134"/>
      <c r="L43" s="134"/>
      <c r="M43" s="135"/>
    </row>
  </sheetData>
  <protectedRanges>
    <protectedRange sqref="A3:N3" name="Range4"/>
    <protectedRange sqref="G6:H10" name="Range2"/>
    <protectedRange sqref="K6:L36" name="Range3"/>
    <protectedRange sqref="C6:D35" name="Range1_1"/>
    <protectedRange sqref="G11:H36" name="Range2_1"/>
    <protectedRange sqref="A2:N2" name="Range5"/>
    <protectedRange sqref="A6:B6 A7:A35 B7:B36" name="Range6"/>
    <protectedRange sqref="C36:D36" name="Range1_1_1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G28:G36 H33 G6:G25">
    <cfRule type="expression" dxfId="124" priority="18">
      <formula>$J6="Late"</formula>
    </cfRule>
  </conditionalFormatting>
  <conditionalFormatting sqref="K6:K36">
    <cfRule type="expression" dxfId="123" priority="17">
      <formula>$N6="Late"</formula>
    </cfRule>
  </conditionalFormatting>
  <conditionalFormatting sqref="C23:C24 C30:C35 C6:C18">
    <cfRule type="expression" dxfId="122" priority="10">
      <formula>$F6="Late"</formula>
    </cfRule>
  </conditionalFormatting>
  <conditionalFormatting sqref="C19:C22">
    <cfRule type="expression" dxfId="121" priority="9">
      <formula>$F19="Late"</formula>
    </cfRule>
  </conditionalFormatting>
  <conditionalFormatting sqref="C25">
    <cfRule type="expression" dxfId="120" priority="8">
      <formula>$F25="Late"</formula>
    </cfRule>
  </conditionalFormatting>
  <conditionalFormatting sqref="C28:C29">
    <cfRule type="expression" dxfId="119" priority="7">
      <formula>$F28="Late"</formula>
    </cfRule>
  </conditionalFormatting>
  <conditionalFormatting sqref="C26">
    <cfRule type="expression" dxfId="118" priority="5">
      <formula>$F26="Late"</formula>
    </cfRule>
  </conditionalFormatting>
  <conditionalFormatting sqref="G26">
    <cfRule type="expression" dxfId="117" priority="4">
      <formula>$J26="Late"</formula>
    </cfRule>
  </conditionalFormatting>
  <conditionalFormatting sqref="C36">
    <cfRule type="expression" dxfId="116" priority="3">
      <formula>$F36="Late"</formula>
    </cfRule>
  </conditionalFormatting>
  <conditionalFormatting sqref="C27">
    <cfRule type="expression" dxfId="115" priority="2">
      <formula>$F27="Late"</formula>
    </cfRule>
  </conditionalFormatting>
  <conditionalFormatting sqref="G27">
    <cfRule type="expression" dxfId="114" priority="1">
      <formula>$J27="Late"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19" workbookViewId="0">
      <selection activeCell="I36" sqref="I36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6.28515625" style="69" customWidth="1"/>
    <col min="7" max="8" width="6" style="69" customWidth="1"/>
    <col min="9" max="9" width="9.140625" style="69" customWidth="1"/>
    <col min="10" max="10" width="6.5703125" style="69" customWidth="1"/>
    <col min="11" max="12" width="6.140625" style="69" customWidth="1"/>
    <col min="13" max="13" width="8.85546875" style="69" customWidth="1"/>
    <col min="14" max="14" width="7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207</v>
      </c>
      <c r="B3" s="265"/>
      <c r="C3" s="265"/>
      <c r="D3" s="265"/>
      <c r="E3" s="265"/>
      <c r="F3" s="287" t="s">
        <v>150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105" t="str">
        <f t="shared" ref="E6:E36" si="0">IF(OR(C6="",D6=""),"",D6-C6)</f>
        <v/>
      </c>
      <c r="F6" s="106" t="str">
        <f t="shared" ref="F6:F36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6" si="3">IF(AND(HOUR(G6)=13,MINUTE(G6)&gt;40),"Late",IF(HOUR(G6)&gt;13,"Late",""))</f>
        <v/>
      </c>
      <c r="K6" s="104"/>
      <c r="L6" s="100"/>
      <c r="M6" s="65" t="str">
        <f t="shared" ref="M6:M36" si="4">IF(OR(K6="",L6=""),"",L6-K6)</f>
        <v/>
      </c>
      <c r="N6" s="79" t="str">
        <f>IF(AND(HOUR(K6)=17,MINUTE(K6)&gt;45),"Late",IF(HOUR(K6)&gt;17,"Late",""))</f>
        <v/>
      </c>
    </row>
    <row r="7" spans="1:14" x14ac:dyDescent="0.25">
      <c r="A7" s="119">
        <v>27</v>
      </c>
      <c r="B7" s="118" t="s">
        <v>9</v>
      </c>
      <c r="C7" s="100">
        <v>0.30208333333333331</v>
      </c>
      <c r="D7" s="212">
        <v>0.47916666666666669</v>
      </c>
      <c r="E7" s="105">
        <f t="shared" si="0"/>
        <v>0.17708333333333337</v>
      </c>
      <c r="F7" s="106" t="str">
        <f t="shared" si="1"/>
        <v>Late</v>
      </c>
      <c r="G7" s="103"/>
      <c r="H7" s="100"/>
      <c r="I7" s="65" t="str">
        <f t="shared" si="2"/>
        <v/>
      </c>
      <c r="J7" s="85" t="str">
        <f t="shared" si="3"/>
        <v/>
      </c>
      <c r="K7" s="104"/>
      <c r="L7" s="100"/>
      <c r="M7" s="65" t="str">
        <f t="shared" si="4"/>
        <v/>
      </c>
      <c r="N7" s="79" t="str">
        <f t="shared" ref="N7:N36" si="5">IF(AND(HOUR(K7)=17,MINUTE(K7)&gt;45),"Late",IF(HOUR(K7)&gt;17,"Late",""))</f>
        <v/>
      </c>
    </row>
    <row r="8" spans="1:14" x14ac:dyDescent="0.25">
      <c r="A8" s="119">
        <v>28</v>
      </c>
      <c r="B8" s="118" t="s">
        <v>10</v>
      </c>
      <c r="C8" s="100">
        <v>0.26597222222222222</v>
      </c>
      <c r="D8" s="100">
        <v>0.49236111111111108</v>
      </c>
      <c r="E8" s="105">
        <f t="shared" si="0"/>
        <v>0.22638888888888886</v>
      </c>
      <c r="F8" s="106" t="str">
        <f t="shared" si="1"/>
        <v/>
      </c>
      <c r="G8" s="103">
        <v>0.55555555555555558</v>
      </c>
      <c r="H8" s="100">
        <v>0.73125000000000007</v>
      </c>
      <c r="I8" s="65">
        <f t="shared" si="2"/>
        <v>0.17569444444444449</v>
      </c>
      <c r="J8" s="85" t="str">
        <f t="shared" si="3"/>
        <v/>
      </c>
      <c r="K8" s="104"/>
      <c r="L8" s="100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0.28680555555555554</v>
      </c>
      <c r="D9" s="100">
        <v>0.49513888888888885</v>
      </c>
      <c r="E9" s="105">
        <f t="shared" si="0"/>
        <v>0.20833333333333331</v>
      </c>
      <c r="F9" s="106" t="str">
        <f t="shared" si="1"/>
        <v/>
      </c>
      <c r="G9" s="213">
        <v>0.54166666666666663</v>
      </c>
      <c r="H9" s="100">
        <v>0.7368055555555556</v>
      </c>
      <c r="I9" s="65">
        <f t="shared" si="2"/>
        <v>0.19513888888888897</v>
      </c>
      <c r="J9" s="85" t="str">
        <f t="shared" si="3"/>
        <v/>
      </c>
      <c r="K9" s="104"/>
      <c r="L9" s="100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0.28402777777777777</v>
      </c>
      <c r="D10" s="100">
        <v>0.48958333333333331</v>
      </c>
      <c r="E10" s="105">
        <f t="shared" si="0"/>
        <v>0.20555555555555555</v>
      </c>
      <c r="F10" s="106" t="str">
        <f t="shared" si="1"/>
        <v/>
      </c>
      <c r="G10" s="103">
        <v>0.53611111111111109</v>
      </c>
      <c r="H10" s="100">
        <v>0.72222222222222221</v>
      </c>
      <c r="I10" s="65">
        <f t="shared" si="2"/>
        <v>0.18611111111111112</v>
      </c>
      <c r="J10" s="85" t="str">
        <f t="shared" si="3"/>
        <v/>
      </c>
      <c r="K10" s="104"/>
      <c r="L10" s="100"/>
      <c r="M10" s="65"/>
      <c r="N10" s="79"/>
    </row>
    <row r="11" spans="1:14" x14ac:dyDescent="0.25">
      <c r="A11" s="119">
        <v>31</v>
      </c>
      <c r="B11" s="118" t="s">
        <v>13</v>
      </c>
      <c r="C11" s="100">
        <v>0.28263888888888888</v>
      </c>
      <c r="D11" s="100">
        <v>0.48402777777777778</v>
      </c>
      <c r="E11" s="105">
        <f t="shared" si="0"/>
        <v>0.2013888888888889</v>
      </c>
      <c r="F11" s="106" t="str">
        <f t="shared" si="1"/>
        <v/>
      </c>
      <c r="G11" s="103">
        <v>0.54652777777777783</v>
      </c>
      <c r="H11" s="100">
        <v>0.75763888888888886</v>
      </c>
      <c r="I11" s="65">
        <f t="shared" si="2"/>
        <v>0.21111111111111103</v>
      </c>
      <c r="J11" s="85" t="str">
        <f t="shared" si="3"/>
        <v/>
      </c>
      <c r="K11" s="104"/>
      <c r="L11" s="100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105" t="str">
        <f t="shared" si="0"/>
        <v/>
      </c>
      <c r="F12" s="106" t="str">
        <f t="shared" si="1"/>
        <v/>
      </c>
      <c r="G12" s="103"/>
      <c r="H12" s="100"/>
      <c r="I12" s="65" t="str">
        <f t="shared" si="2"/>
        <v/>
      </c>
      <c r="J12" s="85" t="str">
        <f t="shared" si="3"/>
        <v/>
      </c>
      <c r="K12" s="104"/>
      <c r="L12" s="100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>
        <v>0.27361111111111108</v>
      </c>
      <c r="D13" s="100">
        <v>0.4909722222222222</v>
      </c>
      <c r="E13" s="105">
        <f t="shared" si="0"/>
        <v>0.21736111111111112</v>
      </c>
      <c r="F13" s="106" t="str">
        <f t="shared" si="1"/>
        <v/>
      </c>
      <c r="G13" s="103">
        <v>0.55069444444444449</v>
      </c>
      <c r="H13" s="100">
        <v>0.72499999999999998</v>
      </c>
      <c r="I13" s="65">
        <f t="shared" si="2"/>
        <v>0.17430555555555549</v>
      </c>
      <c r="J13" s="85" t="str">
        <f t="shared" si="3"/>
        <v/>
      </c>
      <c r="K13" s="104"/>
      <c r="L13" s="100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105" t="str">
        <f t="shared" si="0"/>
        <v/>
      </c>
      <c r="F14" s="106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104"/>
      <c r="L14" s="100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/>
      <c r="D15" s="100"/>
      <c r="E15" s="105" t="str">
        <f t="shared" si="0"/>
        <v/>
      </c>
      <c r="F15" s="106" t="str">
        <f t="shared" si="1"/>
        <v/>
      </c>
      <c r="G15" s="103"/>
      <c r="H15" s="100"/>
      <c r="I15" s="65" t="str">
        <f t="shared" si="2"/>
        <v/>
      </c>
      <c r="J15" s="85" t="str">
        <f t="shared" si="3"/>
        <v/>
      </c>
      <c r="K15" s="104"/>
      <c r="L15" s="100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105" t="str">
        <f t="shared" si="0"/>
        <v/>
      </c>
      <c r="F16" s="106" t="str">
        <f t="shared" si="1"/>
        <v/>
      </c>
      <c r="G16" s="103"/>
      <c r="H16" s="100"/>
      <c r="I16" s="65" t="str">
        <f t="shared" si="2"/>
        <v/>
      </c>
      <c r="J16" s="85" t="str">
        <f t="shared" si="3"/>
        <v/>
      </c>
      <c r="K16" s="104"/>
      <c r="L16" s="100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0.28263888888888888</v>
      </c>
      <c r="D17" s="100">
        <v>0.47986111111111113</v>
      </c>
      <c r="E17" s="105">
        <f t="shared" si="0"/>
        <v>0.19722222222222224</v>
      </c>
      <c r="F17" s="106" t="str">
        <f t="shared" si="1"/>
        <v/>
      </c>
      <c r="G17" s="103">
        <v>0.55486111111111114</v>
      </c>
      <c r="H17" s="100">
        <v>0.65208333333333335</v>
      </c>
      <c r="I17" s="65">
        <f t="shared" si="2"/>
        <v>9.722222222222221E-2</v>
      </c>
      <c r="J17" s="85" t="str">
        <f t="shared" si="3"/>
        <v/>
      </c>
      <c r="K17" s="104"/>
      <c r="L17" s="100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0.2902777777777778</v>
      </c>
      <c r="D18" s="100">
        <v>0.4861111111111111</v>
      </c>
      <c r="E18" s="105">
        <f t="shared" si="0"/>
        <v>0.1958333333333333</v>
      </c>
      <c r="F18" s="106" t="str">
        <f t="shared" si="1"/>
        <v/>
      </c>
      <c r="G18" s="103">
        <v>0.54652777777777783</v>
      </c>
      <c r="H18" s="100">
        <v>0.69444444444444453</v>
      </c>
      <c r="I18" s="65">
        <f t="shared" si="2"/>
        <v>0.1479166666666667</v>
      </c>
      <c r="J18" s="85" t="str">
        <f t="shared" si="3"/>
        <v/>
      </c>
      <c r="K18" s="104"/>
      <c r="L18" s="100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0.27777777777777779</v>
      </c>
      <c r="D19" s="100">
        <v>0.48680555555555555</v>
      </c>
      <c r="E19" s="105">
        <f t="shared" si="0"/>
        <v>0.20902777777777776</v>
      </c>
      <c r="F19" s="106" t="str">
        <f t="shared" si="1"/>
        <v/>
      </c>
      <c r="G19" s="103">
        <v>0.54305555555555551</v>
      </c>
      <c r="H19" s="100">
        <v>0.68263888888888891</v>
      </c>
      <c r="I19" s="65">
        <f t="shared" si="2"/>
        <v>0.13958333333333339</v>
      </c>
      <c r="J19" s="85" t="str">
        <f t="shared" si="3"/>
        <v/>
      </c>
      <c r="K19" s="104"/>
      <c r="L19" s="100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>
        <v>0.28541666666666665</v>
      </c>
      <c r="D20" s="100">
        <v>0.49444444444444446</v>
      </c>
      <c r="E20" s="105">
        <f t="shared" si="0"/>
        <v>0.20902777777777781</v>
      </c>
      <c r="F20" s="106" t="str">
        <f t="shared" si="1"/>
        <v/>
      </c>
      <c r="G20" s="103">
        <v>0.54166666666666663</v>
      </c>
      <c r="H20" s="100">
        <v>0.7416666666666667</v>
      </c>
      <c r="I20" s="65">
        <f t="shared" si="2"/>
        <v>0.20000000000000007</v>
      </c>
      <c r="J20" s="85" t="str">
        <f t="shared" si="3"/>
        <v/>
      </c>
      <c r="K20" s="104"/>
      <c r="L20" s="100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105" t="str">
        <f t="shared" si="0"/>
        <v/>
      </c>
      <c r="F21" s="106" t="str">
        <f t="shared" si="1"/>
        <v/>
      </c>
      <c r="G21" s="103"/>
      <c r="H21" s="100"/>
      <c r="I21" s="65" t="str">
        <f t="shared" si="2"/>
        <v/>
      </c>
      <c r="J21" s="85" t="str">
        <f t="shared" si="3"/>
        <v/>
      </c>
      <c r="K21" s="104"/>
      <c r="L21" s="100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0.28055555555555556</v>
      </c>
      <c r="D22" s="100">
        <v>0.48749999999999999</v>
      </c>
      <c r="E22" s="105">
        <f t="shared" si="0"/>
        <v>0.20694444444444443</v>
      </c>
      <c r="F22" s="106" t="str">
        <f t="shared" si="1"/>
        <v/>
      </c>
      <c r="G22" s="103">
        <v>0.54166666666666663</v>
      </c>
      <c r="H22" s="100">
        <v>0.77013888888888893</v>
      </c>
      <c r="I22" s="65">
        <f t="shared" si="2"/>
        <v>0.2284722222222223</v>
      </c>
      <c r="J22" s="85" t="str">
        <f t="shared" si="3"/>
        <v/>
      </c>
      <c r="K22" s="104"/>
      <c r="L22" s="100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0.27430555555555552</v>
      </c>
      <c r="D23" s="100">
        <v>0.49513888888888885</v>
      </c>
      <c r="E23" s="105">
        <f t="shared" si="0"/>
        <v>0.22083333333333333</v>
      </c>
      <c r="F23" s="106" t="str">
        <f t="shared" si="1"/>
        <v/>
      </c>
      <c r="G23" s="103">
        <v>0.53888888888888886</v>
      </c>
      <c r="H23" s="100">
        <v>0.73749999999999993</v>
      </c>
      <c r="I23" s="65">
        <f t="shared" si="2"/>
        <v>0.19861111111111107</v>
      </c>
      <c r="J23" s="85" t="str">
        <f t="shared" si="3"/>
        <v/>
      </c>
      <c r="K23" s="104"/>
      <c r="L23" s="100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0.28055555555555556</v>
      </c>
      <c r="D24" s="100">
        <v>0.48958333333333331</v>
      </c>
      <c r="E24" s="105">
        <f t="shared" si="0"/>
        <v>0.20902777777777776</v>
      </c>
      <c r="F24" s="106" t="str">
        <f t="shared" si="1"/>
        <v/>
      </c>
      <c r="G24" s="103">
        <v>0.52916666666666667</v>
      </c>
      <c r="H24" s="100">
        <v>0.75</v>
      </c>
      <c r="I24" s="65">
        <f t="shared" si="2"/>
        <v>0.22083333333333333</v>
      </c>
      <c r="J24" s="85" t="str">
        <f t="shared" si="3"/>
        <v/>
      </c>
      <c r="K24" s="104"/>
      <c r="L24" s="100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0.27916666666666667</v>
      </c>
      <c r="D25" s="100">
        <v>0.48958333333333331</v>
      </c>
      <c r="E25" s="105">
        <f t="shared" si="0"/>
        <v>0.21041666666666664</v>
      </c>
      <c r="F25" s="106" t="str">
        <f t="shared" si="1"/>
        <v/>
      </c>
      <c r="G25" s="103">
        <v>0.52916666666666667</v>
      </c>
      <c r="H25" s="100">
        <v>0.75</v>
      </c>
      <c r="I25" s="65">
        <f t="shared" si="2"/>
        <v>0.22083333333333333</v>
      </c>
      <c r="J25" s="85" t="str">
        <f t="shared" si="3"/>
        <v/>
      </c>
      <c r="K25" s="104"/>
      <c r="L25" s="100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0.28263888888888888</v>
      </c>
      <c r="D26" s="100">
        <v>0.52569444444444446</v>
      </c>
      <c r="E26" s="105">
        <f t="shared" si="0"/>
        <v>0.24305555555555558</v>
      </c>
      <c r="F26" s="106" t="str">
        <f t="shared" si="1"/>
        <v/>
      </c>
      <c r="G26" s="103">
        <v>0.57500000000000007</v>
      </c>
      <c r="H26" s="100">
        <v>0.74652777777777779</v>
      </c>
      <c r="I26" s="65">
        <f t="shared" si="2"/>
        <v>0.17152777777777772</v>
      </c>
      <c r="J26" s="85" t="str">
        <f t="shared" si="3"/>
        <v>Late</v>
      </c>
      <c r="K26" s="104"/>
      <c r="L26" s="100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0.28541666666666665</v>
      </c>
      <c r="D27" s="100">
        <v>0.49583333333333335</v>
      </c>
      <c r="E27" s="105">
        <f t="shared" si="0"/>
        <v>0.2104166666666667</v>
      </c>
      <c r="F27" s="106" t="str">
        <f t="shared" si="1"/>
        <v/>
      </c>
      <c r="G27" s="103">
        <v>0.54027777777777775</v>
      </c>
      <c r="H27" s="100">
        <v>0.75</v>
      </c>
      <c r="I27" s="65">
        <f t="shared" si="2"/>
        <v>0.20972222222222225</v>
      </c>
      <c r="J27" s="85" t="str">
        <f t="shared" si="3"/>
        <v/>
      </c>
      <c r="K27" s="104"/>
      <c r="L27" s="100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105" t="str">
        <f t="shared" si="0"/>
        <v/>
      </c>
      <c r="F28" s="106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104"/>
      <c r="L28" s="100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0.28541666666666665</v>
      </c>
      <c r="D29" s="100">
        <v>0.49583333333333335</v>
      </c>
      <c r="E29" s="105">
        <f t="shared" si="0"/>
        <v>0.2104166666666667</v>
      </c>
      <c r="F29" s="106" t="str">
        <f t="shared" si="1"/>
        <v/>
      </c>
      <c r="G29" s="103">
        <v>0.54027777777777775</v>
      </c>
      <c r="H29" s="100">
        <v>0.75</v>
      </c>
      <c r="I29" s="65">
        <f t="shared" si="2"/>
        <v>0.20972222222222225</v>
      </c>
      <c r="J29" s="85" t="str">
        <f t="shared" si="3"/>
        <v/>
      </c>
      <c r="K29" s="104"/>
      <c r="L29" s="100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0.29097222222222224</v>
      </c>
      <c r="D30" s="100">
        <v>0.49652777777777773</v>
      </c>
      <c r="E30" s="105">
        <f t="shared" si="0"/>
        <v>0.20555555555555549</v>
      </c>
      <c r="F30" s="106" t="str">
        <f t="shared" si="1"/>
        <v/>
      </c>
      <c r="G30" s="103">
        <v>0.55833333333333335</v>
      </c>
      <c r="H30" s="100">
        <v>0.74861111111111101</v>
      </c>
      <c r="I30" s="65">
        <f t="shared" si="2"/>
        <v>0.19027777777777766</v>
      </c>
      <c r="J30" s="85" t="str">
        <f t="shared" si="3"/>
        <v/>
      </c>
      <c r="K30" s="104"/>
      <c r="L30" s="100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0.2951388888888889</v>
      </c>
      <c r="D31" s="100">
        <v>0.48958333333333331</v>
      </c>
      <c r="E31" s="105">
        <f t="shared" si="0"/>
        <v>0.19444444444444442</v>
      </c>
      <c r="F31" s="106" t="str">
        <f t="shared" si="1"/>
        <v/>
      </c>
      <c r="G31" s="103">
        <v>0.52847222222222223</v>
      </c>
      <c r="H31" s="100">
        <v>0.7368055555555556</v>
      </c>
      <c r="I31" s="65">
        <f t="shared" si="2"/>
        <v>0.20833333333333337</v>
      </c>
      <c r="J31" s="85" t="str">
        <f t="shared" si="3"/>
        <v/>
      </c>
      <c r="K31" s="104"/>
      <c r="L31" s="100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0.28819444444444448</v>
      </c>
      <c r="D32" s="100">
        <v>0.49791666666666662</v>
      </c>
      <c r="E32" s="105">
        <f t="shared" si="0"/>
        <v>0.20972222222222214</v>
      </c>
      <c r="F32" s="106" t="str">
        <f t="shared" si="1"/>
        <v/>
      </c>
      <c r="G32" s="103">
        <v>0.5395833333333333</v>
      </c>
      <c r="H32" s="100">
        <v>0.71805555555555556</v>
      </c>
      <c r="I32" s="65">
        <f t="shared" si="2"/>
        <v>0.17847222222222225</v>
      </c>
      <c r="J32" s="85" t="str">
        <f t="shared" si="3"/>
        <v/>
      </c>
      <c r="K32" s="104"/>
      <c r="L32" s="100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0.28888888888888892</v>
      </c>
      <c r="D33" s="100">
        <v>0.4826388888888889</v>
      </c>
      <c r="E33" s="105">
        <f t="shared" si="0"/>
        <v>0.19374999999999998</v>
      </c>
      <c r="F33" s="106" t="str">
        <f t="shared" si="1"/>
        <v/>
      </c>
      <c r="G33" s="103">
        <v>0.54999999999999993</v>
      </c>
      <c r="H33" s="100">
        <v>0.71388888888888891</v>
      </c>
      <c r="I33" s="65">
        <f t="shared" si="2"/>
        <v>0.16388888888888897</v>
      </c>
      <c r="J33" s="85" t="str">
        <f t="shared" si="3"/>
        <v/>
      </c>
      <c r="K33" s="104"/>
      <c r="L33" s="100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>
        <v>0.28263888888888888</v>
      </c>
      <c r="D34" s="100">
        <v>0.47569444444444442</v>
      </c>
      <c r="E34" s="105">
        <f t="shared" si="0"/>
        <v>0.19305555555555554</v>
      </c>
      <c r="F34" s="106" t="str">
        <f t="shared" si="1"/>
        <v/>
      </c>
      <c r="G34" s="103">
        <v>0.50555555555555554</v>
      </c>
      <c r="H34" s="100">
        <v>0.58750000000000002</v>
      </c>
      <c r="I34" s="65">
        <f t="shared" si="2"/>
        <v>8.1944444444444486E-2</v>
      </c>
      <c r="J34" s="85" t="str">
        <f t="shared" si="3"/>
        <v/>
      </c>
      <c r="K34" s="104"/>
      <c r="L34" s="100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105"/>
      <c r="F35" s="106"/>
      <c r="G35" s="103"/>
      <c r="H35" s="100"/>
      <c r="I35" s="65"/>
      <c r="J35" s="85"/>
      <c r="K35" s="104"/>
      <c r="L35" s="100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>
        <v>0.29930555555555555</v>
      </c>
      <c r="D36" s="100">
        <v>0.48958333333333331</v>
      </c>
      <c r="E36" s="105">
        <f t="shared" si="0"/>
        <v>0.19027777777777777</v>
      </c>
      <c r="F36" s="106" t="str">
        <f t="shared" si="1"/>
        <v>Late</v>
      </c>
      <c r="G36" s="103">
        <v>0.5541666666666667</v>
      </c>
      <c r="H36" s="100">
        <v>0.75</v>
      </c>
      <c r="I36" s="65">
        <f t="shared" si="2"/>
        <v>0.1958333333333333</v>
      </c>
      <c r="J36" s="85" t="str">
        <f t="shared" si="3"/>
        <v/>
      </c>
      <c r="K36" s="104"/>
      <c r="L36" s="100"/>
      <c r="M36" s="65" t="str">
        <f t="shared" si="4"/>
        <v/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4.7451388888888886</v>
      </c>
      <c r="F37" s="168">
        <f>COUNTIF(F6:F36,"Late")</f>
        <v>2</v>
      </c>
      <c r="G37" s="290" t="s">
        <v>139</v>
      </c>
      <c r="H37" s="290"/>
      <c r="I37" s="89">
        <f>SUM(I6:I36)</f>
        <v>4.0055555555555555</v>
      </c>
      <c r="J37" s="168">
        <f>COUNTIF(J6:J36,"Late")</f>
        <v>1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8.750694444444445</v>
      </c>
      <c r="F38" s="280"/>
      <c r="G38" s="281" t="s">
        <v>144</v>
      </c>
      <c r="H38" s="281"/>
      <c r="I38" s="90">
        <f>E38*24</f>
        <v>210.01666666666668</v>
      </c>
      <c r="J38" s="282" t="s">
        <v>143</v>
      </c>
      <c r="K38" s="282"/>
      <c r="L38" s="283">
        <f>F37+J37+N37</f>
        <v>3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139" t="s">
        <v>142</v>
      </c>
      <c r="D43" s="140"/>
      <c r="E43" s="140"/>
      <c r="F43" s="140"/>
      <c r="G43" s="97" t="s">
        <v>131</v>
      </c>
      <c r="H43" s="140" t="s">
        <v>147</v>
      </c>
      <c r="I43" s="140"/>
      <c r="J43" s="140"/>
      <c r="K43" s="140"/>
      <c r="L43" s="140"/>
      <c r="M43" s="141"/>
    </row>
    <row r="44" spans="1:14" x14ac:dyDescent="0.25">
      <c r="B44" s="102"/>
      <c r="C44" s="95" t="s">
        <v>63</v>
      </c>
    </row>
  </sheetData>
  <protectedRanges>
    <protectedRange sqref="A3:N3" name="Range4"/>
    <protectedRange sqref="G6:H36" name="Range2"/>
    <protectedRange sqref="C6:D36" name="Range1"/>
    <protectedRange sqref="K6:L36" name="Range3"/>
    <protectedRange sqref="A2:N2" name="Range5"/>
    <protectedRange sqref="A6:B6 A7:A35 B7:B36" name="Range6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C22:C25 C6:C19 C27:C36">
    <cfRule type="expression" dxfId="113" priority="9">
      <formula>$F6="Late"</formula>
    </cfRule>
  </conditionalFormatting>
  <conditionalFormatting sqref="G6:G36">
    <cfRule type="expression" dxfId="112" priority="8">
      <formula>$J6="Late"</formula>
    </cfRule>
  </conditionalFormatting>
  <conditionalFormatting sqref="K6:K36">
    <cfRule type="expression" dxfId="111" priority="7">
      <formula>$N6="Late"</formula>
    </cfRule>
  </conditionalFormatting>
  <conditionalFormatting sqref="K12">
    <cfRule type="expression" dxfId="110" priority="6">
      <formula>$N12="Late"</formula>
    </cfRule>
  </conditionalFormatting>
  <conditionalFormatting sqref="K18">
    <cfRule type="expression" dxfId="109" priority="5">
      <formula>$N18="Late"</formula>
    </cfRule>
  </conditionalFormatting>
  <conditionalFormatting sqref="C26">
    <cfRule type="expression" dxfId="108" priority="4">
      <formula>$F26="Late"</formula>
    </cfRule>
  </conditionalFormatting>
  <conditionalFormatting sqref="C20">
    <cfRule type="expression" dxfId="107" priority="3">
      <formula>$F20="Late"</formula>
    </cfRule>
  </conditionalFormatting>
  <conditionalFormatting sqref="C21">
    <cfRule type="expression" dxfId="106" priority="2">
      <formula>$F21="Late"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44"/>
  <sheetViews>
    <sheetView topLeftCell="A16" workbookViewId="0">
      <selection activeCell="H36" sqref="H36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.5703125" style="69" customWidth="1"/>
    <col min="11" max="11" width="5.42578125" style="69" customWidth="1"/>
    <col min="12" max="12" width="6.140625" style="69" customWidth="1"/>
    <col min="13" max="13" width="9.85546875" style="69" customWidth="1"/>
    <col min="14" max="14" width="7.42578125" style="69" customWidth="1"/>
    <col min="15" max="15" width="5.42578125" style="69" customWidth="1"/>
    <col min="16" max="17" width="9.140625" style="69"/>
    <col min="18" max="18" width="9.85546875" style="69" bestFit="1" customWidth="1"/>
    <col min="19" max="16384" width="9.140625" style="69"/>
  </cols>
  <sheetData>
    <row r="1" spans="1:18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8" ht="16.5" thickBot="1" x14ac:dyDescent="0.3">
      <c r="A2" s="263">
        <v>41824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8" ht="15.75" thickTop="1" x14ac:dyDescent="0.25">
      <c r="A3" s="264" t="s">
        <v>179</v>
      </c>
      <c r="B3" s="265"/>
      <c r="C3" s="265"/>
      <c r="D3" s="265"/>
      <c r="E3" s="265"/>
      <c r="F3" s="287" t="s">
        <v>175</v>
      </c>
      <c r="G3" s="287"/>
      <c r="H3" s="287"/>
      <c r="I3" s="287"/>
      <c r="J3" s="287"/>
      <c r="K3" s="287"/>
      <c r="L3" s="287"/>
      <c r="M3" s="287"/>
      <c r="N3" s="288"/>
    </row>
    <row r="4" spans="1:18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8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8" x14ac:dyDescent="0.25">
      <c r="A6" s="119">
        <v>26</v>
      </c>
      <c r="B6" s="118" t="s">
        <v>8</v>
      </c>
      <c r="C6" s="100">
        <v>0.27916666666666667</v>
      </c>
      <c r="D6" s="100">
        <v>0.48749999999999999</v>
      </c>
      <c r="E6" s="78">
        <f t="shared" ref="E6:E36" si="0">IF(OR(C6="",D6=""),"",D6-C6)</f>
        <v>0.20833333333333331</v>
      </c>
      <c r="F6" s="165" t="str">
        <f t="shared" ref="F6:F36" si="1">IF(AND(HOUR(C6)=7,MINUTE(C6)&gt;10),"Late",IF(HOUR(C6)&gt;7,"Late",""))</f>
        <v/>
      </c>
      <c r="G6" s="103">
        <v>0.5708333333333333</v>
      </c>
      <c r="H6" s="100">
        <v>0.71180555555555547</v>
      </c>
      <c r="I6" s="65">
        <f t="shared" ref="I6:I36" si="2">IF(OR(G6="",H6=""),"",H6-G6)</f>
        <v>0.14097222222222217</v>
      </c>
      <c r="J6" s="85" t="str">
        <f t="shared" ref="J6:J36" si="3">IF(AND(HOUR(G6)=13,MINUTE(G6)&gt;40),"Late",IF(HOUR(G6)&gt;13,"Late",""))</f>
        <v>Late</v>
      </c>
      <c r="K6" s="82"/>
      <c r="L6" s="65"/>
      <c r="M6" s="65" t="str">
        <f t="shared" ref="M6:M36" si="4">IF(OR(K6="",L6=""),"",L6-K6)</f>
        <v/>
      </c>
      <c r="N6" s="79" t="str">
        <f t="shared" ref="N6:N30" si="5">IF(AND(HOUR(K6)=5,MINUTE(K6)&gt;15),"Late",IF(HOUR(K6)&gt;5,"Late",""))</f>
        <v/>
      </c>
    </row>
    <row r="7" spans="1:18" x14ac:dyDescent="0.25">
      <c r="A7" s="119">
        <v>27</v>
      </c>
      <c r="B7" s="118" t="s">
        <v>9</v>
      </c>
      <c r="C7" s="100">
        <v>0.28958333333333336</v>
      </c>
      <c r="D7" s="100">
        <v>0.49791666666666662</v>
      </c>
      <c r="E7" s="78">
        <f>IF(OR(C7="",D7=""),"",D7-C7)</f>
        <v>0.20833333333333326</v>
      </c>
      <c r="F7" s="173" t="str">
        <f>IF(AND(HOUR(C7)=7,MINUTE(C7)&gt;10),"Late",IF(HOUR(C7)&gt;7,"Late",""))</f>
        <v/>
      </c>
      <c r="G7" s="103">
        <v>0.55277777777777781</v>
      </c>
      <c r="H7" s="100">
        <v>0.7090277777777777</v>
      </c>
      <c r="I7" s="65">
        <f>IF(OR(G7="",H7=""),"",H7-G7)</f>
        <v>0.15624999999999989</v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si="5"/>
        <v/>
      </c>
      <c r="R7" s="151"/>
    </row>
    <row r="8" spans="1:18" x14ac:dyDescent="0.25">
      <c r="A8" s="119">
        <v>28</v>
      </c>
      <c r="B8" s="118" t="s">
        <v>10</v>
      </c>
      <c r="C8" s="100">
        <v>0.28333333333333333</v>
      </c>
      <c r="D8" s="100">
        <v>0.48680555555555555</v>
      </c>
      <c r="E8" s="78">
        <f t="shared" si="0"/>
        <v>0.20347222222222222</v>
      </c>
      <c r="F8" s="165" t="str">
        <f t="shared" si="1"/>
        <v/>
      </c>
      <c r="G8" s="103">
        <v>0.54652777777777783</v>
      </c>
      <c r="H8" s="100">
        <v>0.72361111111111109</v>
      </c>
      <c r="I8" s="65">
        <f t="shared" si="2"/>
        <v>0.17708333333333326</v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  <c r="R8" s="151"/>
    </row>
    <row r="9" spans="1:18" x14ac:dyDescent="0.25">
      <c r="A9" s="119">
        <v>29</v>
      </c>
      <c r="B9" s="118" t="s">
        <v>11</v>
      </c>
      <c r="C9" s="100"/>
      <c r="D9" s="100"/>
      <c r="E9" s="78" t="str">
        <f t="shared" si="0"/>
        <v/>
      </c>
      <c r="F9" s="165" t="str">
        <f t="shared" si="1"/>
        <v/>
      </c>
      <c r="G9" s="103"/>
      <c r="H9" s="100"/>
      <c r="I9" s="65" t="str">
        <f t="shared" si="2"/>
        <v/>
      </c>
      <c r="J9" s="85" t="str">
        <f t="shared" si="3"/>
        <v/>
      </c>
      <c r="K9" s="82"/>
      <c r="L9" s="65"/>
      <c r="M9" s="65" t="str">
        <f t="shared" si="4"/>
        <v/>
      </c>
      <c r="N9" s="79" t="str">
        <f t="shared" si="5"/>
        <v/>
      </c>
    </row>
    <row r="10" spans="1:18" x14ac:dyDescent="0.25">
      <c r="A10" s="119">
        <v>30</v>
      </c>
      <c r="B10" s="118" t="s">
        <v>12</v>
      </c>
      <c r="C10" s="100">
        <v>0.28402777777777777</v>
      </c>
      <c r="D10" s="100">
        <v>0.4916666666666667</v>
      </c>
      <c r="E10" s="78">
        <f t="shared" si="0"/>
        <v>0.20763888888888893</v>
      </c>
      <c r="F10" s="165" t="str">
        <f t="shared" si="1"/>
        <v/>
      </c>
      <c r="G10" s="103">
        <v>0.54236111111111118</v>
      </c>
      <c r="H10" s="100">
        <v>0.70763888888888893</v>
      </c>
      <c r="I10" s="65">
        <f t="shared" si="2"/>
        <v>0.16527777777777775</v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8" x14ac:dyDescent="0.25">
      <c r="A11" s="119">
        <v>31</v>
      </c>
      <c r="B11" s="118" t="s">
        <v>13</v>
      </c>
      <c r="C11" s="100">
        <v>0.28263888888888888</v>
      </c>
      <c r="D11" s="100">
        <v>0.48055555555555557</v>
      </c>
      <c r="E11" s="78">
        <f t="shared" si="0"/>
        <v>0.19791666666666669</v>
      </c>
      <c r="F11" s="165" t="str">
        <f t="shared" si="1"/>
        <v/>
      </c>
      <c r="G11" s="103">
        <v>0.54305555555555551</v>
      </c>
      <c r="H11" s="100">
        <v>0.71180555555555547</v>
      </c>
      <c r="I11" s="65">
        <f t="shared" si="2"/>
        <v>0.16874999999999996</v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8" x14ac:dyDescent="0.25">
      <c r="A12" s="119">
        <v>1</v>
      </c>
      <c r="B12" s="118" t="s">
        <v>14</v>
      </c>
      <c r="C12" s="100">
        <v>0.28125</v>
      </c>
      <c r="D12" s="100">
        <v>0.48958333333333331</v>
      </c>
      <c r="E12" s="78">
        <f t="shared" si="0"/>
        <v>0.20833333333333331</v>
      </c>
      <c r="F12" s="165" t="str">
        <f t="shared" si="1"/>
        <v/>
      </c>
      <c r="G12" s="103">
        <v>0.54513888888888895</v>
      </c>
      <c r="H12" s="100">
        <v>0.70833333333333337</v>
      </c>
      <c r="I12" s="65">
        <f t="shared" si="2"/>
        <v>0.16319444444444442</v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8" x14ac:dyDescent="0.25">
      <c r="A13" s="119">
        <v>2</v>
      </c>
      <c r="B13" s="118" t="s">
        <v>8</v>
      </c>
      <c r="C13" s="100">
        <v>0.27083333333333331</v>
      </c>
      <c r="D13" s="100">
        <v>0.47986111111111113</v>
      </c>
      <c r="E13" s="78">
        <f t="shared" si="0"/>
        <v>0.20902777777777781</v>
      </c>
      <c r="F13" s="165" t="str">
        <f t="shared" si="1"/>
        <v/>
      </c>
      <c r="G13" s="103">
        <v>0.54791666666666672</v>
      </c>
      <c r="H13" s="100">
        <v>0.71736111111111101</v>
      </c>
      <c r="I13" s="65">
        <f t="shared" si="2"/>
        <v>0.16944444444444429</v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8" x14ac:dyDescent="0.25">
      <c r="A14" s="119">
        <v>3</v>
      </c>
      <c r="B14" s="118" t="s">
        <v>9</v>
      </c>
      <c r="C14" s="100">
        <v>0.27777777777777779</v>
      </c>
      <c r="D14" s="100">
        <v>0.48541666666666666</v>
      </c>
      <c r="E14" s="78">
        <f t="shared" si="0"/>
        <v>0.20763888888888887</v>
      </c>
      <c r="F14" s="165" t="str">
        <f t="shared" si="1"/>
        <v/>
      </c>
      <c r="G14" s="103">
        <v>0.53888888888888886</v>
      </c>
      <c r="H14" s="100">
        <v>0.71458333333333324</v>
      </c>
      <c r="I14" s="65">
        <f t="shared" si="2"/>
        <v>0.17569444444444438</v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8" x14ac:dyDescent="0.25">
      <c r="A15" s="119">
        <v>4</v>
      </c>
      <c r="B15" s="118" t="s">
        <v>10</v>
      </c>
      <c r="C15" s="100">
        <v>0.29305555555555557</v>
      </c>
      <c r="D15" s="100">
        <v>0.49027777777777781</v>
      </c>
      <c r="E15" s="78">
        <f t="shared" si="0"/>
        <v>0.19722222222222224</v>
      </c>
      <c r="F15" s="165" t="str">
        <f t="shared" si="1"/>
        <v/>
      </c>
      <c r="G15" s="103">
        <v>0.55347222222222225</v>
      </c>
      <c r="H15" s="100">
        <v>0.71111111111111114</v>
      </c>
      <c r="I15" s="65">
        <f t="shared" si="2"/>
        <v>0.15763888888888888</v>
      </c>
      <c r="J15" s="85" t="str">
        <f t="shared" si="3"/>
        <v/>
      </c>
      <c r="K15" s="82"/>
      <c r="L15" s="65"/>
      <c r="M15" s="65"/>
      <c r="N15" s="79"/>
    </row>
    <row r="16" spans="1:18" x14ac:dyDescent="0.25">
      <c r="A16" s="119">
        <v>5</v>
      </c>
      <c r="B16" s="118" t="s">
        <v>11</v>
      </c>
      <c r="C16" s="100">
        <v>0.26944444444444443</v>
      </c>
      <c r="D16" s="100">
        <v>0.48680555555555555</v>
      </c>
      <c r="E16" s="78">
        <f t="shared" si="0"/>
        <v>0.21736111111111112</v>
      </c>
      <c r="F16" s="165" t="str">
        <f t="shared" si="1"/>
        <v/>
      </c>
      <c r="G16" s="103">
        <v>0.54375000000000007</v>
      </c>
      <c r="H16" s="100">
        <v>0.70000000000000007</v>
      </c>
      <c r="I16" s="65">
        <f t="shared" si="2"/>
        <v>0.15625</v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0.28402777777777777</v>
      </c>
      <c r="D17" s="100">
        <v>0.47986111111111113</v>
      </c>
      <c r="E17" s="78">
        <f t="shared" si="0"/>
        <v>0.19583333333333336</v>
      </c>
      <c r="F17" s="165" t="str">
        <f t="shared" si="1"/>
        <v/>
      </c>
      <c r="G17" s="103">
        <v>0.5444444444444444</v>
      </c>
      <c r="H17" s="100">
        <v>0.70833333333333337</v>
      </c>
      <c r="I17" s="65">
        <f t="shared" si="2"/>
        <v>0.16388888888888897</v>
      </c>
      <c r="J17" s="85" t="str">
        <f t="shared" si="3"/>
        <v/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0.28402777777777777</v>
      </c>
      <c r="D18" s="100">
        <v>0.47986111111111113</v>
      </c>
      <c r="E18" s="78">
        <f t="shared" si="0"/>
        <v>0.19583333333333336</v>
      </c>
      <c r="F18" s="165" t="str">
        <f t="shared" si="1"/>
        <v/>
      </c>
      <c r="G18" s="103">
        <v>0.55486111111111114</v>
      </c>
      <c r="H18" s="100">
        <v>0.72499999999999998</v>
      </c>
      <c r="I18" s="65">
        <f t="shared" si="2"/>
        <v>0.17013888888888884</v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0.30138888888888887</v>
      </c>
      <c r="D19" s="100">
        <v>0.4861111111111111</v>
      </c>
      <c r="E19" s="78">
        <f t="shared" si="0"/>
        <v>0.18472222222222223</v>
      </c>
      <c r="F19" s="165" t="str">
        <f t="shared" si="1"/>
        <v>Late</v>
      </c>
      <c r="G19" s="103">
        <v>0.55486111111111114</v>
      </c>
      <c r="H19" s="100">
        <v>0.72499999999999998</v>
      </c>
      <c r="I19" s="65">
        <f>IF(OR(G19="",H19=""),"",H19-G19)</f>
        <v>0.17013888888888884</v>
      </c>
      <c r="J19" s="85" t="str">
        <f>IF(AND(HOUR(G19)=13,MINUTE(G19)&gt;40),"Late",IF(HOUR(G19)&gt;13,"Late",""))</f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>
        <v>0.27708333333333335</v>
      </c>
      <c r="D20" s="100">
        <v>0.4861111111111111</v>
      </c>
      <c r="E20" s="78">
        <f t="shared" si="0"/>
        <v>0.20902777777777776</v>
      </c>
      <c r="F20" s="165" t="str">
        <f t="shared" si="1"/>
        <v/>
      </c>
      <c r="G20" s="103">
        <v>0.55347222222222225</v>
      </c>
      <c r="H20" s="100">
        <v>0.72013888888888899</v>
      </c>
      <c r="I20" s="65">
        <f t="shared" si="2"/>
        <v>0.16666666666666674</v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0.28680555555555554</v>
      </c>
      <c r="D21" s="100">
        <v>0.4861111111111111</v>
      </c>
      <c r="E21" s="78">
        <f t="shared" si="0"/>
        <v>0.19930555555555557</v>
      </c>
      <c r="F21" s="165" t="str">
        <f t="shared" si="1"/>
        <v/>
      </c>
      <c r="G21" s="103">
        <v>0.55208333333333337</v>
      </c>
      <c r="H21" s="100">
        <v>0.71458333333333324</v>
      </c>
      <c r="I21" s="65">
        <f t="shared" si="2"/>
        <v>0.16249999999999987</v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0.29166666666666669</v>
      </c>
      <c r="D22" s="100">
        <v>0.47986111111111113</v>
      </c>
      <c r="E22" s="78">
        <f t="shared" si="0"/>
        <v>0.18819444444444444</v>
      </c>
      <c r="F22" s="165" t="str">
        <f t="shared" si="1"/>
        <v/>
      </c>
      <c r="G22" s="103">
        <v>0.55902777777777779</v>
      </c>
      <c r="H22" s="100">
        <v>0.71388888888888891</v>
      </c>
      <c r="I22" s="65">
        <f t="shared" si="2"/>
        <v>0.15486111111111112</v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78" t="str">
        <f t="shared" si="0"/>
        <v/>
      </c>
      <c r="F23" s="165" t="str">
        <f t="shared" si="1"/>
        <v/>
      </c>
      <c r="G23" s="103"/>
      <c r="H23" s="100"/>
      <c r="I23" s="65" t="str">
        <f t="shared" si="2"/>
        <v/>
      </c>
      <c r="J23" s="85" t="str">
        <f t="shared" si="3"/>
        <v/>
      </c>
      <c r="K23" s="82"/>
      <c r="L23" s="65"/>
      <c r="M23" s="65" t="str">
        <f>IF(OR(K23="",L23=""),"",L23-K23)</f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0.2902777777777778</v>
      </c>
      <c r="D24" s="100">
        <v>0.5</v>
      </c>
      <c r="E24" s="78">
        <f t="shared" si="0"/>
        <v>0.2097222222222222</v>
      </c>
      <c r="F24" s="165" t="str">
        <f t="shared" si="1"/>
        <v/>
      </c>
      <c r="G24" s="103">
        <v>0.55694444444444446</v>
      </c>
      <c r="H24" s="100">
        <v>0.71875</v>
      </c>
      <c r="I24" s="65">
        <f t="shared" si="2"/>
        <v>0.16180555555555554</v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0.27291666666666664</v>
      </c>
      <c r="D25" s="100">
        <v>0.49513888888888885</v>
      </c>
      <c r="E25" s="78">
        <f t="shared" si="0"/>
        <v>0.22222222222222221</v>
      </c>
      <c r="F25" s="165" t="str">
        <f t="shared" si="1"/>
        <v/>
      </c>
      <c r="G25" s="103">
        <v>0.5444444444444444</v>
      </c>
      <c r="H25" s="100">
        <v>0.7270833333333333</v>
      </c>
      <c r="I25" s="65">
        <f t="shared" si="2"/>
        <v>0.18263888888888891</v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0.29305555555555557</v>
      </c>
      <c r="D26" s="100">
        <v>0.48749999999999999</v>
      </c>
      <c r="E26" s="78">
        <f>IF(OR(C26="",D26=""),"",D26-C26)</f>
        <v>0.19444444444444442</v>
      </c>
      <c r="F26" s="173" t="str">
        <f>IF(AND(HOUR(C26)=7,MINUTE(C26)&gt;10),"Late",IF(HOUR(C26)&gt;7,"Late",""))</f>
        <v/>
      </c>
      <c r="G26" s="103">
        <v>0.53888888888888886</v>
      </c>
      <c r="H26" s="100">
        <v>0.71666666666666667</v>
      </c>
      <c r="I26" s="65">
        <f t="shared" si="2"/>
        <v>0.17777777777777781</v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0.27847222222222223</v>
      </c>
      <c r="D27" s="100">
        <v>0.48541666666666666</v>
      </c>
      <c r="E27" s="78">
        <f t="shared" si="0"/>
        <v>0.20694444444444443</v>
      </c>
      <c r="F27" s="165" t="str">
        <f t="shared" si="1"/>
        <v/>
      </c>
      <c r="G27" s="103">
        <v>0.55208333333333337</v>
      </c>
      <c r="H27" s="100">
        <v>0.74513888888888891</v>
      </c>
      <c r="I27" s="65">
        <f t="shared" si="2"/>
        <v>0.19305555555555554</v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0.28402777777777777</v>
      </c>
      <c r="D28" s="100">
        <v>0.47847222222222219</v>
      </c>
      <c r="E28" s="78">
        <f t="shared" si="0"/>
        <v>0.19444444444444442</v>
      </c>
      <c r="F28" s="165" t="str">
        <f t="shared" si="1"/>
        <v/>
      </c>
      <c r="G28" s="103">
        <v>0.54375000000000007</v>
      </c>
      <c r="H28" s="100">
        <v>0.73888888888888893</v>
      </c>
      <c r="I28" s="65">
        <f t="shared" si="2"/>
        <v>0.19513888888888886</v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0.27847222222222223</v>
      </c>
      <c r="D29" s="100">
        <v>0.50486111111111109</v>
      </c>
      <c r="E29" s="78">
        <f t="shared" si="0"/>
        <v>0.22638888888888886</v>
      </c>
      <c r="F29" s="165" t="str">
        <f t="shared" si="1"/>
        <v/>
      </c>
      <c r="G29" s="103">
        <v>0.54097222222222219</v>
      </c>
      <c r="H29" s="100">
        <v>0.73333333333333339</v>
      </c>
      <c r="I29" s="65">
        <f t="shared" si="2"/>
        <v>0.1923611111111112</v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78" t="str">
        <f t="shared" si="0"/>
        <v/>
      </c>
      <c r="F30" s="165" t="str">
        <f t="shared" si="1"/>
        <v/>
      </c>
      <c r="G30" s="103"/>
      <c r="H30" s="100"/>
      <c r="I30" s="65" t="str">
        <f t="shared" si="2"/>
        <v/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s="168" customFormat="1" x14ac:dyDescent="0.25">
      <c r="A31" s="119">
        <v>20</v>
      </c>
      <c r="B31" s="118" t="s">
        <v>12</v>
      </c>
      <c r="C31" s="100">
        <v>0.28472222222222221</v>
      </c>
      <c r="D31" s="100">
        <v>0.47916666666666669</v>
      </c>
      <c r="E31" s="78">
        <f t="shared" si="0"/>
        <v>0.19444444444444448</v>
      </c>
      <c r="F31" s="191" t="str">
        <f t="shared" si="1"/>
        <v/>
      </c>
      <c r="G31" s="103">
        <v>0.5395833333333333</v>
      </c>
      <c r="H31" s="100">
        <v>0.72569444444444453</v>
      </c>
      <c r="I31" s="65">
        <f t="shared" si="2"/>
        <v>0.18611111111111123</v>
      </c>
      <c r="J31" s="85" t="str">
        <f t="shared" si="3"/>
        <v/>
      </c>
      <c r="K31" s="82"/>
      <c r="L31" s="65"/>
      <c r="M31" s="65" t="str">
        <f t="shared" si="4"/>
        <v/>
      </c>
      <c r="N31" s="79"/>
    </row>
    <row r="32" spans="1:14" s="168" customFormat="1" x14ac:dyDescent="0.25">
      <c r="A32" s="119">
        <v>21</v>
      </c>
      <c r="B32" s="118" t="s">
        <v>13</v>
      </c>
      <c r="C32" s="100">
        <v>0.28819444444444448</v>
      </c>
      <c r="D32" s="100">
        <v>0.4909722222222222</v>
      </c>
      <c r="E32" s="78">
        <f t="shared" si="0"/>
        <v>0.20277777777777772</v>
      </c>
      <c r="F32" s="191" t="str">
        <f t="shared" si="1"/>
        <v/>
      </c>
      <c r="G32" s="103">
        <v>0.55972222222222223</v>
      </c>
      <c r="H32" s="100">
        <v>0.71458333333333324</v>
      </c>
      <c r="I32" s="65">
        <f t="shared" si="2"/>
        <v>0.15486111111111101</v>
      </c>
      <c r="J32" s="85" t="str">
        <f t="shared" si="3"/>
        <v/>
      </c>
      <c r="K32" s="82"/>
      <c r="L32" s="65"/>
      <c r="M32" s="65" t="str">
        <f t="shared" si="4"/>
        <v/>
      </c>
      <c r="N32" s="79"/>
    </row>
    <row r="33" spans="1:14" s="168" customFormat="1" x14ac:dyDescent="0.25">
      <c r="A33" s="119">
        <v>22</v>
      </c>
      <c r="B33" s="118" t="s">
        <v>14</v>
      </c>
      <c r="C33" s="100">
        <v>0.28888888888888892</v>
      </c>
      <c r="D33" s="100">
        <v>0.4861111111111111</v>
      </c>
      <c r="E33" s="78">
        <f t="shared" si="0"/>
        <v>0.19722222222222219</v>
      </c>
      <c r="F33" s="201" t="str">
        <f t="shared" si="1"/>
        <v/>
      </c>
      <c r="G33" s="103">
        <v>0.5493055555555556</v>
      </c>
      <c r="H33" s="100">
        <v>0.71458333333333324</v>
      </c>
      <c r="I33" s="65">
        <f t="shared" si="2"/>
        <v>0.16527777777777763</v>
      </c>
      <c r="J33" s="85" t="str">
        <f t="shared" si="3"/>
        <v/>
      </c>
      <c r="K33" s="82"/>
      <c r="L33" s="65"/>
      <c r="M33" s="65" t="str">
        <f t="shared" si="4"/>
        <v/>
      </c>
      <c r="N33" s="79"/>
    </row>
    <row r="34" spans="1:14" s="168" customFormat="1" x14ac:dyDescent="0.25">
      <c r="A34" s="119">
        <v>23</v>
      </c>
      <c r="B34" s="118" t="s">
        <v>8</v>
      </c>
      <c r="C34" s="212">
        <v>0.29166666666666669</v>
      </c>
      <c r="D34" s="100">
        <v>0.48402777777777778</v>
      </c>
      <c r="E34" s="78">
        <f t="shared" si="0"/>
        <v>0.19236111111111109</v>
      </c>
      <c r="F34" s="201" t="str">
        <f t="shared" si="1"/>
        <v/>
      </c>
      <c r="G34" s="103">
        <v>0.58819444444444446</v>
      </c>
      <c r="H34" s="100">
        <v>0.71875</v>
      </c>
      <c r="I34" s="65">
        <f t="shared" si="2"/>
        <v>0.13055555555555554</v>
      </c>
      <c r="J34" s="85" t="str">
        <f t="shared" si="3"/>
        <v>Late</v>
      </c>
      <c r="K34" s="82"/>
      <c r="L34" s="65"/>
      <c r="M34" s="65" t="str">
        <f t="shared" si="4"/>
        <v/>
      </c>
      <c r="N34" s="79"/>
    </row>
    <row r="35" spans="1:14" s="168" customFormat="1" x14ac:dyDescent="0.25">
      <c r="A35" s="119">
        <v>24</v>
      </c>
      <c r="B35" s="118" t="s">
        <v>9</v>
      </c>
      <c r="C35" s="100">
        <v>0.31111111111111112</v>
      </c>
      <c r="D35" s="100">
        <v>0.4909722222222222</v>
      </c>
      <c r="E35" s="78">
        <f t="shared" si="0"/>
        <v>0.17986111111111108</v>
      </c>
      <c r="F35" s="209" t="str">
        <f t="shared" si="1"/>
        <v>Late</v>
      </c>
      <c r="G35" s="103">
        <v>0.5444444444444444</v>
      </c>
      <c r="H35" s="100">
        <v>0.71527777777777779</v>
      </c>
      <c r="I35" s="65">
        <f t="shared" si="2"/>
        <v>0.17083333333333339</v>
      </c>
      <c r="J35" s="85" t="str">
        <f t="shared" si="3"/>
        <v/>
      </c>
      <c r="K35" s="82"/>
      <c r="L35" s="65"/>
      <c r="M35" s="65"/>
      <c r="N35" s="79"/>
    </row>
    <row r="36" spans="1:14" x14ac:dyDescent="0.25">
      <c r="A36" s="210">
        <v>25</v>
      </c>
      <c r="B36" s="118" t="s">
        <v>10</v>
      </c>
      <c r="C36" s="100">
        <v>0.28680555555555554</v>
      </c>
      <c r="D36" s="100">
        <v>0.50486111111111109</v>
      </c>
      <c r="E36" s="78">
        <f t="shared" si="0"/>
        <v>0.21805555555555556</v>
      </c>
      <c r="F36" s="201" t="str">
        <f t="shared" si="1"/>
        <v/>
      </c>
      <c r="G36" s="103">
        <v>0.5708333333333333</v>
      </c>
      <c r="H36" s="212">
        <v>0.71527777777777779</v>
      </c>
      <c r="I36" s="65">
        <f t="shared" si="2"/>
        <v>0.14444444444444449</v>
      </c>
      <c r="J36" s="85" t="str">
        <f t="shared" si="3"/>
        <v>Late</v>
      </c>
      <c r="K36" s="82"/>
      <c r="L36" s="65"/>
      <c r="M36" s="65" t="str">
        <f t="shared" si="4"/>
        <v/>
      </c>
      <c r="N36" s="79"/>
    </row>
    <row r="37" spans="1:14" x14ac:dyDescent="0.25">
      <c r="A37" s="168"/>
      <c r="B37" s="290" t="s">
        <v>138</v>
      </c>
      <c r="C37" s="290"/>
      <c r="D37" s="290"/>
      <c r="E37" s="89">
        <f>SUM(E6:E36)</f>
        <v>5.6770833333333339</v>
      </c>
      <c r="F37" s="168">
        <f>COUNTIF(F6:F36,"Late")</f>
        <v>2</v>
      </c>
      <c r="G37" s="290" t="s">
        <v>139</v>
      </c>
      <c r="H37" s="290"/>
      <c r="I37" s="89">
        <f>SUM(I6:I36)</f>
        <v>4.6736111111111107</v>
      </c>
      <c r="J37" s="168">
        <f>COUNTIF(J6:J36,"Late")</f>
        <v>3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10.350694444444445</v>
      </c>
      <c r="F38" s="280"/>
      <c r="G38" s="281" t="s">
        <v>144</v>
      </c>
      <c r="H38" s="281"/>
      <c r="I38" s="90">
        <f>E38*24</f>
        <v>248.41666666666669</v>
      </c>
      <c r="J38" s="282" t="s">
        <v>143</v>
      </c>
      <c r="K38" s="282"/>
      <c r="L38" s="283">
        <f>F37+J37+N37</f>
        <v>5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148" t="s">
        <v>142</v>
      </c>
      <c r="D43" s="149"/>
      <c r="E43" s="149"/>
      <c r="F43" s="149"/>
      <c r="G43" s="97" t="s">
        <v>131</v>
      </c>
      <c r="H43" s="149" t="s">
        <v>147</v>
      </c>
      <c r="I43" s="149"/>
      <c r="J43" s="149"/>
      <c r="K43" s="149"/>
      <c r="L43" s="149"/>
      <c r="M43" s="150"/>
    </row>
    <row r="44" spans="1:14" x14ac:dyDescent="0.25">
      <c r="B44" s="102"/>
      <c r="C44" s="95" t="s">
        <v>63</v>
      </c>
    </row>
  </sheetData>
  <protectedRanges>
    <protectedRange sqref="A3:N3" name="Range4"/>
    <protectedRange sqref="G6:H7 G29:H29 G24:H24 G14:H15 G9:H11" name="Range2"/>
    <protectedRange sqref="K6:L36" name="Range3"/>
    <protectedRange sqref="C6:D11" name="Range1_1"/>
    <protectedRange sqref="C12:D36" name="Range1_2"/>
    <protectedRange sqref="G12:H13 G25:H28 G8:H8 G16:H23 G30:H36" name="Range2_1"/>
    <protectedRange sqref="A2:N2" name="Range5_1"/>
    <protectedRange sqref="A6:B6 A7:A35 B7:B36" name="Range6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C27 C29:C36 C8:C25">
    <cfRule type="expression" dxfId="105" priority="18">
      <formula>$F8="Late"</formula>
    </cfRule>
  </conditionalFormatting>
  <conditionalFormatting sqref="G22:G23 G27:G28 G16:G18 G30:G36 G9:G13">
    <cfRule type="expression" dxfId="104" priority="17">
      <formula>$J9="Late"</formula>
    </cfRule>
  </conditionalFormatting>
  <conditionalFormatting sqref="K6:K36">
    <cfRule type="expression" dxfId="103" priority="16">
      <formula>$N6="Late"</formula>
    </cfRule>
  </conditionalFormatting>
  <conditionalFormatting sqref="C6">
    <cfRule type="expression" dxfId="102" priority="15">
      <formula>$F6="Late"</formula>
    </cfRule>
  </conditionalFormatting>
  <conditionalFormatting sqref="G19:G21">
    <cfRule type="expression" dxfId="101" priority="13">
      <formula>$J19="Late"</formula>
    </cfRule>
  </conditionalFormatting>
  <conditionalFormatting sqref="G25">
    <cfRule type="expression" dxfId="100" priority="12">
      <formula>$J25="Late"</formula>
    </cfRule>
  </conditionalFormatting>
  <conditionalFormatting sqref="G7">
    <cfRule type="expression" dxfId="99" priority="11">
      <formula>$J7="Late"</formula>
    </cfRule>
  </conditionalFormatting>
  <conditionalFormatting sqref="C7">
    <cfRule type="expression" dxfId="98" priority="10">
      <formula>$F7="Late"</formula>
    </cfRule>
  </conditionalFormatting>
  <conditionalFormatting sqref="C26">
    <cfRule type="expression" dxfId="97" priority="9">
      <formula>$F26="Late"</formula>
    </cfRule>
  </conditionalFormatting>
  <conditionalFormatting sqref="G26">
    <cfRule type="expression" dxfId="96" priority="8">
      <formula>$J26="Late"</formula>
    </cfRule>
  </conditionalFormatting>
  <conditionalFormatting sqref="G6">
    <cfRule type="expression" dxfId="95" priority="7">
      <formula>$J6="Late"</formula>
    </cfRule>
  </conditionalFormatting>
  <conditionalFormatting sqref="G29">
    <cfRule type="expression" dxfId="94" priority="6">
      <formula>$J29="Late"</formula>
    </cfRule>
  </conditionalFormatting>
  <conditionalFormatting sqref="G24">
    <cfRule type="expression" dxfId="93" priority="5">
      <formula>$J24="Late"</formula>
    </cfRule>
  </conditionalFormatting>
  <conditionalFormatting sqref="C28">
    <cfRule type="expression" dxfId="92" priority="4">
      <formula>$F28="Late"</formula>
    </cfRule>
  </conditionalFormatting>
  <conditionalFormatting sqref="G14">
    <cfRule type="expression" dxfId="91" priority="3">
      <formula>$J14="Late"</formula>
    </cfRule>
  </conditionalFormatting>
  <conditionalFormatting sqref="G15">
    <cfRule type="expression" dxfId="90" priority="2">
      <formula>$J15="Late"</formula>
    </cfRule>
  </conditionalFormatting>
  <conditionalFormatting sqref="G8">
    <cfRule type="expression" dxfId="89" priority="1">
      <formula>$J8="Late"</formula>
    </cfRule>
  </conditionalFormatting>
  <dataValidations count="3"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19" workbookViewId="0">
      <selection activeCell="L31" sqref="L31"/>
    </sheetView>
  </sheetViews>
  <sheetFormatPr defaultColWidth="9.140625" defaultRowHeight="15" x14ac:dyDescent="0.25"/>
  <cols>
    <col min="1" max="1" width="6.140625" style="164" customWidth="1"/>
    <col min="2" max="2" width="6.42578125" style="68" customWidth="1"/>
    <col min="3" max="4" width="6.42578125" style="164" customWidth="1"/>
    <col min="5" max="5" width="9.42578125" style="164" customWidth="1"/>
    <col min="6" max="6" width="6.28515625" style="164" customWidth="1"/>
    <col min="7" max="8" width="6" style="164" customWidth="1"/>
    <col min="9" max="9" width="9.140625" style="164" customWidth="1"/>
    <col min="10" max="10" width="6.5703125" style="164" customWidth="1"/>
    <col min="11" max="12" width="6.140625" style="164" customWidth="1"/>
    <col min="13" max="13" width="8.85546875" style="164" customWidth="1"/>
    <col min="14" max="14" width="7.28515625" style="164" customWidth="1"/>
    <col min="15" max="15" width="5.42578125" style="164" customWidth="1"/>
    <col min="16" max="16384" width="9.140625" style="164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256</v>
      </c>
      <c r="B3" s="265"/>
      <c r="C3" s="265"/>
      <c r="D3" s="265"/>
      <c r="E3" s="265"/>
      <c r="F3" s="287" t="s">
        <v>150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105" t="str">
        <f t="shared" ref="E6:E36" si="0">IF(OR(C6="",D6=""),"",D6-C6)</f>
        <v/>
      </c>
      <c r="F6" s="106" t="str">
        <f t="shared" ref="F6:F30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6" si="3">IF(AND(HOUR(G6)=13,MINUTE(G6)&gt;40),"Late",IF(HOUR(G6)&gt;13,"Late",""))</f>
        <v/>
      </c>
      <c r="K6" s="104"/>
      <c r="L6" s="100"/>
      <c r="M6" s="65" t="str">
        <f t="shared" ref="M6:M36" si="4">IF(OR(K6="",L6=""),"",L6-K6)</f>
        <v/>
      </c>
      <c r="N6" s="79" t="str">
        <f>IF(AND(HOUR(K6)=17,MINUTE(K6)&gt;45),"Late",IF(HOUR(K6)&gt;17,"Late",""))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105" t="str">
        <f t="shared" si="0"/>
        <v/>
      </c>
      <c r="F7" s="106" t="str">
        <f t="shared" si="1"/>
        <v/>
      </c>
      <c r="G7" s="103"/>
      <c r="H7" s="100"/>
      <c r="I7" s="65" t="str">
        <f t="shared" si="2"/>
        <v/>
      </c>
      <c r="J7" s="85" t="str">
        <f t="shared" si="3"/>
        <v/>
      </c>
      <c r="K7" s="104"/>
      <c r="L7" s="100"/>
      <c r="M7" s="65" t="str">
        <f t="shared" si="4"/>
        <v/>
      </c>
      <c r="N7" s="79" t="str">
        <f t="shared" ref="N7:N36" si="5">IF(AND(HOUR(K7)=17,MINUTE(K7)&gt;45),"Late",IF(HOUR(K7)&gt;17,"Late",""))</f>
        <v/>
      </c>
    </row>
    <row r="8" spans="1:14" x14ac:dyDescent="0.25">
      <c r="A8" s="119">
        <v>28</v>
      </c>
      <c r="B8" s="118" t="s">
        <v>10</v>
      </c>
      <c r="C8" s="100"/>
      <c r="D8" s="100"/>
      <c r="E8" s="105" t="str">
        <f t="shared" si="0"/>
        <v/>
      </c>
      <c r="F8" s="106" t="str">
        <f t="shared" si="1"/>
        <v/>
      </c>
      <c r="G8" s="103"/>
      <c r="H8" s="100"/>
      <c r="I8" s="65" t="str">
        <f t="shared" si="2"/>
        <v/>
      </c>
      <c r="J8" s="85" t="str">
        <f t="shared" si="3"/>
        <v/>
      </c>
      <c r="K8" s="104"/>
      <c r="L8" s="100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/>
      <c r="D9" s="100"/>
      <c r="E9" s="105" t="str">
        <f t="shared" si="0"/>
        <v/>
      </c>
      <c r="F9" s="106" t="str">
        <f t="shared" si="1"/>
        <v/>
      </c>
      <c r="G9" s="103"/>
      <c r="H9" s="100"/>
      <c r="I9" s="65" t="str">
        <f t="shared" si="2"/>
        <v/>
      </c>
      <c r="J9" s="85" t="str">
        <f t="shared" si="3"/>
        <v/>
      </c>
      <c r="K9" s="104"/>
      <c r="L9" s="100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/>
      <c r="D10" s="100"/>
      <c r="E10" s="105" t="str">
        <f t="shared" si="0"/>
        <v/>
      </c>
      <c r="F10" s="106" t="str">
        <f t="shared" si="1"/>
        <v/>
      </c>
      <c r="G10" s="103"/>
      <c r="H10" s="100"/>
      <c r="I10" s="65" t="str">
        <f t="shared" si="2"/>
        <v/>
      </c>
      <c r="J10" s="85" t="str">
        <f t="shared" si="3"/>
        <v/>
      </c>
      <c r="K10" s="104"/>
      <c r="L10" s="100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/>
      <c r="D11" s="100"/>
      <c r="E11" s="105" t="str">
        <f t="shared" si="0"/>
        <v/>
      </c>
      <c r="F11" s="106"/>
      <c r="G11" s="103"/>
      <c r="H11" s="100"/>
      <c r="I11" s="65" t="str">
        <f t="shared" si="2"/>
        <v/>
      </c>
      <c r="J11" s="85"/>
      <c r="K11" s="104"/>
      <c r="L11" s="100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105" t="str">
        <f t="shared" si="0"/>
        <v/>
      </c>
      <c r="F12" s="106" t="str">
        <f t="shared" si="1"/>
        <v/>
      </c>
      <c r="G12" s="103"/>
      <c r="H12" s="100"/>
      <c r="I12" s="65" t="str">
        <f t="shared" si="2"/>
        <v/>
      </c>
      <c r="J12" s="85" t="str">
        <f t="shared" si="3"/>
        <v/>
      </c>
      <c r="K12" s="104"/>
      <c r="L12" s="100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105" t="str">
        <f t="shared" si="0"/>
        <v/>
      </c>
      <c r="F13" s="106" t="str">
        <f t="shared" si="1"/>
        <v/>
      </c>
      <c r="G13" s="103"/>
      <c r="H13" s="100"/>
      <c r="I13" s="65" t="str">
        <f t="shared" si="2"/>
        <v/>
      </c>
      <c r="J13" s="85" t="str">
        <f t="shared" si="3"/>
        <v/>
      </c>
      <c r="K13" s="104"/>
      <c r="L13" s="100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105" t="str">
        <f t="shared" si="0"/>
        <v/>
      </c>
      <c r="F14" s="106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104"/>
      <c r="L14" s="100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/>
      <c r="D15" s="100"/>
      <c r="E15" s="105" t="str">
        <f t="shared" si="0"/>
        <v/>
      </c>
      <c r="F15" s="106" t="str">
        <f t="shared" si="1"/>
        <v/>
      </c>
      <c r="G15" s="103"/>
      <c r="H15" s="100"/>
      <c r="I15" s="65" t="str">
        <f t="shared" si="2"/>
        <v/>
      </c>
      <c r="J15" s="85" t="str">
        <f t="shared" si="3"/>
        <v/>
      </c>
      <c r="K15" s="104"/>
      <c r="L15" s="100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105" t="str">
        <f t="shared" si="0"/>
        <v/>
      </c>
      <c r="F16" s="106" t="str">
        <f t="shared" si="1"/>
        <v/>
      </c>
      <c r="G16" s="103"/>
      <c r="H16" s="100"/>
      <c r="I16" s="65" t="str">
        <f t="shared" si="2"/>
        <v/>
      </c>
      <c r="J16" s="85" t="str">
        <f t="shared" si="3"/>
        <v/>
      </c>
      <c r="K16" s="104"/>
      <c r="L16" s="100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105" t="str">
        <f t="shared" si="0"/>
        <v/>
      </c>
      <c r="F17" s="106" t="str">
        <f t="shared" si="1"/>
        <v/>
      </c>
      <c r="G17" s="103"/>
      <c r="H17" s="100"/>
      <c r="I17" s="65" t="str">
        <f t="shared" si="2"/>
        <v/>
      </c>
      <c r="J17" s="85" t="str">
        <f t="shared" si="3"/>
        <v/>
      </c>
      <c r="K17" s="104"/>
      <c r="L17" s="100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/>
      <c r="D18" s="100"/>
      <c r="E18" s="105" t="str">
        <f t="shared" si="0"/>
        <v/>
      </c>
      <c r="F18" s="106" t="str">
        <f t="shared" si="1"/>
        <v/>
      </c>
      <c r="G18" s="103"/>
      <c r="H18" s="100"/>
      <c r="I18" s="65" t="str">
        <f t="shared" si="2"/>
        <v/>
      </c>
      <c r="J18" s="85" t="str">
        <f t="shared" si="3"/>
        <v/>
      </c>
      <c r="K18" s="104"/>
      <c r="L18" s="100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105" t="str">
        <f t="shared" si="0"/>
        <v/>
      </c>
      <c r="F19" s="106" t="str">
        <f t="shared" si="1"/>
        <v/>
      </c>
      <c r="G19" s="103"/>
      <c r="H19" s="100"/>
      <c r="I19" s="65" t="str">
        <f t="shared" si="2"/>
        <v/>
      </c>
      <c r="J19" s="85" t="str">
        <f t="shared" si="3"/>
        <v/>
      </c>
      <c r="K19" s="104"/>
      <c r="L19" s="100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105" t="str">
        <f t="shared" si="0"/>
        <v/>
      </c>
      <c r="F20" s="106" t="str">
        <f t="shared" si="1"/>
        <v/>
      </c>
      <c r="G20" s="103"/>
      <c r="H20" s="100"/>
      <c r="I20" s="65" t="str">
        <f t="shared" si="2"/>
        <v/>
      </c>
      <c r="J20" s="85" t="str">
        <f t="shared" si="3"/>
        <v/>
      </c>
      <c r="K20" s="104"/>
      <c r="L20" s="100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105" t="str">
        <f t="shared" si="0"/>
        <v/>
      </c>
      <c r="F21" s="106" t="str">
        <f t="shared" si="1"/>
        <v/>
      </c>
      <c r="G21" s="103"/>
      <c r="H21" s="100"/>
      <c r="I21" s="65" t="str">
        <f t="shared" si="2"/>
        <v/>
      </c>
      <c r="J21" s="85" t="str">
        <f t="shared" si="3"/>
        <v/>
      </c>
      <c r="K21" s="104"/>
      <c r="L21" s="100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105" t="str">
        <f t="shared" si="0"/>
        <v/>
      </c>
      <c r="F22" s="106" t="str">
        <f t="shared" si="1"/>
        <v/>
      </c>
      <c r="G22" s="103"/>
      <c r="H22" s="100"/>
      <c r="I22" s="65" t="str">
        <f t="shared" si="2"/>
        <v/>
      </c>
      <c r="J22" s="85" t="str">
        <f t="shared" si="3"/>
        <v/>
      </c>
      <c r="K22" s="104"/>
      <c r="L22" s="100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105" t="str">
        <f t="shared" si="0"/>
        <v/>
      </c>
      <c r="F23" s="106" t="str">
        <f t="shared" si="1"/>
        <v/>
      </c>
      <c r="G23" s="103"/>
      <c r="H23" s="100"/>
      <c r="I23" s="65" t="str">
        <f t="shared" si="2"/>
        <v/>
      </c>
      <c r="J23" s="85" t="str">
        <f t="shared" si="3"/>
        <v/>
      </c>
      <c r="K23" s="104"/>
      <c r="L23" s="100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/>
      <c r="D24" s="100"/>
      <c r="E24" s="105" t="str">
        <f t="shared" si="0"/>
        <v/>
      </c>
      <c r="F24" s="106" t="str">
        <f t="shared" si="1"/>
        <v/>
      </c>
      <c r="G24" s="103"/>
      <c r="H24" s="100"/>
      <c r="I24" s="65" t="str">
        <f t="shared" si="2"/>
        <v/>
      </c>
      <c r="J24" s="85" t="str">
        <f t="shared" si="3"/>
        <v/>
      </c>
      <c r="K24" s="104"/>
      <c r="L24" s="100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/>
      <c r="D25" s="100"/>
      <c r="E25" s="105" t="str">
        <f t="shared" si="0"/>
        <v/>
      </c>
      <c r="F25" s="106" t="str">
        <f t="shared" si="1"/>
        <v/>
      </c>
      <c r="G25" s="103"/>
      <c r="H25" s="100"/>
      <c r="I25" s="65" t="str">
        <f t="shared" si="2"/>
        <v/>
      </c>
      <c r="J25" s="85" t="str">
        <f t="shared" si="3"/>
        <v/>
      </c>
      <c r="K25" s="104"/>
      <c r="L25" s="100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/>
      <c r="D26" s="100"/>
      <c r="E26" s="105" t="str">
        <f t="shared" si="0"/>
        <v/>
      </c>
      <c r="F26" s="106" t="str">
        <f t="shared" si="1"/>
        <v/>
      </c>
      <c r="G26" s="103"/>
      <c r="H26" s="100"/>
      <c r="I26" s="65" t="str">
        <f t="shared" si="2"/>
        <v/>
      </c>
      <c r="J26" s="85" t="str">
        <f t="shared" si="3"/>
        <v/>
      </c>
      <c r="K26" s="104"/>
      <c r="L26" s="100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105" t="str">
        <f t="shared" si="0"/>
        <v/>
      </c>
      <c r="F27" s="106" t="str">
        <f t="shared" si="1"/>
        <v/>
      </c>
      <c r="G27" s="103"/>
      <c r="H27" s="100"/>
      <c r="I27" s="65" t="str">
        <f t="shared" si="2"/>
        <v/>
      </c>
      <c r="J27" s="85" t="str">
        <f t="shared" si="3"/>
        <v/>
      </c>
      <c r="K27" s="104"/>
      <c r="L27" s="100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105" t="str">
        <f t="shared" si="0"/>
        <v/>
      </c>
      <c r="F28" s="106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104"/>
      <c r="L28" s="100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/>
      <c r="D29" s="100"/>
      <c r="E29" s="105" t="str">
        <f t="shared" si="0"/>
        <v/>
      </c>
      <c r="F29" s="106" t="str">
        <f t="shared" si="1"/>
        <v/>
      </c>
      <c r="G29" s="103"/>
      <c r="H29" s="100"/>
      <c r="I29" s="65" t="str">
        <f t="shared" si="2"/>
        <v/>
      </c>
      <c r="J29" s="85" t="str">
        <f t="shared" si="3"/>
        <v/>
      </c>
      <c r="K29" s="104"/>
      <c r="L29" s="100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105" t="str">
        <f t="shared" si="0"/>
        <v/>
      </c>
      <c r="F30" s="106" t="str">
        <f t="shared" si="1"/>
        <v/>
      </c>
      <c r="G30" s="103"/>
      <c r="H30" s="100"/>
      <c r="I30" s="65" t="str">
        <f t="shared" si="2"/>
        <v/>
      </c>
      <c r="J30" s="85" t="str">
        <f t="shared" si="3"/>
        <v/>
      </c>
      <c r="K30" s="104"/>
      <c r="L30" s="100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/>
      <c r="D31" s="100"/>
      <c r="E31" s="105" t="str">
        <f t="shared" si="0"/>
        <v/>
      </c>
      <c r="F31" s="165"/>
      <c r="G31" s="103"/>
      <c r="H31" s="100"/>
      <c r="I31" s="65" t="str">
        <f t="shared" si="2"/>
        <v/>
      </c>
      <c r="J31" s="85" t="str">
        <f t="shared" si="3"/>
        <v/>
      </c>
      <c r="K31" s="104"/>
      <c r="L31" s="100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/>
      <c r="D32" s="100"/>
      <c r="E32" s="105" t="str">
        <f t="shared" si="0"/>
        <v/>
      </c>
      <c r="F32" s="201"/>
      <c r="G32" s="103"/>
      <c r="H32" s="100"/>
      <c r="I32" s="65" t="str">
        <f t="shared" si="2"/>
        <v/>
      </c>
      <c r="J32" s="85" t="str">
        <f t="shared" si="3"/>
        <v/>
      </c>
      <c r="K32" s="104"/>
      <c r="L32" s="100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/>
      <c r="D33" s="100"/>
      <c r="E33" s="105" t="str">
        <f t="shared" si="0"/>
        <v/>
      </c>
      <c r="F33" s="201"/>
      <c r="G33" s="103"/>
      <c r="H33" s="100"/>
      <c r="I33" s="65" t="str">
        <f t="shared" si="2"/>
        <v/>
      </c>
      <c r="J33" s="85" t="str">
        <f t="shared" si="3"/>
        <v/>
      </c>
      <c r="K33" s="218">
        <v>0.70833333333333337</v>
      </c>
      <c r="L33" s="212">
        <v>0.85416666666666663</v>
      </c>
      <c r="M33" s="65">
        <f t="shared" si="4"/>
        <v>0.14583333333333326</v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212">
        <v>0.29166666666666669</v>
      </c>
      <c r="D34" s="212">
        <v>0.47916666666666669</v>
      </c>
      <c r="E34" s="105">
        <f t="shared" si="0"/>
        <v>0.1875</v>
      </c>
      <c r="F34" s="201"/>
      <c r="G34" s="213">
        <v>0.54166666666666663</v>
      </c>
      <c r="H34" s="212">
        <v>0.70833333333333337</v>
      </c>
      <c r="I34" s="65">
        <f t="shared" si="2"/>
        <v>0.16666666666666674</v>
      </c>
      <c r="J34" s="85" t="str">
        <f t="shared" si="3"/>
        <v/>
      </c>
      <c r="K34" s="104"/>
      <c r="L34" s="100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212">
        <v>0.29166666666666669</v>
      </c>
      <c r="D35" s="212">
        <v>0.47916666666666669</v>
      </c>
      <c r="E35" s="105">
        <f t="shared" si="0"/>
        <v>0.1875</v>
      </c>
      <c r="F35" s="209"/>
      <c r="G35" s="213">
        <v>0.54166666666666663</v>
      </c>
      <c r="H35" s="212">
        <v>0.70833333333333337</v>
      </c>
      <c r="I35" s="65">
        <f t="shared" si="2"/>
        <v>0.16666666666666674</v>
      </c>
      <c r="J35" s="85"/>
      <c r="K35" s="104"/>
      <c r="L35" s="100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/>
      <c r="D36" s="100"/>
      <c r="E36" s="105" t="str">
        <f t="shared" si="0"/>
        <v/>
      </c>
      <c r="F36" s="201"/>
      <c r="G36" s="103"/>
      <c r="H36" s="100"/>
      <c r="I36" s="65" t="str">
        <f t="shared" si="2"/>
        <v/>
      </c>
      <c r="J36" s="85" t="str">
        <f t="shared" si="3"/>
        <v/>
      </c>
      <c r="K36" s="218">
        <v>0.70833333333333337</v>
      </c>
      <c r="L36" s="212">
        <v>0.85416666666666663</v>
      </c>
      <c r="M36" s="65">
        <f t="shared" si="4"/>
        <v>0.14583333333333326</v>
      </c>
      <c r="N36" s="79" t="str">
        <f t="shared" si="5"/>
        <v/>
      </c>
    </row>
    <row r="37" spans="1:14" ht="15.75" thickBot="1" x14ac:dyDescent="0.3">
      <c r="A37" s="168"/>
      <c r="B37" s="290" t="s">
        <v>138</v>
      </c>
      <c r="C37" s="290"/>
      <c r="D37" s="290"/>
      <c r="E37" s="89">
        <f>SUM(E6:E36)</f>
        <v>0.375</v>
      </c>
      <c r="F37" s="168">
        <f>COUNTIF(F6:F36,"Late")</f>
        <v>0</v>
      </c>
      <c r="G37" s="290" t="s">
        <v>139</v>
      </c>
      <c r="H37" s="290"/>
      <c r="I37" s="89">
        <f>SUM(I6:I36)</f>
        <v>0.33333333333333348</v>
      </c>
      <c r="J37" s="168">
        <f>COUNTIF(J6:J36,"Late")</f>
        <v>0</v>
      </c>
      <c r="K37" s="317" t="s">
        <v>140</v>
      </c>
      <c r="L37" s="317"/>
      <c r="M37" s="89">
        <f>SUM(M6:M36)</f>
        <v>0.29166666666666652</v>
      </c>
      <c r="N37" s="168">
        <f>COUNTIF(N6:N36,"Late")</f>
        <v>0</v>
      </c>
    </row>
    <row r="38" spans="1:14" ht="15.75" thickTop="1" x14ac:dyDescent="0.25">
      <c r="A38" s="168"/>
      <c r="B38" s="318" t="s">
        <v>141</v>
      </c>
      <c r="C38" s="319"/>
      <c r="D38" s="320"/>
      <c r="E38" s="321">
        <f>E37+I37+M37</f>
        <v>1</v>
      </c>
      <c r="F38" s="322"/>
      <c r="G38" s="323" t="s">
        <v>144</v>
      </c>
      <c r="H38" s="324"/>
      <c r="I38" s="90">
        <f>E38*24</f>
        <v>24</v>
      </c>
      <c r="J38" s="325" t="s">
        <v>143</v>
      </c>
      <c r="K38" s="326"/>
      <c r="L38" s="327">
        <f>F37+J37+N37</f>
        <v>0</v>
      </c>
      <c r="M38" s="328"/>
      <c r="N38" s="168"/>
    </row>
    <row r="39" spans="1:14" x14ac:dyDescent="0.25">
      <c r="A39" s="168"/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  <c r="N39" s="168"/>
    </row>
    <row r="40" spans="1:14" x14ac:dyDescent="0.25">
      <c r="A40" s="168"/>
      <c r="B40" s="61"/>
      <c r="C40" s="94" t="s">
        <v>22</v>
      </c>
      <c r="D40" s="95"/>
      <c r="E40" s="95"/>
      <c r="F40" s="95"/>
      <c r="G40" s="168"/>
      <c r="H40" s="95"/>
      <c r="I40" s="95"/>
      <c r="J40" s="95"/>
      <c r="K40" s="95"/>
      <c r="L40" s="95"/>
      <c r="M40" s="96"/>
      <c r="N40" s="168"/>
    </row>
    <row r="41" spans="1:14" x14ac:dyDescent="0.25">
      <c r="A41" s="168"/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  <c r="N41" s="168"/>
    </row>
    <row r="42" spans="1:14" x14ac:dyDescent="0.25">
      <c r="A42" s="168"/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  <c r="N42" s="168"/>
    </row>
    <row r="43" spans="1:14" x14ac:dyDescent="0.25">
      <c r="A43" s="168"/>
      <c r="B43" s="73"/>
      <c r="C43" s="165" t="s">
        <v>142</v>
      </c>
      <c r="D43" s="166"/>
      <c r="E43" s="166"/>
      <c r="F43" s="166"/>
      <c r="G43" s="97" t="s">
        <v>131</v>
      </c>
      <c r="H43" s="166" t="s">
        <v>147</v>
      </c>
      <c r="I43" s="166"/>
      <c r="J43" s="166"/>
      <c r="K43" s="166"/>
      <c r="L43" s="166"/>
      <c r="M43" s="167"/>
      <c r="N43" s="168"/>
    </row>
    <row r="44" spans="1:14" x14ac:dyDescent="0.25">
      <c r="A44" s="168"/>
      <c r="B44" s="102"/>
      <c r="C44" s="95" t="s">
        <v>63</v>
      </c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</row>
  </sheetData>
  <protectedRanges>
    <protectedRange sqref="A3:N3" name="Range4"/>
    <protectedRange sqref="G6:H36" name="Range2"/>
    <protectedRange sqref="C6:D36" name="Range1"/>
    <protectedRange sqref="K6:L36" name="Range3"/>
    <protectedRange sqref="A2:N2" name="Range5"/>
    <protectedRange sqref="A6:B6 A7:A35 B7:B36" name="Range6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C16:C20 C23:C27 C30:C34 C6:C13 C36">
    <cfRule type="expression" dxfId="88" priority="31">
      <formula>$F6="Late"</formula>
    </cfRule>
  </conditionalFormatting>
  <conditionalFormatting sqref="G17:G20 G23:G27 G30:G34 G6:G11 G36">
    <cfRule type="expression" dxfId="87" priority="30">
      <formula>$J6="Late"</formula>
    </cfRule>
  </conditionalFormatting>
  <conditionalFormatting sqref="K11 K21:K22 K6:K9 K28:K35 K14:K17">
    <cfRule type="expression" dxfId="86" priority="29">
      <formula>$N6="Late"</formula>
    </cfRule>
  </conditionalFormatting>
  <conditionalFormatting sqref="K10">
    <cfRule type="expression" dxfId="85" priority="26">
      <formula>$N10="Late"</formula>
    </cfRule>
  </conditionalFormatting>
  <conditionalFormatting sqref="K12:K13">
    <cfRule type="expression" dxfId="84" priority="23">
      <formula>$N12="Late"</formula>
    </cfRule>
  </conditionalFormatting>
  <conditionalFormatting sqref="C14:C15">
    <cfRule type="expression" dxfId="83" priority="22">
      <formula>$F14="Late"</formula>
    </cfRule>
  </conditionalFormatting>
  <conditionalFormatting sqref="G12:G16">
    <cfRule type="expression" dxfId="82" priority="21">
      <formula>$J12="Late"</formula>
    </cfRule>
  </conditionalFormatting>
  <conditionalFormatting sqref="K18">
    <cfRule type="expression" dxfId="81" priority="19">
      <formula>$N18="Late"</formula>
    </cfRule>
  </conditionalFormatting>
  <conditionalFormatting sqref="C21:C22">
    <cfRule type="expression" dxfId="80" priority="17">
      <formula>$F21="Late"</formula>
    </cfRule>
  </conditionalFormatting>
  <conditionalFormatting sqref="G21:G22">
    <cfRule type="expression" dxfId="79" priority="16">
      <formula>$J21="Late"</formula>
    </cfRule>
  </conditionalFormatting>
  <conditionalFormatting sqref="K23:K26">
    <cfRule type="expression" dxfId="78" priority="15">
      <formula>$N23="Late"</formula>
    </cfRule>
  </conditionalFormatting>
  <conditionalFormatting sqref="K27">
    <cfRule type="expression" dxfId="77" priority="14">
      <formula>$N27="Late"</formula>
    </cfRule>
  </conditionalFormatting>
  <conditionalFormatting sqref="C28:C29">
    <cfRule type="expression" dxfId="76" priority="13">
      <formula>$F28="Late"</formula>
    </cfRule>
  </conditionalFormatting>
  <conditionalFormatting sqref="G28:G29">
    <cfRule type="expression" dxfId="75" priority="12">
      <formula>$J28="Late"</formula>
    </cfRule>
  </conditionalFormatting>
  <conditionalFormatting sqref="K19">
    <cfRule type="expression" dxfId="74" priority="9">
      <formula>$N19="Late"</formula>
    </cfRule>
  </conditionalFormatting>
  <conditionalFormatting sqref="K20">
    <cfRule type="expression" dxfId="73" priority="4">
      <formula>$N20="Late"</formula>
    </cfRule>
  </conditionalFormatting>
  <conditionalFormatting sqref="C35">
    <cfRule type="expression" dxfId="72" priority="3">
      <formula>$F35="Late"</formula>
    </cfRule>
  </conditionalFormatting>
  <conditionalFormatting sqref="G35">
    <cfRule type="expression" dxfId="71" priority="2">
      <formula>$J35="Late"</formula>
    </cfRule>
  </conditionalFormatting>
  <conditionalFormatting sqref="K36">
    <cfRule type="expression" dxfId="70" priority="1">
      <formula>$N36="Late"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16" workbookViewId="0">
      <selection activeCell="H36" sqref="H36"/>
    </sheetView>
  </sheetViews>
  <sheetFormatPr defaultColWidth="9.140625" defaultRowHeight="15" x14ac:dyDescent="0.25"/>
  <cols>
    <col min="1" max="1" width="6.140625" style="168" customWidth="1"/>
    <col min="2" max="2" width="6.42578125" style="68" customWidth="1"/>
    <col min="3" max="4" width="6.42578125" style="168" customWidth="1"/>
    <col min="5" max="5" width="9.42578125" style="168" customWidth="1"/>
    <col min="6" max="6" width="6.28515625" style="168" customWidth="1"/>
    <col min="7" max="8" width="6" style="168" customWidth="1"/>
    <col min="9" max="9" width="9.140625" style="168" customWidth="1"/>
    <col min="10" max="10" width="6.5703125" style="168" customWidth="1"/>
    <col min="11" max="12" width="6.140625" style="168" customWidth="1"/>
    <col min="13" max="13" width="8.85546875" style="168" customWidth="1"/>
    <col min="14" max="14" width="7.28515625" style="168" customWidth="1"/>
    <col min="15" max="15" width="5.42578125" style="168" customWidth="1"/>
    <col min="16" max="16384" width="9.140625" style="168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199</v>
      </c>
      <c r="B3" s="265"/>
      <c r="C3" s="265"/>
      <c r="D3" s="265"/>
      <c r="E3" s="265"/>
      <c r="F3" s="287" t="s">
        <v>200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>
        <v>0.28333333333333333</v>
      </c>
      <c r="D6" s="100">
        <v>0.48125000000000001</v>
      </c>
      <c r="E6" s="105">
        <f t="shared" ref="E6:E36" si="0">IF(OR(C6="",D6=""),"",D6-C6)</f>
        <v>0.19791666666666669</v>
      </c>
      <c r="F6" s="106" t="str">
        <f t="shared" ref="F6:F36" si="1">IF(AND(HOUR(C6)=7,MINUTE(C6)&gt;10),"Late",IF(HOUR(C6)&gt;7,"Late",""))</f>
        <v/>
      </c>
      <c r="G6" s="103">
        <v>0.56041666666666667</v>
      </c>
      <c r="H6" s="100">
        <v>0.7055555555555556</v>
      </c>
      <c r="I6" s="65">
        <f t="shared" ref="I6:I36" si="2">IF(OR(G6="",H6=""),"",H6-G6)</f>
        <v>0.14513888888888893</v>
      </c>
      <c r="J6" s="85" t="str">
        <f t="shared" ref="J6:J36" si="3">IF(AND(HOUR(G6)=13,MINUTE(G6)&gt;40),"Late",IF(HOUR(G6)&gt;13,"Late",""))</f>
        <v/>
      </c>
      <c r="K6" s="104"/>
      <c r="L6" s="100"/>
      <c r="M6" s="65" t="str">
        <f t="shared" ref="M6:M36" si="4">IF(OR(K6="",L6=""),"",L6-K6)</f>
        <v/>
      </c>
      <c r="N6" s="79" t="str">
        <f>IF(AND(HOUR(K6)=17,MINUTE(K6)&gt;45),"Late",IF(HOUR(K6)&gt;17,"Late",""))</f>
        <v/>
      </c>
    </row>
    <row r="7" spans="1:14" x14ac:dyDescent="0.25">
      <c r="A7" s="119">
        <v>27</v>
      </c>
      <c r="B7" s="118" t="s">
        <v>9</v>
      </c>
      <c r="C7" s="100">
        <v>0.28611111111111115</v>
      </c>
      <c r="D7" s="100">
        <v>0.47222222222222227</v>
      </c>
      <c r="E7" s="105">
        <f t="shared" si="0"/>
        <v>0.18611111111111112</v>
      </c>
      <c r="F7" s="106" t="str">
        <f t="shared" si="1"/>
        <v/>
      </c>
      <c r="G7" s="103">
        <v>0.55694444444444446</v>
      </c>
      <c r="H7" s="100">
        <v>0.76874999999999993</v>
      </c>
      <c r="I7" s="65">
        <f t="shared" si="2"/>
        <v>0.21180555555555547</v>
      </c>
      <c r="J7" s="85" t="str">
        <f t="shared" si="3"/>
        <v/>
      </c>
      <c r="K7" s="104"/>
      <c r="L7" s="100"/>
      <c r="M7" s="65" t="str">
        <f t="shared" si="4"/>
        <v/>
      </c>
      <c r="N7" s="79" t="str">
        <f t="shared" ref="N7:N36" si="5">IF(AND(HOUR(K7)=17,MINUTE(K7)&gt;45),"Late",IF(HOUR(K7)&gt;17,"Late",""))</f>
        <v/>
      </c>
    </row>
    <row r="8" spans="1:14" x14ac:dyDescent="0.25">
      <c r="A8" s="119">
        <v>28</v>
      </c>
      <c r="B8" s="118" t="s">
        <v>10</v>
      </c>
      <c r="C8" s="100">
        <v>0.28611111111111115</v>
      </c>
      <c r="D8" s="100">
        <v>0.48749999999999999</v>
      </c>
      <c r="E8" s="105">
        <f t="shared" si="0"/>
        <v>0.20138888888888884</v>
      </c>
      <c r="F8" s="106" t="str">
        <f t="shared" si="1"/>
        <v/>
      </c>
      <c r="G8" s="103"/>
      <c r="H8" s="100"/>
      <c r="I8" s="65" t="str">
        <f t="shared" si="2"/>
        <v/>
      </c>
      <c r="J8" s="85" t="str">
        <f t="shared" si="3"/>
        <v/>
      </c>
      <c r="K8" s="104"/>
      <c r="L8" s="100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0.28680555555555554</v>
      </c>
      <c r="D9" s="100">
        <v>0.48680555555555555</v>
      </c>
      <c r="E9" s="105">
        <f t="shared" si="0"/>
        <v>0.2</v>
      </c>
      <c r="F9" s="106" t="str">
        <f t="shared" si="1"/>
        <v/>
      </c>
      <c r="G9" s="103"/>
      <c r="H9" s="100"/>
      <c r="I9" s="65" t="str">
        <f t="shared" si="2"/>
        <v/>
      </c>
      <c r="J9" s="85" t="str">
        <f t="shared" si="3"/>
        <v/>
      </c>
      <c r="K9" s="104"/>
      <c r="L9" s="100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0.2902777777777778</v>
      </c>
      <c r="D10" s="100">
        <v>0.48333333333333334</v>
      </c>
      <c r="E10" s="105">
        <f t="shared" si="0"/>
        <v>0.19305555555555554</v>
      </c>
      <c r="F10" s="106" t="str">
        <f t="shared" si="1"/>
        <v/>
      </c>
      <c r="G10" s="103"/>
      <c r="H10" s="100"/>
      <c r="I10" s="65" t="str">
        <f t="shared" si="2"/>
        <v/>
      </c>
      <c r="J10" s="85" t="str">
        <f t="shared" si="3"/>
        <v/>
      </c>
      <c r="K10" s="104"/>
      <c r="L10" s="100"/>
      <c r="M10" s="65"/>
      <c r="N10" s="79"/>
    </row>
    <row r="11" spans="1:14" x14ac:dyDescent="0.25">
      <c r="A11" s="119">
        <v>31</v>
      </c>
      <c r="B11" s="118" t="s">
        <v>13</v>
      </c>
      <c r="C11" s="100"/>
      <c r="D11" s="100"/>
      <c r="E11" s="105" t="str">
        <f t="shared" si="0"/>
        <v/>
      </c>
      <c r="F11" s="106" t="str">
        <f t="shared" si="1"/>
        <v/>
      </c>
      <c r="G11" s="103"/>
      <c r="H11" s="100"/>
      <c r="I11" s="65" t="str">
        <f t="shared" si="2"/>
        <v/>
      </c>
      <c r="J11" s="85" t="str">
        <f t="shared" si="3"/>
        <v/>
      </c>
      <c r="K11" s="104"/>
      <c r="L11" s="100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>
        <v>0.28125</v>
      </c>
      <c r="D12" s="100">
        <v>0.4770833333333333</v>
      </c>
      <c r="E12" s="105">
        <f t="shared" si="0"/>
        <v>0.1958333333333333</v>
      </c>
      <c r="F12" s="106" t="str">
        <f t="shared" si="1"/>
        <v/>
      </c>
      <c r="G12" s="103"/>
      <c r="H12" s="100"/>
      <c r="I12" s="65" t="str">
        <f t="shared" si="2"/>
        <v/>
      </c>
      <c r="J12" s="85" t="str">
        <f t="shared" si="3"/>
        <v/>
      </c>
      <c r="K12" s="104"/>
      <c r="L12" s="100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>
        <v>0.28680555555555554</v>
      </c>
      <c r="D13" s="100">
        <v>0.4777777777777778</v>
      </c>
      <c r="E13" s="105">
        <f t="shared" si="0"/>
        <v>0.19097222222222227</v>
      </c>
      <c r="F13" s="106" t="str">
        <f t="shared" si="1"/>
        <v/>
      </c>
      <c r="G13" s="103">
        <v>0.5625</v>
      </c>
      <c r="H13" s="100">
        <v>0.70763888888888893</v>
      </c>
      <c r="I13" s="65">
        <f t="shared" si="2"/>
        <v>0.14513888888888893</v>
      </c>
      <c r="J13" s="85" t="str">
        <f t="shared" si="3"/>
        <v/>
      </c>
      <c r="K13" s="104"/>
      <c r="L13" s="100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>
        <v>0.28819444444444448</v>
      </c>
      <c r="D14" s="100">
        <v>0.48194444444444445</v>
      </c>
      <c r="E14" s="105">
        <f t="shared" si="0"/>
        <v>0.19374999999999998</v>
      </c>
      <c r="F14" s="106" t="str">
        <f t="shared" si="1"/>
        <v/>
      </c>
      <c r="G14" s="103">
        <v>0.55833333333333335</v>
      </c>
      <c r="H14" s="100">
        <v>0.70972222222222225</v>
      </c>
      <c r="I14" s="65">
        <f t="shared" si="2"/>
        <v>0.15138888888888891</v>
      </c>
      <c r="J14" s="85" t="str">
        <f t="shared" si="3"/>
        <v/>
      </c>
      <c r="K14" s="104"/>
      <c r="L14" s="100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0.28194444444444444</v>
      </c>
      <c r="D15" s="100">
        <v>0.4770833333333333</v>
      </c>
      <c r="E15" s="105">
        <f t="shared" si="0"/>
        <v>0.19513888888888886</v>
      </c>
      <c r="F15" s="106" t="str">
        <f t="shared" si="1"/>
        <v/>
      </c>
      <c r="G15" s="103"/>
      <c r="H15" s="100"/>
      <c r="I15" s="65" t="str">
        <f t="shared" si="2"/>
        <v/>
      </c>
      <c r="J15" s="85" t="str">
        <f t="shared" si="3"/>
        <v/>
      </c>
      <c r="K15" s="104"/>
      <c r="L15" s="100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212">
        <v>0.29166666666666669</v>
      </c>
      <c r="D16" s="100">
        <v>0.48333333333333334</v>
      </c>
      <c r="E16" s="105">
        <f t="shared" si="0"/>
        <v>0.19166666666666665</v>
      </c>
      <c r="F16" s="106" t="str">
        <f t="shared" si="1"/>
        <v/>
      </c>
      <c r="G16" s="103"/>
      <c r="H16" s="100"/>
      <c r="I16" s="65" t="str">
        <f t="shared" si="2"/>
        <v/>
      </c>
      <c r="J16" s="85" t="str">
        <f t="shared" si="3"/>
        <v/>
      </c>
      <c r="K16" s="104"/>
      <c r="L16" s="100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0.28194444444444444</v>
      </c>
      <c r="D17" s="100">
        <v>0.49236111111111108</v>
      </c>
      <c r="E17" s="105">
        <f t="shared" si="0"/>
        <v>0.21041666666666664</v>
      </c>
      <c r="F17" s="106" t="str">
        <f t="shared" si="1"/>
        <v/>
      </c>
      <c r="G17" s="103"/>
      <c r="H17" s="100"/>
      <c r="I17" s="65" t="str">
        <f t="shared" si="2"/>
        <v/>
      </c>
      <c r="J17" s="85" t="str">
        <f t="shared" si="3"/>
        <v/>
      </c>
      <c r="K17" s="104"/>
      <c r="L17" s="100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/>
      <c r="D18" s="100"/>
      <c r="E18" s="105" t="str">
        <f t="shared" si="0"/>
        <v/>
      </c>
      <c r="F18" s="106" t="str">
        <f t="shared" si="1"/>
        <v/>
      </c>
      <c r="G18" s="103"/>
      <c r="H18" s="100"/>
      <c r="I18" s="65" t="str">
        <f t="shared" si="2"/>
        <v/>
      </c>
      <c r="J18" s="85" t="str">
        <f t="shared" si="3"/>
        <v/>
      </c>
      <c r="K18" s="104"/>
      <c r="L18" s="100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0.29166666666666669</v>
      </c>
      <c r="D19" s="100">
        <v>0.47847222222222219</v>
      </c>
      <c r="E19" s="105">
        <f t="shared" si="0"/>
        <v>0.1868055555555555</v>
      </c>
      <c r="F19" s="106" t="str">
        <f t="shared" si="1"/>
        <v/>
      </c>
      <c r="G19" s="103"/>
      <c r="H19" s="100"/>
      <c r="I19" s="65" t="str">
        <f t="shared" si="2"/>
        <v/>
      </c>
      <c r="J19" s="85" t="str">
        <f t="shared" si="3"/>
        <v/>
      </c>
      <c r="K19" s="104"/>
      <c r="L19" s="100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>
        <v>0.29166666666666669</v>
      </c>
      <c r="D20" s="100">
        <v>0.48125000000000001</v>
      </c>
      <c r="E20" s="105">
        <f t="shared" si="0"/>
        <v>0.18958333333333333</v>
      </c>
      <c r="F20" s="106" t="str">
        <f t="shared" si="1"/>
        <v/>
      </c>
      <c r="G20" s="103">
        <v>0.5541666666666667</v>
      </c>
      <c r="H20" s="100">
        <v>0.71527777777777779</v>
      </c>
      <c r="I20" s="65">
        <f t="shared" si="2"/>
        <v>0.16111111111111109</v>
      </c>
      <c r="J20" s="85" t="str">
        <f t="shared" si="3"/>
        <v/>
      </c>
      <c r="K20" s="104"/>
      <c r="L20" s="100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0.28263888888888888</v>
      </c>
      <c r="D21" s="100">
        <v>0.48680555555555555</v>
      </c>
      <c r="E21" s="105">
        <f t="shared" si="0"/>
        <v>0.20416666666666666</v>
      </c>
      <c r="F21" s="106" t="str">
        <f t="shared" si="1"/>
        <v/>
      </c>
      <c r="G21" s="103">
        <v>0.56041666666666667</v>
      </c>
      <c r="H21" s="100">
        <v>0.71111111111111114</v>
      </c>
      <c r="I21" s="65">
        <f t="shared" si="2"/>
        <v>0.15069444444444446</v>
      </c>
      <c r="J21" s="85" t="str">
        <f t="shared" si="3"/>
        <v/>
      </c>
      <c r="K21" s="104"/>
      <c r="L21" s="100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0.28680555555555554</v>
      </c>
      <c r="D22" s="100">
        <v>0.48402777777777778</v>
      </c>
      <c r="E22" s="105">
        <f t="shared" si="0"/>
        <v>0.19722222222222224</v>
      </c>
      <c r="F22" s="106" t="str">
        <f t="shared" si="1"/>
        <v/>
      </c>
      <c r="G22" s="103"/>
      <c r="H22" s="100"/>
      <c r="I22" s="65" t="str">
        <f t="shared" si="2"/>
        <v/>
      </c>
      <c r="J22" s="85" t="str">
        <f t="shared" si="3"/>
        <v/>
      </c>
      <c r="K22" s="104"/>
      <c r="L22" s="100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0.2902777777777778</v>
      </c>
      <c r="D23" s="100">
        <v>0.48333333333333334</v>
      </c>
      <c r="E23" s="105">
        <f t="shared" si="0"/>
        <v>0.19305555555555554</v>
      </c>
      <c r="F23" s="106" t="str">
        <f t="shared" si="1"/>
        <v/>
      </c>
      <c r="G23" s="103"/>
      <c r="H23" s="100"/>
      <c r="I23" s="65" t="str">
        <f t="shared" si="2"/>
        <v/>
      </c>
      <c r="J23" s="85" t="str">
        <f t="shared" si="3"/>
        <v/>
      </c>
      <c r="K23" s="104"/>
      <c r="L23" s="100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0.28819444444444448</v>
      </c>
      <c r="D24" s="100">
        <v>0.4826388888888889</v>
      </c>
      <c r="E24" s="105">
        <f t="shared" si="0"/>
        <v>0.19444444444444442</v>
      </c>
      <c r="F24" s="106" t="str">
        <f t="shared" si="1"/>
        <v/>
      </c>
      <c r="G24" s="103"/>
      <c r="H24" s="100"/>
      <c r="I24" s="65" t="str">
        <f t="shared" si="2"/>
        <v/>
      </c>
      <c r="J24" s="85" t="str">
        <f t="shared" si="3"/>
        <v/>
      </c>
      <c r="K24" s="104"/>
      <c r="L24" s="100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/>
      <c r="D25" s="100"/>
      <c r="E25" s="105" t="str">
        <f t="shared" si="0"/>
        <v/>
      </c>
      <c r="F25" s="106" t="str">
        <f t="shared" si="1"/>
        <v/>
      </c>
      <c r="G25" s="103"/>
      <c r="H25" s="100"/>
      <c r="I25" s="65" t="str">
        <f t="shared" si="2"/>
        <v/>
      </c>
      <c r="J25" s="85" t="str">
        <f t="shared" si="3"/>
        <v/>
      </c>
      <c r="K25" s="104"/>
      <c r="L25" s="100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0.28125</v>
      </c>
      <c r="D26" s="100">
        <v>0.49027777777777781</v>
      </c>
      <c r="E26" s="105">
        <f t="shared" si="0"/>
        <v>0.20902777777777781</v>
      </c>
      <c r="F26" s="106" t="str">
        <f t="shared" si="1"/>
        <v/>
      </c>
      <c r="G26" s="103"/>
      <c r="H26" s="100"/>
      <c r="I26" s="65" t="str">
        <f t="shared" si="2"/>
        <v/>
      </c>
      <c r="J26" s="85" t="str">
        <f t="shared" si="3"/>
        <v/>
      </c>
      <c r="K26" s="104"/>
      <c r="L26" s="100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0.28263888888888888</v>
      </c>
      <c r="D27" s="100">
        <v>0.48541666666666666</v>
      </c>
      <c r="E27" s="105">
        <f t="shared" si="0"/>
        <v>0.20277777777777778</v>
      </c>
      <c r="F27" s="106" t="str">
        <f t="shared" si="1"/>
        <v/>
      </c>
      <c r="G27" s="103">
        <v>0.55694444444444446</v>
      </c>
      <c r="H27" s="100">
        <v>0.71666666666666667</v>
      </c>
      <c r="I27" s="65">
        <f t="shared" si="2"/>
        <v>0.15972222222222221</v>
      </c>
      <c r="J27" s="85" t="str">
        <f t="shared" si="3"/>
        <v/>
      </c>
      <c r="K27" s="104"/>
      <c r="L27" s="100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0.28402777777777777</v>
      </c>
      <c r="D28" s="100">
        <v>0.48680555555555555</v>
      </c>
      <c r="E28" s="105">
        <f t="shared" si="0"/>
        <v>0.20277777777777778</v>
      </c>
      <c r="F28" s="106" t="str">
        <f t="shared" si="1"/>
        <v/>
      </c>
      <c r="G28" s="103">
        <v>0.56111111111111112</v>
      </c>
      <c r="H28" s="100">
        <v>0.70416666666666661</v>
      </c>
      <c r="I28" s="65">
        <f t="shared" si="2"/>
        <v>0.14305555555555549</v>
      </c>
      <c r="J28" s="85" t="str">
        <f t="shared" si="3"/>
        <v/>
      </c>
      <c r="K28" s="104"/>
      <c r="L28" s="100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0.28333333333333333</v>
      </c>
      <c r="D29" s="100">
        <v>0.4916666666666667</v>
      </c>
      <c r="E29" s="105">
        <f t="shared" si="0"/>
        <v>0.20833333333333337</v>
      </c>
      <c r="F29" s="106" t="str">
        <f t="shared" si="1"/>
        <v/>
      </c>
      <c r="G29" s="103"/>
      <c r="H29" s="100"/>
      <c r="I29" s="65" t="str">
        <f t="shared" si="2"/>
        <v/>
      </c>
      <c r="J29" s="85" t="str">
        <f t="shared" si="3"/>
        <v/>
      </c>
      <c r="K29" s="104"/>
      <c r="L29" s="100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0.29236111111111113</v>
      </c>
      <c r="D30" s="100">
        <v>0.48541666666666666</v>
      </c>
      <c r="E30" s="105">
        <f t="shared" si="0"/>
        <v>0.19305555555555554</v>
      </c>
      <c r="F30" s="106" t="str">
        <f t="shared" si="1"/>
        <v/>
      </c>
      <c r="G30" s="103"/>
      <c r="H30" s="100"/>
      <c r="I30" s="65" t="str">
        <f t="shared" si="2"/>
        <v/>
      </c>
      <c r="J30" s="85" t="str">
        <f t="shared" si="3"/>
        <v/>
      </c>
      <c r="K30" s="104"/>
      <c r="L30" s="100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0.28680555555555554</v>
      </c>
      <c r="D31" s="100">
        <v>0.47638888888888892</v>
      </c>
      <c r="E31" s="105">
        <f t="shared" si="0"/>
        <v>0.18958333333333338</v>
      </c>
      <c r="F31" s="106" t="str">
        <f t="shared" si="1"/>
        <v/>
      </c>
      <c r="G31" s="103"/>
      <c r="H31" s="100"/>
      <c r="I31" s="65" t="str">
        <f t="shared" si="2"/>
        <v/>
      </c>
      <c r="J31" s="85" t="str">
        <f t="shared" si="3"/>
        <v/>
      </c>
      <c r="K31" s="104"/>
      <c r="L31" s="100"/>
      <c r="M31" s="65" t="str">
        <f t="shared" si="4"/>
        <v/>
      </c>
      <c r="N31" s="79" t="str">
        <f t="shared" si="5"/>
        <v/>
      </c>
    </row>
    <row r="32" spans="1:14" x14ac:dyDescent="0.25">
      <c r="A32" s="119">
        <v>21</v>
      </c>
      <c r="B32" s="118" t="s">
        <v>13</v>
      </c>
      <c r="C32" s="100"/>
      <c r="D32" s="100"/>
      <c r="E32" s="105" t="str">
        <f t="shared" si="0"/>
        <v/>
      </c>
      <c r="F32" s="106" t="str">
        <f t="shared" si="1"/>
        <v/>
      </c>
      <c r="G32" s="103"/>
      <c r="H32" s="100"/>
      <c r="I32" s="65" t="str">
        <f t="shared" si="2"/>
        <v/>
      </c>
      <c r="J32" s="85" t="str">
        <f t="shared" si="3"/>
        <v/>
      </c>
      <c r="K32" s="104"/>
      <c r="L32" s="100"/>
      <c r="M32" s="65" t="str">
        <f t="shared" si="4"/>
        <v/>
      </c>
      <c r="N32" s="79" t="str">
        <f t="shared" si="5"/>
        <v/>
      </c>
    </row>
    <row r="33" spans="1:14" x14ac:dyDescent="0.25">
      <c r="A33" s="119">
        <v>22</v>
      </c>
      <c r="B33" s="118" t="s">
        <v>14</v>
      </c>
      <c r="C33" s="100">
        <v>0.28611111111111115</v>
      </c>
      <c r="D33" s="100">
        <v>0.4826388888888889</v>
      </c>
      <c r="E33" s="105">
        <f t="shared" si="0"/>
        <v>0.19652777777777775</v>
      </c>
      <c r="F33" s="106" t="str">
        <f t="shared" si="1"/>
        <v/>
      </c>
      <c r="G33" s="103"/>
      <c r="H33" s="100"/>
      <c r="I33" s="65" t="str">
        <f t="shared" si="2"/>
        <v/>
      </c>
      <c r="J33" s="85" t="str">
        <f t="shared" si="3"/>
        <v/>
      </c>
      <c r="K33" s="104"/>
      <c r="L33" s="100"/>
      <c r="M33" s="65" t="str">
        <f t="shared" si="4"/>
        <v/>
      </c>
      <c r="N33" s="79" t="str">
        <f t="shared" si="5"/>
        <v/>
      </c>
    </row>
    <row r="34" spans="1:14" x14ac:dyDescent="0.25">
      <c r="A34" s="119">
        <v>23</v>
      </c>
      <c r="B34" s="118" t="s">
        <v>8</v>
      </c>
      <c r="C34" s="100">
        <v>0.28611111111111115</v>
      </c>
      <c r="D34" s="100">
        <v>0.48333333333333334</v>
      </c>
      <c r="E34" s="105">
        <f t="shared" si="0"/>
        <v>0.19722222222222219</v>
      </c>
      <c r="F34" s="106" t="str">
        <f t="shared" si="1"/>
        <v/>
      </c>
      <c r="G34" s="103">
        <v>0.54791666666666672</v>
      </c>
      <c r="H34" s="100">
        <v>0.71527777777777779</v>
      </c>
      <c r="I34" s="65">
        <f t="shared" si="2"/>
        <v>0.16736111111111107</v>
      </c>
      <c r="J34" s="85" t="str">
        <f t="shared" si="3"/>
        <v/>
      </c>
      <c r="K34" s="104"/>
      <c r="L34" s="100"/>
      <c r="M34" s="65" t="str">
        <f t="shared" si="4"/>
        <v/>
      </c>
      <c r="N34" s="79" t="str">
        <f t="shared" si="5"/>
        <v/>
      </c>
    </row>
    <row r="35" spans="1:14" x14ac:dyDescent="0.25">
      <c r="A35" s="119">
        <v>24</v>
      </c>
      <c r="B35" s="118" t="s">
        <v>9</v>
      </c>
      <c r="C35" s="100">
        <v>0.31111111111111112</v>
      </c>
      <c r="D35" s="100">
        <v>0.4770833333333333</v>
      </c>
      <c r="E35" s="105">
        <f t="shared" si="0"/>
        <v>0.16597222222222219</v>
      </c>
      <c r="F35" s="106" t="str">
        <f t="shared" si="1"/>
        <v>Late</v>
      </c>
      <c r="G35" s="103">
        <v>0.54305555555555551</v>
      </c>
      <c r="H35" s="100">
        <v>0.70277777777777783</v>
      </c>
      <c r="I35" s="65">
        <f t="shared" si="2"/>
        <v>0.15972222222222232</v>
      </c>
      <c r="J35" s="85"/>
      <c r="K35" s="104"/>
      <c r="L35" s="100"/>
      <c r="M35" s="65"/>
      <c r="N35" s="79"/>
    </row>
    <row r="36" spans="1:14" x14ac:dyDescent="0.25">
      <c r="A36" s="210">
        <v>25</v>
      </c>
      <c r="B36" s="118" t="s">
        <v>10</v>
      </c>
      <c r="C36" s="100">
        <v>0.29097222222222224</v>
      </c>
      <c r="D36" s="100">
        <v>0.48333333333333334</v>
      </c>
      <c r="E36" s="105">
        <f t="shared" si="0"/>
        <v>0.19236111111111109</v>
      </c>
      <c r="F36" s="106" t="str">
        <f t="shared" si="1"/>
        <v/>
      </c>
      <c r="G36" s="103"/>
      <c r="H36" s="100"/>
      <c r="I36" s="65" t="str">
        <f t="shared" si="2"/>
        <v/>
      </c>
      <c r="J36" s="85" t="str">
        <f t="shared" si="3"/>
        <v/>
      </c>
      <c r="K36" s="104"/>
      <c r="L36" s="100"/>
      <c r="M36" s="65" t="str">
        <f t="shared" si="4"/>
        <v/>
      </c>
      <c r="N36" s="79" t="str">
        <f t="shared" si="5"/>
        <v/>
      </c>
    </row>
    <row r="37" spans="1:14" x14ac:dyDescent="0.25">
      <c r="B37" s="290" t="s">
        <v>138</v>
      </c>
      <c r="C37" s="290"/>
      <c r="D37" s="290"/>
      <c r="E37" s="89">
        <f>SUM(E6:E36)</f>
        <v>5.2791666666666659</v>
      </c>
      <c r="F37" s="168">
        <f>COUNTIF(F6:F36,"Late")</f>
        <v>1</v>
      </c>
      <c r="G37" s="290" t="s">
        <v>139</v>
      </c>
      <c r="H37" s="290"/>
      <c r="I37" s="89">
        <f>SUM(I6:I36)</f>
        <v>1.5951388888888889</v>
      </c>
      <c r="J37" s="168">
        <f>COUNTIF(J6:J36,"Late")</f>
        <v>0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6.874305555555555</v>
      </c>
      <c r="F38" s="280"/>
      <c r="G38" s="281" t="s">
        <v>144</v>
      </c>
      <c r="H38" s="281"/>
      <c r="I38" s="90">
        <f>E38*24</f>
        <v>164.98333333333332</v>
      </c>
      <c r="J38" s="282" t="s">
        <v>143</v>
      </c>
      <c r="K38" s="282"/>
      <c r="L38" s="283">
        <f>F37+J37+N37</f>
        <v>1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201" t="s">
        <v>142</v>
      </c>
      <c r="D43" s="202"/>
      <c r="E43" s="202"/>
      <c r="F43" s="202"/>
      <c r="G43" s="97" t="s">
        <v>131</v>
      </c>
      <c r="H43" s="202" t="s">
        <v>147</v>
      </c>
      <c r="I43" s="202"/>
      <c r="J43" s="202"/>
      <c r="K43" s="202"/>
      <c r="L43" s="202"/>
      <c r="M43" s="203"/>
    </row>
    <row r="44" spans="1:14" x14ac:dyDescent="0.25">
      <c r="B44" s="102"/>
      <c r="C44" s="95" t="s">
        <v>63</v>
      </c>
    </row>
  </sheetData>
  <protectedRanges>
    <protectedRange sqref="A3:N3" name="Range4"/>
    <protectedRange sqref="G6:H36" name="Range2"/>
    <protectedRange sqref="C6:D36" name="Range1"/>
    <protectedRange sqref="K6:L36" name="Range3"/>
    <protectedRange sqref="A2:N2" name="Range5"/>
    <protectedRange sqref="A6:B6 A7:A35 B7:B36" name="Range6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C22:C25 C27:C36 C6:C19">
    <cfRule type="expression" dxfId="69" priority="8">
      <formula>$F6="Late"</formula>
    </cfRule>
  </conditionalFormatting>
  <conditionalFormatting sqref="G6:G36">
    <cfRule type="expression" dxfId="68" priority="7">
      <formula>$J6="Late"</formula>
    </cfRule>
  </conditionalFormatting>
  <conditionalFormatting sqref="K6:K36">
    <cfRule type="expression" dxfId="67" priority="6">
      <formula>$N6="Late"</formula>
    </cfRule>
  </conditionalFormatting>
  <conditionalFormatting sqref="K12">
    <cfRule type="expression" dxfId="66" priority="5">
      <formula>$N12="Late"</formula>
    </cfRule>
  </conditionalFormatting>
  <conditionalFormatting sqref="K18">
    <cfRule type="expression" dxfId="65" priority="4">
      <formula>$N18="Late"</formula>
    </cfRule>
  </conditionalFormatting>
  <conditionalFormatting sqref="C26">
    <cfRule type="expression" dxfId="64" priority="3">
      <formula>$F26="Late"</formula>
    </cfRule>
  </conditionalFormatting>
  <conditionalFormatting sqref="C20">
    <cfRule type="expression" dxfId="63" priority="2">
      <formula>$F20="Late"</formula>
    </cfRule>
  </conditionalFormatting>
  <conditionalFormatting sqref="C21">
    <cfRule type="expression" dxfId="62" priority="1">
      <formula>$F21="Late"</formula>
    </cfRule>
  </conditionalFormatting>
  <dataValidations count="3"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CC"/>
  </sheetPr>
  <dimension ref="A1:N43"/>
  <sheetViews>
    <sheetView topLeftCell="A34" zoomScaleNormal="100" workbookViewId="0">
      <selection activeCell="L6" sqref="L6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6.7109375" style="69" customWidth="1"/>
    <col min="7" max="8" width="6" style="69" customWidth="1"/>
    <col min="9" max="9" width="9.140625" style="69" customWidth="1"/>
    <col min="10" max="10" width="6.28515625" style="69" customWidth="1"/>
    <col min="11" max="12" width="6.140625" style="69" customWidth="1"/>
    <col min="13" max="13" width="9" style="69" customWidth="1"/>
    <col min="14" max="14" width="8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205</v>
      </c>
      <c r="B3" s="265"/>
      <c r="C3" s="265"/>
      <c r="D3" s="265"/>
      <c r="E3" s="265"/>
      <c r="F3" s="265" t="s">
        <v>258</v>
      </c>
      <c r="G3" s="265"/>
      <c r="H3" s="265"/>
      <c r="I3" s="265"/>
      <c r="J3" s="265"/>
      <c r="K3" s="265"/>
      <c r="L3" s="265"/>
      <c r="M3" s="265"/>
      <c r="N3" s="266"/>
    </row>
    <row r="4" spans="1:14" x14ac:dyDescent="0.25">
      <c r="A4" s="267" t="s">
        <v>0</v>
      </c>
      <c r="B4" s="268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69"/>
      <c r="C5" s="70" t="s">
        <v>3</v>
      </c>
      <c r="D5" s="70" t="s">
        <v>4</v>
      </c>
      <c r="E5" s="112" t="s">
        <v>137</v>
      </c>
      <c r="F5" s="113" t="s">
        <v>136</v>
      </c>
      <c r="G5" s="83" t="s">
        <v>3</v>
      </c>
      <c r="H5" s="71" t="s">
        <v>4</v>
      </c>
      <c r="I5" s="114" t="s">
        <v>137</v>
      </c>
      <c r="J5" s="115" t="s">
        <v>136</v>
      </c>
      <c r="K5" s="81" t="s">
        <v>3</v>
      </c>
      <c r="L5" s="72" t="s">
        <v>4</v>
      </c>
      <c r="M5" s="116" t="s">
        <v>137</v>
      </c>
      <c r="N5" s="117" t="s">
        <v>136</v>
      </c>
    </row>
    <row r="6" spans="1:14" x14ac:dyDescent="0.25">
      <c r="A6" s="119">
        <v>26</v>
      </c>
      <c r="B6" s="118" t="s">
        <v>8</v>
      </c>
      <c r="C6" s="100">
        <v>0.28402777777777777</v>
      </c>
      <c r="D6" s="100">
        <v>0.49652777777777773</v>
      </c>
      <c r="E6" s="105">
        <f t="shared" ref="E6:E36" si="0">IF(OR(C6="",D6=""),"",D6-C6)</f>
        <v>0.21249999999999997</v>
      </c>
      <c r="F6" s="106" t="str">
        <f t="shared" ref="F6:F36" si="1">IF(AND(HOUR(C6)=7,MINUTE(C6)&gt;10),"Late",IF(HOUR(C6)&gt;7,"Late",""))</f>
        <v/>
      </c>
      <c r="G6" s="103">
        <v>0.52708333333333335</v>
      </c>
      <c r="H6" s="100">
        <v>0.77083333333333337</v>
      </c>
      <c r="I6" s="100">
        <f t="shared" ref="I6:I36" si="2">IF(OR(G6="",H6=""),"",H6-G6)</f>
        <v>0.24375000000000002</v>
      </c>
      <c r="J6" s="136" t="str">
        <f t="shared" ref="J6:J36" si="3">IF(AND(HOUR(G6)=13,MINUTE(G6)&gt;40),"Late",IF(HOUR(G6)&gt;13,"Late",""))</f>
        <v/>
      </c>
      <c r="K6" s="104"/>
      <c r="L6" s="100"/>
      <c r="M6" s="100" t="str">
        <f t="shared" ref="M6:M36" si="4">IF(OR(K6="",L6=""),"",L6-K6)</f>
        <v/>
      </c>
      <c r="N6" s="137" t="str">
        <f>IF(AND(HOUR(K6)=17,MINUTE(K6)&gt;15),"Late",IF(HOUR(K6)&gt;17,"Late",""))</f>
        <v/>
      </c>
    </row>
    <row r="7" spans="1:14" x14ac:dyDescent="0.25">
      <c r="A7" s="119">
        <v>27</v>
      </c>
      <c r="B7" s="118" t="s">
        <v>9</v>
      </c>
      <c r="C7" s="100">
        <v>0.29791666666666666</v>
      </c>
      <c r="D7" s="100">
        <v>0.49305555555555558</v>
      </c>
      <c r="E7" s="105">
        <f t="shared" si="0"/>
        <v>0.19513888888888892</v>
      </c>
      <c r="F7" s="106" t="str">
        <f t="shared" si="1"/>
        <v/>
      </c>
      <c r="G7" s="103">
        <v>0.54027777777777775</v>
      </c>
      <c r="H7" s="100">
        <v>0.76874999999999993</v>
      </c>
      <c r="I7" s="100">
        <f t="shared" si="2"/>
        <v>0.22847222222222219</v>
      </c>
      <c r="J7" s="136" t="str">
        <f t="shared" si="3"/>
        <v/>
      </c>
      <c r="K7" s="104"/>
      <c r="L7" s="100"/>
      <c r="M7" s="100" t="str">
        <f t="shared" si="4"/>
        <v/>
      </c>
      <c r="N7" s="137" t="str">
        <f>IF(AND(HOUR(K7)=17,MINUTE(K7)&gt;15),"Late",IF(HOUR(K7)&gt;17,"Late",""))</f>
        <v/>
      </c>
    </row>
    <row r="8" spans="1:14" x14ac:dyDescent="0.25">
      <c r="A8" s="119">
        <v>28</v>
      </c>
      <c r="B8" s="118" t="s">
        <v>10</v>
      </c>
      <c r="C8" s="212">
        <v>0.29166666666666669</v>
      </c>
      <c r="D8" s="100">
        <v>0.47916666666666669</v>
      </c>
      <c r="E8" s="105">
        <f t="shared" si="0"/>
        <v>0.1875</v>
      </c>
      <c r="F8" s="106" t="str">
        <f t="shared" si="1"/>
        <v/>
      </c>
      <c r="G8" s="213">
        <v>0.5625</v>
      </c>
      <c r="H8" s="100">
        <v>0.74305555555555547</v>
      </c>
      <c r="I8" s="100">
        <f t="shared" si="2"/>
        <v>0.18055555555555547</v>
      </c>
      <c r="J8" s="136" t="str">
        <f t="shared" si="3"/>
        <v/>
      </c>
      <c r="K8" s="104"/>
      <c r="L8" s="100"/>
      <c r="M8" s="100" t="str">
        <f t="shared" si="4"/>
        <v/>
      </c>
      <c r="N8" s="137" t="str">
        <f>IF(AND(HOUR(K8)=17,MINUTE(K8)&gt;15),"Late",IF(HOUR(K8)&gt;17,"Late",""))</f>
        <v/>
      </c>
    </row>
    <row r="9" spans="1:14" x14ac:dyDescent="0.25">
      <c r="A9" s="119">
        <v>29</v>
      </c>
      <c r="B9" s="118" t="s">
        <v>11</v>
      </c>
      <c r="C9" s="100"/>
      <c r="D9" s="100"/>
      <c r="E9" s="105" t="str">
        <f t="shared" si="0"/>
        <v/>
      </c>
      <c r="F9" s="106" t="str">
        <f t="shared" si="1"/>
        <v/>
      </c>
      <c r="G9" s="103"/>
      <c r="H9" s="100"/>
      <c r="I9" s="100" t="str">
        <f t="shared" si="2"/>
        <v/>
      </c>
      <c r="J9" s="136" t="str">
        <f t="shared" si="3"/>
        <v/>
      </c>
      <c r="K9" s="104"/>
      <c r="L9" s="100"/>
      <c r="M9" s="100" t="str">
        <f t="shared" si="4"/>
        <v/>
      </c>
      <c r="N9" s="137" t="str">
        <f t="shared" ref="N9:N36" si="5">IF(AND(HOUR(K9)=17,MINUTE(K9)&gt;15),"Late",IF(HOUR(K9)&gt;17,"Late",""))</f>
        <v/>
      </c>
    </row>
    <row r="10" spans="1:14" x14ac:dyDescent="0.25">
      <c r="A10" s="119">
        <v>30</v>
      </c>
      <c r="B10" s="118" t="s">
        <v>12</v>
      </c>
      <c r="C10" s="100">
        <v>0.2986111111111111</v>
      </c>
      <c r="D10" s="100">
        <v>0.5</v>
      </c>
      <c r="E10" s="105">
        <f t="shared" si="0"/>
        <v>0.2013888888888889</v>
      </c>
      <c r="F10" s="106" t="str">
        <f t="shared" si="1"/>
        <v/>
      </c>
      <c r="G10" s="103">
        <v>0.53055555555555556</v>
      </c>
      <c r="H10" s="100">
        <v>0.78680555555555554</v>
      </c>
      <c r="I10" s="100">
        <f t="shared" si="2"/>
        <v>0.25624999999999998</v>
      </c>
      <c r="J10" s="136" t="str">
        <f t="shared" si="3"/>
        <v/>
      </c>
      <c r="K10" s="104"/>
      <c r="L10" s="100"/>
      <c r="M10" s="100" t="str">
        <f t="shared" si="4"/>
        <v/>
      </c>
      <c r="N10" s="137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0.30555555555555552</v>
      </c>
      <c r="D11" s="100">
        <v>0.51458333333333328</v>
      </c>
      <c r="E11" s="105">
        <f t="shared" si="0"/>
        <v>0.20902777777777776</v>
      </c>
      <c r="F11" s="106" t="str">
        <f t="shared" si="1"/>
        <v>Late</v>
      </c>
      <c r="G11" s="103">
        <v>0.5493055555555556</v>
      </c>
      <c r="H11" s="100">
        <v>0.75208333333333333</v>
      </c>
      <c r="I11" s="100">
        <f t="shared" si="2"/>
        <v>0.20277777777777772</v>
      </c>
      <c r="J11" s="136" t="str">
        <f t="shared" si="3"/>
        <v/>
      </c>
      <c r="K11" s="104"/>
      <c r="L11" s="100"/>
      <c r="M11" s="100" t="str">
        <f t="shared" si="4"/>
        <v/>
      </c>
      <c r="N11" s="137" t="str">
        <f t="shared" si="5"/>
        <v/>
      </c>
    </row>
    <row r="12" spans="1:14" x14ac:dyDescent="0.25">
      <c r="A12" s="119">
        <v>1</v>
      </c>
      <c r="B12" s="118" t="s">
        <v>14</v>
      </c>
      <c r="C12" s="100">
        <v>0.2951388888888889</v>
      </c>
      <c r="D12" s="100">
        <v>0.48749999999999999</v>
      </c>
      <c r="E12" s="105">
        <f t="shared" si="0"/>
        <v>0.19236111111111109</v>
      </c>
      <c r="F12" s="106" t="str">
        <f t="shared" si="1"/>
        <v/>
      </c>
      <c r="G12" s="103">
        <v>0.53333333333333333</v>
      </c>
      <c r="H12" s="212">
        <v>0.70833333333333337</v>
      </c>
      <c r="I12" s="100">
        <f>IF(OR(G12="",H12=""),"",H12-G12)</f>
        <v>0.17500000000000004</v>
      </c>
      <c r="J12" s="136" t="str">
        <f>IF(AND(HOUR(G12)=13,MINUTE(G12)&gt;40),"Late",IF(HOUR(G12)&gt;13,"Late",""))</f>
        <v/>
      </c>
      <c r="K12" s="104"/>
      <c r="L12" s="100"/>
      <c r="M12" s="100" t="str">
        <f t="shared" si="4"/>
        <v/>
      </c>
      <c r="N12" s="137" t="str">
        <f t="shared" si="5"/>
        <v/>
      </c>
    </row>
    <row r="13" spans="1:14" x14ac:dyDescent="0.25">
      <c r="A13" s="119">
        <v>2</v>
      </c>
      <c r="B13" s="118" t="s">
        <v>8</v>
      </c>
      <c r="C13" s="100">
        <v>0.3034722222222222</v>
      </c>
      <c r="D13" s="100">
        <v>0.49374999999999997</v>
      </c>
      <c r="E13" s="105">
        <f t="shared" si="0"/>
        <v>0.19027777777777777</v>
      </c>
      <c r="F13" s="106" t="str">
        <f t="shared" si="1"/>
        <v>Late</v>
      </c>
      <c r="G13" s="103">
        <v>0.54305555555555551</v>
      </c>
      <c r="H13" s="100">
        <v>0.75347222222222221</v>
      </c>
      <c r="I13" s="100">
        <f t="shared" si="2"/>
        <v>0.2104166666666667</v>
      </c>
      <c r="J13" s="136" t="str">
        <f t="shared" si="3"/>
        <v/>
      </c>
      <c r="K13" s="104"/>
      <c r="L13" s="100"/>
      <c r="M13" s="100" t="str">
        <f t="shared" si="4"/>
        <v/>
      </c>
      <c r="N13" s="137" t="str">
        <f t="shared" si="5"/>
        <v/>
      </c>
    </row>
    <row r="14" spans="1:14" x14ac:dyDescent="0.25">
      <c r="A14" s="119">
        <v>3</v>
      </c>
      <c r="B14" s="118" t="s">
        <v>9</v>
      </c>
      <c r="C14" s="100">
        <v>0.30972222222222223</v>
      </c>
      <c r="D14" s="100">
        <v>0.4993055555555555</v>
      </c>
      <c r="E14" s="105">
        <f t="shared" si="0"/>
        <v>0.18958333333333327</v>
      </c>
      <c r="F14" s="106" t="str">
        <f t="shared" si="1"/>
        <v>Late</v>
      </c>
      <c r="G14" s="103">
        <v>0.53472222222222221</v>
      </c>
      <c r="H14" s="100">
        <v>0.75902777777777775</v>
      </c>
      <c r="I14" s="100">
        <f t="shared" si="2"/>
        <v>0.22430555555555554</v>
      </c>
      <c r="J14" s="136" t="str">
        <f t="shared" si="3"/>
        <v/>
      </c>
      <c r="K14" s="104"/>
      <c r="L14" s="100"/>
      <c r="M14" s="100" t="str">
        <f t="shared" si="4"/>
        <v/>
      </c>
      <c r="N14" s="137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0.28750000000000003</v>
      </c>
      <c r="D15" s="100">
        <v>0.54097222222222219</v>
      </c>
      <c r="E15" s="105">
        <f t="shared" si="0"/>
        <v>0.25347222222222215</v>
      </c>
      <c r="F15" s="106" t="str">
        <f t="shared" si="1"/>
        <v/>
      </c>
      <c r="G15" s="103"/>
      <c r="H15" s="100"/>
      <c r="I15" s="100" t="str">
        <f t="shared" si="2"/>
        <v/>
      </c>
      <c r="J15" s="136" t="str">
        <f t="shared" si="3"/>
        <v/>
      </c>
      <c r="K15" s="104"/>
      <c r="L15" s="100"/>
      <c r="M15" s="100" t="str">
        <f t="shared" si="4"/>
        <v/>
      </c>
      <c r="N15" s="137" t="str">
        <f t="shared" si="5"/>
        <v/>
      </c>
    </row>
    <row r="16" spans="1:14" x14ac:dyDescent="0.25">
      <c r="A16" s="119">
        <v>5</v>
      </c>
      <c r="B16" s="118" t="s">
        <v>11</v>
      </c>
      <c r="C16" s="212">
        <v>0.29166666666666669</v>
      </c>
      <c r="D16" s="100">
        <v>0.50840277777777776</v>
      </c>
      <c r="E16" s="105">
        <f t="shared" si="0"/>
        <v>0.21673611111111107</v>
      </c>
      <c r="F16" s="106" t="str">
        <f t="shared" si="1"/>
        <v/>
      </c>
      <c r="G16" s="103">
        <v>0.55069444444444449</v>
      </c>
      <c r="H16" s="100">
        <v>0.71319444444444446</v>
      </c>
      <c r="I16" s="100">
        <f t="shared" si="2"/>
        <v>0.16249999999999998</v>
      </c>
      <c r="J16" s="136" t="str">
        <f t="shared" si="3"/>
        <v/>
      </c>
      <c r="K16" s="104"/>
      <c r="L16" s="100"/>
      <c r="M16" s="100" t="str">
        <f t="shared" si="4"/>
        <v/>
      </c>
      <c r="N16" s="137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105" t="str">
        <f t="shared" si="0"/>
        <v/>
      </c>
      <c r="F17" s="106" t="str">
        <f t="shared" si="1"/>
        <v/>
      </c>
      <c r="G17" s="103"/>
      <c r="H17" s="100"/>
      <c r="I17" s="100" t="str">
        <f t="shared" si="2"/>
        <v/>
      </c>
      <c r="J17" s="136" t="str">
        <f t="shared" si="3"/>
        <v/>
      </c>
      <c r="K17" s="104"/>
      <c r="L17" s="100"/>
      <c r="M17" s="100" t="str">
        <f t="shared" si="4"/>
        <v/>
      </c>
      <c r="N17" s="137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0.30208333333333331</v>
      </c>
      <c r="D18" s="100">
        <v>0.50208333333333333</v>
      </c>
      <c r="E18" s="105">
        <f t="shared" si="0"/>
        <v>0.2</v>
      </c>
      <c r="F18" s="106" t="str">
        <f t="shared" si="1"/>
        <v>Late</v>
      </c>
      <c r="G18" s="103">
        <v>0.57222222222222219</v>
      </c>
      <c r="H18" s="100">
        <v>0.72361111111111109</v>
      </c>
      <c r="I18" s="100">
        <f t="shared" si="2"/>
        <v>0.15138888888888891</v>
      </c>
      <c r="J18" s="136" t="str">
        <f t="shared" si="3"/>
        <v>Late</v>
      </c>
      <c r="K18" s="104"/>
      <c r="L18" s="100"/>
      <c r="M18" s="100" t="str">
        <f t="shared" si="4"/>
        <v/>
      </c>
      <c r="N18" s="137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0.29166666666666669</v>
      </c>
      <c r="D19" s="100">
        <v>0.49583333333333335</v>
      </c>
      <c r="E19" s="105">
        <f t="shared" si="0"/>
        <v>0.20416666666666666</v>
      </c>
      <c r="F19" s="106" t="str">
        <f t="shared" si="1"/>
        <v/>
      </c>
      <c r="G19" s="103">
        <v>0.54375000000000007</v>
      </c>
      <c r="H19" s="100">
        <v>0.72152777777777777</v>
      </c>
      <c r="I19" s="100">
        <f t="shared" si="2"/>
        <v>0.1777777777777777</v>
      </c>
      <c r="J19" s="136" t="str">
        <f t="shared" si="3"/>
        <v/>
      </c>
      <c r="K19" s="104"/>
      <c r="L19" s="100"/>
      <c r="M19" s="100" t="str">
        <f t="shared" si="4"/>
        <v/>
      </c>
      <c r="N19" s="137" t="str">
        <f t="shared" si="5"/>
        <v/>
      </c>
    </row>
    <row r="20" spans="1:14" x14ac:dyDescent="0.25">
      <c r="A20" s="119">
        <v>9</v>
      </c>
      <c r="B20" s="118" t="s">
        <v>8</v>
      </c>
      <c r="C20" s="100">
        <v>0.30833333333333335</v>
      </c>
      <c r="D20" s="100">
        <v>0.47916666666666669</v>
      </c>
      <c r="E20" s="105">
        <f t="shared" si="0"/>
        <v>0.17083333333333334</v>
      </c>
      <c r="F20" s="106" t="str">
        <f t="shared" si="1"/>
        <v>Late</v>
      </c>
      <c r="G20" s="103">
        <v>0.5625</v>
      </c>
      <c r="H20" s="100">
        <v>0.75555555555555554</v>
      </c>
      <c r="I20" s="100">
        <f t="shared" si="2"/>
        <v>0.19305555555555554</v>
      </c>
      <c r="J20" s="136" t="str">
        <f t="shared" si="3"/>
        <v/>
      </c>
      <c r="K20" s="104"/>
      <c r="L20" s="100"/>
      <c r="M20" s="100" t="str">
        <f t="shared" si="4"/>
        <v/>
      </c>
      <c r="N20" s="137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0.30069444444444443</v>
      </c>
      <c r="D21" s="100">
        <v>0.48541666666666666</v>
      </c>
      <c r="E21" s="105">
        <f t="shared" si="0"/>
        <v>0.18472222222222223</v>
      </c>
      <c r="F21" s="106" t="str">
        <f t="shared" si="1"/>
        <v>Late</v>
      </c>
      <c r="G21" s="103">
        <v>0.54513888888888895</v>
      </c>
      <c r="H21" s="100">
        <v>0.7055555555555556</v>
      </c>
      <c r="I21" s="100">
        <f t="shared" si="2"/>
        <v>0.16041666666666665</v>
      </c>
      <c r="J21" s="136" t="str">
        <f t="shared" si="3"/>
        <v/>
      </c>
      <c r="K21" s="104"/>
      <c r="L21" s="100"/>
      <c r="M21" s="100" t="str">
        <f t="shared" si="4"/>
        <v/>
      </c>
      <c r="N21" s="137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0.30555555555555552</v>
      </c>
      <c r="D22" s="100">
        <v>0.49791666666666662</v>
      </c>
      <c r="E22" s="105">
        <f t="shared" si="0"/>
        <v>0.19236111111111109</v>
      </c>
      <c r="F22" s="106" t="str">
        <f t="shared" si="1"/>
        <v>Late</v>
      </c>
      <c r="G22" s="103">
        <v>0.53194444444444444</v>
      </c>
      <c r="H22" s="100">
        <v>0.74861111111111101</v>
      </c>
      <c r="I22" s="100">
        <f t="shared" si="2"/>
        <v>0.21666666666666656</v>
      </c>
      <c r="J22" s="136" t="str">
        <f t="shared" si="3"/>
        <v/>
      </c>
      <c r="K22" s="104"/>
      <c r="L22" s="100"/>
      <c r="M22" s="100" t="str">
        <f t="shared" si="4"/>
        <v/>
      </c>
      <c r="N22" s="137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0.30833333333333335</v>
      </c>
      <c r="D23" s="100">
        <v>0.49305555555555558</v>
      </c>
      <c r="E23" s="105">
        <f t="shared" si="0"/>
        <v>0.18472222222222223</v>
      </c>
      <c r="F23" s="106" t="str">
        <f t="shared" si="1"/>
        <v>Late</v>
      </c>
      <c r="G23" s="103">
        <v>0.53194444444444444</v>
      </c>
      <c r="H23" s="100">
        <v>0.72152777777777777</v>
      </c>
      <c r="I23" s="100">
        <f t="shared" si="2"/>
        <v>0.18958333333333333</v>
      </c>
      <c r="J23" s="136" t="str">
        <f t="shared" si="3"/>
        <v/>
      </c>
      <c r="K23" s="104"/>
      <c r="L23" s="100"/>
      <c r="M23" s="100" t="str">
        <f t="shared" si="4"/>
        <v/>
      </c>
      <c r="N23" s="137" t="str">
        <f t="shared" si="5"/>
        <v/>
      </c>
    </row>
    <row r="24" spans="1:14" x14ac:dyDescent="0.25">
      <c r="A24" s="119">
        <v>13</v>
      </c>
      <c r="B24" s="118" t="s">
        <v>12</v>
      </c>
      <c r="C24" s="100"/>
      <c r="D24" s="100"/>
      <c r="E24" s="105" t="str">
        <f t="shared" si="0"/>
        <v/>
      </c>
      <c r="F24" s="106" t="str">
        <f t="shared" si="1"/>
        <v/>
      </c>
      <c r="G24" s="103"/>
      <c r="H24" s="100"/>
      <c r="I24" s="100" t="str">
        <f t="shared" si="2"/>
        <v/>
      </c>
      <c r="J24" s="136" t="str">
        <f t="shared" si="3"/>
        <v/>
      </c>
      <c r="K24" s="104"/>
      <c r="L24" s="100"/>
      <c r="M24" s="100" t="str">
        <f t="shared" si="4"/>
        <v/>
      </c>
      <c r="N24" s="137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0.30208333333333331</v>
      </c>
      <c r="D25" s="100">
        <v>0.4909722222222222</v>
      </c>
      <c r="E25" s="105">
        <f t="shared" si="0"/>
        <v>0.18888888888888888</v>
      </c>
      <c r="F25" s="106" t="str">
        <f t="shared" si="1"/>
        <v>Late</v>
      </c>
      <c r="G25" s="103">
        <v>0.53888888888888886</v>
      </c>
      <c r="H25" s="100">
        <v>0.77430555555555547</v>
      </c>
      <c r="I25" s="100">
        <f t="shared" si="2"/>
        <v>0.23541666666666661</v>
      </c>
      <c r="J25" s="136" t="str">
        <f t="shared" si="3"/>
        <v/>
      </c>
      <c r="K25" s="104"/>
      <c r="L25" s="100"/>
      <c r="M25" s="100" t="str">
        <f t="shared" si="4"/>
        <v/>
      </c>
      <c r="N25" s="137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0.3</v>
      </c>
      <c r="D26" s="100">
        <v>0.49444444444444446</v>
      </c>
      <c r="E26" s="105">
        <f t="shared" si="0"/>
        <v>0.19444444444444448</v>
      </c>
      <c r="F26" s="106" t="str">
        <f t="shared" si="1"/>
        <v>Late</v>
      </c>
      <c r="G26" s="103">
        <v>0.53611111111111109</v>
      </c>
      <c r="H26" s="100">
        <v>0.79861111111111116</v>
      </c>
      <c r="I26" s="100">
        <f t="shared" si="2"/>
        <v>0.26250000000000007</v>
      </c>
      <c r="J26" s="136" t="str">
        <f t="shared" si="3"/>
        <v/>
      </c>
      <c r="K26" s="104"/>
      <c r="L26" s="100"/>
      <c r="M26" s="100" t="str">
        <f t="shared" si="4"/>
        <v/>
      </c>
      <c r="N26" s="137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0.28402777777777777</v>
      </c>
      <c r="D27" s="212">
        <v>0.47916666666666669</v>
      </c>
      <c r="E27" s="105">
        <f t="shared" si="0"/>
        <v>0.19513888888888892</v>
      </c>
      <c r="F27" s="106" t="str">
        <f t="shared" si="1"/>
        <v/>
      </c>
      <c r="G27" s="213">
        <v>0.5625</v>
      </c>
      <c r="H27" s="100">
        <v>0.74375000000000002</v>
      </c>
      <c r="I27" s="100">
        <f t="shared" si="2"/>
        <v>0.18125000000000002</v>
      </c>
      <c r="J27" s="136" t="str">
        <f t="shared" si="3"/>
        <v/>
      </c>
      <c r="K27" s="104"/>
      <c r="L27" s="100"/>
      <c r="M27" s="100" t="str">
        <f t="shared" si="4"/>
        <v/>
      </c>
      <c r="N27" s="137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0.29097222222222224</v>
      </c>
      <c r="D28" s="100">
        <v>0.50208333333333333</v>
      </c>
      <c r="E28" s="105">
        <f t="shared" si="0"/>
        <v>0.21111111111111108</v>
      </c>
      <c r="F28" s="106" t="str">
        <f t="shared" si="1"/>
        <v/>
      </c>
      <c r="G28" s="103">
        <v>0.50277777777777777</v>
      </c>
      <c r="H28" s="100"/>
      <c r="I28" s="100" t="str">
        <f t="shared" si="2"/>
        <v/>
      </c>
      <c r="J28" s="136" t="str">
        <f t="shared" si="3"/>
        <v/>
      </c>
      <c r="K28" s="104"/>
      <c r="L28" s="100"/>
      <c r="M28" s="100" t="str">
        <f t="shared" si="4"/>
        <v/>
      </c>
      <c r="N28" s="137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0.28541666666666665</v>
      </c>
      <c r="D29" s="100">
        <v>0.49513888888888885</v>
      </c>
      <c r="E29" s="105">
        <f t="shared" si="0"/>
        <v>0.2097222222222222</v>
      </c>
      <c r="F29" s="106" t="str">
        <f t="shared" si="1"/>
        <v/>
      </c>
      <c r="G29" s="103">
        <v>0.54722222222222217</v>
      </c>
      <c r="H29" s="100">
        <v>0.75208333333333333</v>
      </c>
      <c r="I29" s="100">
        <f t="shared" si="2"/>
        <v>0.20486111111111116</v>
      </c>
      <c r="J29" s="136" t="str">
        <f t="shared" si="3"/>
        <v/>
      </c>
      <c r="K29" s="104"/>
      <c r="L29" s="100"/>
      <c r="M29" s="100" t="str">
        <f t="shared" si="4"/>
        <v/>
      </c>
      <c r="N29" s="137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0.29930555555555555</v>
      </c>
      <c r="D30" s="100">
        <v>0.5</v>
      </c>
      <c r="E30" s="105">
        <f t="shared" si="0"/>
        <v>0.20069444444444445</v>
      </c>
      <c r="F30" s="106" t="str">
        <f t="shared" si="1"/>
        <v>Late</v>
      </c>
      <c r="G30" s="103">
        <v>0.5493055555555556</v>
      </c>
      <c r="H30" s="100">
        <v>0.7319444444444444</v>
      </c>
      <c r="I30" s="100">
        <f t="shared" si="2"/>
        <v>0.1826388888888888</v>
      </c>
      <c r="J30" s="136" t="str">
        <f t="shared" si="3"/>
        <v/>
      </c>
      <c r="K30" s="104"/>
      <c r="L30" s="100"/>
      <c r="M30" s="100" t="str">
        <f t="shared" si="4"/>
        <v/>
      </c>
      <c r="N30" s="137" t="str">
        <f t="shared" si="5"/>
        <v/>
      </c>
    </row>
    <row r="31" spans="1:14" x14ac:dyDescent="0.25">
      <c r="A31" s="119">
        <v>20</v>
      </c>
      <c r="B31" s="118" t="s">
        <v>12</v>
      </c>
      <c r="C31" s="100"/>
      <c r="D31" s="100"/>
      <c r="E31" s="105" t="str">
        <f t="shared" si="0"/>
        <v/>
      </c>
      <c r="F31" s="106" t="str">
        <f t="shared" si="1"/>
        <v/>
      </c>
      <c r="G31" s="103"/>
      <c r="H31" s="100"/>
      <c r="I31" s="100" t="str">
        <f t="shared" si="2"/>
        <v/>
      </c>
      <c r="J31" s="136" t="str">
        <f t="shared" si="3"/>
        <v/>
      </c>
      <c r="K31" s="104"/>
      <c r="L31" s="100"/>
      <c r="M31" s="100" t="str">
        <f t="shared" si="4"/>
        <v/>
      </c>
      <c r="N31" s="137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0.31111111111111112</v>
      </c>
      <c r="D32" s="100">
        <v>0.5083333333333333</v>
      </c>
      <c r="E32" s="105">
        <f t="shared" si="0"/>
        <v>0.19722222222222219</v>
      </c>
      <c r="F32" s="106" t="str">
        <f t="shared" si="1"/>
        <v>Late</v>
      </c>
      <c r="G32" s="103">
        <v>0.55347222222222225</v>
      </c>
      <c r="H32" s="100">
        <v>0.76041666666666663</v>
      </c>
      <c r="I32" s="100">
        <f t="shared" si="2"/>
        <v>0.20694444444444438</v>
      </c>
      <c r="J32" s="136" t="str">
        <f t="shared" si="3"/>
        <v/>
      </c>
      <c r="K32" s="104"/>
      <c r="L32" s="100"/>
      <c r="M32" s="100" t="str">
        <f t="shared" si="4"/>
        <v/>
      </c>
      <c r="N32" s="137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0.30624999999999997</v>
      </c>
      <c r="D33" s="100">
        <v>0.49027777777777781</v>
      </c>
      <c r="E33" s="105">
        <f t="shared" si="0"/>
        <v>0.18402777777777785</v>
      </c>
      <c r="F33" s="106" t="str">
        <f t="shared" si="1"/>
        <v>Late</v>
      </c>
      <c r="G33" s="103">
        <v>0.53055555555555556</v>
      </c>
      <c r="H33" s="212">
        <v>0.70833333333333337</v>
      </c>
      <c r="I33" s="100">
        <f t="shared" si="2"/>
        <v>0.17777777777777781</v>
      </c>
      <c r="J33" s="136" t="str">
        <f t="shared" si="3"/>
        <v/>
      </c>
      <c r="K33" s="104"/>
      <c r="L33" s="100"/>
      <c r="M33" s="100" t="str">
        <f t="shared" si="4"/>
        <v/>
      </c>
      <c r="N33" s="137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>
        <v>0.29166666666666669</v>
      </c>
      <c r="D34" s="100">
        <v>0.49305555555555558</v>
      </c>
      <c r="E34" s="105">
        <f t="shared" si="0"/>
        <v>0.2013888888888889</v>
      </c>
      <c r="F34" s="106" t="str">
        <f t="shared" si="1"/>
        <v/>
      </c>
      <c r="G34" s="103">
        <v>0.53819444444444442</v>
      </c>
      <c r="H34" s="100">
        <v>0.7270833333333333</v>
      </c>
      <c r="I34" s="100">
        <f t="shared" si="2"/>
        <v>0.18888888888888888</v>
      </c>
      <c r="J34" s="136" t="str">
        <f t="shared" si="3"/>
        <v/>
      </c>
      <c r="K34" s="104"/>
      <c r="L34" s="100"/>
      <c r="M34" s="100" t="str">
        <f t="shared" si="4"/>
        <v/>
      </c>
      <c r="N34" s="137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>
        <v>0.31597222222222221</v>
      </c>
      <c r="D35" s="100">
        <v>0.48402777777777778</v>
      </c>
      <c r="E35" s="105">
        <f t="shared" si="0"/>
        <v>0.16805555555555557</v>
      </c>
      <c r="F35" s="106" t="str">
        <f t="shared" si="1"/>
        <v>Late</v>
      </c>
      <c r="G35" s="103">
        <v>0.53680555555555554</v>
      </c>
      <c r="H35" s="100">
        <v>0.71180555555555547</v>
      </c>
      <c r="I35" s="100">
        <f t="shared" si="2"/>
        <v>0.17499999999999993</v>
      </c>
      <c r="J35" s="136" t="str">
        <f t="shared" si="3"/>
        <v/>
      </c>
      <c r="K35" s="104"/>
      <c r="L35" s="100"/>
      <c r="M35" s="100"/>
      <c r="N35" s="137"/>
    </row>
    <row r="36" spans="1:14" s="168" customFormat="1" x14ac:dyDescent="0.25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105">
        <f t="shared" si="0"/>
        <v>0.1875</v>
      </c>
      <c r="F36" s="106" t="str">
        <f t="shared" si="1"/>
        <v/>
      </c>
      <c r="G36" s="103">
        <v>0.5625</v>
      </c>
      <c r="H36" s="100">
        <v>0.70833333333333337</v>
      </c>
      <c r="I36" s="100">
        <f t="shared" si="2"/>
        <v>0.14583333333333337</v>
      </c>
      <c r="J36" s="136" t="str">
        <f t="shared" si="3"/>
        <v/>
      </c>
      <c r="K36" s="104"/>
      <c r="L36" s="100"/>
      <c r="M36" s="100" t="str">
        <f t="shared" si="4"/>
        <v/>
      </c>
      <c r="N36" s="137" t="str">
        <f t="shared" si="5"/>
        <v/>
      </c>
    </row>
    <row r="37" spans="1:14" x14ac:dyDescent="0.25">
      <c r="B37" s="277" t="s">
        <v>138</v>
      </c>
      <c r="C37" s="277"/>
      <c r="D37" s="277"/>
      <c r="E37" s="89">
        <f>SUM(E6:E36)</f>
        <v>5.3229861111111108</v>
      </c>
      <c r="F37" s="69">
        <f>COUNTIF(F6:F36,"Late")</f>
        <v>14</v>
      </c>
      <c r="G37" s="277" t="s">
        <v>139</v>
      </c>
      <c r="H37" s="277"/>
      <c r="I37" s="89">
        <f>SUM(I6:I36)</f>
        <v>4.9340277777777768</v>
      </c>
      <c r="J37" s="69">
        <f>COUNTIF(J6:J36,"Late")</f>
        <v>1</v>
      </c>
      <c r="K37" s="278" t="s">
        <v>140</v>
      </c>
      <c r="L37" s="278"/>
      <c r="M37" s="89">
        <f>SUM(M6:M36)</f>
        <v>0</v>
      </c>
      <c r="N37" s="69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10.257013888888888</v>
      </c>
      <c r="F38" s="280"/>
      <c r="G38" s="281" t="s">
        <v>144</v>
      </c>
      <c r="H38" s="281"/>
      <c r="I38" s="90">
        <f>E38*24</f>
        <v>246.16833333333332</v>
      </c>
      <c r="J38" s="282" t="s">
        <v>143</v>
      </c>
      <c r="K38" s="282"/>
      <c r="L38" s="283">
        <f>F37+J37+N37</f>
        <v>15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91" t="s">
        <v>142</v>
      </c>
      <c r="D43" s="92"/>
      <c r="E43" s="92"/>
      <c r="F43" s="92"/>
      <c r="G43" s="97" t="s">
        <v>131</v>
      </c>
      <c r="H43" s="92" t="s">
        <v>147</v>
      </c>
      <c r="I43" s="92"/>
      <c r="J43" s="92"/>
      <c r="K43" s="92"/>
      <c r="L43" s="92"/>
      <c r="M43" s="93"/>
    </row>
  </sheetData>
  <protectedRanges>
    <protectedRange sqref="A3:N3" name="Range4"/>
    <protectedRange sqref="K6:L36" name="Range3"/>
    <protectedRange sqref="A2:N2" name="Range5"/>
    <protectedRange sqref="C6:D36" name="Range1_1"/>
    <protectedRange sqref="G6:H36" name="Range2_1"/>
    <protectedRange sqref="A6:B6 A7:A35 B7:B36" name="Range6_1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K6:K36">
    <cfRule type="expression" dxfId="399" priority="53">
      <formula>$N6="Late"</formula>
    </cfRule>
  </conditionalFormatting>
  <conditionalFormatting sqref="C6:C17 C19:C36">
    <cfRule type="expression" dxfId="398" priority="41">
      <formula>$F6="Late"</formula>
    </cfRule>
  </conditionalFormatting>
  <conditionalFormatting sqref="G6:G17 G19:G24 G26:G36">
    <cfRule type="expression" dxfId="397" priority="38">
      <formula>$J6="Late"</formula>
    </cfRule>
  </conditionalFormatting>
  <conditionalFormatting sqref="C18">
    <cfRule type="expression" dxfId="396" priority="3">
      <formula>$F18="Late"</formula>
    </cfRule>
  </conditionalFormatting>
  <conditionalFormatting sqref="G18">
    <cfRule type="expression" dxfId="395" priority="2">
      <formula>$J18="Late"</formula>
    </cfRule>
  </conditionalFormatting>
  <conditionalFormatting sqref="G25">
    <cfRule type="expression" dxfId="394" priority="1">
      <formula>$J25="Late"</formula>
    </cfRule>
  </conditionalFormatting>
  <dataValidations count="3"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5" right="0.25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4" zoomScaleNormal="100" workbookViewId="0">
      <selection activeCell="D34" sqref="D34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.5703125" style="69" customWidth="1"/>
    <col min="11" max="11" width="5.5703125" style="69" customWidth="1"/>
    <col min="12" max="12" width="6.140625" style="69" customWidth="1"/>
    <col min="13" max="13" width="9.5703125" style="69" customWidth="1"/>
    <col min="14" max="14" width="7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106</v>
      </c>
      <c r="B3" s="265"/>
      <c r="C3" s="265"/>
      <c r="D3" s="265"/>
      <c r="E3" s="265"/>
      <c r="F3" s="287" t="s">
        <v>156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212">
        <v>0.29166666666666669</v>
      </c>
      <c r="D6" s="212">
        <v>0.47916666666666669</v>
      </c>
      <c r="E6" s="65">
        <f t="shared" ref="E6:E36" si="0">IF(OR(C6="",D6=""),"",D6-C6)</f>
        <v>0.1875</v>
      </c>
      <c r="F6" s="165" t="str">
        <f t="shared" ref="F6:F36" si="1">IF(AND(HOUR(C6)=7,MINUTE(C6)&gt;10),"Late",IF(HOUR(C6)&gt;7,"Late",""))</f>
        <v/>
      </c>
      <c r="G6" s="213">
        <v>0.54166666666666663</v>
      </c>
      <c r="H6" s="212">
        <v>0.70833333333333337</v>
      </c>
      <c r="I6" s="65">
        <f t="shared" ref="I6:I36" si="2">IF(OR(G6="",H6=""),"",H6-G6)</f>
        <v>0.16666666666666674</v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>IF(AND(HOUR(K6)=17,MINUTE(K6)&gt;45),"Late",IF(HOUR(K6)&gt;17,"Late",""))</f>
        <v/>
      </c>
    </row>
    <row r="7" spans="1:14" x14ac:dyDescent="0.25">
      <c r="A7" s="119">
        <v>27</v>
      </c>
      <c r="B7" s="118" t="s">
        <v>9</v>
      </c>
      <c r="C7" s="212">
        <v>0.29166666666666669</v>
      </c>
      <c r="D7" s="212">
        <v>0.47916666666666669</v>
      </c>
      <c r="E7" s="100">
        <f t="shared" si="0"/>
        <v>0.1875</v>
      </c>
      <c r="F7" s="106" t="str">
        <f t="shared" si="1"/>
        <v/>
      </c>
      <c r="G7" s="213">
        <v>0.54166666666666663</v>
      </c>
      <c r="H7" s="212">
        <v>0.70833333333333337</v>
      </c>
      <c r="I7" s="100">
        <f t="shared" si="2"/>
        <v>0.16666666666666674</v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ref="N7:N31" si="5">IF(AND(HOUR(K7)=17,MINUTE(K7)&gt;45),"Late",IF(HOUR(K7)&gt;17,"Late",""))</f>
        <v/>
      </c>
    </row>
    <row r="8" spans="1:14" x14ac:dyDescent="0.25">
      <c r="A8" s="119">
        <v>28</v>
      </c>
      <c r="B8" s="118" t="s">
        <v>10</v>
      </c>
      <c r="C8" s="212"/>
      <c r="D8" s="212"/>
      <c r="E8" s="100" t="str">
        <f t="shared" si="0"/>
        <v/>
      </c>
      <c r="F8" s="106" t="str">
        <f t="shared" si="1"/>
        <v/>
      </c>
      <c r="G8" s="213"/>
      <c r="H8" s="212"/>
      <c r="I8" s="100" t="str">
        <f t="shared" si="2"/>
        <v/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212">
        <v>0.29166666666666669</v>
      </c>
      <c r="D9" s="212">
        <v>0.47916666666666669</v>
      </c>
      <c r="E9" s="100">
        <f t="shared" si="0"/>
        <v>0.1875</v>
      </c>
      <c r="F9" s="106" t="str">
        <f t="shared" si="1"/>
        <v/>
      </c>
      <c r="G9" s="213">
        <v>0.54166666666666663</v>
      </c>
      <c r="H9" s="212">
        <v>0.70833333333333337</v>
      </c>
      <c r="I9" s="100">
        <f t="shared" si="2"/>
        <v>0.16666666666666674</v>
      </c>
      <c r="J9" s="85" t="str">
        <f t="shared" si="3"/>
        <v/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/>
      <c r="D10" s="100"/>
      <c r="E10" s="100" t="str">
        <f t="shared" si="0"/>
        <v/>
      </c>
      <c r="F10" s="106" t="str">
        <f t="shared" si="1"/>
        <v/>
      </c>
      <c r="G10" s="103"/>
      <c r="H10" s="100"/>
      <c r="I10" s="100" t="str">
        <f t="shared" si="2"/>
        <v/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/>
      <c r="D11" s="100"/>
      <c r="E11" s="100" t="str">
        <f t="shared" si="0"/>
        <v/>
      </c>
      <c r="F11" s="106" t="str">
        <f t="shared" si="1"/>
        <v/>
      </c>
      <c r="G11" s="103"/>
      <c r="H11" s="100"/>
      <c r="I11" s="100" t="str">
        <f>IF(OR(G11="",H11=""),"",H11-G11)</f>
        <v/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100" t="str">
        <f t="shared" si="0"/>
        <v/>
      </c>
      <c r="F12" s="106" t="str">
        <f t="shared" si="1"/>
        <v/>
      </c>
      <c r="G12" s="103"/>
      <c r="H12" s="100"/>
      <c r="I12" s="100" t="str">
        <f t="shared" si="2"/>
        <v/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100" t="str">
        <f t="shared" si="0"/>
        <v/>
      </c>
      <c r="F13" s="106" t="str">
        <f t="shared" si="1"/>
        <v/>
      </c>
      <c r="G13" s="103"/>
      <c r="H13" s="100"/>
      <c r="I13" s="100" t="str">
        <f t="shared" si="2"/>
        <v/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100" t="str">
        <f t="shared" si="0"/>
        <v/>
      </c>
      <c r="F14" s="106" t="str">
        <f t="shared" si="1"/>
        <v/>
      </c>
      <c r="G14" s="103"/>
      <c r="H14" s="100"/>
      <c r="I14" s="100" t="str">
        <f t="shared" si="2"/>
        <v/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/>
      <c r="D15" s="100"/>
      <c r="E15" s="100" t="str">
        <f t="shared" si="0"/>
        <v/>
      </c>
      <c r="F15" s="106" t="str">
        <f t="shared" si="1"/>
        <v/>
      </c>
      <c r="G15" s="103"/>
      <c r="H15" s="100"/>
      <c r="I15" s="100" t="str">
        <f t="shared" si="2"/>
        <v/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100" t="str">
        <f t="shared" si="0"/>
        <v/>
      </c>
      <c r="F16" s="106" t="str">
        <f t="shared" si="1"/>
        <v/>
      </c>
      <c r="G16" s="103"/>
      <c r="H16" s="100"/>
      <c r="I16" s="100" t="str">
        <f t="shared" si="2"/>
        <v/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100" t="str">
        <f t="shared" si="0"/>
        <v/>
      </c>
      <c r="F17" s="106" t="str">
        <f t="shared" si="1"/>
        <v/>
      </c>
      <c r="G17" s="103"/>
      <c r="H17" s="100"/>
      <c r="I17" s="100" t="str">
        <f t="shared" si="2"/>
        <v/>
      </c>
      <c r="J17" s="85" t="str">
        <f t="shared" si="3"/>
        <v/>
      </c>
      <c r="K17" s="82"/>
      <c r="L17" s="65"/>
      <c r="M17" s="65"/>
      <c r="N17" s="79"/>
    </row>
    <row r="18" spans="1:14" x14ac:dyDescent="0.25">
      <c r="A18" s="119">
        <v>7</v>
      </c>
      <c r="B18" s="118" t="s">
        <v>13</v>
      </c>
      <c r="C18" s="100"/>
      <c r="D18" s="100"/>
      <c r="E18" s="100" t="str">
        <f t="shared" si="0"/>
        <v/>
      </c>
      <c r="F18" s="106" t="str">
        <f t="shared" si="1"/>
        <v/>
      </c>
      <c r="G18" s="103"/>
      <c r="H18" s="100"/>
      <c r="I18" s="100" t="str">
        <f t="shared" si="2"/>
        <v/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100" t="str">
        <f t="shared" si="0"/>
        <v/>
      </c>
      <c r="F19" s="106" t="str">
        <f t="shared" si="1"/>
        <v/>
      </c>
      <c r="G19" s="103"/>
      <c r="H19" s="100"/>
      <c r="I19" s="100" t="str">
        <f t="shared" si="2"/>
        <v/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100" t="str">
        <f t="shared" si="0"/>
        <v/>
      </c>
      <c r="F20" s="106" t="str">
        <f t="shared" si="1"/>
        <v/>
      </c>
      <c r="G20" s="103"/>
      <c r="H20" s="100"/>
      <c r="I20" s="100" t="str">
        <f t="shared" si="2"/>
        <v/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100" t="str">
        <f t="shared" si="0"/>
        <v/>
      </c>
      <c r="F21" s="106" t="str">
        <f t="shared" si="1"/>
        <v/>
      </c>
      <c r="G21" s="103"/>
      <c r="H21" s="100"/>
      <c r="I21" s="100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100" t="str">
        <f t="shared" si="0"/>
        <v/>
      </c>
      <c r="F22" s="106" t="str">
        <f t="shared" si="1"/>
        <v/>
      </c>
      <c r="G22" s="103"/>
      <c r="H22" s="100"/>
      <c r="I22" s="100" t="str">
        <f t="shared" si="2"/>
        <v/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100" t="str">
        <f t="shared" si="0"/>
        <v/>
      </c>
      <c r="F23" s="106" t="str">
        <f t="shared" si="1"/>
        <v/>
      </c>
      <c r="G23" s="103"/>
      <c r="H23" s="100"/>
      <c r="I23" s="100" t="str">
        <f t="shared" si="2"/>
        <v/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/>
      <c r="D24" s="100"/>
      <c r="E24" s="100" t="str">
        <f t="shared" si="0"/>
        <v/>
      </c>
      <c r="F24" s="106" t="str">
        <f t="shared" si="1"/>
        <v/>
      </c>
      <c r="G24" s="103"/>
      <c r="H24" s="100"/>
      <c r="I24" s="100" t="str">
        <f t="shared" si="2"/>
        <v/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/>
      <c r="D25" s="100"/>
      <c r="E25" s="100" t="str">
        <f t="shared" si="0"/>
        <v/>
      </c>
      <c r="F25" s="106" t="str">
        <f t="shared" si="1"/>
        <v/>
      </c>
      <c r="G25" s="103"/>
      <c r="H25" s="100"/>
      <c r="I25" s="100" t="str">
        <f t="shared" si="2"/>
        <v/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/>
      <c r="D26" s="100"/>
      <c r="E26" s="100" t="str">
        <f t="shared" si="0"/>
        <v/>
      </c>
      <c r="F26" s="106" t="str">
        <f t="shared" si="1"/>
        <v/>
      </c>
      <c r="G26" s="103"/>
      <c r="H26" s="100"/>
      <c r="I26" s="100" t="str">
        <f t="shared" si="2"/>
        <v/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100" t="str">
        <f t="shared" si="0"/>
        <v/>
      </c>
      <c r="F27" s="106" t="str">
        <f t="shared" si="1"/>
        <v/>
      </c>
      <c r="G27" s="103"/>
      <c r="H27" s="100"/>
      <c r="I27" s="100" t="str">
        <f t="shared" si="2"/>
        <v/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100" t="str">
        <f t="shared" si="0"/>
        <v/>
      </c>
      <c r="F28" s="106" t="str">
        <f t="shared" si="1"/>
        <v/>
      </c>
      <c r="G28" s="103"/>
      <c r="H28" s="100"/>
      <c r="I28" s="100" t="str">
        <f t="shared" si="2"/>
        <v/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/>
      <c r="D29" s="100"/>
      <c r="E29" s="100" t="str">
        <f t="shared" si="0"/>
        <v/>
      </c>
      <c r="F29" s="106" t="str">
        <f t="shared" si="1"/>
        <v/>
      </c>
      <c r="G29" s="103"/>
      <c r="H29" s="100"/>
      <c r="I29" s="100" t="str">
        <f t="shared" si="2"/>
        <v/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100" t="str">
        <f t="shared" si="0"/>
        <v/>
      </c>
      <c r="F30" s="106" t="str">
        <f t="shared" si="1"/>
        <v/>
      </c>
      <c r="G30" s="103"/>
      <c r="H30" s="100"/>
      <c r="I30" s="100" t="str">
        <f t="shared" si="2"/>
        <v/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/>
      <c r="D31" s="100"/>
      <c r="E31" s="100" t="str">
        <f t="shared" si="0"/>
        <v/>
      </c>
      <c r="F31" s="106" t="str">
        <f t="shared" si="1"/>
        <v/>
      </c>
      <c r="G31" s="103"/>
      <c r="H31" s="100"/>
      <c r="I31" s="100" t="str">
        <f t="shared" si="2"/>
        <v/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/>
      <c r="D32" s="100"/>
      <c r="E32" s="100" t="str">
        <f t="shared" si="0"/>
        <v/>
      </c>
      <c r="F32" s="106" t="str">
        <f t="shared" si="1"/>
        <v/>
      </c>
      <c r="G32" s="103"/>
      <c r="H32" s="100"/>
      <c r="I32" s="100" t="str">
        <f t="shared" si="2"/>
        <v/>
      </c>
      <c r="J32" s="85" t="str">
        <f t="shared" si="3"/>
        <v/>
      </c>
      <c r="K32" s="82"/>
      <c r="L32" s="65"/>
      <c r="M32" s="65" t="str">
        <f t="shared" si="4"/>
        <v/>
      </c>
      <c r="N32" s="79"/>
    </row>
    <row r="33" spans="1:14" s="168" customFormat="1" x14ac:dyDescent="0.25">
      <c r="A33" s="119">
        <v>22</v>
      </c>
      <c r="B33" s="118" t="s">
        <v>14</v>
      </c>
      <c r="C33" s="100"/>
      <c r="D33" s="100"/>
      <c r="E33" s="100" t="str">
        <f t="shared" si="0"/>
        <v/>
      </c>
      <c r="F33" s="106" t="str">
        <f t="shared" si="1"/>
        <v/>
      </c>
      <c r="G33" s="103"/>
      <c r="H33" s="100"/>
      <c r="I33" s="100" t="str">
        <f t="shared" si="2"/>
        <v/>
      </c>
      <c r="J33" s="85" t="str">
        <f t="shared" si="3"/>
        <v/>
      </c>
      <c r="K33" s="82"/>
      <c r="L33" s="65"/>
      <c r="M33" s="65" t="str">
        <f t="shared" si="4"/>
        <v/>
      </c>
      <c r="N33" s="79"/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100" t="str">
        <f t="shared" si="0"/>
        <v/>
      </c>
      <c r="F34" s="106" t="str">
        <f t="shared" si="1"/>
        <v/>
      </c>
      <c r="G34" s="103"/>
      <c r="H34" s="100"/>
      <c r="I34" s="100" t="str">
        <f t="shared" si="2"/>
        <v/>
      </c>
      <c r="J34" s="85" t="str">
        <f t="shared" si="3"/>
        <v/>
      </c>
      <c r="K34" s="82"/>
      <c r="L34" s="65"/>
      <c r="M34" s="65" t="str">
        <f t="shared" si="4"/>
        <v/>
      </c>
      <c r="N34" s="79"/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100"/>
      <c r="F35" s="106"/>
      <c r="G35" s="103"/>
      <c r="H35" s="100"/>
      <c r="I35" s="100"/>
      <c r="J35" s="85"/>
      <c r="K35" s="82"/>
      <c r="L35" s="65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/>
      <c r="D36" s="100"/>
      <c r="E36" s="100" t="str">
        <f t="shared" si="0"/>
        <v/>
      </c>
      <c r="F36" s="106" t="str">
        <f t="shared" si="1"/>
        <v/>
      </c>
      <c r="G36" s="103"/>
      <c r="H36" s="100"/>
      <c r="I36" s="100" t="str">
        <f t="shared" si="2"/>
        <v/>
      </c>
      <c r="J36" s="85" t="str">
        <f t="shared" si="3"/>
        <v/>
      </c>
      <c r="K36" s="82"/>
      <c r="L36" s="65"/>
      <c r="M36" s="65" t="str">
        <f t="shared" si="4"/>
        <v/>
      </c>
      <c r="N36" s="79"/>
    </row>
    <row r="37" spans="1:14" x14ac:dyDescent="0.25">
      <c r="A37" s="168"/>
      <c r="B37" s="290" t="s">
        <v>138</v>
      </c>
      <c r="C37" s="290"/>
      <c r="D37" s="290"/>
      <c r="E37" s="89">
        <f>SUM(E6:E36)</f>
        <v>0.5625</v>
      </c>
      <c r="F37" s="168">
        <f>COUNTIF(F6:F36,"Late")</f>
        <v>0</v>
      </c>
      <c r="G37" s="290" t="s">
        <v>139</v>
      </c>
      <c r="H37" s="290"/>
      <c r="I37" s="89">
        <f>SUM(I6:I36)</f>
        <v>0.50000000000000022</v>
      </c>
      <c r="J37" s="168">
        <f>COUNTIF(J6:J36,"Late")</f>
        <v>0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1.0625000000000002</v>
      </c>
      <c r="F38" s="280"/>
      <c r="G38" s="281" t="s">
        <v>144</v>
      </c>
      <c r="H38" s="281"/>
      <c r="I38" s="90">
        <f>E38*24</f>
        <v>25.500000000000007</v>
      </c>
      <c r="J38" s="282" t="s">
        <v>143</v>
      </c>
      <c r="K38" s="282"/>
      <c r="L38" s="283">
        <f>F37+J37+N37</f>
        <v>0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2"/>
      <c r="C44" s="95" t="s">
        <v>63</v>
      </c>
    </row>
  </sheetData>
  <protectedRanges>
    <protectedRange sqref="A3:N3" name="Range4"/>
    <protectedRange sqref="G6:H36" name="Range2"/>
    <protectedRange sqref="C6:D36" name="Range1"/>
    <protectedRange sqref="K6:L36" name="Range3"/>
    <protectedRange sqref="A2:N2" name="Range5"/>
    <protectedRange sqref="A6:B6 A7:A35 B7:B36" name="Range6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C6 C29:C36 C11:C27">
    <cfRule type="expression" dxfId="61" priority="15">
      <formula>$F6="Late"</formula>
    </cfRule>
  </conditionalFormatting>
  <conditionalFormatting sqref="G6 G13:G15 G17:G24 G26:G36">
    <cfRule type="expression" dxfId="60" priority="14">
      <formula>$J6="Late"</formula>
    </cfRule>
  </conditionalFormatting>
  <conditionalFormatting sqref="K6:K36">
    <cfRule type="expression" dxfId="59" priority="13">
      <formula>$N6="Late"</formula>
    </cfRule>
  </conditionalFormatting>
  <conditionalFormatting sqref="G12">
    <cfRule type="expression" dxfId="58" priority="12">
      <formula>$J12="Late"</formula>
    </cfRule>
  </conditionalFormatting>
  <conditionalFormatting sqref="G11">
    <cfRule type="expression" dxfId="57" priority="10">
      <formula>$J11="Late"</formula>
    </cfRule>
  </conditionalFormatting>
  <conditionalFormatting sqref="C10">
    <cfRule type="expression" dxfId="56" priority="9">
      <formula>$F10="Late"</formula>
    </cfRule>
  </conditionalFormatting>
  <conditionalFormatting sqref="G10">
    <cfRule type="expression" dxfId="55" priority="8">
      <formula>$J10="Late"</formula>
    </cfRule>
  </conditionalFormatting>
  <conditionalFormatting sqref="G16">
    <cfRule type="expression" dxfId="54" priority="7">
      <formula>$J16="Late"</formula>
    </cfRule>
  </conditionalFormatting>
  <conditionalFormatting sqref="G25">
    <cfRule type="expression" dxfId="53" priority="6">
      <formula>$J25="Late"</formula>
    </cfRule>
  </conditionalFormatting>
  <conditionalFormatting sqref="C7">
    <cfRule type="expression" dxfId="52" priority="5">
      <formula>$F7="Late"</formula>
    </cfRule>
  </conditionalFormatting>
  <conditionalFormatting sqref="G7:G8">
    <cfRule type="expression" dxfId="51" priority="4">
      <formula>$J7="Late"</formula>
    </cfRule>
  </conditionalFormatting>
  <conditionalFormatting sqref="C8">
    <cfRule type="expression" dxfId="50" priority="3">
      <formula>$F8="Late"</formula>
    </cfRule>
  </conditionalFormatting>
  <conditionalFormatting sqref="C9">
    <cfRule type="expression" dxfId="49" priority="2">
      <formula>$F9="Late"</formula>
    </cfRule>
  </conditionalFormatting>
  <conditionalFormatting sqref="G9">
    <cfRule type="expression" dxfId="48" priority="1">
      <formula>$J9="Late"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19" zoomScaleNormal="100" workbookViewId="0">
      <selection activeCell="I21" sqref="I21"/>
    </sheetView>
  </sheetViews>
  <sheetFormatPr defaultColWidth="9.140625" defaultRowHeight="15" x14ac:dyDescent="0.25"/>
  <cols>
    <col min="1" max="1" width="6.140625" style="168" customWidth="1"/>
    <col min="2" max="2" width="6.42578125" style="68" customWidth="1"/>
    <col min="3" max="4" width="6.42578125" style="168" customWidth="1"/>
    <col min="5" max="5" width="9.42578125" style="168" customWidth="1"/>
    <col min="6" max="6" width="7.28515625" style="168" customWidth="1"/>
    <col min="7" max="8" width="6" style="168" customWidth="1"/>
    <col min="9" max="9" width="9.140625" style="168" customWidth="1"/>
    <col min="10" max="10" width="6.5703125" style="168" customWidth="1"/>
    <col min="11" max="11" width="5.5703125" style="168" customWidth="1"/>
    <col min="12" max="12" width="6.140625" style="168" customWidth="1"/>
    <col min="13" max="13" width="9.5703125" style="168" customWidth="1"/>
    <col min="14" max="14" width="7.28515625" style="168" customWidth="1"/>
    <col min="15" max="15" width="5.42578125" style="168" customWidth="1"/>
    <col min="16" max="16384" width="9.140625" style="168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106</v>
      </c>
      <c r="B3" s="265"/>
      <c r="C3" s="265"/>
      <c r="D3" s="265"/>
      <c r="E3" s="265"/>
      <c r="F3" s="287" t="s">
        <v>156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65" t="str">
        <f t="shared" ref="E6:E36" si="0">IF(OR(C6="",D6=""),"",D6-C6)</f>
        <v/>
      </c>
      <c r="F6" s="234" t="str">
        <f t="shared" ref="F6:F36" si="1">IF(AND(HOUR(C6)=7,MINUTE(C6)&gt;10),"Late",IF(HOUR(C6)&gt;7,"Late",""))</f>
        <v/>
      </c>
      <c r="G6" s="103"/>
      <c r="H6" s="100"/>
      <c r="I6" s="65" t="str">
        <f t="shared" ref="I6:I36" si="2">IF(OR(G6="",H6=""),"",H6-G6)</f>
        <v/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>IF(AND(HOUR(K6)=17,MINUTE(K6)&gt;45),"Late",IF(HOUR(K6)&gt;17,"Late",""))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100" t="str">
        <f t="shared" si="0"/>
        <v/>
      </c>
      <c r="F7" s="106" t="str">
        <f t="shared" si="1"/>
        <v/>
      </c>
      <c r="G7" s="103"/>
      <c r="H7" s="100"/>
      <c r="I7" s="100" t="str">
        <f t="shared" si="2"/>
        <v/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ref="N7:N31" si="5">IF(AND(HOUR(K7)=17,MINUTE(K7)&gt;45),"Late",IF(HOUR(K7)&gt;17,"Late",""))</f>
        <v/>
      </c>
    </row>
    <row r="8" spans="1:14" x14ac:dyDescent="0.25">
      <c r="A8" s="119">
        <v>28</v>
      </c>
      <c r="B8" s="118" t="s">
        <v>10</v>
      </c>
      <c r="C8" s="212">
        <v>0.29166666666666669</v>
      </c>
      <c r="D8" s="212">
        <v>0.47916666666666669</v>
      </c>
      <c r="E8" s="100">
        <f t="shared" si="0"/>
        <v>0.1875</v>
      </c>
      <c r="F8" s="106" t="str">
        <f t="shared" si="1"/>
        <v/>
      </c>
      <c r="G8" s="213">
        <v>0.54166666666666663</v>
      </c>
      <c r="H8" s="212">
        <v>0.70833333333333337</v>
      </c>
      <c r="I8" s="100">
        <f t="shared" si="2"/>
        <v>0.16666666666666674</v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212">
        <v>0.29166666666666669</v>
      </c>
      <c r="D9" s="212">
        <v>0.47916666666666669</v>
      </c>
      <c r="E9" s="100">
        <f t="shared" si="0"/>
        <v>0.1875</v>
      </c>
      <c r="F9" s="106" t="str">
        <f t="shared" si="1"/>
        <v/>
      </c>
      <c r="G9" s="213">
        <v>0.54166666666666663</v>
      </c>
      <c r="H9" s="212">
        <v>0.70833333333333337</v>
      </c>
      <c r="I9" s="100">
        <f t="shared" si="2"/>
        <v>0.16666666666666674</v>
      </c>
      <c r="J9" s="85" t="str">
        <f t="shared" si="3"/>
        <v/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212">
        <v>0.29166666666666669</v>
      </c>
      <c r="D10" s="212">
        <v>0.47916666666666669</v>
      </c>
      <c r="E10" s="100">
        <f t="shared" si="0"/>
        <v>0.1875</v>
      </c>
      <c r="F10" s="106" t="str">
        <f t="shared" si="1"/>
        <v/>
      </c>
      <c r="G10" s="213">
        <v>0.54166666666666663</v>
      </c>
      <c r="H10" s="212">
        <v>0.70833333333333337</v>
      </c>
      <c r="I10" s="100">
        <f t="shared" si="2"/>
        <v>0.16666666666666674</v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212">
        <v>0.29166666666666669</v>
      </c>
      <c r="D11" s="212">
        <v>0.47916666666666669</v>
      </c>
      <c r="E11" s="100">
        <f t="shared" si="0"/>
        <v>0.1875</v>
      </c>
      <c r="F11" s="106" t="str">
        <f t="shared" si="1"/>
        <v/>
      </c>
      <c r="G11" s="213">
        <v>0.54166666666666663</v>
      </c>
      <c r="H11" s="212">
        <v>0.70833333333333337</v>
      </c>
      <c r="I11" s="100">
        <f>IF(OR(G11="",H11=""),"",H11-G11)</f>
        <v>0.16666666666666674</v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212">
        <v>0.29166666666666669</v>
      </c>
      <c r="D12" s="212">
        <v>0.47916666666666669</v>
      </c>
      <c r="E12" s="100">
        <f t="shared" si="0"/>
        <v>0.1875</v>
      </c>
      <c r="F12" s="106" t="str">
        <f t="shared" si="1"/>
        <v/>
      </c>
      <c r="G12" s="213">
        <v>0.54166666666666663</v>
      </c>
      <c r="H12" s="212">
        <v>0.70833333333333337</v>
      </c>
      <c r="I12" s="100">
        <f t="shared" si="2"/>
        <v>0.16666666666666674</v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100" t="str">
        <f t="shared" si="0"/>
        <v/>
      </c>
      <c r="F13" s="106" t="str">
        <f t="shared" si="1"/>
        <v/>
      </c>
      <c r="G13" s="103"/>
      <c r="H13" s="100"/>
      <c r="I13" s="100" t="str">
        <f t="shared" si="2"/>
        <v/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100" t="str">
        <f t="shared" si="0"/>
        <v/>
      </c>
      <c r="F14" s="106" t="str">
        <f t="shared" si="1"/>
        <v/>
      </c>
      <c r="G14" s="103"/>
      <c r="H14" s="100"/>
      <c r="I14" s="100" t="str">
        <f t="shared" si="2"/>
        <v/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212">
        <v>0.29166666666666669</v>
      </c>
      <c r="D15" s="212">
        <v>0.47916666666666669</v>
      </c>
      <c r="E15" s="100">
        <f t="shared" si="0"/>
        <v>0.1875</v>
      </c>
      <c r="F15" s="106" t="str">
        <f t="shared" si="1"/>
        <v/>
      </c>
      <c r="G15" s="213">
        <v>0.54166666666666663</v>
      </c>
      <c r="H15" s="212">
        <v>0.70833333333333337</v>
      </c>
      <c r="I15" s="100">
        <f t="shared" si="2"/>
        <v>0.16666666666666674</v>
      </c>
      <c r="J15" s="85" t="str">
        <f>IF(AND(HOUR(G15)=13,MINUTE(G15)&gt;40),"Late",IF(HOUR(G15)&gt;13,"Late",""))</f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212">
        <v>0.29166666666666669</v>
      </c>
      <c r="D16" s="212">
        <v>0.47916666666666669</v>
      </c>
      <c r="E16" s="100">
        <f t="shared" si="0"/>
        <v>0.1875</v>
      </c>
      <c r="F16" s="106" t="str">
        <f t="shared" si="1"/>
        <v/>
      </c>
      <c r="G16" s="213">
        <v>0.54166666666666663</v>
      </c>
      <c r="H16" s="212">
        <v>0.70833333333333337</v>
      </c>
      <c r="I16" s="100">
        <f t="shared" si="2"/>
        <v>0.16666666666666674</v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212">
        <v>0.29166666666666669</v>
      </c>
      <c r="D17" s="212">
        <v>0.47916666666666669</v>
      </c>
      <c r="E17" s="100">
        <f t="shared" si="0"/>
        <v>0.1875</v>
      </c>
      <c r="F17" s="106" t="str">
        <f t="shared" si="1"/>
        <v/>
      </c>
      <c r="G17" s="213">
        <v>0.54166666666666663</v>
      </c>
      <c r="H17" s="212">
        <v>0.70833333333333337</v>
      </c>
      <c r="I17" s="100">
        <f t="shared" si="2"/>
        <v>0.16666666666666674</v>
      </c>
      <c r="J17" s="85" t="str">
        <f t="shared" si="3"/>
        <v/>
      </c>
      <c r="K17" s="82"/>
      <c r="L17" s="65"/>
      <c r="M17" s="65"/>
      <c r="N17" s="79"/>
    </row>
    <row r="18" spans="1:14" x14ac:dyDescent="0.25">
      <c r="A18" s="119">
        <v>7</v>
      </c>
      <c r="B18" s="118" t="s">
        <v>13</v>
      </c>
      <c r="C18" s="212">
        <v>0.29166666666666669</v>
      </c>
      <c r="D18" s="212">
        <v>0.47916666666666669</v>
      </c>
      <c r="E18" s="100">
        <f t="shared" si="0"/>
        <v>0.1875</v>
      </c>
      <c r="F18" s="106" t="str">
        <f t="shared" si="1"/>
        <v/>
      </c>
      <c r="G18" s="213">
        <v>0.54166666666666663</v>
      </c>
      <c r="H18" s="212">
        <v>0.70833333333333337</v>
      </c>
      <c r="I18" s="100">
        <f t="shared" si="2"/>
        <v>0.16666666666666674</v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212">
        <v>0.29166666666666669</v>
      </c>
      <c r="D19" s="212">
        <v>0.47916666666666669</v>
      </c>
      <c r="E19" s="100">
        <f t="shared" si="0"/>
        <v>0.1875</v>
      </c>
      <c r="F19" s="106" t="str">
        <f t="shared" si="1"/>
        <v/>
      </c>
      <c r="G19" s="213">
        <v>0.54166666666666663</v>
      </c>
      <c r="H19" s="212">
        <v>0.70833333333333337</v>
      </c>
      <c r="I19" s="100">
        <f t="shared" si="2"/>
        <v>0.16666666666666674</v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100" t="str">
        <f t="shared" si="0"/>
        <v/>
      </c>
      <c r="F20" s="106" t="str">
        <f t="shared" si="1"/>
        <v/>
      </c>
      <c r="G20" s="103"/>
      <c r="H20" s="100"/>
      <c r="I20" s="100" t="str">
        <f t="shared" si="2"/>
        <v/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100" t="str">
        <f t="shared" si="0"/>
        <v/>
      </c>
      <c r="F21" s="106" t="str">
        <f t="shared" si="1"/>
        <v/>
      </c>
      <c r="G21" s="103"/>
      <c r="H21" s="100"/>
      <c r="I21" s="100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100" t="str">
        <f t="shared" si="0"/>
        <v/>
      </c>
      <c r="F22" s="106" t="str">
        <f t="shared" si="1"/>
        <v/>
      </c>
      <c r="G22" s="103"/>
      <c r="H22" s="100"/>
      <c r="I22" s="100" t="str">
        <f t="shared" si="2"/>
        <v/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100" t="str">
        <f t="shared" si="0"/>
        <v/>
      </c>
      <c r="F23" s="106" t="str">
        <f t="shared" si="1"/>
        <v/>
      </c>
      <c r="G23" s="103"/>
      <c r="H23" s="100"/>
      <c r="I23" s="100" t="str">
        <f t="shared" si="2"/>
        <v/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/>
      <c r="D24" s="100"/>
      <c r="E24" s="100" t="str">
        <f t="shared" si="0"/>
        <v/>
      </c>
      <c r="F24" s="106" t="str">
        <f t="shared" si="1"/>
        <v/>
      </c>
      <c r="G24" s="103"/>
      <c r="H24" s="100"/>
      <c r="I24" s="100" t="str">
        <f t="shared" si="2"/>
        <v/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/>
      <c r="D25" s="100"/>
      <c r="E25" s="100" t="str">
        <f t="shared" si="0"/>
        <v/>
      </c>
      <c r="F25" s="106" t="str">
        <f t="shared" si="1"/>
        <v/>
      </c>
      <c r="G25" s="103"/>
      <c r="H25" s="100"/>
      <c r="I25" s="100" t="str">
        <f t="shared" si="2"/>
        <v/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/>
      <c r="D26" s="100"/>
      <c r="E26" s="100" t="str">
        <f t="shared" si="0"/>
        <v/>
      </c>
      <c r="F26" s="106" t="str">
        <f t="shared" si="1"/>
        <v/>
      </c>
      <c r="G26" s="103"/>
      <c r="H26" s="100"/>
      <c r="I26" s="100" t="str">
        <f t="shared" si="2"/>
        <v/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100" t="str">
        <f t="shared" si="0"/>
        <v/>
      </c>
      <c r="F27" s="106" t="str">
        <f t="shared" si="1"/>
        <v/>
      </c>
      <c r="G27" s="103"/>
      <c r="H27" s="100"/>
      <c r="I27" s="100" t="str">
        <f t="shared" si="2"/>
        <v/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100" t="str">
        <f t="shared" si="0"/>
        <v/>
      </c>
      <c r="F28" s="106" t="str">
        <f t="shared" si="1"/>
        <v/>
      </c>
      <c r="G28" s="103"/>
      <c r="H28" s="100"/>
      <c r="I28" s="100" t="str">
        <f t="shared" si="2"/>
        <v/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/>
      <c r="D29" s="100"/>
      <c r="E29" s="100" t="str">
        <f t="shared" si="0"/>
        <v/>
      </c>
      <c r="F29" s="106" t="str">
        <f t="shared" si="1"/>
        <v/>
      </c>
      <c r="G29" s="103"/>
      <c r="H29" s="100"/>
      <c r="I29" s="100" t="str">
        <f t="shared" si="2"/>
        <v/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100" t="str">
        <f t="shared" si="0"/>
        <v/>
      </c>
      <c r="F30" s="106" t="str">
        <f t="shared" si="1"/>
        <v/>
      </c>
      <c r="G30" s="103"/>
      <c r="H30" s="100"/>
      <c r="I30" s="100" t="str">
        <f t="shared" si="2"/>
        <v/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/>
      <c r="D31" s="100"/>
      <c r="E31" s="100" t="str">
        <f t="shared" si="0"/>
        <v/>
      </c>
      <c r="F31" s="106" t="str">
        <f t="shared" si="1"/>
        <v/>
      </c>
      <c r="G31" s="103"/>
      <c r="H31" s="100"/>
      <c r="I31" s="100" t="str">
        <f t="shared" si="2"/>
        <v/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x14ac:dyDescent="0.25">
      <c r="A32" s="119">
        <v>21</v>
      </c>
      <c r="B32" s="118" t="s">
        <v>13</v>
      </c>
      <c r="C32" s="100"/>
      <c r="D32" s="100"/>
      <c r="E32" s="100" t="str">
        <f t="shared" si="0"/>
        <v/>
      </c>
      <c r="F32" s="106" t="str">
        <f t="shared" si="1"/>
        <v/>
      </c>
      <c r="G32" s="103"/>
      <c r="H32" s="100"/>
      <c r="I32" s="100" t="str">
        <f t="shared" si="2"/>
        <v/>
      </c>
      <c r="J32" s="85" t="str">
        <f t="shared" si="3"/>
        <v/>
      </c>
      <c r="K32" s="82"/>
      <c r="L32" s="65"/>
      <c r="M32" s="65" t="str">
        <f t="shared" si="4"/>
        <v/>
      </c>
      <c r="N32" s="79"/>
    </row>
    <row r="33" spans="1:14" x14ac:dyDescent="0.25">
      <c r="A33" s="119">
        <v>22</v>
      </c>
      <c r="B33" s="118" t="s">
        <v>14</v>
      </c>
      <c r="C33" s="100"/>
      <c r="D33" s="100"/>
      <c r="E33" s="100" t="str">
        <f t="shared" si="0"/>
        <v/>
      </c>
      <c r="F33" s="106" t="str">
        <f t="shared" si="1"/>
        <v/>
      </c>
      <c r="G33" s="103"/>
      <c r="H33" s="100"/>
      <c r="I33" s="100" t="str">
        <f t="shared" si="2"/>
        <v/>
      </c>
      <c r="J33" s="85" t="str">
        <f t="shared" si="3"/>
        <v/>
      </c>
      <c r="K33" s="82"/>
      <c r="L33" s="65"/>
      <c r="M33" s="65" t="str">
        <f t="shared" si="4"/>
        <v/>
      </c>
      <c r="N33" s="79"/>
    </row>
    <row r="34" spans="1:14" x14ac:dyDescent="0.25">
      <c r="A34" s="119">
        <v>23</v>
      </c>
      <c r="B34" s="118" t="s">
        <v>8</v>
      </c>
      <c r="C34" s="100"/>
      <c r="D34" s="100"/>
      <c r="E34" s="100" t="str">
        <f t="shared" si="0"/>
        <v/>
      </c>
      <c r="F34" s="106" t="str">
        <f t="shared" si="1"/>
        <v/>
      </c>
      <c r="G34" s="103"/>
      <c r="H34" s="100"/>
      <c r="I34" s="100" t="str">
        <f t="shared" si="2"/>
        <v/>
      </c>
      <c r="J34" s="85" t="str">
        <f t="shared" si="3"/>
        <v/>
      </c>
      <c r="K34" s="82"/>
      <c r="L34" s="65"/>
      <c r="M34" s="65" t="str">
        <f t="shared" si="4"/>
        <v/>
      </c>
      <c r="N34" s="79"/>
    </row>
    <row r="35" spans="1:14" x14ac:dyDescent="0.25">
      <c r="A35" s="119">
        <v>24</v>
      </c>
      <c r="B35" s="118" t="s">
        <v>9</v>
      </c>
      <c r="C35" s="100"/>
      <c r="D35" s="100"/>
      <c r="E35" s="100"/>
      <c r="F35" s="106"/>
      <c r="G35" s="103"/>
      <c r="H35" s="100"/>
      <c r="I35" s="100"/>
      <c r="J35" s="85"/>
      <c r="K35" s="82"/>
      <c r="L35" s="65"/>
      <c r="M35" s="65"/>
      <c r="N35" s="79"/>
    </row>
    <row r="36" spans="1:14" x14ac:dyDescent="0.25">
      <c r="A36" s="237">
        <v>25</v>
      </c>
      <c r="B36" s="118" t="s">
        <v>10</v>
      </c>
      <c r="C36" s="100"/>
      <c r="D36" s="100"/>
      <c r="E36" s="100" t="str">
        <f t="shared" si="0"/>
        <v/>
      </c>
      <c r="F36" s="106" t="str">
        <f t="shared" si="1"/>
        <v/>
      </c>
      <c r="G36" s="103"/>
      <c r="H36" s="100"/>
      <c r="I36" s="100" t="str">
        <f t="shared" si="2"/>
        <v/>
      </c>
      <c r="J36" s="85" t="str">
        <f t="shared" si="3"/>
        <v/>
      </c>
      <c r="K36" s="82"/>
      <c r="L36" s="65"/>
      <c r="M36" s="65" t="str">
        <f t="shared" si="4"/>
        <v/>
      </c>
      <c r="N36" s="79"/>
    </row>
    <row r="37" spans="1:14" x14ac:dyDescent="0.25">
      <c r="B37" s="290" t="s">
        <v>138</v>
      </c>
      <c r="C37" s="290"/>
      <c r="D37" s="290"/>
      <c r="E37" s="89">
        <f>SUM(E6:E36)</f>
        <v>1.875</v>
      </c>
      <c r="F37" s="168">
        <f>COUNTIF(F6:F36,"Late")</f>
        <v>0</v>
      </c>
      <c r="G37" s="290" t="s">
        <v>139</v>
      </c>
      <c r="H37" s="290"/>
      <c r="I37" s="89">
        <f>SUM(I6:I36)</f>
        <v>1.6666666666666674</v>
      </c>
      <c r="J37" s="168">
        <f>COUNTIF(J6:J36,"Late")</f>
        <v>0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3.5416666666666674</v>
      </c>
      <c r="F38" s="280"/>
      <c r="G38" s="281" t="s">
        <v>144</v>
      </c>
      <c r="H38" s="281"/>
      <c r="I38" s="90">
        <f>E38*24</f>
        <v>85.000000000000014</v>
      </c>
      <c r="J38" s="282" t="s">
        <v>143</v>
      </c>
      <c r="K38" s="282"/>
      <c r="L38" s="283">
        <f>F37+J37+N37</f>
        <v>0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234" t="s">
        <v>142</v>
      </c>
      <c r="D43" s="235"/>
      <c r="E43" s="235"/>
      <c r="F43" s="235"/>
      <c r="G43" s="97" t="s">
        <v>131</v>
      </c>
      <c r="H43" s="235" t="s">
        <v>147</v>
      </c>
      <c r="I43" s="235"/>
      <c r="J43" s="235"/>
      <c r="K43" s="235"/>
      <c r="L43" s="235"/>
      <c r="M43" s="236"/>
    </row>
    <row r="44" spans="1:14" x14ac:dyDescent="0.25">
      <c r="B44" s="102"/>
      <c r="C44" s="95" t="s">
        <v>63</v>
      </c>
    </row>
  </sheetData>
  <protectedRanges>
    <protectedRange sqref="A3:N3" name="Range4"/>
    <protectedRange sqref="G6:H36" name="Range2"/>
    <protectedRange sqref="C6:D36" name="Range1"/>
    <protectedRange sqref="K6:L36" name="Range3"/>
    <protectedRange sqref="A2:N2" name="Range5"/>
    <protectedRange sqref="A6:B6 A7:A35 B7:B36" name="Range6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C6 C29:C36 C13:C14 C20:C27">
    <cfRule type="expression" dxfId="47" priority="32">
      <formula>$F6="Late"</formula>
    </cfRule>
  </conditionalFormatting>
  <conditionalFormatting sqref="G6 G13:G14 G20:G24 G26:G36">
    <cfRule type="expression" dxfId="46" priority="31">
      <formula>$J6="Late"</formula>
    </cfRule>
  </conditionalFormatting>
  <conditionalFormatting sqref="K6:K36">
    <cfRule type="expression" dxfId="45" priority="30">
      <formula>$N6="Late"</formula>
    </cfRule>
  </conditionalFormatting>
  <conditionalFormatting sqref="G9">
    <cfRule type="expression" dxfId="43" priority="19">
      <formula>$J9="Late"</formula>
    </cfRule>
  </conditionalFormatting>
  <conditionalFormatting sqref="G25">
    <cfRule type="expression" dxfId="39" priority="24">
      <formula>$J25="Late"</formula>
    </cfRule>
  </conditionalFormatting>
  <conditionalFormatting sqref="C7">
    <cfRule type="expression" dxfId="38" priority="23">
      <formula>$F7="Late"</formula>
    </cfRule>
  </conditionalFormatting>
  <conditionalFormatting sqref="G7">
    <cfRule type="expression" dxfId="37" priority="22">
      <formula>$J7="Late"</formula>
    </cfRule>
  </conditionalFormatting>
  <conditionalFormatting sqref="C9">
    <cfRule type="expression" dxfId="35" priority="20">
      <formula>$F9="Late"</formula>
    </cfRule>
  </conditionalFormatting>
  <conditionalFormatting sqref="C10">
    <cfRule type="expression" dxfId="33" priority="18">
      <formula>$F10="Late"</formula>
    </cfRule>
  </conditionalFormatting>
  <conditionalFormatting sqref="C11">
    <cfRule type="expression" dxfId="32" priority="17">
      <formula>$F11="Late"</formula>
    </cfRule>
  </conditionalFormatting>
  <conditionalFormatting sqref="C12">
    <cfRule type="expression" dxfId="31" priority="16">
      <formula>$F12="Late"</formula>
    </cfRule>
  </conditionalFormatting>
  <conditionalFormatting sqref="C15">
    <cfRule type="expression" dxfId="30" priority="15">
      <formula>$F15="Late"</formula>
    </cfRule>
  </conditionalFormatting>
  <conditionalFormatting sqref="C16">
    <cfRule type="expression" dxfId="29" priority="14">
      <formula>$F16="Late"</formula>
    </cfRule>
  </conditionalFormatting>
  <conditionalFormatting sqref="C17">
    <cfRule type="expression" dxfId="28" priority="13">
      <formula>$F17="Late"</formula>
    </cfRule>
  </conditionalFormatting>
  <conditionalFormatting sqref="C18">
    <cfRule type="expression" dxfId="27" priority="12">
      <formula>$F18="Late"</formula>
    </cfRule>
  </conditionalFormatting>
  <conditionalFormatting sqref="C19">
    <cfRule type="expression" dxfId="26" priority="11">
      <formula>$F19="Late"</formula>
    </cfRule>
  </conditionalFormatting>
  <conditionalFormatting sqref="G10">
    <cfRule type="expression" dxfId="25" priority="10">
      <formula>$J10="Late"</formula>
    </cfRule>
  </conditionalFormatting>
  <conditionalFormatting sqref="G11">
    <cfRule type="expression" dxfId="24" priority="9">
      <formula>$J11="Late"</formula>
    </cfRule>
  </conditionalFormatting>
  <conditionalFormatting sqref="G12">
    <cfRule type="expression" dxfId="23" priority="8">
      <formula>$J12="Late"</formula>
    </cfRule>
  </conditionalFormatting>
  <conditionalFormatting sqref="G15">
    <cfRule type="expression" dxfId="22" priority="7">
      <formula>$J15="Late"</formula>
    </cfRule>
  </conditionalFormatting>
  <conditionalFormatting sqref="G16">
    <cfRule type="expression" dxfId="21" priority="6">
      <formula>$J16="Late"</formula>
    </cfRule>
  </conditionalFormatting>
  <conditionalFormatting sqref="G17">
    <cfRule type="expression" dxfId="20" priority="5">
      <formula>$J17="Late"</formula>
    </cfRule>
  </conditionalFormatting>
  <conditionalFormatting sqref="G18">
    <cfRule type="expression" dxfId="19" priority="4">
      <formula>$J18="Late"</formula>
    </cfRule>
  </conditionalFormatting>
  <conditionalFormatting sqref="G19">
    <cfRule type="expression" dxfId="18" priority="3">
      <formula>$J19="Late"</formula>
    </cfRule>
  </conditionalFormatting>
  <conditionalFormatting sqref="C8">
    <cfRule type="expression" dxfId="17" priority="2">
      <formula>$F8="Late"</formula>
    </cfRule>
  </conditionalFormatting>
  <conditionalFormatting sqref="G8">
    <cfRule type="expression" dxfId="16" priority="1">
      <formula>$J8="Late"</formula>
    </cfRule>
  </conditionalFormatting>
  <dataValidations count="3"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topLeftCell="A25" zoomScaleNormal="100" workbookViewId="0">
      <selection activeCell="K10" sqref="K10"/>
    </sheetView>
  </sheetViews>
  <sheetFormatPr defaultColWidth="9.140625" defaultRowHeight="15" x14ac:dyDescent="0.25"/>
  <cols>
    <col min="1" max="1" width="6.140625" style="168" customWidth="1"/>
    <col min="2" max="2" width="6.42578125" style="68" customWidth="1"/>
    <col min="3" max="4" width="6.42578125" style="168" customWidth="1"/>
    <col min="5" max="5" width="9.42578125" style="168" customWidth="1"/>
    <col min="6" max="6" width="7.28515625" style="168" customWidth="1"/>
    <col min="7" max="8" width="6" style="168" customWidth="1"/>
    <col min="9" max="9" width="9.140625" style="168" customWidth="1"/>
    <col min="10" max="10" width="6.5703125" style="168" customWidth="1"/>
    <col min="11" max="11" width="5.5703125" style="168" customWidth="1"/>
    <col min="12" max="12" width="6.140625" style="168" customWidth="1"/>
    <col min="13" max="13" width="9.5703125" style="168" customWidth="1"/>
    <col min="14" max="14" width="7.28515625" style="168" customWidth="1"/>
    <col min="15" max="15" width="5.42578125" style="168" customWidth="1"/>
    <col min="16" max="16384" width="9.140625" style="168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106</v>
      </c>
      <c r="B3" s="265"/>
      <c r="C3" s="265"/>
      <c r="D3" s="265"/>
      <c r="E3" s="265"/>
      <c r="F3" s="287" t="s">
        <v>156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212">
        <v>0.29166666666666669</v>
      </c>
      <c r="D6" s="212">
        <v>0.47916666666666669</v>
      </c>
      <c r="E6" s="65">
        <f t="shared" ref="E6:E36" si="0">IF(OR(C6="",D6=""),"",D6-C6)</f>
        <v>0.1875</v>
      </c>
      <c r="F6" s="234" t="str">
        <f t="shared" ref="F6:F36" si="1">IF(AND(HOUR(C6)=7,MINUTE(C6)&gt;10),"Late",IF(HOUR(C6)&gt;7,"Late",""))</f>
        <v/>
      </c>
      <c r="G6" s="213">
        <v>0.54166666666666663</v>
      </c>
      <c r="H6" s="212">
        <v>0.70833333333333337</v>
      </c>
      <c r="I6" s="65">
        <f t="shared" ref="I6:I36" si="2">IF(OR(G6="",H6=""),"",H6-G6)</f>
        <v>0.16666666666666674</v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>IF(AND(HOUR(K6)=17,MINUTE(K6)&gt;45),"Late",IF(HOUR(K6)&gt;17,"Late",""))</f>
        <v/>
      </c>
    </row>
    <row r="7" spans="1:14" x14ac:dyDescent="0.25">
      <c r="A7" s="119">
        <v>27</v>
      </c>
      <c r="B7" s="118" t="s">
        <v>9</v>
      </c>
      <c r="C7" s="212">
        <v>0.29166666666666669</v>
      </c>
      <c r="D7" s="212">
        <v>0.47916666666666669</v>
      </c>
      <c r="E7" s="100">
        <f t="shared" si="0"/>
        <v>0.1875</v>
      </c>
      <c r="F7" s="106" t="str">
        <f t="shared" si="1"/>
        <v/>
      </c>
      <c r="G7" s="213">
        <v>0.54166666666666663</v>
      </c>
      <c r="H7" s="212">
        <v>0.70833333333333337</v>
      </c>
      <c r="I7" s="100">
        <f t="shared" si="2"/>
        <v>0.16666666666666674</v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ref="N7:N31" si="5">IF(AND(HOUR(K7)=17,MINUTE(K7)&gt;45),"Late",IF(HOUR(K7)&gt;17,"Late",""))</f>
        <v/>
      </c>
    </row>
    <row r="8" spans="1:14" x14ac:dyDescent="0.25">
      <c r="A8" s="119">
        <v>28</v>
      </c>
      <c r="B8" s="118" t="s">
        <v>10</v>
      </c>
      <c r="C8" s="100"/>
      <c r="D8" s="100"/>
      <c r="E8" s="100" t="str">
        <f t="shared" si="0"/>
        <v/>
      </c>
      <c r="F8" s="106" t="str">
        <f t="shared" si="1"/>
        <v/>
      </c>
      <c r="G8" s="103"/>
      <c r="H8" s="100"/>
      <c r="I8" s="100" t="str">
        <f t="shared" si="2"/>
        <v/>
      </c>
      <c r="J8" s="85" t="str">
        <f t="shared" si="3"/>
        <v/>
      </c>
      <c r="K8" s="218">
        <v>0.70833333333333337</v>
      </c>
      <c r="L8" s="212">
        <v>0.85416666666666663</v>
      </c>
      <c r="M8" s="65">
        <f t="shared" si="4"/>
        <v>0.14583333333333326</v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/>
      <c r="D9" s="100"/>
      <c r="E9" s="100" t="str">
        <f t="shared" si="0"/>
        <v/>
      </c>
      <c r="F9" s="106" t="str">
        <f t="shared" si="1"/>
        <v/>
      </c>
      <c r="G9" s="103"/>
      <c r="H9" s="100"/>
      <c r="I9" s="100" t="str">
        <f t="shared" si="2"/>
        <v/>
      </c>
      <c r="J9" s="85" t="str">
        <f t="shared" si="3"/>
        <v/>
      </c>
      <c r="K9" s="218">
        <v>0.70833333333333337</v>
      </c>
      <c r="L9" s="212">
        <v>0.85416666666666663</v>
      </c>
      <c r="M9" s="65">
        <f t="shared" si="4"/>
        <v>0.14583333333333326</v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/>
      <c r="D10" s="100"/>
      <c r="E10" s="100" t="str">
        <f t="shared" si="0"/>
        <v/>
      </c>
      <c r="F10" s="106" t="str">
        <f t="shared" si="1"/>
        <v/>
      </c>
      <c r="G10" s="103"/>
      <c r="H10" s="100"/>
      <c r="I10" s="100" t="str">
        <f t="shared" si="2"/>
        <v/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/>
      <c r="D11" s="100"/>
      <c r="E11" s="100" t="str">
        <f t="shared" si="0"/>
        <v/>
      </c>
      <c r="F11" s="106" t="str">
        <f t="shared" si="1"/>
        <v/>
      </c>
      <c r="G11" s="103"/>
      <c r="H11" s="100"/>
      <c r="I11" s="100" t="str">
        <f>IF(OR(G11="",H11=""),"",H11-G11)</f>
        <v/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100" t="str">
        <f t="shared" si="0"/>
        <v/>
      </c>
      <c r="F12" s="106" t="str">
        <f t="shared" si="1"/>
        <v/>
      </c>
      <c r="G12" s="103"/>
      <c r="H12" s="100"/>
      <c r="I12" s="100" t="str">
        <f t="shared" si="2"/>
        <v/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100" t="str">
        <f t="shared" si="0"/>
        <v/>
      </c>
      <c r="F13" s="106" t="str">
        <f t="shared" si="1"/>
        <v/>
      </c>
      <c r="G13" s="103"/>
      <c r="H13" s="100"/>
      <c r="I13" s="100" t="str">
        <f t="shared" si="2"/>
        <v/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100" t="str">
        <f t="shared" si="0"/>
        <v/>
      </c>
      <c r="F14" s="106" t="str">
        <f t="shared" si="1"/>
        <v/>
      </c>
      <c r="G14" s="103"/>
      <c r="H14" s="100"/>
      <c r="I14" s="100" t="str">
        <f t="shared" si="2"/>
        <v/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/>
      <c r="D15" s="100"/>
      <c r="E15" s="100" t="str">
        <f t="shared" si="0"/>
        <v/>
      </c>
      <c r="F15" s="106" t="str">
        <f t="shared" si="1"/>
        <v/>
      </c>
      <c r="G15" s="103"/>
      <c r="H15" s="100"/>
      <c r="I15" s="100" t="str">
        <f t="shared" si="2"/>
        <v/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100" t="str">
        <f t="shared" si="0"/>
        <v/>
      </c>
      <c r="F16" s="106" t="str">
        <f t="shared" si="1"/>
        <v/>
      </c>
      <c r="G16" s="103"/>
      <c r="H16" s="100"/>
      <c r="I16" s="100" t="str">
        <f t="shared" si="2"/>
        <v/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100" t="str">
        <f t="shared" si="0"/>
        <v/>
      </c>
      <c r="F17" s="106" t="str">
        <f t="shared" si="1"/>
        <v/>
      </c>
      <c r="G17" s="103"/>
      <c r="H17" s="100"/>
      <c r="I17" s="100" t="str">
        <f t="shared" si="2"/>
        <v/>
      </c>
      <c r="J17" s="85" t="str">
        <f t="shared" si="3"/>
        <v/>
      </c>
      <c r="K17" s="82"/>
      <c r="L17" s="65"/>
      <c r="M17" s="65"/>
      <c r="N17" s="79"/>
    </row>
    <row r="18" spans="1:14" x14ac:dyDescent="0.25">
      <c r="A18" s="119">
        <v>7</v>
      </c>
      <c r="B18" s="118" t="s">
        <v>13</v>
      </c>
      <c r="C18" s="100"/>
      <c r="D18" s="100"/>
      <c r="E18" s="100" t="str">
        <f t="shared" si="0"/>
        <v/>
      </c>
      <c r="F18" s="106" t="str">
        <f t="shared" si="1"/>
        <v/>
      </c>
      <c r="G18" s="103"/>
      <c r="H18" s="100"/>
      <c r="I18" s="100" t="str">
        <f t="shared" si="2"/>
        <v/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100" t="str">
        <f t="shared" si="0"/>
        <v/>
      </c>
      <c r="F19" s="106" t="str">
        <f t="shared" si="1"/>
        <v/>
      </c>
      <c r="G19" s="103"/>
      <c r="H19" s="100"/>
      <c r="I19" s="100" t="str">
        <f t="shared" si="2"/>
        <v/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100" t="str">
        <f t="shared" si="0"/>
        <v/>
      </c>
      <c r="F20" s="106" t="str">
        <f t="shared" si="1"/>
        <v/>
      </c>
      <c r="G20" s="103"/>
      <c r="H20" s="100"/>
      <c r="I20" s="100" t="str">
        <f t="shared" si="2"/>
        <v/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100" t="str">
        <f t="shared" si="0"/>
        <v/>
      </c>
      <c r="F21" s="106" t="str">
        <f t="shared" si="1"/>
        <v/>
      </c>
      <c r="G21" s="103"/>
      <c r="H21" s="100"/>
      <c r="I21" s="100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100" t="str">
        <f t="shared" si="0"/>
        <v/>
      </c>
      <c r="F22" s="106" t="str">
        <f t="shared" si="1"/>
        <v/>
      </c>
      <c r="G22" s="103"/>
      <c r="H22" s="100"/>
      <c r="I22" s="100" t="str">
        <f t="shared" si="2"/>
        <v/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100" t="str">
        <f t="shared" si="0"/>
        <v/>
      </c>
      <c r="F23" s="106" t="str">
        <f t="shared" si="1"/>
        <v/>
      </c>
      <c r="G23" s="103"/>
      <c r="H23" s="100"/>
      <c r="I23" s="100" t="str">
        <f t="shared" si="2"/>
        <v/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/>
      <c r="D24" s="100"/>
      <c r="E24" s="100" t="str">
        <f t="shared" si="0"/>
        <v/>
      </c>
      <c r="F24" s="106" t="str">
        <f t="shared" si="1"/>
        <v/>
      </c>
      <c r="G24" s="103"/>
      <c r="H24" s="100"/>
      <c r="I24" s="100" t="str">
        <f t="shared" si="2"/>
        <v/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/>
      <c r="D25" s="100"/>
      <c r="E25" s="100" t="str">
        <f t="shared" si="0"/>
        <v/>
      </c>
      <c r="F25" s="106" t="str">
        <f t="shared" si="1"/>
        <v/>
      </c>
      <c r="G25" s="103"/>
      <c r="H25" s="100"/>
      <c r="I25" s="100" t="str">
        <f t="shared" si="2"/>
        <v/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/>
      <c r="D26" s="100"/>
      <c r="E26" s="100" t="str">
        <f t="shared" si="0"/>
        <v/>
      </c>
      <c r="F26" s="106" t="str">
        <f t="shared" si="1"/>
        <v/>
      </c>
      <c r="G26" s="103"/>
      <c r="H26" s="100"/>
      <c r="I26" s="100" t="str">
        <f t="shared" si="2"/>
        <v/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100" t="str">
        <f t="shared" si="0"/>
        <v/>
      </c>
      <c r="F27" s="106" t="str">
        <f t="shared" si="1"/>
        <v/>
      </c>
      <c r="G27" s="103"/>
      <c r="H27" s="100"/>
      <c r="I27" s="100" t="str">
        <f t="shared" si="2"/>
        <v/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100" t="str">
        <f t="shared" si="0"/>
        <v/>
      </c>
      <c r="F28" s="106" t="str">
        <f t="shared" si="1"/>
        <v/>
      </c>
      <c r="G28" s="103"/>
      <c r="H28" s="100"/>
      <c r="I28" s="100" t="str">
        <f t="shared" si="2"/>
        <v/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/>
      <c r="D29" s="100"/>
      <c r="E29" s="100" t="str">
        <f t="shared" si="0"/>
        <v/>
      </c>
      <c r="F29" s="106" t="str">
        <f t="shared" si="1"/>
        <v/>
      </c>
      <c r="G29" s="103"/>
      <c r="H29" s="100"/>
      <c r="I29" s="100" t="str">
        <f t="shared" si="2"/>
        <v/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100" t="str">
        <f t="shared" si="0"/>
        <v/>
      </c>
      <c r="F30" s="106" t="str">
        <f t="shared" si="1"/>
        <v/>
      </c>
      <c r="G30" s="103"/>
      <c r="H30" s="100"/>
      <c r="I30" s="100" t="str">
        <f t="shared" si="2"/>
        <v/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/>
      <c r="D31" s="100"/>
      <c r="E31" s="100" t="str">
        <f t="shared" si="0"/>
        <v/>
      </c>
      <c r="F31" s="106" t="str">
        <f t="shared" si="1"/>
        <v/>
      </c>
      <c r="G31" s="103"/>
      <c r="H31" s="100"/>
      <c r="I31" s="100" t="str">
        <f t="shared" si="2"/>
        <v/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x14ac:dyDescent="0.25">
      <c r="A32" s="119">
        <v>21</v>
      </c>
      <c r="B32" s="118" t="s">
        <v>13</v>
      </c>
      <c r="C32" s="100"/>
      <c r="D32" s="100"/>
      <c r="E32" s="100" t="str">
        <f t="shared" si="0"/>
        <v/>
      </c>
      <c r="F32" s="106" t="str">
        <f t="shared" si="1"/>
        <v/>
      </c>
      <c r="G32" s="103"/>
      <c r="H32" s="100"/>
      <c r="I32" s="100" t="str">
        <f t="shared" si="2"/>
        <v/>
      </c>
      <c r="J32" s="85" t="str">
        <f t="shared" si="3"/>
        <v/>
      </c>
      <c r="K32" s="82"/>
      <c r="L32" s="65"/>
      <c r="M32" s="65" t="str">
        <f t="shared" si="4"/>
        <v/>
      </c>
      <c r="N32" s="79"/>
    </row>
    <row r="33" spans="1:14" x14ac:dyDescent="0.25">
      <c r="A33" s="119">
        <v>22</v>
      </c>
      <c r="B33" s="118" t="s">
        <v>14</v>
      </c>
      <c r="C33" s="100"/>
      <c r="D33" s="100"/>
      <c r="E33" s="100" t="str">
        <f t="shared" si="0"/>
        <v/>
      </c>
      <c r="F33" s="106" t="str">
        <f t="shared" si="1"/>
        <v/>
      </c>
      <c r="G33" s="103"/>
      <c r="H33" s="100"/>
      <c r="I33" s="100" t="str">
        <f t="shared" si="2"/>
        <v/>
      </c>
      <c r="J33" s="85" t="str">
        <f t="shared" si="3"/>
        <v/>
      </c>
      <c r="K33" s="82"/>
      <c r="L33" s="65"/>
      <c r="M33" s="65" t="str">
        <f t="shared" si="4"/>
        <v/>
      </c>
      <c r="N33" s="79"/>
    </row>
    <row r="34" spans="1:14" x14ac:dyDescent="0.25">
      <c r="A34" s="119">
        <v>23</v>
      </c>
      <c r="B34" s="118" t="s">
        <v>8</v>
      </c>
      <c r="C34" s="100"/>
      <c r="D34" s="100"/>
      <c r="E34" s="100" t="str">
        <f t="shared" si="0"/>
        <v/>
      </c>
      <c r="F34" s="106" t="str">
        <f t="shared" si="1"/>
        <v/>
      </c>
      <c r="G34" s="103"/>
      <c r="H34" s="100"/>
      <c r="I34" s="100" t="str">
        <f t="shared" si="2"/>
        <v/>
      </c>
      <c r="J34" s="85" t="str">
        <f t="shared" si="3"/>
        <v/>
      </c>
      <c r="K34" s="82"/>
      <c r="L34" s="65"/>
      <c r="M34" s="65" t="str">
        <f t="shared" si="4"/>
        <v/>
      </c>
      <c r="N34" s="79"/>
    </row>
    <row r="35" spans="1:14" x14ac:dyDescent="0.25">
      <c r="A35" s="119">
        <v>24</v>
      </c>
      <c r="B35" s="118" t="s">
        <v>9</v>
      </c>
      <c r="C35" s="100"/>
      <c r="D35" s="100"/>
      <c r="E35" s="100"/>
      <c r="F35" s="106"/>
      <c r="G35" s="103"/>
      <c r="H35" s="100"/>
      <c r="I35" s="100"/>
      <c r="J35" s="85"/>
      <c r="K35" s="82"/>
      <c r="L35" s="65"/>
      <c r="M35" s="65"/>
      <c r="N35" s="79"/>
    </row>
    <row r="36" spans="1:14" x14ac:dyDescent="0.25">
      <c r="A36" s="237">
        <v>25</v>
      </c>
      <c r="B36" s="118" t="s">
        <v>10</v>
      </c>
      <c r="C36" s="100"/>
      <c r="D36" s="100"/>
      <c r="E36" s="100" t="str">
        <f t="shared" si="0"/>
        <v/>
      </c>
      <c r="F36" s="106" t="str">
        <f t="shared" si="1"/>
        <v/>
      </c>
      <c r="G36" s="103"/>
      <c r="H36" s="100"/>
      <c r="I36" s="100" t="str">
        <f t="shared" si="2"/>
        <v/>
      </c>
      <c r="J36" s="85" t="str">
        <f t="shared" si="3"/>
        <v/>
      </c>
      <c r="K36" s="82"/>
      <c r="L36" s="65"/>
      <c r="M36" s="65" t="str">
        <f t="shared" si="4"/>
        <v/>
      </c>
      <c r="N36" s="79"/>
    </row>
    <row r="37" spans="1:14" x14ac:dyDescent="0.25">
      <c r="B37" s="290" t="s">
        <v>138</v>
      </c>
      <c r="C37" s="290"/>
      <c r="D37" s="290"/>
      <c r="E37" s="89">
        <f>SUM(E6:E36)</f>
        <v>0.375</v>
      </c>
      <c r="F37" s="168">
        <f>COUNTIF(F6:F36,"Late")</f>
        <v>0</v>
      </c>
      <c r="G37" s="290" t="s">
        <v>139</v>
      </c>
      <c r="H37" s="290"/>
      <c r="I37" s="89">
        <f>SUM(I6:I36)</f>
        <v>0.33333333333333348</v>
      </c>
      <c r="J37" s="168">
        <f>COUNTIF(J6:J36,"Late")</f>
        <v>0</v>
      </c>
      <c r="K37" s="291" t="s">
        <v>140</v>
      </c>
      <c r="L37" s="291"/>
      <c r="M37" s="89">
        <f>SUM(M6:M36)</f>
        <v>0.29166666666666652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1</v>
      </c>
      <c r="F38" s="280"/>
      <c r="G38" s="281" t="s">
        <v>144</v>
      </c>
      <c r="H38" s="281"/>
      <c r="I38" s="90">
        <f>E38*24</f>
        <v>24</v>
      </c>
      <c r="J38" s="282" t="s">
        <v>143</v>
      </c>
      <c r="K38" s="282"/>
      <c r="L38" s="283">
        <f>F37+J37+N37</f>
        <v>0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234" t="s">
        <v>142</v>
      </c>
      <c r="D43" s="235"/>
      <c r="E43" s="235"/>
      <c r="F43" s="235"/>
      <c r="G43" s="97" t="s">
        <v>131</v>
      </c>
      <c r="H43" s="235" t="s">
        <v>147</v>
      </c>
      <c r="I43" s="235"/>
      <c r="J43" s="235"/>
      <c r="K43" s="235"/>
      <c r="L43" s="235"/>
      <c r="M43" s="236"/>
    </row>
    <row r="44" spans="1:14" x14ac:dyDescent="0.25">
      <c r="B44" s="102"/>
      <c r="C44" s="95" t="s">
        <v>63</v>
      </c>
    </row>
  </sheetData>
  <protectedRanges>
    <protectedRange sqref="A3:N3" name="Range4"/>
    <protectedRange sqref="G6:H36" name="Range2"/>
    <protectedRange sqref="C6:D36" name="Range1"/>
    <protectedRange sqref="K6:L36" name="Range3"/>
    <protectedRange sqref="A2:N2" name="Range5"/>
    <protectedRange sqref="A6:B6 A7:A35 B7:B36" name="Range6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C6 C29:C36 C11:C27">
    <cfRule type="expression" dxfId="15" priority="16">
      <formula>$F6="Late"</formula>
    </cfRule>
  </conditionalFormatting>
  <conditionalFormatting sqref="G6 G13:G15 G17:G24 G26:G36">
    <cfRule type="expression" dxfId="14" priority="15">
      <formula>$J6="Late"</formula>
    </cfRule>
  </conditionalFormatting>
  <conditionalFormatting sqref="K6:K8 K10:K36">
    <cfRule type="expression" dxfId="13" priority="14">
      <formula>$N6="Late"</formula>
    </cfRule>
  </conditionalFormatting>
  <conditionalFormatting sqref="G12">
    <cfRule type="expression" dxfId="12" priority="13">
      <formula>$J12="Late"</formula>
    </cfRule>
  </conditionalFormatting>
  <conditionalFormatting sqref="G11">
    <cfRule type="expression" dxfId="11" priority="12">
      <formula>$J11="Late"</formula>
    </cfRule>
  </conditionalFormatting>
  <conditionalFormatting sqref="C10">
    <cfRule type="expression" dxfId="10" priority="11">
      <formula>$F10="Late"</formula>
    </cfRule>
  </conditionalFormatting>
  <conditionalFormatting sqref="G10">
    <cfRule type="expression" dxfId="9" priority="10">
      <formula>$J10="Late"</formula>
    </cfRule>
  </conditionalFormatting>
  <conditionalFormatting sqref="G16">
    <cfRule type="expression" dxfId="8" priority="9">
      <formula>$J16="Late"</formula>
    </cfRule>
  </conditionalFormatting>
  <conditionalFormatting sqref="G25">
    <cfRule type="expression" dxfId="7" priority="8">
      <formula>$J25="Late"</formula>
    </cfRule>
  </conditionalFormatting>
  <conditionalFormatting sqref="C8">
    <cfRule type="expression" dxfId="6" priority="5">
      <formula>$F8="Late"</formula>
    </cfRule>
  </conditionalFormatting>
  <conditionalFormatting sqref="G7:G8">
    <cfRule type="expression" dxfId="5" priority="6">
      <formula>$J7="Late"</formula>
    </cfRule>
  </conditionalFormatting>
  <conditionalFormatting sqref="C9">
    <cfRule type="expression" dxfId="3" priority="4">
      <formula>$F9="Late"</formula>
    </cfRule>
  </conditionalFormatting>
  <conditionalFormatting sqref="G9">
    <cfRule type="expression" dxfId="2" priority="3">
      <formula>$J9="Late"</formula>
    </cfRule>
  </conditionalFormatting>
  <conditionalFormatting sqref="C7">
    <cfRule type="expression" dxfId="1" priority="2">
      <formula>$F7="Late"</formula>
    </cfRule>
  </conditionalFormatting>
  <conditionalFormatting sqref="K9">
    <cfRule type="expression" dxfId="0" priority="1">
      <formula>$N9="Late"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CC"/>
  </sheetPr>
  <dimension ref="A1:N43"/>
  <sheetViews>
    <sheetView topLeftCell="A22" workbookViewId="0">
      <selection activeCell="J26" sqref="J26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7.28515625" style="69" customWidth="1"/>
    <col min="11" max="12" width="6.140625" style="69" customWidth="1"/>
    <col min="13" max="13" width="9.28515625" style="69" customWidth="1"/>
    <col min="14" max="14" width="6.710937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62</v>
      </c>
      <c r="B3" s="265"/>
      <c r="C3" s="265"/>
      <c r="D3" s="265"/>
      <c r="E3" s="265"/>
      <c r="F3" s="265" t="s">
        <v>153</v>
      </c>
      <c r="G3" s="265"/>
      <c r="H3" s="265"/>
      <c r="I3" s="265"/>
      <c r="J3" s="265"/>
      <c r="K3" s="265"/>
      <c r="L3" s="265"/>
      <c r="M3" s="265"/>
      <c r="N3" s="266"/>
    </row>
    <row r="4" spans="1:14" x14ac:dyDescent="0.25">
      <c r="A4" s="267" t="s">
        <v>0</v>
      </c>
      <c r="B4" s="268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69"/>
      <c r="C5" s="70" t="s">
        <v>3</v>
      </c>
      <c r="D5" s="70" t="s">
        <v>4</v>
      </c>
      <c r="E5" s="112" t="s">
        <v>137</v>
      </c>
      <c r="F5" s="113" t="s">
        <v>136</v>
      </c>
      <c r="G5" s="83" t="s">
        <v>3</v>
      </c>
      <c r="H5" s="71" t="s">
        <v>4</v>
      </c>
      <c r="I5" s="114" t="s">
        <v>137</v>
      </c>
      <c r="J5" s="115" t="s">
        <v>136</v>
      </c>
      <c r="K5" s="81" t="s">
        <v>3</v>
      </c>
      <c r="L5" s="72" t="s">
        <v>4</v>
      </c>
      <c r="M5" s="116" t="s">
        <v>137</v>
      </c>
      <c r="N5" s="11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105" t="str">
        <f t="shared" ref="E6:E36" si="0">IF(OR(C6="",D6=""),"",D6-C6)</f>
        <v/>
      </c>
      <c r="F6" s="106" t="str">
        <f t="shared" ref="F6:F36" si="1">IF(AND(HOUR(C6)=7,MINUTE(C6)&gt;10),"Late",IF(HOUR(C6)&gt;7,"Late",""))</f>
        <v/>
      </c>
      <c r="G6" s="103"/>
      <c r="H6" s="100"/>
      <c r="I6" s="100" t="str">
        <f t="shared" ref="I6:I36" si="2">IF(OR(G6="",H6=""),"",H6-G6)</f>
        <v/>
      </c>
      <c r="J6" s="136" t="str">
        <f t="shared" ref="J6:J36" si="3">IF(AND(HOUR(G6)=13,MINUTE(G6)&gt;40),"Late",IF(HOUR(G6)&gt;13,"Late",""))</f>
        <v/>
      </c>
      <c r="K6" s="104"/>
      <c r="L6" s="100"/>
      <c r="M6" s="100" t="str">
        <f t="shared" ref="M6:M36" si="4">IF(OR(K6="",L6=""),"",L6-K6)</f>
        <v/>
      </c>
      <c r="N6" s="137" t="str">
        <f t="shared" ref="N6:N36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105" t="str">
        <f t="shared" si="0"/>
        <v/>
      </c>
      <c r="F7" s="106" t="str">
        <f t="shared" si="1"/>
        <v/>
      </c>
      <c r="G7" s="103"/>
      <c r="H7" s="100"/>
      <c r="I7" s="100" t="str">
        <f t="shared" si="2"/>
        <v/>
      </c>
      <c r="J7" s="136" t="str">
        <f t="shared" si="3"/>
        <v/>
      </c>
      <c r="K7" s="104"/>
      <c r="L7" s="100"/>
      <c r="M7" s="100" t="str">
        <f t="shared" si="4"/>
        <v/>
      </c>
      <c r="N7" s="137" t="str">
        <f t="shared" si="5"/>
        <v/>
      </c>
    </row>
    <row r="8" spans="1:14" x14ac:dyDescent="0.25">
      <c r="A8" s="119">
        <v>28</v>
      </c>
      <c r="B8" s="118" t="s">
        <v>10</v>
      </c>
      <c r="C8" s="100"/>
      <c r="D8" s="100"/>
      <c r="E8" s="105" t="str">
        <f t="shared" si="0"/>
        <v/>
      </c>
      <c r="F8" s="106" t="str">
        <f t="shared" si="1"/>
        <v/>
      </c>
      <c r="G8" s="103"/>
      <c r="H8" s="100"/>
      <c r="I8" s="100" t="str">
        <f t="shared" si="2"/>
        <v/>
      </c>
      <c r="J8" s="136" t="str">
        <f t="shared" si="3"/>
        <v/>
      </c>
      <c r="K8" s="104"/>
      <c r="L8" s="100"/>
      <c r="M8" s="100" t="str">
        <f t="shared" si="4"/>
        <v/>
      </c>
      <c r="N8" s="137" t="str">
        <f t="shared" si="5"/>
        <v/>
      </c>
    </row>
    <row r="9" spans="1:14" x14ac:dyDescent="0.25">
      <c r="A9" s="119">
        <v>29</v>
      </c>
      <c r="B9" s="118" t="s">
        <v>11</v>
      </c>
      <c r="C9" s="100"/>
      <c r="D9" s="100"/>
      <c r="E9" s="105" t="str">
        <f t="shared" si="0"/>
        <v/>
      </c>
      <c r="F9" s="106" t="str">
        <f t="shared" si="1"/>
        <v/>
      </c>
      <c r="G9" s="103"/>
      <c r="H9" s="100"/>
      <c r="I9" s="100" t="str">
        <f t="shared" si="2"/>
        <v/>
      </c>
      <c r="J9" s="136" t="str">
        <f t="shared" si="3"/>
        <v/>
      </c>
      <c r="K9" s="104"/>
      <c r="L9" s="100"/>
      <c r="M9" s="100" t="str">
        <f t="shared" si="4"/>
        <v/>
      </c>
      <c r="N9" s="137" t="str">
        <f t="shared" si="5"/>
        <v/>
      </c>
    </row>
    <row r="10" spans="1:14" x14ac:dyDescent="0.25">
      <c r="A10" s="119">
        <v>30</v>
      </c>
      <c r="B10" s="118" t="s">
        <v>12</v>
      </c>
      <c r="C10" s="100"/>
      <c r="D10" s="100"/>
      <c r="E10" s="105" t="str">
        <f t="shared" si="0"/>
        <v/>
      </c>
      <c r="F10" s="106" t="str">
        <f t="shared" si="1"/>
        <v/>
      </c>
      <c r="G10" s="103"/>
      <c r="H10" s="100"/>
      <c r="I10" s="100" t="str">
        <f t="shared" si="2"/>
        <v/>
      </c>
      <c r="J10" s="136" t="str">
        <f t="shared" si="3"/>
        <v/>
      </c>
      <c r="K10" s="104"/>
      <c r="L10" s="100"/>
      <c r="M10" s="100" t="str">
        <f t="shared" si="4"/>
        <v/>
      </c>
      <c r="N10" s="137" t="str">
        <f t="shared" si="5"/>
        <v/>
      </c>
    </row>
    <row r="11" spans="1:14" x14ac:dyDescent="0.25">
      <c r="A11" s="119">
        <v>31</v>
      </c>
      <c r="B11" s="118" t="s">
        <v>13</v>
      </c>
      <c r="C11" s="100"/>
      <c r="D11" s="100"/>
      <c r="E11" s="105" t="str">
        <f t="shared" si="0"/>
        <v/>
      </c>
      <c r="F11" s="106" t="str">
        <f t="shared" si="1"/>
        <v/>
      </c>
      <c r="G11" s="103"/>
      <c r="H11" s="100"/>
      <c r="I11" s="100" t="str">
        <f t="shared" si="2"/>
        <v/>
      </c>
      <c r="J11" s="136" t="str">
        <f t="shared" si="3"/>
        <v/>
      </c>
      <c r="K11" s="104"/>
      <c r="L11" s="100"/>
      <c r="M11" s="100" t="str">
        <f t="shared" si="4"/>
        <v/>
      </c>
      <c r="N11" s="137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105" t="str">
        <f t="shared" si="0"/>
        <v/>
      </c>
      <c r="F12" s="106" t="str">
        <f t="shared" si="1"/>
        <v/>
      </c>
      <c r="G12" s="103"/>
      <c r="H12" s="100"/>
      <c r="I12" s="100" t="str">
        <f t="shared" si="2"/>
        <v/>
      </c>
      <c r="J12" s="136" t="str">
        <f t="shared" si="3"/>
        <v/>
      </c>
      <c r="K12" s="104"/>
      <c r="L12" s="100"/>
      <c r="M12" s="100" t="str">
        <f t="shared" si="4"/>
        <v/>
      </c>
      <c r="N12" s="137" t="str">
        <f t="shared" si="5"/>
        <v/>
      </c>
    </row>
    <row r="13" spans="1:14" x14ac:dyDescent="0.25">
      <c r="A13" s="119">
        <v>2</v>
      </c>
      <c r="B13" s="118" t="s">
        <v>8</v>
      </c>
      <c r="C13" s="100">
        <v>0.3125</v>
      </c>
      <c r="D13" s="100">
        <v>0.47430555555555554</v>
      </c>
      <c r="E13" s="105">
        <f t="shared" si="0"/>
        <v>0.16180555555555554</v>
      </c>
      <c r="F13" s="106" t="str">
        <f t="shared" si="1"/>
        <v>Late</v>
      </c>
      <c r="G13" s="103">
        <v>0.5625</v>
      </c>
      <c r="H13" s="100">
        <v>0.71111111111111114</v>
      </c>
      <c r="I13" s="100">
        <f t="shared" si="2"/>
        <v>0.14861111111111114</v>
      </c>
      <c r="J13" s="136" t="str">
        <f t="shared" si="3"/>
        <v/>
      </c>
      <c r="K13" s="104"/>
      <c r="L13" s="100"/>
      <c r="M13" s="100" t="str">
        <f t="shared" si="4"/>
        <v/>
      </c>
      <c r="N13" s="137" t="str">
        <f t="shared" si="5"/>
        <v/>
      </c>
    </row>
    <row r="14" spans="1:14" x14ac:dyDescent="0.25">
      <c r="A14" s="119">
        <v>3</v>
      </c>
      <c r="B14" s="118" t="s">
        <v>9</v>
      </c>
      <c r="C14" s="100">
        <v>0.3125</v>
      </c>
      <c r="D14" s="100">
        <v>0.47430555555555554</v>
      </c>
      <c r="E14" s="105">
        <f t="shared" si="0"/>
        <v>0.16180555555555554</v>
      </c>
      <c r="F14" s="106" t="str">
        <f t="shared" si="1"/>
        <v>Late</v>
      </c>
      <c r="G14" s="103">
        <v>0.5625</v>
      </c>
      <c r="H14" s="100">
        <v>0.71111111111111114</v>
      </c>
      <c r="I14" s="100">
        <f t="shared" si="2"/>
        <v>0.14861111111111114</v>
      </c>
      <c r="J14" s="136" t="str">
        <f t="shared" si="3"/>
        <v/>
      </c>
      <c r="K14" s="104"/>
      <c r="L14" s="100"/>
      <c r="M14" s="100" t="str">
        <f t="shared" si="4"/>
        <v/>
      </c>
      <c r="N14" s="137" t="str">
        <f t="shared" si="5"/>
        <v/>
      </c>
    </row>
    <row r="15" spans="1:14" x14ac:dyDescent="0.25">
      <c r="A15" s="119">
        <v>4</v>
      </c>
      <c r="B15" s="118" t="s">
        <v>10</v>
      </c>
      <c r="C15" s="100"/>
      <c r="D15" s="100"/>
      <c r="E15" s="105" t="str">
        <f t="shared" si="0"/>
        <v/>
      </c>
      <c r="F15" s="106" t="str">
        <f t="shared" si="1"/>
        <v/>
      </c>
      <c r="G15" s="103"/>
      <c r="H15" s="100"/>
      <c r="I15" s="100" t="str">
        <f>IF(OR(G15="",H15=""),"",H15-G15)</f>
        <v/>
      </c>
      <c r="J15" s="136" t="str">
        <f>IF(AND(HOUR(G15)=13,MINUTE(G15)&gt;40),"Late",IF(HOUR(G15)&gt;13,"Late",""))</f>
        <v/>
      </c>
      <c r="K15" s="104"/>
      <c r="L15" s="100"/>
      <c r="M15" s="100" t="str">
        <f t="shared" si="4"/>
        <v/>
      </c>
      <c r="N15" s="137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105" t="str">
        <f t="shared" si="0"/>
        <v/>
      </c>
      <c r="F16" s="106" t="str">
        <f t="shared" si="1"/>
        <v/>
      </c>
      <c r="G16" s="103"/>
      <c r="H16" s="100"/>
      <c r="I16" s="100" t="str">
        <f>IF(OR(G16="",H16=""),"",H16-G16)</f>
        <v/>
      </c>
      <c r="J16" s="136" t="str">
        <f>IF(AND(HOUR(G16)=13,MINUTE(G16)&gt;40),"Late",IF(HOUR(G16)&gt;13,"Late",""))</f>
        <v/>
      </c>
      <c r="K16" s="104"/>
      <c r="L16" s="100"/>
      <c r="M16" s="100" t="str">
        <f t="shared" si="4"/>
        <v/>
      </c>
      <c r="N16" s="137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105" t="str">
        <f t="shared" si="0"/>
        <v/>
      </c>
      <c r="F17" s="106" t="str">
        <f t="shared" si="1"/>
        <v/>
      </c>
      <c r="G17" s="103"/>
      <c r="H17" s="100"/>
      <c r="I17" s="100" t="str">
        <f t="shared" si="2"/>
        <v/>
      </c>
      <c r="J17" s="136" t="str">
        <f t="shared" si="3"/>
        <v/>
      </c>
      <c r="K17" s="104"/>
      <c r="L17" s="100"/>
      <c r="M17" s="100" t="str">
        <f t="shared" si="4"/>
        <v/>
      </c>
      <c r="N17" s="137" t="str">
        <f t="shared" si="5"/>
        <v/>
      </c>
    </row>
    <row r="18" spans="1:14" x14ac:dyDescent="0.25">
      <c r="A18" s="119">
        <v>7</v>
      </c>
      <c r="B18" s="118" t="s">
        <v>13</v>
      </c>
      <c r="C18" s="100"/>
      <c r="D18" s="100"/>
      <c r="E18" s="105" t="str">
        <f t="shared" si="0"/>
        <v/>
      </c>
      <c r="F18" s="106" t="str">
        <f t="shared" si="1"/>
        <v/>
      </c>
      <c r="G18" s="103"/>
      <c r="H18" s="100"/>
      <c r="I18" s="100" t="str">
        <f t="shared" si="2"/>
        <v/>
      </c>
      <c r="J18" s="136" t="str">
        <f t="shared" si="3"/>
        <v/>
      </c>
      <c r="K18" s="104"/>
      <c r="L18" s="100"/>
      <c r="M18" s="100" t="str">
        <f t="shared" si="4"/>
        <v/>
      </c>
      <c r="N18" s="137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105" t="str">
        <f t="shared" si="0"/>
        <v/>
      </c>
      <c r="F19" s="106" t="str">
        <f t="shared" si="1"/>
        <v/>
      </c>
      <c r="G19" s="103"/>
      <c r="H19" s="100"/>
      <c r="I19" s="100" t="str">
        <f t="shared" si="2"/>
        <v/>
      </c>
      <c r="J19" s="136" t="str">
        <f t="shared" si="3"/>
        <v/>
      </c>
      <c r="K19" s="104"/>
      <c r="L19" s="100"/>
      <c r="M19" s="100" t="str">
        <f t="shared" si="4"/>
        <v/>
      </c>
      <c r="N19" s="137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105" t="str">
        <f t="shared" si="0"/>
        <v/>
      </c>
      <c r="F20" s="106" t="str">
        <f t="shared" si="1"/>
        <v/>
      </c>
      <c r="G20" s="103"/>
      <c r="H20" s="100"/>
      <c r="I20" s="100" t="str">
        <f t="shared" si="2"/>
        <v/>
      </c>
      <c r="J20" s="136" t="str">
        <f t="shared" si="3"/>
        <v/>
      </c>
      <c r="K20" s="104"/>
      <c r="L20" s="100"/>
      <c r="M20" s="100" t="str">
        <f t="shared" si="4"/>
        <v/>
      </c>
      <c r="N20" s="137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0.29166666666666669</v>
      </c>
      <c r="D21" s="100">
        <v>0.47916666666666669</v>
      </c>
      <c r="E21" s="105">
        <f t="shared" si="0"/>
        <v>0.1875</v>
      </c>
      <c r="F21" s="106" t="str">
        <f t="shared" si="1"/>
        <v/>
      </c>
      <c r="G21" s="103">
        <v>0.5625</v>
      </c>
      <c r="H21" s="100">
        <v>0.70833333333333337</v>
      </c>
      <c r="I21" s="100">
        <f t="shared" si="2"/>
        <v>0.14583333333333337</v>
      </c>
      <c r="J21" s="136" t="str">
        <f t="shared" si="3"/>
        <v/>
      </c>
      <c r="K21" s="104"/>
      <c r="L21" s="100"/>
      <c r="M21" s="100" t="str">
        <f t="shared" si="4"/>
        <v/>
      </c>
      <c r="N21" s="137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0.29166666666666669</v>
      </c>
      <c r="D22" s="100">
        <v>0.47916666666666669</v>
      </c>
      <c r="E22" s="105">
        <f t="shared" si="0"/>
        <v>0.1875</v>
      </c>
      <c r="F22" s="106" t="str">
        <f t="shared" si="1"/>
        <v/>
      </c>
      <c r="G22" s="103">
        <v>0.5625</v>
      </c>
      <c r="H22" s="100">
        <v>0.70833333333333337</v>
      </c>
      <c r="I22" s="100">
        <f t="shared" si="2"/>
        <v>0.14583333333333337</v>
      </c>
      <c r="J22" s="136" t="str">
        <f t="shared" si="3"/>
        <v/>
      </c>
      <c r="K22" s="104"/>
      <c r="L22" s="100"/>
      <c r="M22" s="100" t="str">
        <f t="shared" si="4"/>
        <v/>
      </c>
      <c r="N22" s="137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105" t="str">
        <f t="shared" si="0"/>
        <v/>
      </c>
      <c r="F23" s="106" t="str">
        <f t="shared" si="1"/>
        <v/>
      </c>
      <c r="G23" s="103"/>
      <c r="H23" s="100"/>
      <c r="I23" s="100" t="str">
        <f t="shared" si="2"/>
        <v/>
      </c>
      <c r="J23" s="136" t="str">
        <f t="shared" si="3"/>
        <v/>
      </c>
      <c r="K23" s="104"/>
      <c r="L23" s="100"/>
      <c r="M23" s="100" t="str">
        <f t="shared" si="4"/>
        <v/>
      </c>
      <c r="N23" s="137" t="str">
        <f t="shared" si="5"/>
        <v/>
      </c>
    </row>
    <row r="24" spans="1:14" x14ac:dyDescent="0.25">
      <c r="A24" s="119">
        <v>13</v>
      </c>
      <c r="B24" s="118" t="s">
        <v>12</v>
      </c>
      <c r="C24" s="100"/>
      <c r="D24" s="100"/>
      <c r="E24" s="105" t="str">
        <f t="shared" si="0"/>
        <v/>
      </c>
      <c r="F24" s="106" t="str">
        <f t="shared" si="1"/>
        <v/>
      </c>
      <c r="G24" s="103"/>
      <c r="H24" s="100"/>
      <c r="I24" s="100" t="str">
        <f t="shared" si="2"/>
        <v/>
      </c>
      <c r="J24" s="136" t="str">
        <f t="shared" si="3"/>
        <v/>
      </c>
      <c r="K24" s="104"/>
      <c r="L24" s="100"/>
      <c r="M24" s="100" t="str">
        <f t="shared" si="4"/>
        <v/>
      </c>
      <c r="N24" s="137" t="str">
        <f t="shared" si="5"/>
        <v/>
      </c>
    </row>
    <row r="25" spans="1:14" x14ac:dyDescent="0.25">
      <c r="A25" s="119">
        <v>14</v>
      </c>
      <c r="B25" s="118" t="s">
        <v>13</v>
      </c>
      <c r="C25" s="100"/>
      <c r="D25" s="100"/>
      <c r="E25" s="105" t="str">
        <f t="shared" si="0"/>
        <v/>
      </c>
      <c r="F25" s="106" t="str">
        <f t="shared" si="1"/>
        <v/>
      </c>
      <c r="G25" s="103"/>
      <c r="H25" s="100"/>
      <c r="I25" s="100" t="str">
        <f t="shared" si="2"/>
        <v/>
      </c>
      <c r="J25" s="136" t="str">
        <f t="shared" si="3"/>
        <v/>
      </c>
      <c r="K25" s="104"/>
      <c r="L25" s="100"/>
      <c r="M25" s="100" t="str">
        <f t="shared" si="4"/>
        <v/>
      </c>
      <c r="N25" s="137" t="str">
        <f t="shared" si="5"/>
        <v/>
      </c>
    </row>
    <row r="26" spans="1:14" x14ac:dyDescent="0.25">
      <c r="A26" s="119">
        <v>15</v>
      </c>
      <c r="B26" s="118" t="s">
        <v>14</v>
      </c>
      <c r="C26" s="100"/>
      <c r="D26" s="100"/>
      <c r="E26" s="105" t="str">
        <f t="shared" si="0"/>
        <v/>
      </c>
      <c r="F26" s="106" t="str">
        <f t="shared" si="1"/>
        <v/>
      </c>
      <c r="G26" s="103"/>
      <c r="H26" s="100"/>
      <c r="I26" s="100" t="str">
        <f t="shared" si="2"/>
        <v/>
      </c>
      <c r="J26" s="136" t="str">
        <f t="shared" si="3"/>
        <v/>
      </c>
      <c r="K26" s="104"/>
      <c r="L26" s="100"/>
      <c r="M26" s="100" t="str">
        <f t="shared" si="4"/>
        <v/>
      </c>
      <c r="N26" s="137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0.29166666666666669</v>
      </c>
      <c r="D27" s="100">
        <v>0.47916666666666669</v>
      </c>
      <c r="E27" s="105">
        <f t="shared" si="0"/>
        <v>0.1875</v>
      </c>
      <c r="F27" s="106" t="str">
        <f t="shared" si="1"/>
        <v/>
      </c>
      <c r="G27" s="103">
        <v>0.57638888888888895</v>
      </c>
      <c r="H27" s="100">
        <v>0.73055555555555562</v>
      </c>
      <c r="I27" s="100">
        <f t="shared" si="2"/>
        <v>0.15416666666666667</v>
      </c>
      <c r="J27" s="136" t="str">
        <f t="shared" si="3"/>
        <v>Late</v>
      </c>
      <c r="K27" s="104"/>
      <c r="L27" s="100"/>
      <c r="M27" s="100" t="str">
        <f t="shared" si="4"/>
        <v/>
      </c>
      <c r="N27" s="137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0.29166666666666669</v>
      </c>
      <c r="D28" s="100">
        <v>0.47916666666666669</v>
      </c>
      <c r="E28" s="105">
        <f t="shared" si="0"/>
        <v>0.1875</v>
      </c>
      <c r="F28" s="106" t="str">
        <f t="shared" si="1"/>
        <v/>
      </c>
      <c r="G28" s="100">
        <v>0.29166666666666669</v>
      </c>
      <c r="H28" s="100">
        <v>0.47916666666666669</v>
      </c>
      <c r="I28" s="100">
        <f t="shared" si="2"/>
        <v>0.1875</v>
      </c>
      <c r="J28" s="136" t="str">
        <f t="shared" si="3"/>
        <v/>
      </c>
      <c r="K28" s="104"/>
      <c r="L28" s="100"/>
      <c r="M28" s="100" t="str">
        <f t="shared" si="4"/>
        <v/>
      </c>
      <c r="N28" s="137" t="str">
        <f t="shared" si="5"/>
        <v/>
      </c>
    </row>
    <row r="29" spans="1:14" x14ac:dyDescent="0.25">
      <c r="A29" s="119">
        <v>18</v>
      </c>
      <c r="B29" s="118" t="s">
        <v>10</v>
      </c>
      <c r="C29" s="100"/>
      <c r="D29" s="100"/>
      <c r="E29" s="105" t="str">
        <f t="shared" si="0"/>
        <v/>
      </c>
      <c r="F29" s="106" t="str">
        <f t="shared" si="1"/>
        <v/>
      </c>
      <c r="G29" s="103"/>
      <c r="H29" s="100"/>
      <c r="I29" s="100" t="str">
        <f t="shared" si="2"/>
        <v/>
      </c>
      <c r="J29" s="136" t="str">
        <f t="shared" si="3"/>
        <v/>
      </c>
      <c r="K29" s="104"/>
      <c r="L29" s="100"/>
      <c r="M29" s="100" t="str">
        <f t="shared" si="4"/>
        <v/>
      </c>
      <c r="N29" s="137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105" t="str">
        <f t="shared" si="0"/>
        <v/>
      </c>
      <c r="F30" s="106" t="str">
        <f t="shared" si="1"/>
        <v/>
      </c>
      <c r="G30" s="103"/>
      <c r="H30" s="100"/>
      <c r="I30" s="100" t="str">
        <f t="shared" si="2"/>
        <v/>
      </c>
      <c r="J30" s="136" t="str">
        <f t="shared" si="3"/>
        <v/>
      </c>
      <c r="K30" s="104"/>
      <c r="L30" s="100"/>
      <c r="M30" s="100" t="str">
        <f t="shared" si="4"/>
        <v/>
      </c>
      <c r="N30" s="137" t="str">
        <f t="shared" si="5"/>
        <v/>
      </c>
    </row>
    <row r="31" spans="1:14" x14ac:dyDescent="0.25">
      <c r="A31" s="119">
        <v>20</v>
      </c>
      <c r="B31" s="118" t="s">
        <v>12</v>
      </c>
      <c r="C31" s="100"/>
      <c r="D31" s="100"/>
      <c r="E31" s="105" t="str">
        <f t="shared" si="0"/>
        <v/>
      </c>
      <c r="F31" s="106" t="str">
        <f t="shared" si="1"/>
        <v/>
      </c>
      <c r="G31" s="103"/>
      <c r="H31" s="100"/>
      <c r="I31" s="100" t="str">
        <f t="shared" si="2"/>
        <v/>
      </c>
      <c r="J31" s="136" t="str">
        <f t="shared" si="3"/>
        <v/>
      </c>
      <c r="K31" s="104"/>
      <c r="L31" s="100"/>
      <c r="M31" s="100" t="str">
        <f t="shared" si="4"/>
        <v/>
      </c>
      <c r="N31" s="137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/>
      <c r="D32" s="100"/>
      <c r="E32" s="105" t="str">
        <f t="shared" si="0"/>
        <v/>
      </c>
      <c r="F32" s="106" t="str">
        <f t="shared" si="1"/>
        <v/>
      </c>
      <c r="G32" s="103"/>
      <c r="H32" s="100"/>
      <c r="I32" s="100" t="str">
        <f t="shared" si="2"/>
        <v/>
      </c>
      <c r="J32" s="136" t="str">
        <f t="shared" si="3"/>
        <v/>
      </c>
      <c r="K32" s="104"/>
      <c r="L32" s="100"/>
      <c r="M32" s="100" t="str">
        <f t="shared" si="4"/>
        <v/>
      </c>
      <c r="N32" s="137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/>
      <c r="D33" s="100"/>
      <c r="E33" s="105" t="str">
        <f t="shared" si="0"/>
        <v/>
      </c>
      <c r="F33" s="106" t="str">
        <f t="shared" si="1"/>
        <v/>
      </c>
      <c r="G33" s="103"/>
      <c r="H33" s="100"/>
      <c r="I33" s="100" t="str">
        <f t="shared" si="2"/>
        <v/>
      </c>
      <c r="J33" s="136" t="str">
        <f t="shared" si="3"/>
        <v/>
      </c>
      <c r="K33" s="104"/>
      <c r="L33" s="100"/>
      <c r="M33" s="100" t="str">
        <f t="shared" si="4"/>
        <v/>
      </c>
      <c r="N33" s="137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105" t="str">
        <f t="shared" si="0"/>
        <v/>
      </c>
      <c r="F34" s="106" t="str">
        <f t="shared" si="1"/>
        <v/>
      </c>
      <c r="G34" s="103"/>
      <c r="H34" s="100"/>
      <c r="I34" s="100" t="str">
        <f t="shared" si="2"/>
        <v/>
      </c>
      <c r="J34" s="136" t="str">
        <f t="shared" si="3"/>
        <v/>
      </c>
      <c r="K34" s="104"/>
      <c r="L34" s="100"/>
      <c r="M34" s="100" t="str">
        <f t="shared" si="4"/>
        <v/>
      </c>
      <c r="N34" s="137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105"/>
      <c r="F35" s="106"/>
      <c r="G35" s="103"/>
      <c r="H35" s="100"/>
      <c r="I35" s="100"/>
      <c r="J35" s="136"/>
      <c r="K35" s="104"/>
      <c r="L35" s="100"/>
      <c r="M35" s="100"/>
      <c r="N35" s="137"/>
    </row>
    <row r="36" spans="1:14" s="168" customFormat="1" ht="15.75" thickBot="1" x14ac:dyDescent="0.3">
      <c r="A36" s="207">
        <v>25</v>
      </c>
      <c r="B36" s="118" t="s">
        <v>10</v>
      </c>
      <c r="C36" s="100"/>
      <c r="D36" s="100"/>
      <c r="E36" s="105" t="str">
        <f t="shared" si="0"/>
        <v/>
      </c>
      <c r="F36" s="106" t="str">
        <f t="shared" si="1"/>
        <v/>
      </c>
      <c r="G36" s="103"/>
      <c r="H36" s="100"/>
      <c r="I36" s="100" t="str">
        <f t="shared" si="2"/>
        <v/>
      </c>
      <c r="J36" s="136" t="str">
        <f t="shared" si="3"/>
        <v/>
      </c>
      <c r="K36" s="104"/>
      <c r="L36" s="100"/>
      <c r="M36" s="100" t="str">
        <f t="shared" si="4"/>
        <v/>
      </c>
      <c r="N36" s="137" t="str">
        <f t="shared" si="5"/>
        <v/>
      </c>
    </row>
    <row r="37" spans="1:14" ht="15.75" thickTop="1" x14ac:dyDescent="0.25">
      <c r="A37" s="168"/>
      <c r="B37" s="284" t="s">
        <v>138</v>
      </c>
      <c r="C37" s="284"/>
      <c r="D37" s="284"/>
      <c r="E37" s="89">
        <f>SUM(E6:E36)</f>
        <v>1.0736111111111111</v>
      </c>
      <c r="F37" s="168">
        <f>COUNTIF(F6:F36,"Late")</f>
        <v>2</v>
      </c>
      <c r="G37" s="285" t="s">
        <v>139</v>
      </c>
      <c r="H37" s="285"/>
      <c r="I37" s="89">
        <f>SUM(I6:I36)</f>
        <v>0.93055555555555569</v>
      </c>
      <c r="J37" s="168">
        <f>COUNTIF(J6:J36,"Late")</f>
        <v>1</v>
      </c>
      <c r="K37" s="286" t="s">
        <v>140</v>
      </c>
      <c r="L37" s="286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2.0041666666666669</v>
      </c>
      <c r="F38" s="280"/>
      <c r="G38" s="281" t="s">
        <v>144</v>
      </c>
      <c r="H38" s="281"/>
      <c r="I38" s="90">
        <f>E38*24</f>
        <v>48.100000000000009</v>
      </c>
      <c r="J38" s="282" t="s">
        <v>143</v>
      </c>
      <c r="K38" s="282"/>
      <c r="L38" s="283">
        <f>F37+J37+N37</f>
        <v>3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91" t="s">
        <v>142</v>
      </c>
      <c r="D43" s="92"/>
      <c r="E43" s="92"/>
      <c r="F43" s="92"/>
      <c r="G43" s="97" t="s">
        <v>131</v>
      </c>
      <c r="H43" s="92" t="s">
        <v>147</v>
      </c>
      <c r="I43" s="92"/>
      <c r="J43" s="92"/>
      <c r="K43" s="92"/>
      <c r="L43" s="92"/>
      <c r="M43" s="93"/>
      <c r="N43" s="69" t="s">
        <v>73</v>
      </c>
    </row>
  </sheetData>
  <protectedRanges>
    <protectedRange sqref="A3:N3" name="Range4"/>
    <protectedRange sqref="K6:L36" name="Range3"/>
    <protectedRange sqref="G28:H28 C6:D36" name="Range1_1"/>
    <protectedRange sqref="G29:H36 G6:H27" name="Range2_1"/>
    <protectedRange sqref="A6:B6 A7:A35 B7:B36" name="Range6"/>
    <protectedRange sqref="A2:N2" name="Range5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K6:K36">
    <cfRule type="expression" dxfId="393" priority="21">
      <formula>$N6="Late"</formula>
    </cfRule>
  </conditionalFormatting>
  <conditionalFormatting sqref="C6:C9 C17 C19:C21 C26:C27 C32:C36 C11:C14 C29:C30 C23">
    <cfRule type="expression" dxfId="392" priority="20">
      <formula>$F6="Late"</formula>
    </cfRule>
  </conditionalFormatting>
  <conditionalFormatting sqref="G6:G9 G17 G19:G21 G26:G27 G32:G36 G11:G14 G29:G30 G23">
    <cfRule type="expression" dxfId="391" priority="19">
      <formula>$J6="Late"</formula>
    </cfRule>
  </conditionalFormatting>
  <conditionalFormatting sqref="C10">
    <cfRule type="expression" dxfId="390" priority="18">
      <formula>$F10="Late"</formula>
    </cfRule>
  </conditionalFormatting>
  <conditionalFormatting sqref="G10">
    <cfRule type="expression" dxfId="389" priority="17">
      <formula>$J10="Late"</formula>
    </cfRule>
  </conditionalFormatting>
  <conditionalFormatting sqref="G15">
    <cfRule type="expression" dxfId="388" priority="16">
      <formula>$J15="Late"</formula>
    </cfRule>
  </conditionalFormatting>
  <conditionalFormatting sqref="G16">
    <cfRule type="expression" dxfId="387" priority="15">
      <formula>$J16="Late"</formula>
    </cfRule>
  </conditionalFormatting>
  <conditionalFormatting sqref="C15">
    <cfRule type="expression" dxfId="386" priority="14">
      <formula>$F15="Late"</formula>
    </cfRule>
  </conditionalFormatting>
  <conditionalFormatting sqref="C16">
    <cfRule type="expression" dxfId="385" priority="13">
      <formula>$F16="Late"</formula>
    </cfRule>
  </conditionalFormatting>
  <conditionalFormatting sqref="C18">
    <cfRule type="expression" dxfId="384" priority="12">
      <formula>$F18="Late"</formula>
    </cfRule>
  </conditionalFormatting>
  <conditionalFormatting sqref="G18">
    <cfRule type="expression" dxfId="383" priority="11">
      <formula>$J18="Late"</formula>
    </cfRule>
  </conditionalFormatting>
  <conditionalFormatting sqref="C24">
    <cfRule type="expression" dxfId="382" priority="10">
      <formula>$F24="Late"</formula>
    </cfRule>
  </conditionalFormatting>
  <conditionalFormatting sqref="C25">
    <cfRule type="expression" dxfId="381" priority="9">
      <formula>$F25="Late"</formula>
    </cfRule>
  </conditionalFormatting>
  <conditionalFormatting sqref="G24">
    <cfRule type="expression" dxfId="380" priority="8">
      <formula>$J24="Late"</formula>
    </cfRule>
  </conditionalFormatting>
  <conditionalFormatting sqref="G25">
    <cfRule type="expression" dxfId="379" priority="7">
      <formula>$J25="Late"</formula>
    </cfRule>
  </conditionalFormatting>
  <conditionalFormatting sqref="C31">
    <cfRule type="expression" dxfId="378" priority="6">
      <formula>$F31="Late"</formula>
    </cfRule>
  </conditionalFormatting>
  <conditionalFormatting sqref="G31">
    <cfRule type="expression" dxfId="377" priority="5">
      <formula>$J31="Late"</formula>
    </cfRule>
  </conditionalFormatting>
  <conditionalFormatting sqref="C28">
    <cfRule type="expression" dxfId="376" priority="4">
      <formula>$F28="Late"</formula>
    </cfRule>
  </conditionalFormatting>
  <conditionalFormatting sqref="G28">
    <cfRule type="expression" dxfId="375" priority="3">
      <formula>$F28="Late"</formula>
    </cfRule>
  </conditionalFormatting>
  <conditionalFormatting sqref="C22">
    <cfRule type="expression" dxfId="374" priority="2">
      <formula>$F22="Late"</formula>
    </cfRule>
  </conditionalFormatting>
  <conditionalFormatting sqref="G22">
    <cfRule type="expression" dxfId="373" priority="1">
      <formula>$J22="Late"</formula>
    </cfRule>
  </conditionalFormatting>
  <dataValidations count="3">
    <dataValidation type="time" allowBlank="1" showInputMessage="1" showErrorMessage="1" sqref="G28:H28 C6:D36">
      <formula1>0.25</formula1>
      <formula2>0.541666666666667</formula2>
    </dataValidation>
    <dataValidation type="time" allowBlank="1" showInputMessage="1" showErrorMessage="1" sqref="G29:H36 G6:H27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CC"/>
  </sheetPr>
  <dimension ref="A1:N43"/>
  <sheetViews>
    <sheetView topLeftCell="A19" zoomScaleNormal="100" workbookViewId="0">
      <selection activeCell="C35" sqref="C35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7.28515625" style="69" customWidth="1"/>
    <col min="11" max="12" width="6.140625" style="69" customWidth="1"/>
    <col min="13" max="13" width="9.140625" style="69" customWidth="1"/>
    <col min="14" max="14" width="6.710937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109</v>
      </c>
      <c r="B3" s="265"/>
      <c r="C3" s="265"/>
      <c r="D3" s="265"/>
      <c r="E3" s="265"/>
      <c r="F3" s="287" t="s">
        <v>156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/>
      <c r="D6" s="100"/>
      <c r="E6" s="105" t="str">
        <f>IF(OR(C6="",D6=""),"",D6-C6)</f>
        <v/>
      </c>
      <c r="F6" s="106" t="str">
        <f>IF(AND(HOUR(C6)=11,MINUTE(C6)&gt;40),"Late",IF(HOUR(C6)&gt;11,"Late",""))</f>
        <v/>
      </c>
      <c r="G6" s="103"/>
      <c r="H6" s="100"/>
      <c r="I6" s="100" t="str">
        <f t="shared" ref="I6:I36" si="0">IF(OR(G6="",H6=""),"",H6-G6)</f>
        <v/>
      </c>
      <c r="J6" s="136" t="str">
        <f t="shared" ref="J6:J25" si="1">IF(AND(HOUR(G6)=13,MINUTE(G6)&gt;40),"Late",IF(HOUR(G6)&gt;13,"Late",""))</f>
        <v/>
      </c>
      <c r="K6" s="104"/>
      <c r="L6" s="100"/>
      <c r="M6" s="100" t="str">
        <f t="shared" ref="M6:M36" si="2">IF(OR(K6="",L6=""),"",L6-K6)</f>
        <v/>
      </c>
      <c r="N6" s="79" t="str">
        <f>IF(AND(HOUR(K6)=17,MINUTE(K6)&gt;15),"Late",IF(HOUR(K6)&gt;17,"Late",""))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105" t="str">
        <f t="shared" ref="E7:E36" si="3">IF(OR(C7="",D7=""),"",D7-C7)</f>
        <v/>
      </c>
      <c r="F7" s="106" t="str">
        <f t="shared" ref="F7:F36" si="4">IF(AND(HOUR(C7)=11,MINUTE(C7)&gt;40),"Late",IF(HOUR(C7)&gt;11,"Late",""))</f>
        <v/>
      </c>
      <c r="G7" s="103"/>
      <c r="H7" s="100"/>
      <c r="I7" s="100" t="str">
        <f t="shared" si="0"/>
        <v/>
      </c>
      <c r="J7" s="136" t="str">
        <f t="shared" si="1"/>
        <v/>
      </c>
      <c r="K7" s="104"/>
      <c r="L7" s="100"/>
      <c r="M7" s="100" t="str">
        <f t="shared" si="2"/>
        <v/>
      </c>
      <c r="N7" s="79" t="str">
        <f t="shared" ref="N7:N28" si="5">IF(AND(HOUR(K7)=17,MINUTE(K7)&gt;15),"Late",IF(HOUR(K7)&gt;17,"Late",""))</f>
        <v/>
      </c>
    </row>
    <row r="8" spans="1:14" x14ac:dyDescent="0.25">
      <c r="A8" s="119">
        <v>28</v>
      </c>
      <c r="B8" s="118" t="s">
        <v>10</v>
      </c>
      <c r="C8" s="100"/>
      <c r="D8" s="100"/>
      <c r="E8" s="105" t="str">
        <f t="shared" si="3"/>
        <v/>
      </c>
      <c r="F8" s="106" t="str">
        <f t="shared" si="4"/>
        <v/>
      </c>
      <c r="G8" s="103"/>
      <c r="H8" s="100"/>
      <c r="I8" s="100" t="str">
        <f t="shared" si="0"/>
        <v/>
      </c>
      <c r="J8" s="136" t="str">
        <f t="shared" si="1"/>
        <v/>
      </c>
      <c r="K8" s="104"/>
      <c r="L8" s="100"/>
      <c r="M8" s="100" t="str">
        <f t="shared" si="2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/>
      <c r="D9" s="100"/>
      <c r="E9" s="105" t="str">
        <f t="shared" si="3"/>
        <v/>
      </c>
      <c r="F9" s="106" t="str">
        <f t="shared" si="4"/>
        <v/>
      </c>
      <c r="G9" s="103"/>
      <c r="H9" s="100"/>
      <c r="I9" s="100" t="str">
        <f t="shared" si="0"/>
        <v/>
      </c>
      <c r="J9" s="136" t="str">
        <f t="shared" si="1"/>
        <v/>
      </c>
      <c r="K9" s="104"/>
      <c r="L9" s="100"/>
      <c r="M9" s="100" t="str">
        <f t="shared" si="2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/>
      <c r="D10" s="100"/>
      <c r="E10" s="105" t="str">
        <f t="shared" si="3"/>
        <v/>
      </c>
      <c r="F10" s="106" t="str">
        <f t="shared" si="4"/>
        <v/>
      </c>
      <c r="G10" s="103"/>
      <c r="H10" s="100"/>
      <c r="I10" s="100" t="str">
        <f t="shared" si="0"/>
        <v/>
      </c>
      <c r="J10" s="136" t="str">
        <f t="shared" si="1"/>
        <v/>
      </c>
      <c r="K10" s="104"/>
      <c r="L10" s="100"/>
      <c r="M10" s="100" t="str">
        <f t="shared" si="2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/>
      <c r="D11" s="100"/>
      <c r="E11" s="105" t="str">
        <f t="shared" si="3"/>
        <v/>
      </c>
      <c r="F11" s="106" t="str">
        <f t="shared" si="4"/>
        <v/>
      </c>
      <c r="G11" s="103"/>
      <c r="H11" s="100"/>
      <c r="I11" s="100" t="str">
        <f t="shared" si="0"/>
        <v/>
      </c>
      <c r="J11" s="136" t="str">
        <f t="shared" si="1"/>
        <v/>
      </c>
      <c r="K11" s="104"/>
      <c r="L11" s="100"/>
      <c r="M11" s="100" t="str">
        <f t="shared" si="2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105" t="str">
        <f t="shared" si="3"/>
        <v/>
      </c>
      <c r="F12" s="106" t="str">
        <f t="shared" si="4"/>
        <v/>
      </c>
      <c r="G12" s="103"/>
      <c r="H12" s="100"/>
      <c r="I12" s="100" t="str">
        <f t="shared" si="0"/>
        <v/>
      </c>
      <c r="J12" s="136" t="str">
        <f t="shared" si="1"/>
        <v/>
      </c>
      <c r="K12" s="104"/>
      <c r="L12" s="100"/>
      <c r="M12" s="100" t="str">
        <f t="shared" si="2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105" t="str">
        <f t="shared" si="3"/>
        <v/>
      </c>
      <c r="F13" s="106" t="str">
        <f t="shared" si="4"/>
        <v/>
      </c>
      <c r="G13" s="103"/>
      <c r="H13" s="100"/>
      <c r="I13" s="100" t="str">
        <f t="shared" si="0"/>
        <v/>
      </c>
      <c r="J13" s="136" t="str">
        <f t="shared" si="1"/>
        <v/>
      </c>
      <c r="K13" s="104"/>
      <c r="L13" s="100"/>
      <c r="M13" s="100" t="str">
        <f t="shared" si="2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105" t="str">
        <f t="shared" si="3"/>
        <v/>
      </c>
      <c r="F14" s="106" t="str">
        <f t="shared" si="4"/>
        <v/>
      </c>
      <c r="G14" s="103"/>
      <c r="H14" s="100"/>
      <c r="I14" s="100" t="str">
        <f t="shared" si="0"/>
        <v/>
      </c>
      <c r="J14" s="136" t="str">
        <f t="shared" si="1"/>
        <v/>
      </c>
      <c r="K14" s="104"/>
      <c r="L14" s="100"/>
      <c r="M14" s="100" t="str">
        <f t="shared" si="2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/>
      <c r="D15" s="100"/>
      <c r="E15" s="105" t="str">
        <f t="shared" si="3"/>
        <v/>
      </c>
      <c r="F15" s="106" t="str">
        <f t="shared" si="4"/>
        <v/>
      </c>
      <c r="G15" s="103"/>
      <c r="H15" s="100"/>
      <c r="I15" s="100" t="str">
        <f t="shared" si="0"/>
        <v/>
      </c>
      <c r="J15" s="136" t="str">
        <f t="shared" si="1"/>
        <v/>
      </c>
      <c r="K15" s="104"/>
      <c r="L15" s="100"/>
      <c r="M15" s="100" t="str">
        <f t="shared" si="2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105" t="str">
        <f t="shared" si="3"/>
        <v/>
      </c>
      <c r="F16" s="106" t="str">
        <f t="shared" si="4"/>
        <v/>
      </c>
      <c r="G16" s="103"/>
      <c r="H16" s="100"/>
      <c r="I16" s="100" t="str">
        <f t="shared" si="0"/>
        <v/>
      </c>
      <c r="J16" s="136" t="str">
        <f t="shared" si="1"/>
        <v/>
      </c>
      <c r="K16" s="104"/>
      <c r="L16" s="100"/>
      <c r="M16" s="100" t="str">
        <f t="shared" si="2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/>
      <c r="D17" s="100"/>
      <c r="E17" s="105" t="str">
        <f t="shared" si="3"/>
        <v/>
      </c>
      <c r="F17" s="106" t="str">
        <f t="shared" si="4"/>
        <v/>
      </c>
      <c r="G17" s="103"/>
      <c r="H17" s="100"/>
      <c r="I17" s="100" t="str">
        <f t="shared" si="0"/>
        <v/>
      </c>
      <c r="J17" s="136" t="str">
        <f t="shared" si="1"/>
        <v/>
      </c>
      <c r="K17" s="104"/>
      <c r="L17" s="100"/>
      <c r="M17" s="100" t="str">
        <f t="shared" si="2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/>
      <c r="D18" s="100"/>
      <c r="E18" s="105" t="str">
        <f t="shared" si="3"/>
        <v/>
      </c>
      <c r="F18" s="106" t="str">
        <f t="shared" si="4"/>
        <v/>
      </c>
      <c r="G18" s="103"/>
      <c r="H18" s="100"/>
      <c r="I18" s="100" t="str">
        <f t="shared" si="0"/>
        <v/>
      </c>
      <c r="J18" s="136" t="str">
        <f t="shared" si="1"/>
        <v/>
      </c>
      <c r="K18" s="104"/>
      <c r="L18" s="100"/>
      <c r="M18" s="100" t="str">
        <f t="shared" si="2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105" t="str">
        <f t="shared" si="3"/>
        <v/>
      </c>
      <c r="F19" s="106" t="str">
        <f t="shared" si="4"/>
        <v/>
      </c>
      <c r="G19" s="103"/>
      <c r="H19" s="100"/>
      <c r="I19" s="100" t="str">
        <f t="shared" si="0"/>
        <v/>
      </c>
      <c r="J19" s="136" t="str">
        <f t="shared" si="1"/>
        <v/>
      </c>
      <c r="K19" s="104"/>
      <c r="L19" s="100"/>
      <c r="M19" s="100" t="str">
        <f t="shared" si="2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105" t="str">
        <f t="shared" si="3"/>
        <v/>
      </c>
      <c r="F20" s="106" t="str">
        <f t="shared" si="4"/>
        <v/>
      </c>
      <c r="G20" s="103"/>
      <c r="H20" s="100"/>
      <c r="I20" s="100" t="str">
        <f t="shared" si="0"/>
        <v/>
      </c>
      <c r="J20" s="136" t="str">
        <f t="shared" si="1"/>
        <v/>
      </c>
      <c r="K20" s="104"/>
      <c r="L20" s="100"/>
      <c r="M20" s="100" t="str">
        <f t="shared" si="2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105" t="str">
        <f t="shared" si="3"/>
        <v/>
      </c>
      <c r="F21" s="106" t="str">
        <f t="shared" si="4"/>
        <v/>
      </c>
      <c r="G21" s="103"/>
      <c r="H21" s="100"/>
      <c r="I21" s="100" t="str">
        <f t="shared" si="0"/>
        <v/>
      </c>
      <c r="J21" s="136" t="str">
        <f t="shared" si="1"/>
        <v/>
      </c>
      <c r="K21" s="104"/>
      <c r="L21" s="100"/>
      <c r="M21" s="100" t="str">
        <f t="shared" si="2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105" t="str">
        <f t="shared" si="3"/>
        <v/>
      </c>
      <c r="F22" s="106" t="str">
        <f t="shared" si="4"/>
        <v/>
      </c>
      <c r="G22" s="103"/>
      <c r="H22" s="100"/>
      <c r="I22" s="100" t="str">
        <f t="shared" si="0"/>
        <v/>
      </c>
      <c r="J22" s="136" t="str">
        <f t="shared" si="1"/>
        <v/>
      </c>
      <c r="K22" s="104"/>
      <c r="L22" s="100"/>
      <c r="M22" s="100" t="str">
        <f t="shared" si="2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105" t="str">
        <f t="shared" si="3"/>
        <v/>
      </c>
      <c r="F23" s="106" t="str">
        <f t="shared" si="4"/>
        <v/>
      </c>
      <c r="G23" s="103"/>
      <c r="H23" s="100"/>
      <c r="I23" s="100" t="str">
        <f t="shared" si="0"/>
        <v/>
      </c>
      <c r="J23" s="136" t="str">
        <f t="shared" si="1"/>
        <v/>
      </c>
      <c r="K23" s="104"/>
      <c r="L23" s="100"/>
      <c r="M23" s="100" t="str">
        <f t="shared" si="2"/>
        <v/>
      </c>
      <c r="N23" s="79" t="str">
        <f t="shared" si="5"/>
        <v/>
      </c>
    </row>
    <row r="24" spans="1:14" s="168" customFormat="1" x14ac:dyDescent="0.25">
      <c r="A24" s="119">
        <v>13</v>
      </c>
      <c r="B24" s="118" t="s">
        <v>12</v>
      </c>
      <c r="C24" s="100"/>
      <c r="D24" s="100"/>
      <c r="E24" s="105" t="str">
        <f t="shared" si="3"/>
        <v/>
      </c>
      <c r="F24" s="106" t="str">
        <f t="shared" si="4"/>
        <v/>
      </c>
      <c r="G24" s="103"/>
      <c r="H24" s="100"/>
      <c r="I24" s="100" t="str">
        <f t="shared" si="0"/>
        <v/>
      </c>
      <c r="J24" s="136"/>
      <c r="K24" s="104"/>
      <c r="L24" s="100"/>
      <c r="M24" s="100" t="str">
        <f t="shared" si="2"/>
        <v/>
      </c>
      <c r="N24" s="79" t="str">
        <f t="shared" si="5"/>
        <v/>
      </c>
    </row>
    <row r="25" spans="1:14" ht="15.75" customHeight="1" x14ac:dyDescent="0.25">
      <c r="A25" s="119">
        <v>14</v>
      </c>
      <c r="B25" s="118" t="s">
        <v>13</v>
      </c>
      <c r="C25" s="100"/>
      <c r="D25" s="100"/>
      <c r="E25" s="105" t="str">
        <f t="shared" si="3"/>
        <v/>
      </c>
      <c r="F25" s="106" t="str">
        <f t="shared" si="4"/>
        <v/>
      </c>
      <c r="G25" s="103"/>
      <c r="H25" s="100"/>
      <c r="I25" s="100" t="str">
        <f t="shared" si="0"/>
        <v/>
      </c>
      <c r="J25" s="136" t="str">
        <f t="shared" si="1"/>
        <v/>
      </c>
      <c r="K25" s="104"/>
      <c r="L25" s="100"/>
      <c r="M25" s="100" t="str">
        <f t="shared" si="2"/>
        <v/>
      </c>
      <c r="N25" s="79" t="str">
        <f t="shared" si="5"/>
        <v/>
      </c>
    </row>
    <row r="26" spans="1:14" s="168" customFormat="1" ht="15.75" customHeight="1" x14ac:dyDescent="0.25">
      <c r="A26" s="119">
        <v>15</v>
      </c>
      <c r="B26" s="118" t="s">
        <v>14</v>
      </c>
      <c r="C26" s="100"/>
      <c r="D26" s="138"/>
      <c r="E26" s="105" t="str">
        <f t="shared" si="3"/>
        <v/>
      </c>
      <c r="F26" s="106" t="str">
        <f t="shared" si="4"/>
        <v/>
      </c>
      <c r="G26" s="103"/>
      <c r="H26" s="100"/>
      <c r="I26" s="100" t="str">
        <f t="shared" si="0"/>
        <v/>
      </c>
      <c r="J26" s="171"/>
      <c r="K26" s="104"/>
      <c r="L26" s="100"/>
      <c r="M26" s="100" t="str">
        <f t="shared" si="2"/>
        <v/>
      </c>
      <c r="N26" s="79" t="str">
        <f t="shared" si="5"/>
        <v/>
      </c>
    </row>
    <row r="27" spans="1:14" s="168" customFormat="1" ht="15.75" customHeight="1" x14ac:dyDescent="0.25">
      <c r="A27" s="119">
        <v>16</v>
      </c>
      <c r="B27" s="118" t="s">
        <v>8</v>
      </c>
      <c r="C27" s="100"/>
      <c r="D27" s="138"/>
      <c r="E27" s="105" t="str">
        <f t="shared" si="3"/>
        <v/>
      </c>
      <c r="F27" s="106" t="str">
        <f t="shared" si="4"/>
        <v/>
      </c>
      <c r="G27" s="103"/>
      <c r="H27" s="100"/>
      <c r="I27" s="100" t="str">
        <f t="shared" si="0"/>
        <v/>
      </c>
      <c r="J27" s="171"/>
      <c r="K27" s="104"/>
      <c r="L27" s="100"/>
      <c r="M27" s="100" t="str">
        <f t="shared" si="2"/>
        <v/>
      </c>
      <c r="N27" s="79" t="str">
        <f t="shared" si="5"/>
        <v/>
      </c>
    </row>
    <row r="28" spans="1:14" s="168" customFormat="1" ht="15.75" customHeight="1" x14ac:dyDescent="0.25">
      <c r="A28" s="119">
        <v>17</v>
      </c>
      <c r="B28" s="118" t="s">
        <v>9</v>
      </c>
      <c r="C28" s="100"/>
      <c r="D28" s="138"/>
      <c r="E28" s="105" t="str">
        <f t="shared" si="3"/>
        <v/>
      </c>
      <c r="F28" s="106" t="str">
        <f t="shared" si="4"/>
        <v/>
      </c>
      <c r="G28" s="103"/>
      <c r="H28" s="100"/>
      <c r="I28" s="100" t="str">
        <f t="shared" si="0"/>
        <v/>
      </c>
      <c r="J28" s="171"/>
      <c r="K28" s="104"/>
      <c r="L28" s="100"/>
      <c r="M28" s="100" t="str">
        <f t="shared" si="2"/>
        <v/>
      </c>
      <c r="N28" s="79" t="str">
        <f t="shared" si="5"/>
        <v/>
      </c>
    </row>
    <row r="29" spans="1:14" s="168" customFormat="1" ht="15.75" customHeight="1" x14ac:dyDescent="0.25">
      <c r="A29" s="119">
        <v>18</v>
      </c>
      <c r="B29" s="118" t="s">
        <v>10</v>
      </c>
      <c r="C29" s="100"/>
      <c r="D29" s="138"/>
      <c r="E29" s="105" t="str">
        <f t="shared" si="3"/>
        <v/>
      </c>
      <c r="F29" s="106" t="str">
        <f t="shared" si="4"/>
        <v/>
      </c>
      <c r="G29" s="103"/>
      <c r="H29" s="100"/>
      <c r="I29" s="100" t="str">
        <f t="shared" si="0"/>
        <v/>
      </c>
      <c r="J29" s="229"/>
      <c r="K29" s="104"/>
      <c r="L29" s="100"/>
      <c r="M29" s="100" t="str">
        <f t="shared" si="2"/>
        <v/>
      </c>
      <c r="N29" s="79"/>
    </row>
    <row r="30" spans="1:14" s="168" customFormat="1" ht="15.75" customHeight="1" x14ac:dyDescent="0.25">
      <c r="A30" s="119">
        <v>19</v>
      </c>
      <c r="B30" s="118" t="s">
        <v>11</v>
      </c>
      <c r="C30" s="100"/>
      <c r="D30" s="138"/>
      <c r="E30" s="105" t="str">
        <f t="shared" si="3"/>
        <v/>
      </c>
      <c r="F30" s="106" t="str">
        <f t="shared" si="4"/>
        <v/>
      </c>
      <c r="G30" s="103"/>
      <c r="H30" s="100"/>
      <c r="I30" s="100" t="str">
        <f t="shared" si="0"/>
        <v/>
      </c>
      <c r="J30" s="229"/>
      <c r="K30" s="104"/>
      <c r="L30" s="100"/>
      <c r="M30" s="100" t="str">
        <f t="shared" si="2"/>
        <v/>
      </c>
      <c r="N30" s="79"/>
    </row>
    <row r="31" spans="1:14" s="168" customFormat="1" ht="15.75" customHeight="1" x14ac:dyDescent="0.25">
      <c r="A31" s="119">
        <v>20</v>
      </c>
      <c r="B31" s="118" t="s">
        <v>12</v>
      </c>
      <c r="C31" s="100"/>
      <c r="D31" s="138"/>
      <c r="E31" s="105" t="str">
        <f t="shared" si="3"/>
        <v/>
      </c>
      <c r="F31" s="106" t="str">
        <f t="shared" si="4"/>
        <v/>
      </c>
      <c r="G31" s="103"/>
      <c r="H31" s="100"/>
      <c r="I31" s="100" t="str">
        <f t="shared" si="0"/>
        <v/>
      </c>
      <c r="J31" s="229"/>
      <c r="K31" s="104"/>
      <c r="L31" s="100"/>
      <c r="M31" s="100" t="str">
        <f t="shared" si="2"/>
        <v/>
      </c>
      <c r="N31" s="79"/>
    </row>
    <row r="32" spans="1:14" s="168" customFormat="1" ht="15.75" customHeight="1" x14ac:dyDescent="0.25">
      <c r="A32" s="119">
        <v>21</v>
      </c>
      <c r="B32" s="118" t="s">
        <v>13</v>
      </c>
      <c r="C32" s="100"/>
      <c r="D32" s="138"/>
      <c r="E32" s="105" t="str">
        <f t="shared" si="3"/>
        <v/>
      </c>
      <c r="F32" s="106" t="str">
        <f t="shared" si="4"/>
        <v/>
      </c>
      <c r="G32" s="213">
        <v>0.5</v>
      </c>
      <c r="H32" s="212">
        <v>0.70833333333333337</v>
      </c>
      <c r="I32" s="100">
        <f t="shared" si="0"/>
        <v>0.20833333333333337</v>
      </c>
      <c r="J32" s="193"/>
      <c r="K32" s="104"/>
      <c r="L32" s="100"/>
      <c r="M32" s="100" t="str">
        <f t="shared" si="2"/>
        <v/>
      </c>
      <c r="N32" s="79"/>
    </row>
    <row r="33" spans="1:14" s="168" customFormat="1" ht="15.75" customHeight="1" x14ac:dyDescent="0.25">
      <c r="A33" s="119">
        <v>22</v>
      </c>
      <c r="B33" s="118" t="s">
        <v>14</v>
      </c>
      <c r="C33" s="100"/>
      <c r="D33" s="138"/>
      <c r="E33" s="105" t="str">
        <f t="shared" si="3"/>
        <v/>
      </c>
      <c r="F33" s="106" t="str">
        <f t="shared" si="4"/>
        <v/>
      </c>
      <c r="G33" s="213">
        <v>0.5</v>
      </c>
      <c r="H33" s="212">
        <v>0.70833333333333337</v>
      </c>
      <c r="I33" s="100">
        <f t="shared" si="0"/>
        <v>0.20833333333333337</v>
      </c>
      <c r="J33" s="193"/>
      <c r="K33" s="104"/>
      <c r="L33" s="100"/>
      <c r="M33" s="100" t="str">
        <f t="shared" si="2"/>
        <v/>
      </c>
      <c r="N33" s="79"/>
    </row>
    <row r="34" spans="1:14" s="168" customFormat="1" ht="15.75" customHeight="1" x14ac:dyDescent="0.25">
      <c r="A34" s="119">
        <v>23</v>
      </c>
      <c r="B34" s="118" t="s">
        <v>8</v>
      </c>
      <c r="C34" s="100">
        <v>0.29166666666666669</v>
      </c>
      <c r="D34" s="100">
        <v>0.47916666666666669</v>
      </c>
      <c r="E34" s="105">
        <f t="shared" si="3"/>
        <v>0.1875</v>
      </c>
      <c r="F34" s="106" t="str">
        <f t="shared" si="4"/>
        <v/>
      </c>
      <c r="G34" s="213">
        <v>0.54166666666666663</v>
      </c>
      <c r="H34" s="212">
        <v>0.70833333333333337</v>
      </c>
      <c r="I34" s="100">
        <f t="shared" si="0"/>
        <v>0.16666666666666674</v>
      </c>
      <c r="J34" s="193"/>
      <c r="K34" s="104"/>
      <c r="L34" s="100"/>
      <c r="M34" s="100" t="str">
        <f t="shared" si="2"/>
        <v/>
      </c>
      <c r="N34" s="79"/>
    </row>
    <row r="35" spans="1:14" s="168" customFormat="1" ht="15.75" customHeight="1" x14ac:dyDescent="0.25">
      <c r="A35" s="119">
        <v>24</v>
      </c>
      <c r="B35" s="118" t="s">
        <v>9</v>
      </c>
      <c r="C35" s="100">
        <v>0.29166666666666669</v>
      </c>
      <c r="D35" s="100">
        <v>0.47916666666666669</v>
      </c>
      <c r="E35" s="105">
        <f t="shared" si="3"/>
        <v>0.1875</v>
      </c>
      <c r="F35" s="106"/>
      <c r="G35" s="213">
        <v>0.54166666666666663</v>
      </c>
      <c r="H35" s="212">
        <v>0.70833333333333337</v>
      </c>
      <c r="I35" s="100">
        <f t="shared" si="0"/>
        <v>0.16666666666666674</v>
      </c>
      <c r="J35" s="193"/>
      <c r="K35" s="104"/>
      <c r="L35" s="100"/>
      <c r="M35" s="100"/>
      <c r="N35" s="79"/>
    </row>
    <row r="36" spans="1:14" s="168" customFormat="1" ht="15.75" customHeight="1" x14ac:dyDescent="0.25">
      <c r="A36" s="208">
        <v>25</v>
      </c>
      <c r="B36" s="118" t="s">
        <v>10</v>
      </c>
      <c r="C36" s="100"/>
      <c r="D36" s="100"/>
      <c r="E36" s="105" t="str">
        <f t="shared" si="3"/>
        <v/>
      </c>
      <c r="F36" s="106" t="str">
        <f t="shared" si="4"/>
        <v/>
      </c>
      <c r="G36" s="213">
        <v>0.5</v>
      </c>
      <c r="H36" s="212">
        <v>0.70833333333333337</v>
      </c>
      <c r="I36" s="100">
        <f t="shared" si="0"/>
        <v>0.20833333333333337</v>
      </c>
      <c r="J36" s="193"/>
      <c r="K36" s="104"/>
      <c r="L36" s="100"/>
      <c r="M36" s="100" t="str">
        <f t="shared" si="2"/>
        <v/>
      </c>
      <c r="N36" s="79"/>
    </row>
    <row r="37" spans="1:14" x14ac:dyDescent="0.25">
      <c r="A37" s="168"/>
      <c r="B37" s="284" t="s">
        <v>138</v>
      </c>
      <c r="C37" s="284"/>
      <c r="D37" s="284"/>
      <c r="E37" s="89">
        <f>SUM(E6:E36)</f>
        <v>0.375</v>
      </c>
      <c r="F37" s="168">
        <f>COUNTIF(F6:F36,"Late")</f>
        <v>0</v>
      </c>
      <c r="G37" s="290" t="s">
        <v>139</v>
      </c>
      <c r="H37" s="290"/>
      <c r="I37" s="89">
        <f>SUM(I6:I36)</f>
        <v>0.95833333333333359</v>
      </c>
      <c r="J37" s="168">
        <f>COUNTIF(J6:J36,"Late")</f>
        <v>0</v>
      </c>
      <c r="K37" s="291" t="s">
        <v>211</v>
      </c>
      <c r="L37" s="291"/>
      <c r="M37" s="89">
        <f>SUM(M6:M36)</f>
        <v>0</v>
      </c>
      <c r="N37" s="168">
        <f ca="1">COUNTIF(N6:N44,"Late")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1.3333333333333335</v>
      </c>
      <c r="F38" s="280"/>
      <c r="G38" s="281" t="s">
        <v>144</v>
      </c>
      <c r="H38" s="281"/>
      <c r="I38" s="90">
        <f>E38*24</f>
        <v>32</v>
      </c>
      <c r="J38" s="292" t="s">
        <v>143</v>
      </c>
      <c r="K38" s="293"/>
      <c r="L38" s="283">
        <f ca="1">F37+J37+N37</f>
        <v>0</v>
      </c>
      <c r="M38" s="283"/>
      <c r="N38" s="168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91" t="s">
        <v>142</v>
      </c>
      <c r="D43" s="92"/>
      <c r="E43" s="92"/>
      <c r="F43" s="92"/>
      <c r="G43" s="97" t="s">
        <v>131</v>
      </c>
      <c r="H43" s="92" t="s">
        <v>147</v>
      </c>
      <c r="I43" s="92"/>
      <c r="J43" s="92"/>
      <c r="K43" s="92"/>
      <c r="L43" s="92"/>
      <c r="M43" s="93"/>
    </row>
  </sheetData>
  <protectedRanges>
    <protectedRange sqref="A3:N3" name="Range4"/>
    <protectedRange sqref="G6:H31" name="Range2"/>
    <protectedRange sqref="C6:D33 C36:D36" name="Range1"/>
    <protectedRange sqref="K6:L36" name="Range3"/>
    <protectedRange sqref="A2:N2" name="Range5"/>
    <protectedRange sqref="A6:B6 A7:A35 B7:B36" name="Range6"/>
    <protectedRange sqref="C34:D35" name="Range1_2_1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C6:C33 C36">
    <cfRule type="expression" dxfId="372" priority="31">
      <formula>$F6="Late"</formula>
    </cfRule>
  </conditionalFormatting>
  <conditionalFormatting sqref="G25:G31 G6:G15">
    <cfRule type="expression" dxfId="371" priority="30">
      <formula>$J6="Late"</formula>
    </cfRule>
  </conditionalFormatting>
  <conditionalFormatting sqref="G16:G21">
    <cfRule type="expression" dxfId="370" priority="16">
      <formula>$J16="Late"</formula>
    </cfRule>
  </conditionalFormatting>
  <conditionalFormatting sqref="G22">
    <cfRule type="expression" dxfId="369" priority="13">
      <formula>$J22="Late"</formula>
    </cfRule>
  </conditionalFormatting>
  <conditionalFormatting sqref="G23:G24">
    <cfRule type="expression" dxfId="368" priority="12">
      <formula>$J23="Late"</formula>
    </cfRule>
  </conditionalFormatting>
  <conditionalFormatting sqref="K6">
    <cfRule type="expression" dxfId="367" priority="33">
      <formula>#REF!="Late"</formula>
    </cfRule>
  </conditionalFormatting>
  <conditionalFormatting sqref="K7:K36">
    <cfRule type="expression" dxfId="366" priority="34">
      <formula>#REF!="Late"</formula>
    </cfRule>
  </conditionalFormatting>
  <conditionalFormatting sqref="G32:G34">
    <cfRule type="expression" dxfId="365" priority="5">
      <formula>$J32="Late"</formula>
    </cfRule>
  </conditionalFormatting>
  <conditionalFormatting sqref="G35">
    <cfRule type="expression" dxfId="364" priority="4">
      <formula>$J35="Late"</formula>
    </cfRule>
  </conditionalFormatting>
  <conditionalFormatting sqref="G36">
    <cfRule type="expression" dxfId="363" priority="3">
      <formula>$J36="Late"</formula>
    </cfRule>
  </conditionalFormatting>
  <conditionalFormatting sqref="C34">
    <cfRule type="expression" dxfId="362" priority="2">
      <formula>$F34="Late"</formula>
    </cfRule>
  </conditionalFormatting>
  <conditionalFormatting sqref="C35">
    <cfRule type="expression" dxfId="361" priority="1">
      <formula>$F35="Late"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workbookViewId="0">
      <selection activeCell="C23" sqref="C23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.28515625" style="69" customWidth="1"/>
    <col min="11" max="11" width="5.28515625" style="69" customWidth="1"/>
    <col min="12" max="12" width="6.140625" style="69" customWidth="1"/>
    <col min="13" max="13" width="9.28515625" style="69" customWidth="1"/>
    <col min="14" max="14" width="7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101</v>
      </c>
      <c r="B3" s="265"/>
      <c r="C3" s="265"/>
      <c r="D3" s="265"/>
      <c r="E3" s="265"/>
      <c r="F3" s="287" t="s">
        <v>70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>
        <v>0.29722222222222222</v>
      </c>
      <c r="D6" s="100">
        <v>0.48402777777777778</v>
      </c>
      <c r="E6" s="78">
        <f t="shared" ref="E6:E36" si="0">IF(OR(C6="",D6=""),"",D6-C6)</f>
        <v>0.18680555555555556</v>
      </c>
      <c r="F6" s="165" t="str">
        <f t="shared" ref="F6:F36" si="1">IF(AND(HOUR(C6)=7,MINUTE(C6)&gt;10),"Late",IF(HOUR(C6)&gt;7,"Late",""))</f>
        <v/>
      </c>
      <c r="G6" s="103">
        <v>0.57222222222222219</v>
      </c>
      <c r="H6" s="100">
        <v>0.72361111111111109</v>
      </c>
      <c r="I6" s="65">
        <f t="shared" ref="I6:I36" si="2">IF(OR(G6="",H6=""),"",H6-G6)</f>
        <v>0.15138888888888891</v>
      </c>
      <c r="J6" s="85" t="str">
        <f t="shared" ref="J6:J36" si="3">IF(AND(HOUR(G6)=13,MINUTE(G6)&gt;40),"Late",IF(HOUR(G6)&gt;13,"Late",""))</f>
        <v>Late</v>
      </c>
      <c r="K6" s="82"/>
      <c r="L6" s="65"/>
      <c r="M6" s="65" t="str">
        <f t="shared" ref="M6:M36" si="4">IF(OR(K6="",L6=""),"",L6-K6)</f>
        <v/>
      </c>
      <c r="N6" s="79" t="str">
        <f t="shared" ref="N6:N36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>
        <v>0.29722222222222222</v>
      </c>
      <c r="D7" s="100">
        <v>0.47986111111111113</v>
      </c>
      <c r="E7" s="78">
        <f t="shared" si="0"/>
        <v>0.18263888888888891</v>
      </c>
      <c r="F7" s="165" t="str">
        <f t="shared" si="1"/>
        <v/>
      </c>
      <c r="G7" s="103">
        <v>0.53888888888888886</v>
      </c>
      <c r="H7" s="100">
        <v>0.75763888888888886</v>
      </c>
      <c r="I7" s="65">
        <f t="shared" si="2"/>
        <v>0.21875</v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si="5"/>
        <v/>
      </c>
    </row>
    <row r="8" spans="1:14" x14ac:dyDescent="0.25">
      <c r="A8" s="119">
        <v>28</v>
      </c>
      <c r="B8" s="118" t="s">
        <v>10</v>
      </c>
      <c r="C8" s="100">
        <v>0.28263888888888888</v>
      </c>
      <c r="D8" s="100">
        <v>0.4916666666666667</v>
      </c>
      <c r="E8" s="78">
        <f t="shared" si="0"/>
        <v>0.20902777777777781</v>
      </c>
      <c r="F8" s="165" t="str">
        <f t="shared" si="1"/>
        <v/>
      </c>
      <c r="G8" s="103"/>
      <c r="H8" s="100"/>
      <c r="I8" s="65" t="str">
        <f t="shared" si="2"/>
        <v/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/>
      <c r="D9" s="100"/>
      <c r="E9" s="78" t="str">
        <f t="shared" si="0"/>
        <v/>
      </c>
      <c r="F9" s="165" t="str">
        <f t="shared" si="1"/>
        <v/>
      </c>
      <c r="G9" s="103"/>
      <c r="H9" s="100"/>
      <c r="I9" s="65" t="str">
        <f t="shared" si="2"/>
        <v/>
      </c>
      <c r="J9" s="85" t="str">
        <f t="shared" si="3"/>
        <v/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0.31111111111111112</v>
      </c>
      <c r="D10" s="100">
        <v>0.5</v>
      </c>
      <c r="E10" s="78">
        <f t="shared" si="0"/>
        <v>0.18888888888888888</v>
      </c>
      <c r="F10" s="165" t="str">
        <f t="shared" si="1"/>
        <v>Late</v>
      </c>
      <c r="G10" s="103">
        <v>0.56041666666666667</v>
      </c>
      <c r="H10" s="100">
        <v>0.70972222222222225</v>
      </c>
      <c r="I10" s="65">
        <f t="shared" si="2"/>
        <v>0.14930555555555558</v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0.30902777777777779</v>
      </c>
      <c r="D11" s="100">
        <v>0.5</v>
      </c>
      <c r="E11" s="78">
        <f t="shared" si="0"/>
        <v>0.19097222222222221</v>
      </c>
      <c r="F11" s="165" t="str">
        <f t="shared" si="1"/>
        <v>Late</v>
      </c>
      <c r="G11" s="103">
        <v>0.56041666666666667</v>
      </c>
      <c r="H11" s="100">
        <v>0.70972222222222225</v>
      </c>
      <c r="I11" s="65">
        <f t="shared" si="2"/>
        <v>0.14930555555555558</v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>
        <v>0.26527777777777778</v>
      </c>
      <c r="D12" s="100">
        <v>0.48333333333333334</v>
      </c>
      <c r="E12" s="78">
        <f t="shared" si="0"/>
        <v>0.21805555555555556</v>
      </c>
      <c r="F12" s="165" t="str">
        <f t="shared" si="1"/>
        <v/>
      </c>
      <c r="G12" s="103">
        <v>0.55625000000000002</v>
      </c>
      <c r="H12" s="100">
        <v>0.71111111111111114</v>
      </c>
      <c r="I12" s="65">
        <f t="shared" si="2"/>
        <v>0.15486111111111112</v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>
        <v>0.29305555555555557</v>
      </c>
      <c r="D13" s="100">
        <v>0.50902777777777775</v>
      </c>
      <c r="E13" s="78">
        <f t="shared" si="0"/>
        <v>0.21597222222222218</v>
      </c>
      <c r="F13" s="165" t="str">
        <f t="shared" si="1"/>
        <v/>
      </c>
      <c r="G13" s="103">
        <v>0.57291666666666663</v>
      </c>
      <c r="H13" s="100">
        <v>0.70486111111111116</v>
      </c>
      <c r="I13" s="65">
        <f t="shared" si="2"/>
        <v>0.13194444444444453</v>
      </c>
      <c r="J13" s="85" t="str">
        <f t="shared" si="3"/>
        <v>Late</v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>
        <v>0.30208333333333331</v>
      </c>
      <c r="D14" s="100">
        <v>0.47569444444444442</v>
      </c>
      <c r="E14" s="78">
        <f t="shared" si="0"/>
        <v>0.1736111111111111</v>
      </c>
      <c r="F14" s="165" t="str">
        <f t="shared" si="1"/>
        <v>Late</v>
      </c>
      <c r="G14" s="103">
        <v>0.56736111111111109</v>
      </c>
      <c r="H14" s="100">
        <v>0.72152777777777777</v>
      </c>
      <c r="I14" s="65">
        <f t="shared" si="2"/>
        <v>0.15416666666666667</v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0.30486111111111108</v>
      </c>
      <c r="D15" s="100">
        <v>0.50208333333333333</v>
      </c>
      <c r="E15" s="105">
        <f t="shared" si="0"/>
        <v>0.19722222222222224</v>
      </c>
      <c r="F15" s="165" t="str">
        <f t="shared" si="1"/>
        <v>Late</v>
      </c>
      <c r="G15" s="103">
        <v>0.5541666666666667</v>
      </c>
      <c r="H15" s="100">
        <v>0.70833333333333337</v>
      </c>
      <c r="I15" s="65">
        <f t="shared" si="2"/>
        <v>0.15416666666666667</v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78" t="str">
        <f>IF(OR(C16="",D16=""),"",D16-C16)</f>
        <v/>
      </c>
      <c r="F16" s="165" t="str">
        <f>IF(AND(HOUR(C16)=7,MINUTE(C16)&gt;10),"Late",IF(HOUR(C16)&gt;7,"Late",""))</f>
        <v/>
      </c>
      <c r="G16" s="103"/>
      <c r="H16" s="100"/>
      <c r="I16" s="65" t="str">
        <f t="shared" si="2"/>
        <v/>
      </c>
      <c r="J16" s="85" t="str">
        <f t="shared" si="3"/>
        <v/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0.30555555555555552</v>
      </c>
      <c r="D17" s="100">
        <v>0.49027777777777781</v>
      </c>
      <c r="E17" s="78">
        <f>IF(OR(C17="",D17=""),"",D17-C17)</f>
        <v>0.18472222222222229</v>
      </c>
      <c r="F17" s="165" t="str">
        <f>IF(AND(HOUR(C17)=7,MINUTE(C17)&gt;10),"Late",IF(HOUR(C17)&gt;7,"Late",""))</f>
        <v>Late</v>
      </c>
      <c r="G17" s="103">
        <v>0.58124999999999993</v>
      </c>
      <c r="H17" s="100">
        <v>0.70347222222222217</v>
      </c>
      <c r="I17" s="100">
        <f t="shared" si="2"/>
        <v>0.12222222222222223</v>
      </c>
      <c r="J17" s="85" t="str">
        <f t="shared" si="3"/>
        <v>Late</v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0.30277777777777776</v>
      </c>
      <c r="D18" s="100">
        <v>0.51527777777777783</v>
      </c>
      <c r="E18" s="78">
        <f t="shared" si="0"/>
        <v>0.21250000000000008</v>
      </c>
      <c r="F18" s="165" t="str">
        <f t="shared" si="1"/>
        <v>Late</v>
      </c>
      <c r="G18" s="103">
        <v>0.57152777777777775</v>
      </c>
      <c r="H18" s="100">
        <v>0.71388888888888891</v>
      </c>
      <c r="I18" s="65">
        <f t="shared" si="2"/>
        <v>0.14236111111111116</v>
      </c>
      <c r="J18" s="85" t="str">
        <f t="shared" si="3"/>
        <v>Late</v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0.28888888888888892</v>
      </c>
      <c r="D19" s="100">
        <v>0.48541666666666666</v>
      </c>
      <c r="E19" s="78">
        <f t="shared" si="0"/>
        <v>0.19652777777777775</v>
      </c>
      <c r="F19" s="165" t="str">
        <f t="shared" si="1"/>
        <v/>
      </c>
      <c r="G19" s="103">
        <v>0.56874999999999998</v>
      </c>
      <c r="H19" s="100">
        <v>0.70763888888888893</v>
      </c>
      <c r="I19" s="65">
        <f t="shared" si="2"/>
        <v>0.13888888888888895</v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78" t="str">
        <f>IF(OR(C20="",D20=""),"",D20-C20)</f>
        <v/>
      </c>
      <c r="F20" s="165" t="str">
        <f>IF(AND(HOUR(C20)=7,MINUTE(C20)&gt;10),"Late",IF(HOUR(C20)&gt;7,"Late",""))</f>
        <v/>
      </c>
      <c r="G20" s="103"/>
      <c r="H20" s="100"/>
      <c r="I20" s="65" t="str">
        <f>IF(OR(G20="",H20=""),"",H20-G20)</f>
        <v/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78" t="str">
        <f t="shared" si="0"/>
        <v/>
      </c>
      <c r="F21" s="165" t="str">
        <f t="shared" si="1"/>
        <v/>
      </c>
      <c r="G21" s="103"/>
      <c r="H21" s="100"/>
      <c r="I21" s="65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78" t="str">
        <f t="shared" si="0"/>
        <v/>
      </c>
      <c r="F22" s="165" t="str">
        <f t="shared" si="1"/>
        <v/>
      </c>
      <c r="G22" s="103"/>
      <c r="H22" s="100"/>
      <c r="I22" s="65" t="str">
        <f t="shared" si="2"/>
        <v/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78" t="str">
        <f t="shared" si="0"/>
        <v/>
      </c>
      <c r="F23" s="201" t="str">
        <f t="shared" si="1"/>
        <v/>
      </c>
      <c r="G23" s="103"/>
      <c r="H23" s="100"/>
      <c r="I23" s="65" t="str">
        <f t="shared" si="2"/>
        <v/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0.28402777777777777</v>
      </c>
      <c r="D24" s="100">
        <v>0.4909722222222222</v>
      </c>
      <c r="E24" s="78">
        <f t="shared" si="0"/>
        <v>0.20694444444444443</v>
      </c>
      <c r="F24" s="201" t="str">
        <f t="shared" si="1"/>
        <v/>
      </c>
      <c r="G24" s="103">
        <v>0.56319444444444444</v>
      </c>
      <c r="H24" s="100">
        <v>0.71250000000000002</v>
      </c>
      <c r="I24" s="65">
        <f t="shared" si="2"/>
        <v>0.14930555555555558</v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0.30624999999999997</v>
      </c>
      <c r="D25" s="100">
        <v>0.50069444444444444</v>
      </c>
      <c r="E25" s="78">
        <f>IF(OR(C25="",D25=""),"",D25-C25)</f>
        <v>0.19444444444444448</v>
      </c>
      <c r="F25" s="201" t="str">
        <f t="shared" si="1"/>
        <v>Late</v>
      </c>
      <c r="G25" s="103">
        <v>0.54236111111111118</v>
      </c>
      <c r="H25" s="100">
        <v>0.70972222222222225</v>
      </c>
      <c r="I25" s="65">
        <f t="shared" si="2"/>
        <v>0.16736111111111107</v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0.3125</v>
      </c>
      <c r="D26" s="100">
        <v>0.49236111111111108</v>
      </c>
      <c r="E26" s="78">
        <f t="shared" si="0"/>
        <v>0.17986111111111108</v>
      </c>
      <c r="F26" s="201" t="str">
        <f t="shared" si="1"/>
        <v>Late</v>
      </c>
      <c r="G26" s="103">
        <v>0.5756944444444444</v>
      </c>
      <c r="H26" s="100">
        <v>0.70486111111111116</v>
      </c>
      <c r="I26" s="65">
        <f t="shared" si="2"/>
        <v>0.12916666666666676</v>
      </c>
      <c r="J26" s="85" t="str">
        <f t="shared" si="3"/>
        <v>Late</v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0.28888888888888892</v>
      </c>
      <c r="D27" s="100">
        <v>0.4993055555555555</v>
      </c>
      <c r="E27" s="78">
        <f t="shared" si="0"/>
        <v>0.21041666666666659</v>
      </c>
      <c r="F27" s="201" t="str">
        <f t="shared" si="1"/>
        <v/>
      </c>
      <c r="G27" s="103">
        <v>0.56527777777777777</v>
      </c>
      <c r="H27" s="100">
        <v>0.73749999999999993</v>
      </c>
      <c r="I27" s="65">
        <f t="shared" si="2"/>
        <v>0.17222222222222217</v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0.3</v>
      </c>
      <c r="D28" s="100">
        <v>0.48819444444444443</v>
      </c>
      <c r="E28" s="78">
        <f t="shared" si="0"/>
        <v>0.18819444444444444</v>
      </c>
      <c r="F28" s="201" t="str">
        <f t="shared" si="1"/>
        <v>Late</v>
      </c>
      <c r="G28" s="103">
        <v>0.56527777777777777</v>
      </c>
      <c r="H28" s="100">
        <v>0.72361111111111109</v>
      </c>
      <c r="I28" s="65">
        <f t="shared" si="2"/>
        <v>0.15833333333333333</v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0.27916666666666667</v>
      </c>
      <c r="D29" s="100">
        <v>0.49444444444444446</v>
      </c>
      <c r="E29" s="78">
        <f t="shared" si="0"/>
        <v>0.21527777777777779</v>
      </c>
      <c r="F29" s="201" t="str">
        <f t="shared" si="1"/>
        <v/>
      </c>
      <c r="G29" s="103">
        <v>0.56666666666666665</v>
      </c>
      <c r="H29" s="100">
        <v>0.76041666666666663</v>
      </c>
      <c r="I29" s="65">
        <f t="shared" si="2"/>
        <v>0.19374999999999998</v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78" t="str">
        <f t="shared" si="0"/>
        <v/>
      </c>
      <c r="F30" s="201" t="str">
        <f t="shared" si="1"/>
        <v/>
      </c>
      <c r="G30" s="103"/>
      <c r="H30" s="100"/>
      <c r="I30" s="65" t="str">
        <f t="shared" si="2"/>
        <v/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0.30694444444444441</v>
      </c>
      <c r="D31" s="100">
        <v>0.47638888888888892</v>
      </c>
      <c r="E31" s="78">
        <f t="shared" si="0"/>
        <v>0.16944444444444451</v>
      </c>
      <c r="F31" s="201" t="str">
        <f t="shared" si="1"/>
        <v>Late</v>
      </c>
      <c r="G31" s="103">
        <v>0.58402777777777781</v>
      </c>
      <c r="H31" s="100">
        <v>0.7270833333333333</v>
      </c>
      <c r="I31" s="65">
        <f t="shared" si="2"/>
        <v>0.14305555555555549</v>
      </c>
      <c r="J31" s="85" t="str">
        <f t="shared" si="3"/>
        <v>Late</v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0.30208333333333331</v>
      </c>
      <c r="D32" s="100">
        <v>0.48888888888888887</v>
      </c>
      <c r="E32" s="78">
        <f t="shared" si="0"/>
        <v>0.18680555555555556</v>
      </c>
      <c r="F32" s="201" t="str">
        <f t="shared" si="1"/>
        <v>Late</v>
      </c>
      <c r="G32" s="103">
        <v>0.56458333333333333</v>
      </c>
      <c r="H32" s="100">
        <v>0.71180555555555547</v>
      </c>
      <c r="I32" s="65">
        <f t="shared" si="2"/>
        <v>0.14722222222222214</v>
      </c>
      <c r="J32" s="85" t="str">
        <f t="shared" si="3"/>
        <v/>
      </c>
      <c r="K32" s="82"/>
      <c r="L32" s="65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0.30763888888888891</v>
      </c>
      <c r="D33" s="100">
        <v>0.48472222222222222</v>
      </c>
      <c r="E33" s="78">
        <f t="shared" si="0"/>
        <v>0.17708333333333331</v>
      </c>
      <c r="F33" s="201" t="str">
        <f t="shared" si="1"/>
        <v>Late</v>
      </c>
      <c r="G33" s="103">
        <v>0.56597222222222221</v>
      </c>
      <c r="H33" s="100">
        <v>0.70138888888888884</v>
      </c>
      <c r="I33" s="65">
        <f t="shared" si="2"/>
        <v>0.13541666666666663</v>
      </c>
      <c r="J33" s="85" t="str">
        <f t="shared" si="3"/>
        <v/>
      </c>
      <c r="K33" s="82"/>
      <c r="L33" s="65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>
        <v>0.30902777777777779</v>
      </c>
      <c r="D34" s="100">
        <v>0.48680555555555555</v>
      </c>
      <c r="E34" s="78">
        <f t="shared" si="0"/>
        <v>0.17777777777777776</v>
      </c>
      <c r="F34" s="201" t="str">
        <f t="shared" si="1"/>
        <v>Late</v>
      </c>
      <c r="G34" s="103">
        <v>0.57291666666666663</v>
      </c>
      <c r="H34" s="100">
        <v>0.71875</v>
      </c>
      <c r="I34" s="65">
        <f t="shared" si="2"/>
        <v>0.14583333333333337</v>
      </c>
      <c r="J34" s="85" t="str">
        <f t="shared" si="3"/>
        <v>Late</v>
      </c>
      <c r="K34" s="82"/>
      <c r="L34" s="65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>
        <v>0.33263888888888887</v>
      </c>
      <c r="D35" s="100">
        <v>0.47916666666666669</v>
      </c>
      <c r="E35" s="78">
        <f t="shared" si="0"/>
        <v>0.14652777777777781</v>
      </c>
      <c r="F35" s="209" t="str">
        <f t="shared" si="1"/>
        <v>Late</v>
      </c>
      <c r="G35" s="103">
        <v>0.5625</v>
      </c>
      <c r="H35" s="100">
        <v>0.6958333333333333</v>
      </c>
      <c r="I35" s="65">
        <f t="shared" si="2"/>
        <v>0.1333333333333333</v>
      </c>
      <c r="J35" s="85" t="str">
        <f t="shared" si="3"/>
        <v/>
      </c>
      <c r="K35" s="82"/>
      <c r="L35" s="65"/>
      <c r="M35" s="65"/>
      <c r="N35" s="79"/>
    </row>
    <row r="36" spans="1:14" s="168" customFormat="1" x14ac:dyDescent="0.25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78">
        <f t="shared" si="0"/>
        <v>0.1875</v>
      </c>
      <c r="F36" s="201" t="str">
        <f t="shared" si="1"/>
        <v/>
      </c>
      <c r="G36" s="103">
        <v>0.5625</v>
      </c>
      <c r="H36" s="100">
        <v>0.70833333333333337</v>
      </c>
      <c r="I36" s="65">
        <f t="shared" si="2"/>
        <v>0.14583333333333337</v>
      </c>
      <c r="J36" s="85" t="str">
        <f t="shared" si="3"/>
        <v/>
      </c>
      <c r="K36" s="82"/>
      <c r="L36" s="65"/>
      <c r="M36" s="65" t="str">
        <f t="shared" si="4"/>
        <v/>
      </c>
      <c r="N36" s="79" t="str">
        <f t="shared" si="5"/>
        <v/>
      </c>
    </row>
    <row r="37" spans="1:14" x14ac:dyDescent="0.25">
      <c r="A37" s="168"/>
      <c r="B37" s="290" t="s">
        <v>138</v>
      </c>
      <c r="C37" s="290"/>
      <c r="D37" s="290"/>
      <c r="E37" s="89">
        <f>SUM(E6:E36)</f>
        <v>4.5972222222222232</v>
      </c>
      <c r="F37" s="168">
        <f>COUNTIF(F6:F36,"Late")</f>
        <v>14</v>
      </c>
      <c r="G37" s="290" t="s">
        <v>139</v>
      </c>
      <c r="H37" s="290"/>
      <c r="I37" s="89">
        <f>SUM(I6:I36)</f>
        <v>3.4881944444444448</v>
      </c>
      <c r="J37" s="168">
        <f>COUNTIF(J6:J36,"Late")</f>
        <v>7</v>
      </c>
      <c r="K37" s="291" t="s">
        <v>140</v>
      </c>
      <c r="L37" s="291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8.0854166666666671</v>
      </c>
      <c r="F38" s="280"/>
      <c r="G38" s="281" t="s">
        <v>144</v>
      </c>
      <c r="H38" s="281"/>
      <c r="I38" s="90">
        <f>E38*24</f>
        <v>194.05</v>
      </c>
      <c r="J38" s="282" t="s">
        <v>143</v>
      </c>
      <c r="K38" s="282"/>
      <c r="L38" s="283">
        <f>F37+J37+N37</f>
        <v>21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2"/>
      <c r="C44" s="95" t="s">
        <v>63</v>
      </c>
      <c r="N44" s="69" t="s">
        <v>73</v>
      </c>
    </row>
  </sheetData>
  <protectedRanges>
    <protectedRange sqref="A3:N3" name="Range4"/>
    <protectedRange sqref="G6:H36" name="Range2"/>
    <protectedRange sqref="C6:D35" name="Range1"/>
    <protectedRange sqref="K6:L36" name="Range3"/>
    <protectedRange sqref="A2:N2" name="Range5"/>
    <protectedRange sqref="A6:B6 A7:A35 B7:B36" name="Range6"/>
    <protectedRange sqref="C36:D36" name="Range1_1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C6:C7 C9:C30 C32:C35">
    <cfRule type="expression" dxfId="360" priority="9">
      <formula>$F6="Late"</formula>
    </cfRule>
  </conditionalFormatting>
  <conditionalFormatting sqref="G6:G7 G9:G16 G18:G30 G32:G36">
    <cfRule type="expression" dxfId="359" priority="8">
      <formula>$J6="Late"</formula>
    </cfRule>
  </conditionalFormatting>
  <conditionalFormatting sqref="K6:K36">
    <cfRule type="expression" dxfId="358" priority="7">
      <formula>$N6="Late"</formula>
    </cfRule>
  </conditionalFormatting>
  <conditionalFormatting sqref="C8">
    <cfRule type="expression" dxfId="357" priority="6">
      <formula>$F8="Late"</formula>
    </cfRule>
  </conditionalFormatting>
  <conditionalFormatting sqref="G8">
    <cfRule type="expression" dxfId="356" priority="5">
      <formula>$J8="Late"</formula>
    </cfRule>
  </conditionalFormatting>
  <conditionalFormatting sqref="G17">
    <cfRule type="expression" dxfId="355" priority="4">
      <formula>$J17="Late"</formula>
    </cfRule>
  </conditionalFormatting>
  <conditionalFormatting sqref="C31">
    <cfRule type="expression" dxfId="354" priority="3">
      <formula>$F31="Late"</formula>
    </cfRule>
  </conditionalFormatting>
  <conditionalFormatting sqref="G31">
    <cfRule type="expression" dxfId="353" priority="2">
      <formula>$J31="Late"</formula>
    </cfRule>
  </conditionalFormatting>
  <conditionalFormatting sqref="C36">
    <cfRule type="expression" dxfId="352" priority="1">
      <formula>$F36="Late"</formula>
    </cfRule>
  </conditionalFormatting>
  <dataValidations count="3">
    <dataValidation type="time" allowBlank="1" showInputMessage="1" showErrorMessage="1" sqref="K6:L36">
      <formula1>0.666666666666667</formula1>
      <formula2>0.875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CC"/>
  </sheetPr>
  <dimension ref="A1:N43"/>
  <sheetViews>
    <sheetView workbookViewId="0">
      <selection activeCell="H12" sqref="H12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6.5703125" style="69" customWidth="1"/>
    <col min="7" max="8" width="6" style="69" customWidth="1"/>
    <col min="9" max="9" width="9.140625" style="69" customWidth="1"/>
    <col min="10" max="10" width="7.28515625" style="69" customWidth="1"/>
    <col min="11" max="12" width="6.140625" style="69" customWidth="1"/>
    <col min="13" max="13" width="9.140625" style="69" customWidth="1"/>
    <col min="14" max="14" width="7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100</v>
      </c>
      <c r="B3" s="265"/>
      <c r="C3" s="265"/>
      <c r="D3" s="265"/>
      <c r="E3" s="265"/>
      <c r="F3" s="265" t="s">
        <v>124</v>
      </c>
      <c r="G3" s="265"/>
      <c r="H3" s="265"/>
      <c r="I3" s="265"/>
      <c r="J3" s="265"/>
      <c r="K3" s="265"/>
      <c r="L3" s="265"/>
      <c r="M3" s="265"/>
      <c r="N3" s="266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112" t="s">
        <v>137</v>
      </c>
      <c r="F5" s="113" t="s">
        <v>136</v>
      </c>
      <c r="G5" s="83" t="s">
        <v>3</v>
      </c>
      <c r="H5" s="71" t="s">
        <v>4</v>
      </c>
      <c r="I5" s="114" t="s">
        <v>137</v>
      </c>
      <c r="J5" s="115" t="s">
        <v>136</v>
      </c>
      <c r="K5" s="81" t="s">
        <v>3</v>
      </c>
      <c r="L5" s="72" t="s">
        <v>4</v>
      </c>
      <c r="M5" s="116" t="s">
        <v>137</v>
      </c>
      <c r="N5" s="117" t="s">
        <v>136</v>
      </c>
    </row>
    <row r="6" spans="1:14" x14ac:dyDescent="0.25">
      <c r="A6" s="119">
        <v>26</v>
      </c>
      <c r="B6" s="118" t="s">
        <v>8</v>
      </c>
      <c r="C6" s="100">
        <v>0.32013888888888892</v>
      </c>
      <c r="D6" s="100">
        <v>0.47916666666666669</v>
      </c>
      <c r="E6" s="105">
        <f t="shared" ref="E6:E36" si="0">IF(OR(C6="",D6=""),"",D6-C6)</f>
        <v>0.15902777777777777</v>
      </c>
      <c r="F6" s="106"/>
      <c r="G6" s="213">
        <v>0.5625</v>
      </c>
      <c r="H6" s="212">
        <v>0.70833333333333337</v>
      </c>
      <c r="I6" s="100">
        <f t="shared" ref="I6:I36" si="1">IF(OR(G6="",H6=""),"",H6-G6)</f>
        <v>0.14583333333333337</v>
      </c>
      <c r="J6" s="136" t="str">
        <f>IF(AND(HOUR(G6)=13,MINUTE(G6)&gt;40),"Late",IF(HOUR(G6)&gt;13,"Late",""))</f>
        <v/>
      </c>
      <c r="K6" s="104"/>
      <c r="L6" s="100"/>
      <c r="M6" s="100" t="str">
        <f t="shared" ref="M6:M36" si="2">IF(OR(K6="",L6=""),"",L6-K6)</f>
        <v/>
      </c>
      <c r="N6" s="136" t="str">
        <f>IF(AND(HOUR(K6)=13,MINUTE(K6)&gt;10),"Late",IF(HOUR(K6)&gt;13,"Late",""))</f>
        <v/>
      </c>
    </row>
    <row r="7" spans="1:14" x14ac:dyDescent="0.25">
      <c r="A7" s="119">
        <v>27</v>
      </c>
      <c r="B7" s="118" t="s">
        <v>9</v>
      </c>
      <c r="C7" s="230">
        <v>0.29166666666666669</v>
      </c>
      <c r="D7" s="230">
        <v>0.47916666666666669</v>
      </c>
      <c r="E7" s="231">
        <f t="shared" si="0"/>
        <v>0.1875</v>
      </c>
      <c r="F7" s="232" t="str">
        <f t="shared" ref="F7:F36" si="3">IF(AND(HOUR(C7)=7,MINUTE(C7)&gt;40),"Late",IF(HOUR(C7)&gt;7,"Late",""))</f>
        <v/>
      </c>
      <c r="G7" s="233">
        <v>0.5625</v>
      </c>
      <c r="H7" s="230">
        <v>0.70833333333333337</v>
      </c>
      <c r="I7" s="230">
        <f t="shared" si="1"/>
        <v>0.14583333333333337</v>
      </c>
      <c r="J7" s="136" t="str">
        <f t="shared" ref="J7:J36" si="4">IF(AND(HOUR(G7)=13,MINUTE(G7)&gt;40),"Late",IF(HOUR(G7)&gt;13,"Late",""))</f>
        <v/>
      </c>
      <c r="K7" s="104"/>
      <c r="L7" s="100"/>
      <c r="M7" s="100" t="str">
        <f t="shared" si="2"/>
        <v/>
      </c>
      <c r="N7" s="136" t="str">
        <f t="shared" ref="N7:N36" si="5">IF(AND(HOUR(K7)=13,MINUTE(K7)&gt;10),"Late",IF(HOUR(K7)&gt;13,"Late",""))</f>
        <v/>
      </c>
    </row>
    <row r="8" spans="1:14" x14ac:dyDescent="0.25">
      <c r="A8" s="119">
        <v>28</v>
      </c>
      <c r="B8" s="118" t="s">
        <v>10</v>
      </c>
      <c r="C8" s="230">
        <v>0.29166666666666669</v>
      </c>
      <c r="D8" s="230">
        <v>0.47916666666666669</v>
      </c>
      <c r="E8" s="231">
        <f t="shared" si="0"/>
        <v>0.1875</v>
      </c>
      <c r="F8" s="232" t="str">
        <f t="shared" si="3"/>
        <v/>
      </c>
      <c r="G8" s="233">
        <v>0.5625</v>
      </c>
      <c r="H8" s="230">
        <v>0.70833333333333337</v>
      </c>
      <c r="I8" s="230">
        <f t="shared" si="1"/>
        <v>0.14583333333333337</v>
      </c>
      <c r="J8" s="136" t="str">
        <f t="shared" si="4"/>
        <v/>
      </c>
      <c r="K8" s="104"/>
      <c r="L8" s="100"/>
      <c r="M8" s="100" t="str">
        <f t="shared" si="2"/>
        <v/>
      </c>
      <c r="N8" s="136" t="str">
        <f t="shared" si="5"/>
        <v/>
      </c>
    </row>
    <row r="9" spans="1:14" x14ac:dyDescent="0.25">
      <c r="A9" s="119">
        <v>29</v>
      </c>
      <c r="B9" s="118" t="s">
        <v>11</v>
      </c>
      <c r="C9" s="230">
        <v>0.29166666666666669</v>
      </c>
      <c r="D9" s="230">
        <v>0.47916666666666669</v>
      </c>
      <c r="E9" s="231">
        <f t="shared" si="0"/>
        <v>0.1875</v>
      </c>
      <c r="F9" s="232" t="str">
        <f t="shared" si="3"/>
        <v/>
      </c>
      <c r="G9" s="233">
        <v>0.5625</v>
      </c>
      <c r="H9" s="230">
        <v>0.70833333333333337</v>
      </c>
      <c r="I9" s="230">
        <f t="shared" si="1"/>
        <v>0.14583333333333337</v>
      </c>
      <c r="J9" s="136" t="str">
        <f t="shared" si="4"/>
        <v/>
      </c>
      <c r="K9" s="104"/>
      <c r="L9" s="100"/>
      <c r="M9" s="100" t="str">
        <f t="shared" si="2"/>
        <v/>
      </c>
      <c r="N9" s="136" t="str">
        <f t="shared" si="5"/>
        <v/>
      </c>
    </row>
    <row r="10" spans="1:14" x14ac:dyDescent="0.25">
      <c r="A10" s="119">
        <v>30</v>
      </c>
      <c r="B10" s="118" t="s">
        <v>12</v>
      </c>
      <c r="C10" s="212">
        <v>0.3125</v>
      </c>
      <c r="D10" s="100">
        <v>0.49027777777777781</v>
      </c>
      <c r="E10" s="105">
        <f t="shared" si="0"/>
        <v>0.17777777777777781</v>
      </c>
      <c r="F10" s="106" t="str">
        <f t="shared" si="3"/>
        <v/>
      </c>
      <c r="G10" s="103"/>
      <c r="H10" s="100"/>
      <c r="I10" s="100" t="str">
        <f t="shared" si="1"/>
        <v/>
      </c>
      <c r="J10" s="136" t="str">
        <f t="shared" si="4"/>
        <v/>
      </c>
      <c r="K10" s="104"/>
      <c r="L10" s="100"/>
      <c r="M10" s="100" t="str">
        <f t="shared" si="2"/>
        <v/>
      </c>
      <c r="N10" s="136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0.3125</v>
      </c>
      <c r="D11" s="100">
        <v>0.5395833333333333</v>
      </c>
      <c r="E11" s="105">
        <f t="shared" si="0"/>
        <v>0.2270833333333333</v>
      </c>
      <c r="F11" s="106" t="str">
        <f t="shared" si="3"/>
        <v/>
      </c>
      <c r="G11" s="213">
        <v>0.5625</v>
      </c>
      <c r="H11" s="212">
        <v>0.70833333333333337</v>
      </c>
      <c r="I11" s="100">
        <f t="shared" si="1"/>
        <v>0.14583333333333337</v>
      </c>
      <c r="J11" s="136" t="str">
        <f t="shared" si="4"/>
        <v/>
      </c>
      <c r="K11" s="104"/>
      <c r="L11" s="100"/>
      <c r="M11" s="100" t="str">
        <f t="shared" si="2"/>
        <v/>
      </c>
      <c r="N11" s="136" t="str">
        <f t="shared" si="5"/>
        <v/>
      </c>
    </row>
    <row r="12" spans="1:14" x14ac:dyDescent="0.25">
      <c r="A12" s="119">
        <v>1</v>
      </c>
      <c r="B12" s="118" t="s">
        <v>14</v>
      </c>
      <c r="C12" s="100"/>
      <c r="D12" s="100"/>
      <c r="E12" s="105" t="str">
        <f t="shared" si="0"/>
        <v/>
      </c>
      <c r="F12" s="106" t="str">
        <f t="shared" si="3"/>
        <v/>
      </c>
      <c r="G12" s="103"/>
      <c r="H12" s="100"/>
      <c r="I12" s="100" t="str">
        <f t="shared" si="1"/>
        <v/>
      </c>
      <c r="J12" s="136" t="str">
        <f t="shared" si="4"/>
        <v/>
      </c>
      <c r="K12" s="104"/>
      <c r="L12" s="100"/>
      <c r="M12" s="100" t="str">
        <f t="shared" si="2"/>
        <v/>
      </c>
      <c r="N12" s="136" t="str">
        <f t="shared" si="5"/>
        <v/>
      </c>
    </row>
    <row r="13" spans="1:14" x14ac:dyDescent="0.25">
      <c r="A13" s="119">
        <v>2</v>
      </c>
      <c r="B13" s="118" t="s">
        <v>8</v>
      </c>
      <c r="C13" s="212">
        <v>0.3125</v>
      </c>
      <c r="D13" s="100">
        <v>0.50138888888888888</v>
      </c>
      <c r="E13" s="105">
        <f t="shared" si="0"/>
        <v>0.18888888888888888</v>
      </c>
      <c r="F13" s="106" t="str">
        <f t="shared" si="3"/>
        <v/>
      </c>
      <c r="G13" s="213">
        <v>0.5625</v>
      </c>
      <c r="H13" s="212">
        <v>0.70833333333333337</v>
      </c>
      <c r="I13" s="100">
        <f t="shared" si="1"/>
        <v>0.14583333333333337</v>
      </c>
      <c r="J13" s="136" t="str">
        <f t="shared" si="4"/>
        <v/>
      </c>
      <c r="K13" s="104"/>
      <c r="L13" s="100"/>
      <c r="M13" s="100" t="str">
        <f t="shared" si="2"/>
        <v/>
      </c>
      <c r="N13" s="136" t="str">
        <f t="shared" si="5"/>
        <v/>
      </c>
    </row>
    <row r="14" spans="1:14" x14ac:dyDescent="0.25">
      <c r="A14" s="119">
        <v>3</v>
      </c>
      <c r="B14" s="118" t="s">
        <v>9</v>
      </c>
      <c r="C14" s="212">
        <v>0.29166666666666669</v>
      </c>
      <c r="D14" s="212">
        <v>0.47916666666666669</v>
      </c>
      <c r="E14" s="105">
        <f t="shared" si="0"/>
        <v>0.1875</v>
      </c>
      <c r="F14" s="106" t="str">
        <f t="shared" si="3"/>
        <v/>
      </c>
      <c r="G14" s="213">
        <v>0.5625</v>
      </c>
      <c r="H14" s="100">
        <v>0.71944444444444444</v>
      </c>
      <c r="I14" s="100">
        <f t="shared" si="1"/>
        <v>0.15694444444444444</v>
      </c>
      <c r="J14" s="136" t="str">
        <f t="shared" si="4"/>
        <v/>
      </c>
      <c r="K14" s="104"/>
      <c r="L14" s="100"/>
      <c r="M14" s="100" t="str">
        <f t="shared" si="2"/>
        <v/>
      </c>
      <c r="N14" s="136" t="str">
        <f t="shared" si="5"/>
        <v/>
      </c>
    </row>
    <row r="15" spans="1:14" x14ac:dyDescent="0.25">
      <c r="A15" s="119">
        <v>4</v>
      </c>
      <c r="B15" s="118" t="s">
        <v>10</v>
      </c>
      <c r="C15" s="212">
        <v>0.29166666666666669</v>
      </c>
      <c r="D15" s="212">
        <v>0.47916666666666669</v>
      </c>
      <c r="E15" s="105">
        <f t="shared" si="0"/>
        <v>0.1875</v>
      </c>
      <c r="F15" s="106" t="str">
        <f t="shared" si="3"/>
        <v/>
      </c>
      <c r="G15" s="213">
        <v>0.5625</v>
      </c>
      <c r="H15" s="212">
        <v>0.70833333333333337</v>
      </c>
      <c r="I15" s="100">
        <f t="shared" si="1"/>
        <v>0.14583333333333337</v>
      </c>
      <c r="J15" s="136" t="str">
        <f t="shared" si="4"/>
        <v/>
      </c>
      <c r="K15" s="104"/>
      <c r="L15" s="100"/>
      <c r="M15" s="100" t="str">
        <f t="shared" si="2"/>
        <v/>
      </c>
      <c r="N15" s="136" t="str">
        <f t="shared" si="5"/>
        <v/>
      </c>
    </row>
    <row r="16" spans="1:14" x14ac:dyDescent="0.25">
      <c r="A16" s="119">
        <v>5</v>
      </c>
      <c r="B16" s="118" t="s">
        <v>11</v>
      </c>
      <c r="C16" s="100"/>
      <c r="D16" s="100"/>
      <c r="E16" s="105" t="str">
        <f t="shared" si="0"/>
        <v/>
      </c>
      <c r="F16" s="106" t="str">
        <f t="shared" si="3"/>
        <v/>
      </c>
      <c r="G16" s="103"/>
      <c r="H16" s="100"/>
      <c r="I16" s="100" t="str">
        <f t="shared" si="1"/>
        <v/>
      </c>
      <c r="J16" s="136" t="str">
        <f t="shared" si="4"/>
        <v/>
      </c>
      <c r="K16" s="104"/>
      <c r="L16" s="100"/>
      <c r="M16" s="100" t="str">
        <f t="shared" si="2"/>
        <v/>
      </c>
      <c r="N16" s="136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0.32013888888888892</v>
      </c>
      <c r="D17" s="212">
        <v>0.47916666666666669</v>
      </c>
      <c r="E17" s="105">
        <f t="shared" si="0"/>
        <v>0.15902777777777777</v>
      </c>
      <c r="F17" s="106" t="str">
        <f t="shared" si="3"/>
        <v>Late</v>
      </c>
      <c r="G17" s="213">
        <v>0.5625</v>
      </c>
      <c r="H17" s="212">
        <v>0.70833333333333337</v>
      </c>
      <c r="I17" s="100">
        <f t="shared" si="1"/>
        <v>0.14583333333333337</v>
      </c>
      <c r="J17" s="136" t="str">
        <f t="shared" si="4"/>
        <v/>
      </c>
      <c r="K17" s="104"/>
      <c r="L17" s="100"/>
      <c r="M17" s="100" t="str">
        <f t="shared" si="2"/>
        <v/>
      </c>
      <c r="N17" s="136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0.29166666666666669</v>
      </c>
      <c r="D18" s="100">
        <v>0.50694444444444442</v>
      </c>
      <c r="E18" s="105">
        <f t="shared" si="0"/>
        <v>0.21527777777777773</v>
      </c>
      <c r="F18" s="106" t="str">
        <f t="shared" si="3"/>
        <v/>
      </c>
      <c r="G18" s="103">
        <v>0.5625</v>
      </c>
      <c r="H18" s="100">
        <v>0.78194444444444444</v>
      </c>
      <c r="I18" s="100">
        <f t="shared" si="1"/>
        <v>0.21944444444444444</v>
      </c>
      <c r="J18" s="136" t="str">
        <f t="shared" si="4"/>
        <v/>
      </c>
      <c r="K18" s="104"/>
      <c r="L18" s="100"/>
      <c r="M18" s="100" t="str">
        <f t="shared" si="2"/>
        <v/>
      </c>
      <c r="N18" s="136" t="str">
        <f t="shared" si="5"/>
        <v/>
      </c>
    </row>
    <row r="19" spans="1:14" x14ac:dyDescent="0.25">
      <c r="A19" s="119">
        <v>8</v>
      </c>
      <c r="B19" s="118" t="s">
        <v>14</v>
      </c>
      <c r="C19" s="170"/>
      <c r="D19" s="100"/>
      <c r="E19" s="105" t="str">
        <f t="shared" si="0"/>
        <v/>
      </c>
      <c r="F19" s="106" t="str">
        <f t="shared" si="3"/>
        <v/>
      </c>
      <c r="G19" s="213">
        <v>0.5625</v>
      </c>
      <c r="H19" s="100">
        <v>0.71180555555555547</v>
      </c>
      <c r="I19" s="100">
        <f t="shared" si="1"/>
        <v>0.14930555555555547</v>
      </c>
      <c r="J19" s="136" t="str">
        <f t="shared" si="4"/>
        <v/>
      </c>
      <c r="K19" s="104"/>
      <c r="L19" s="100"/>
      <c r="M19" s="100" t="str">
        <f t="shared" si="2"/>
        <v/>
      </c>
      <c r="N19" s="136" t="str">
        <f t="shared" si="5"/>
        <v/>
      </c>
    </row>
    <row r="20" spans="1:14" x14ac:dyDescent="0.25">
      <c r="A20" s="119">
        <v>9</v>
      </c>
      <c r="B20" s="118" t="s">
        <v>8</v>
      </c>
      <c r="C20" s="212">
        <v>0.29166666666666669</v>
      </c>
      <c r="D20" s="100">
        <v>0.47430555555555554</v>
      </c>
      <c r="E20" s="105">
        <f t="shared" si="0"/>
        <v>0.18263888888888885</v>
      </c>
      <c r="F20" s="106" t="str">
        <f t="shared" si="3"/>
        <v/>
      </c>
      <c r="G20" s="213">
        <v>0.5625</v>
      </c>
      <c r="H20" s="212">
        <v>0.71180555555555547</v>
      </c>
      <c r="I20" s="100">
        <f t="shared" si="1"/>
        <v>0.14930555555555547</v>
      </c>
      <c r="J20" s="136" t="str">
        <f t="shared" si="4"/>
        <v/>
      </c>
      <c r="K20" s="104"/>
      <c r="L20" s="100"/>
      <c r="M20" s="100" t="str">
        <f t="shared" si="2"/>
        <v/>
      </c>
      <c r="N20" s="136" t="str">
        <f t="shared" si="5"/>
        <v/>
      </c>
    </row>
    <row r="21" spans="1:14" x14ac:dyDescent="0.25">
      <c r="A21" s="119">
        <v>10</v>
      </c>
      <c r="B21" s="118" t="s">
        <v>9</v>
      </c>
      <c r="C21" s="212">
        <v>0.29166666666666669</v>
      </c>
      <c r="D21" s="212">
        <v>0.47916666666666669</v>
      </c>
      <c r="E21" s="105">
        <f t="shared" si="0"/>
        <v>0.1875</v>
      </c>
      <c r="F21" s="106" t="str">
        <f t="shared" si="3"/>
        <v/>
      </c>
      <c r="G21" s="213">
        <v>0.5625</v>
      </c>
      <c r="H21" s="212">
        <v>0.70833333333333337</v>
      </c>
      <c r="I21" s="100">
        <f t="shared" si="1"/>
        <v>0.14583333333333337</v>
      </c>
      <c r="J21" s="136" t="str">
        <f t="shared" si="4"/>
        <v/>
      </c>
      <c r="K21" s="104"/>
      <c r="L21" s="100"/>
      <c r="M21" s="100" t="str">
        <f t="shared" si="2"/>
        <v/>
      </c>
      <c r="N21" s="136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0.3125</v>
      </c>
      <c r="D22" s="100">
        <v>0.47847222222222219</v>
      </c>
      <c r="E22" s="105">
        <f t="shared" si="0"/>
        <v>0.16597222222222219</v>
      </c>
      <c r="F22" s="106" t="str">
        <f t="shared" si="3"/>
        <v/>
      </c>
      <c r="G22" s="103">
        <v>0.55347222222222225</v>
      </c>
      <c r="H22" s="100">
        <v>0.74305555555555547</v>
      </c>
      <c r="I22" s="100">
        <f t="shared" si="1"/>
        <v>0.18958333333333321</v>
      </c>
      <c r="J22" s="136" t="str">
        <f t="shared" si="4"/>
        <v/>
      </c>
      <c r="K22" s="104"/>
      <c r="L22" s="100"/>
      <c r="M22" s="100" t="str">
        <f t="shared" si="2"/>
        <v/>
      </c>
      <c r="N22" s="136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0.32847222222222222</v>
      </c>
      <c r="D23" s="100">
        <v>0.48125000000000001</v>
      </c>
      <c r="E23" s="105">
        <f t="shared" si="0"/>
        <v>0.15277777777777779</v>
      </c>
      <c r="F23" s="106" t="str">
        <f t="shared" si="3"/>
        <v>Late</v>
      </c>
      <c r="G23" s="103">
        <v>0.5625</v>
      </c>
      <c r="H23" s="100">
        <v>0.71458333333333324</v>
      </c>
      <c r="I23" s="100">
        <f t="shared" si="1"/>
        <v>0.15208333333333324</v>
      </c>
      <c r="J23" s="136" t="str">
        <f t="shared" si="4"/>
        <v/>
      </c>
      <c r="K23" s="104"/>
      <c r="L23" s="100"/>
      <c r="M23" s="100" t="str">
        <f t="shared" si="2"/>
        <v/>
      </c>
      <c r="N23" s="136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0.29166666666666669</v>
      </c>
      <c r="D24" s="100">
        <v>0.48402777777777778</v>
      </c>
      <c r="E24" s="105">
        <f t="shared" si="0"/>
        <v>0.19236111111111109</v>
      </c>
      <c r="F24" s="106" t="str">
        <f t="shared" si="3"/>
        <v/>
      </c>
      <c r="G24" s="103">
        <v>0.56111111111111112</v>
      </c>
      <c r="H24" s="100">
        <v>0.71527777777777779</v>
      </c>
      <c r="I24" s="100">
        <f t="shared" si="1"/>
        <v>0.15416666666666667</v>
      </c>
      <c r="J24" s="136" t="str">
        <f t="shared" si="4"/>
        <v/>
      </c>
      <c r="K24" s="104"/>
      <c r="L24" s="100"/>
      <c r="M24" s="100" t="str">
        <f t="shared" si="2"/>
        <v/>
      </c>
      <c r="N24" s="136" t="str">
        <f t="shared" si="5"/>
        <v/>
      </c>
    </row>
    <row r="25" spans="1:14" x14ac:dyDescent="0.25">
      <c r="A25" s="119">
        <v>14</v>
      </c>
      <c r="B25" s="118" t="s">
        <v>13</v>
      </c>
      <c r="C25" s="212">
        <v>0.29166666666666669</v>
      </c>
      <c r="D25" s="100">
        <v>0.49444444444444446</v>
      </c>
      <c r="E25" s="105">
        <f t="shared" si="0"/>
        <v>0.20277777777777778</v>
      </c>
      <c r="F25" s="106" t="str">
        <f t="shared" si="3"/>
        <v/>
      </c>
      <c r="G25" s="213">
        <v>0.5625</v>
      </c>
      <c r="H25" s="100">
        <v>0.78749999999999998</v>
      </c>
      <c r="I25" s="100">
        <f t="shared" si="1"/>
        <v>0.22499999999999998</v>
      </c>
      <c r="J25" s="136" t="str">
        <f t="shared" si="4"/>
        <v/>
      </c>
      <c r="K25" s="104"/>
      <c r="L25" s="100"/>
      <c r="M25" s="100" t="str">
        <f t="shared" si="2"/>
        <v/>
      </c>
      <c r="N25" s="136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0.32777777777777778</v>
      </c>
      <c r="D26" s="100">
        <v>0.49444444444444446</v>
      </c>
      <c r="E26" s="105">
        <f t="shared" si="0"/>
        <v>0.16666666666666669</v>
      </c>
      <c r="F26" s="106" t="str">
        <f t="shared" si="3"/>
        <v>Late</v>
      </c>
      <c r="G26" s="103">
        <v>0.5541666666666667</v>
      </c>
      <c r="H26" s="100">
        <v>0.6875</v>
      </c>
      <c r="I26" s="100">
        <f t="shared" si="1"/>
        <v>0.1333333333333333</v>
      </c>
      <c r="J26" s="136" t="str">
        <f t="shared" si="4"/>
        <v/>
      </c>
      <c r="K26" s="104"/>
      <c r="L26" s="100"/>
      <c r="M26" s="100" t="str">
        <f t="shared" si="2"/>
        <v/>
      </c>
      <c r="N26" s="136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0.29930555555555555</v>
      </c>
      <c r="D27" s="212">
        <v>0.45833333333333331</v>
      </c>
      <c r="E27" s="105">
        <f t="shared" si="0"/>
        <v>0.15902777777777777</v>
      </c>
      <c r="F27" s="106" t="str">
        <f t="shared" si="3"/>
        <v/>
      </c>
      <c r="G27" s="213">
        <v>0.54166666666666663</v>
      </c>
      <c r="H27" s="212">
        <v>0.70833333333333337</v>
      </c>
      <c r="I27" s="100">
        <f t="shared" si="1"/>
        <v>0.16666666666666674</v>
      </c>
      <c r="J27" s="136" t="str">
        <f t="shared" si="4"/>
        <v/>
      </c>
      <c r="K27" s="142"/>
      <c r="L27" s="100"/>
      <c r="M27" s="100"/>
      <c r="N27" s="136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105" t="str">
        <f t="shared" si="0"/>
        <v/>
      </c>
      <c r="F28" s="106" t="str">
        <f t="shared" si="3"/>
        <v/>
      </c>
      <c r="G28" s="103"/>
      <c r="H28" s="100"/>
      <c r="I28" s="100" t="str">
        <f t="shared" si="1"/>
        <v/>
      </c>
      <c r="J28" s="136" t="str">
        <f t="shared" si="4"/>
        <v/>
      </c>
      <c r="K28" s="104"/>
      <c r="L28" s="100"/>
      <c r="M28" s="100" t="str">
        <f t="shared" si="2"/>
        <v/>
      </c>
      <c r="N28" s="136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0.29166666666666669</v>
      </c>
      <c r="D29" s="100">
        <v>0.48125000000000001</v>
      </c>
      <c r="E29" s="105">
        <f t="shared" si="0"/>
        <v>0.18958333333333333</v>
      </c>
      <c r="F29" s="106" t="str">
        <f t="shared" si="3"/>
        <v/>
      </c>
      <c r="G29" s="103">
        <v>0.56111111111111112</v>
      </c>
      <c r="H29" s="100">
        <v>0.70833333333333337</v>
      </c>
      <c r="I29" s="100">
        <f t="shared" si="1"/>
        <v>0.14722222222222225</v>
      </c>
      <c r="J29" s="136" t="str">
        <f t="shared" si="4"/>
        <v/>
      </c>
      <c r="K29" s="104"/>
      <c r="L29" s="100"/>
      <c r="M29" s="100" t="str">
        <f t="shared" si="2"/>
        <v/>
      </c>
      <c r="N29" s="136" t="str">
        <f t="shared" si="5"/>
        <v/>
      </c>
    </row>
    <row r="30" spans="1:14" x14ac:dyDescent="0.25">
      <c r="A30" s="119">
        <v>19</v>
      </c>
      <c r="B30" s="118" t="s">
        <v>11</v>
      </c>
      <c r="C30" s="100"/>
      <c r="D30" s="100"/>
      <c r="E30" s="105" t="str">
        <f t="shared" si="0"/>
        <v/>
      </c>
      <c r="F30" s="106" t="str">
        <f t="shared" si="3"/>
        <v/>
      </c>
      <c r="G30" s="103"/>
      <c r="H30" s="100"/>
      <c r="I30" s="100" t="str">
        <f t="shared" si="1"/>
        <v/>
      </c>
      <c r="J30" s="136" t="str">
        <f t="shared" si="4"/>
        <v/>
      </c>
      <c r="K30" s="104"/>
      <c r="L30" s="100"/>
      <c r="M30" s="100" t="str">
        <f t="shared" si="2"/>
        <v/>
      </c>
      <c r="N30" s="136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0.3125</v>
      </c>
      <c r="D31" s="100">
        <v>0.4770833333333333</v>
      </c>
      <c r="E31" s="105">
        <f t="shared" si="0"/>
        <v>0.1645833333333333</v>
      </c>
      <c r="F31" s="106" t="str">
        <f t="shared" si="3"/>
        <v/>
      </c>
      <c r="G31" s="103">
        <v>0.56666666666666665</v>
      </c>
      <c r="H31" s="100">
        <v>0.7104166666666667</v>
      </c>
      <c r="I31" s="100">
        <f t="shared" si="1"/>
        <v>0.14375000000000004</v>
      </c>
      <c r="J31" s="136" t="str">
        <f t="shared" si="4"/>
        <v/>
      </c>
      <c r="K31" s="104"/>
      <c r="L31" s="100"/>
      <c r="M31" s="100" t="str">
        <f t="shared" si="2"/>
        <v/>
      </c>
      <c r="N31" s="136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0.3125</v>
      </c>
      <c r="D32" s="100">
        <v>0.4777777777777778</v>
      </c>
      <c r="E32" s="105">
        <f t="shared" si="0"/>
        <v>0.1652777777777778</v>
      </c>
      <c r="F32" s="106" t="str">
        <f t="shared" si="3"/>
        <v/>
      </c>
      <c r="G32" s="103">
        <v>0.55763888888888891</v>
      </c>
      <c r="H32" s="100">
        <v>0.70972222222222225</v>
      </c>
      <c r="I32" s="100">
        <f t="shared" si="1"/>
        <v>0.15208333333333335</v>
      </c>
      <c r="J32" s="136" t="str">
        <f t="shared" si="4"/>
        <v/>
      </c>
      <c r="K32" s="104"/>
      <c r="L32" s="100"/>
      <c r="M32" s="100" t="str">
        <f t="shared" si="2"/>
        <v/>
      </c>
      <c r="N32" s="136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212">
        <v>0.3125</v>
      </c>
      <c r="D33" s="100">
        <v>0.48125000000000001</v>
      </c>
      <c r="E33" s="105">
        <f t="shared" si="0"/>
        <v>0.16875000000000001</v>
      </c>
      <c r="F33" s="106" t="str">
        <f t="shared" si="3"/>
        <v/>
      </c>
      <c r="G33" s="103">
        <v>0.55833333333333335</v>
      </c>
      <c r="H33" s="212">
        <v>0.70833333333333337</v>
      </c>
      <c r="I33" s="100">
        <f t="shared" si="1"/>
        <v>0.15000000000000002</v>
      </c>
      <c r="J33" s="136" t="str">
        <f t="shared" si="4"/>
        <v/>
      </c>
      <c r="K33" s="104"/>
      <c r="L33" s="100"/>
      <c r="M33" s="100" t="str">
        <f t="shared" si="2"/>
        <v/>
      </c>
      <c r="N33" s="136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>
        <v>0.3125</v>
      </c>
      <c r="D34" s="100">
        <v>0.47916666666666669</v>
      </c>
      <c r="E34" s="105">
        <f t="shared" si="0"/>
        <v>0.16666666666666669</v>
      </c>
      <c r="F34" s="106" t="str">
        <f t="shared" si="3"/>
        <v/>
      </c>
      <c r="G34" s="103">
        <v>0.5625</v>
      </c>
      <c r="H34" s="100">
        <v>0.70833333333333337</v>
      </c>
      <c r="I34" s="100">
        <f t="shared" si="1"/>
        <v>0.14583333333333337</v>
      </c>
      <c r="J34" s="136" t="str">
        <f t="shared" si="4"/>
        <v/>
      </c>
      <c r="K34" s="104"/>
      <c r="L34" s="100"/>
      <c r="M34" s="100" t="str">
        <f t="shared" si="2"/>
        <v/>
      </c>
      <c r="N34" s="136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212">
        <v>0.3125</v>
      </c>
      <c r="D35" s="212">
        <v>0.47916666666666669</v>
      </c>
      <c r="E35" s="105">
        <f t="shared" si="0"/>
        <v>0.16666666666666669</v>
      </c>
      <c r="F35" s="106"/>
      <c r="G35" s="213">
        <v>0.5625</v>
      </c>
      <c r="H35" s="212">
        <v>0.70833333333333337</v>
      </c>
      <c r="I35" s="100">
        <f t="shared" si="1"/>
        <v>0.14583333333333337</v>
      </c>
      <c r="J35" s="136"/>
      <c r="K35" s="104"/>
      <c r="L35" s="100"/>
      <c r="M35" s="100"/>
      <c r="N35" s="136"/>
    </row>
    <row r="36" spans="1:14" s="168" customFormat="1" ht="15.75" thickBot="1" x14ac:dyDescent="0.3">
      <c r="A36" s="210">
        <v>25</v>
      </c>
      <c r="B36" s="118" t="s">
        <v>10</v>
      </c>
      <c r="C36" s="212">
        <v>0.29166666666666669</v>
      </c>
      <c r="D36" s="212">
        <v>0.47916666666666669</v>
      </c>
      <c r="E36" s="105">
        <f t="shared" si="0"/>
        <v>0.1875</v>
      </c>
      <c r="F36" s="106" t="str">
        <f t="shared" si="3"/>
        <v/>
      </c>
      <c r="G36" s="213">
        <v>0.56111111111111112</v>
      </c>
      <c r="H36" s="212">
        <v>0.70972222222222225</v>
      </c>
      <c r="I36" s="100">
        <f t="shared" si="1"/>
        <v>0.14861111111111114</v>
      </c>
      <c r="J36" s="136" t="str">
        <f t="shared" si="4"/>
        <v/>
      </c>
      <c r="K36" s="104"/>
      <c r="L36" s="100"/>
      <c r="M36" s="100" t="str">
        <f t="shared" si="2"/>
        <v/>
      </c>
      <c r="N36" s="136" t="str">
        <f t="shared" si="5"/>
        <v/>
      </c>
    </row>
    <row r="37" spans="1:14" ht="15.75" thickTop="1" x14ac:dyDescent="0.25">
      <c r="A37" s="168"/>
      <c r="B37" s="284" t="s">
        <v>138</v>
      </c>
      <c r="C37" s="284"/>
      <c r="D37" s="284"/>
      <c r="E37" s="89">
        <f>SUM(E6:E36)</f>
        <v>4.6833333333333336</v>
      </c>
      <c r="F37" s="168">
        <f>COUNTIF(F6:F36,"Late")</f>
        <v>3</v>
      </c>
      <c r="G37" s="285" t="s">
        <v>139</v>
      </c>
      <c r="H37" s="285"/>
      <c r="I37" s="89">
        <f>SUM(I6:I36)</f>
        <v>4.041666666666667</v>
      </c>
      <c r="J37" s="168">
        <f>COUNTIF(J6:J36,"Late")</f>
        <v>0</v>
      </c>
      <c r="K37" s="286" t="s">
        <v>140</v>
      </c>
      <c r="L37" s="286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8.7250000000000014</v>
      </c>
      <c r="F38" s="280"/>
      <c r="G38" s="281" t="s">
        <v>144</v>
      </c>
      <c r="H38" s="281"/>
      <c r="I38" s="90">
        <f>E38*24</f>
        <v>209.40000000000003</v>
      </c>
      <c r="J38" s="282" t="s">
        <v>143</v>
      </c>
      <c r="K38" s="282"/>
      <c r="L38" s="283">
        <f>F37+J37+N37</f>
        <v>3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 t="s">
        <v>132</v>
      </c>
      <c r="H41" s="95" t="s">
        <v>145</v>
      </c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91" t="s">
        <v>142</v>
      </c>
      <c r="D43" s="92"/>
      <c r="E43" s="92"/>
      <c r="F43" s="92"/>
      <c r="G43" s="97" t="s">
        <v>131</v>
      </c>
      <c r="H43" s="92" t="s">
        <v>147</v>
      </c>
      <c r="I43" s="92"/>
      <c r="J43" s="92"/>
      <c r="K43" s="92"/>
      <c r="L43" s="92"/>
      <c r="M43" s="93"/>
    </row>
  </sheetData>
  <protectedRanges>
    <protectedRange sqref="A3:N3" name="Range4"/>
    <protectedRange sqref="K11:K26 L11:L36 K28:K36 K6:L10" name="Range3"/>
    <protectedRange sqref="C6:D35" name="Range1_1"/>
    <protectedRange sqref="G6:H36" name="Range2_1"/>
    <protectedRange sqref="A2:N2" name="Range5"/>
    <protectedRange sqref="A6:B6 A7:A35 B7:B36" name="Range6"/>
    <protectedRange sqref="C36:D36" name="Range1_1_1"/>
  </protectedRanges>
  <mergeCells count="18"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  <mergeCell ref="A1:N1"/>
    <mergeCell ref="A2:N2"/>
    <mergeCell ref="A3:E3"/>
    <mergeCell ref="F3:N3"/>
    <mergeCell ref="A4:A5"/>
    <mergeCell ref="B4:B5"/>
    <mergeCell ref="C4:F4"/>
    <mergeCell ref="G4:J4"/>
    <mergeCell ref="K4:N4"/>
  </mergeCells>
  <conditionalFormatting sqref="K28:K36 K6:K26">
    <cfRule type="expression" dxfId="351" priority="80">
      <formula>$N6="Late"</formula>
    </cfRule>
  </conditionalFormatting>
  <conditionalFormatting sqref="C6 C20 C11 C33 C17 C13 C22">
    <cfRule type="expression" dxfId="350" priority="75">
      <formula>$F6="Late"</formula>
    </cfRule>
  </conditionalFormatting>
  <conditionalFormatting sqref="C19">
    <cfRule type="expression" dxfId="349" priority="76">
      <formula>$F18="Late"</formula>
    </cfRule>
  </conditionalFormatting>
  <conditionalFormatting sqref="G6 G13 G15 G22 G17:G20">
    <cfRule type="expression" dxfId="348" priority="74">
      <formula>$J6="Late"</formula>
    </cfRule>
  </conditionalFormatting>
  <conditionalFormatting sqref="C15">
    <cfRule type="expression" dxfId="347" priority="58">
      <formula>$F15="Late"</formula>
    </cfRule>
  </conditionalFormatting>
  <conditionalFormatting sqref="C18">
    <cfRule type="expression" dxfId="346" priority="57">
      <formula>$F18="Late"</formula>
    </cfRule>
  </conditionalFormatting>
  <conditionalFormatting sqref="G10">
    <cfRule type="expression" dxfId="345" priority="50">
      <formula>$J10="Late"</formula>
    </cfRule>
  </conditionalFormatting>
  <conditionalFormatting sqref="C10">
    <cfRule type="expression" dxfId="344" priority="47">
      <formula>$F10="Late"</formula>
    </cfRule>
  </conditionalFormatting>
  <conditionalFormatting sqref="G11">
    <cfRule type="expression" dxfId="343" priority="45">
      <formula>$J11="Late"</formula>
    </cfRule>
  </conditionalFormatting>
  <conditionalFormatting sqref="C12">
    <cfRule type="expression" dxfId="342" priority="44">
      <formula>$F12="Late"</formula>
    </cfRule>
  </conditionalFormatting>
  <conditionalFormatting sqref="G12">
    <cfRule type="expression" dxfId="341" priority="43">
      <formula>$J12="Late"</formula>
    </cfRule>
  </conditionalFormatting>
  <conditionalFormatting sqref="C16">
    <cfRule type="expression" dxfId="340" priority="42">
      <formula>$F16="Late"</formula>
    </cfRule>
  </conditionalFormatting>
  <conditionalFormatting sqref="G16">
    <cfRule type="expression" dxfId="339" priority="41">
      <formula>$J16="Late"</formula>
    </cfRule>
  </conditionalFormatting>
  <conditionalFormatting sqref="G14">
    <cfRule type="expression" dxfId="338" priority="40">
      <formula>$J14="Late"</formula>
    </cfRule>
  </conditionalFormatting>
  <conditionalFormatting sqref="G23">
    <cfRule type="expression" dxfId="337" priority="37">
      <formula>$J23="Late"</formula>
    </cfRule>
  </conditionalFormatting>
  <conditionalFormatting sqref="G24">
    <cfRule type="expression" dxfId="336" priority="36">
      <formula>$J24="Late"</formula>
    </cfRule>
  </conditionalFormatting>
  <conditionalFormatting sqref="G25">
    <cfRule type="expression" dxfId="335" priority="35">
      <formula>$J25="Late"</formula>
    </cfRule>
  </conditionalFormatting>
  <conditionalFormatting sqref="G26">
    <cfRule type="expression" dxfId="334" priority="34">
      <formula>$J26="Late"</formula>
    </cfRule>
  </conditionalFormatting>
  <conditionalFormatting sqref="G27">
    <cfRule type="expression" dxfId="333" priority="33">
      <formula>$J27="Late"</formula>
    </cfRule>
  </conditionalFormatting>
  <conditionalFormatting sqref="G29">
    <cfRule type="expression" dxfId="332" priority="32">
      <formula>$J29="Late"</formula>
    </cfRule>
  </conditionalFormatting>
  <conditionalFormatting sqref="G30">
    <cfRule type="expression" dxfId="331" priority="31">
      <formula>$J30="Late"</formula>
    </cfRule>
  </conditionalFormatting>
  <conditionalFormatting sqref="C23">
    <cfRule type="expression" dxfId="330" priority="29">
      <formula>$F23="Late"</formula>
    </cfRule>
  </conditionalFormatting>
  <conditionalFormatting sqref="C24">
    <cfRule type="expression" dxfId="329" priority="28">
      <formula>$F24="Late"</formula>
    </cfRule>
  </conditionalFormatting>
  <conditionalFormatting sqref="C25">
    <cfRule type="expression" dxfId="328" priority="27">
      <formula>$F25="Late"</formula>
    </cfRule>
  </conditionalFormatting>
  <conditionalFormatting sqref="C26">
    <cfRule type="expression" dxfId="327" priority="26">
      <formula>$F26="Late"</formula>
    </cfRule>
  </conditionalFormatting>
  <conditionalFormatting sqref="C27">
    <cfRule type="expression" dxfId="326" priority="25">
      <formula>$F27="Late"</formula>
    </cfRule>
  </conditionalFormatting>
  <conditionalFormatting sqref="C29">
    <cfRule type="expression" dxfId="325" priority="24">
      <formula>$F29="Late"</formula>
    </cfRule>
  </conditionalFormatting>
  <conditionalFormatting sqref="C30">
    <cfRule type="expression" dxfId="324" priority="23">
      <formula>$F30="Late"</formula>
    </cfRule>
  </conditionalFormatting>
  <conditionalFormatting sqref="C32">
    <cfRule type="expression" dxfId="323" priority="21">
      <formula>$F32="Late"</formula>
    </cfRule>
  </conditionalFormatting>
  <conditionalFormatting sqref="G32">
    <cfRule type="expression" dxfId="322" priority="20">
      <formula>$J32="Late"</formula>
    </cfRule>
  </conditionalFormatting>
  <conditionalFormatting sqref="G33">
    <cfRule type="expression" dxfId="321" priority="19">
      <formula>$J33="Late"</formula>
    </cfRule>
  </conditionalFormatting>
  <conditionalFormatting sqref="G34:G35">
    <cfRule type="expression" dxfId="320" priority="18">
      <formula>$J34="Late"</formula>
    </cfRule>
  </conditionalFormatting>
  <conditionalFormatting sqref="G36">
    <cfRule type="expression" dxfId="319" priority="17">
      <formula>$J36="Late"</formula>
    </cfRule>
  </conditionalFormatting>
  <conditionalFormatting sqref="C34:C35">
    <cfRule type="expression" dxfId="318" priority="16">
      <formula>$F34="Late"</formula>
    </cfRule>
  </conditionalFormatting>
  <conditionalFormatting sqref="C31">
    <cfRule type="expression" dxfId="317" priority="14">
      <formula>$F31="Late"</formula>
    </cfRule>
  </conditionalFormatting>
  <conditionalFormatting sqref="G31">
    <cfRule type="expression" dxfId="316" priority="13">
      <formula>$J31="Late"</formula>
    </cfRule>
  </conditionalFormatting>
  <conditionalFormatting sqref="C36">
    <cfRule type="expression" dxfId="315" priority="12">
      <formula>$F36="Late"</formula>
    </cfRule>
  </conditionalFormatting>
  <conditionalFormatting sqref="C14">
    <cfRule type="expression" dxfId="314" priority="11">
      <formula>$F14="Late"</formula>
    </cfRule>
  </conditionalFormatting>
  <conditionalFormatting sqref="C28">
    <cfRule type="expression" dxfId="313" priority="10">
      <formula>$F28="Late"</formula>
    </cfRule>
  </conditionalFormatting>
  <conditionalFormatting sqref="G28">
    <cfRule type="expression" dxfId="312" priority="9">
      <formula>$J28="Late"</formula>
    </cfRule>
  </conditionalFormatting>
  <conditionalFormatting sqref="C7">
    <cfRule type="expression" dxfId="311" priority="8">
      <formula>$F7="Late"</formula>
    </cfRule>
  </conditionalFormatting>
  <conditionalFormatting sqref="C8">
    <cfRule type="expression" dxfId="310" priority="7">
      <formula>$F8="Late"</formula>
    </cfRule>
  </conditionalFormatting>
  <conditionalFormatting sqref="C9">
    <cfRule type="expression" dxfId="309" priority="6">
      <formula>$F9="Late"</formula>
    </cfRule>
  </conditionalFormatting>
  <conditionalFormatting sqref="G7">
    <cfRule type="expression" dxfId="308" priority="5">
      <formula>$J7="Late"</formula>
    </cfRule>
  </conditionalFormatting>
  <conditionalFormatting sqref="G8">
    <cfRule type="expression" dxfId="307" priority="4">
      <formula>$J8="Late"</formula>
    </cfRule>
  </conditionalFormatting>
  <conditionalFormatting sqref="G9">
    <cfRule type="expression" dxfId="306" priority="3">
      <formula>$J9="Late"</formula>
    </cfRule>
  </conditionalFormatting>
  <conditionalFormatting sqref="C21">
    <cfRule type="expression" dxfId="305" priority="2">
      <formula>$F21="Late"</formula>
    </cfRule>
  </conditionalFormatting>
  <conditionalFormatting sqref="G21">
    <cfRule type="expression" dxfId="304" priority="1">
      <formula>$J21="Late"</formula>
    </cfRule>
  </conditionalFormatting>
  <dataValidations count="3">
    <dataValidation type="time" allowBlank="1" showInputMessage="1" showErrorMessage="1" sqref="L27 K28:L36 K6:L26">
      <formula1>0.666666666666667</formula1>
      <formula2>0.875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C6:D36">
      <formula1>0.25</formula1>
      <formula2>0.541666666666667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51"/>
  <sheetViews>
    <sheetView zoomScaleNormal="100" workbookViewId="0">
      <selection activeCell="I31" sqref="I31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7.28515625" style="69" customWidth="1"/>
    <col min="11" max="11" width="5.28515625" style="69" customWidth="1"/>
    <col min="12" max="12" width="6.140625" style="69" customWidth="1"/>
    <col min="13" max="13" width="9.28515625" style="69" customWidth="1"/>
    <col min="14" max="14" width="7.140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74</v>
      </c>
      <c r="B3" s="265"/>
      <c r="C3" s="265"/>
      <c r="D3" s="265"/>
      <c r="E3" s="265"/>
      <c r="F3" s="287" t="s">
        <v>72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>
        <v>0.29583333333333334</v>
      </c>
      <c r="D6" s="100">
        <v>0.47986111111111113</v>
      </c>
      <c r="E6" s="78">
        <f t="shared" ref="E6:E36" si="0">IF(OR(C6="",D6=""),"",D6-C6)</f>
        <v>0.18402777777777779</v>
      </c>
      <c r="F6" s="165" t="str">
        <f t="shared" ref="F6:F36" si="1">IF(AND(HOUR(C6)=7,MINUTE(C6)&gt;10),"Late",IF(HOUR(C6)&gt;7,"Late",""))</f>
        <v/>
      </c>
      <c r="G6" s="103">
        <v>0.56805555555555554</v>
      </c>
      <c r="H6" s="100">
        <v>0.7104166666666667</v>
      </c>
      <c r="I6" s="65">
        <f t="shared" ref="I6:I36" si="2">IF(OR(G6="",H6=""),"",H6-G6)</f>
        <v>0.14236111111111116</v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>IF(AND(HOUR(K6)=175,MINUTE(K6)&gt;15),"Late",IF(HOUR(K6)&gt;5,"Late",""))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>
        <v>0.28819444444444448</v>
      </c>
      <c r="D7" s="100">
        <v>0.51944444444444449</v>
      </c>
      <c r="E7" s="78">
        <f t="shared" si="0"/>
        <v>0.23125000000000001</v>
      </c>
      <c r="F7" s="165" t="str">
        <f t="shared" si="1"/>
        <v/>
      </c>
      <c r="G7" s="103">
        <v>0.56597222222222221</v>
      </c>
      <c r="H7" s="100">
        <v>0.76944444444444438</v>
      </c>
      <c r="I7" s="65">
        <f t="shared" si="2"/>
        <v>0.20347222222222217</v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ref="N7:N36" si="5">IF(AND(HOUR(K7)=5,MINUTE(K7)&gt;15),"Late",IF(HOUR(K7)&gt;5,"Late",""))</f>
        <v/>
      </c>
    </row>
    <row r="8" spans="1:14" x14ac:dyDescent="0.25">
      <c r="A8" s="119">
        <v>28</v>
      </c>
      <c r="B8" s="118" t="s">
        <v>10</v>
      </c>
      <c r="C8" s="100">
        <v>0.28402777777777777</v>
      </c>
      <c r="D8" s="100">
        <v>0.47638888888888892</v>
      </c>
      <c r="E8" s="78">
        <f t="shared" si="0"/>
        <v>0.19236111111111115</v>
      </c>
      <c r="F8" s="165" t="str">
        <f t="shared" si="1"/>
        <v/>
      </c>
      <c r="G8" s="103">
        <v>0.5708333333333333</v>
      </c>
      <c r="H8" s="100">
        <v>0.72361111111111109</v>
      </c>
      <c r="I8" s="65">
        <f t="shared" si="2"/>
        <v>0.15277777777777779</v>
      </c>
      <c r="J8" s="85" t="str">
        <f t="shared" si="3"/>
        <v>Late</v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0.3034722222222222</v>
      </c>
      <c r="D9" s="100">
        <v>0.4770833333333333</v>
      </c>
      <c r="E9" s="78">
        <f t="shared" si="0"/>
        <v>0.1736111111111111</v>
      </c>
      <c r="F9" s="165" t="str">
        <f t="shared" si="1"/>
        <v>Late</v>
      </c>
      <c r="G9" s="103">
        <v>0.57291666666666663</v>
      </c>
      <c r="H9" s="212">
        <v>0.70833333333333337</v>
      </c>
      <c r="I9" s="65">
        <f t="shared" si="2"/>
        <v>0.13541666666666674</v>
      </c>
      <c r="J9" s="85" t="str">
        <f t="shared" si="3"/>
        <v>Late</v>
      </c>
      <c r="K9" s="82"/>
      <c r="L9" s="65"/>
      <c r="M9" s="65" t="str">
        <f t="shared" si="4"/>
        <v/>
      </c>
      <c r="N9" s="79" t="str">
        <f t="shared" si="5"/>
        <v/>
      </c>
    </row>
    <row r="10" spans="1:14" x14ac:dyDescent="0.25">
      <c r="A10" s="119">
        <v>30</v>
      </c>
      <c r="B10" s="118" t="s">
        <v>12</v>
      </c>
      <c r="C10" s="100">
        <v>0.28958333333333336</v>
      </c>
      <c r="D10" s="100">
        <v>0.47638888888888892</v>
      </c>
      <c r="E10" s="78">
        <f t="shared" si="0"/>
        <v>0.18680555555555556</v>
      </c>
      <c r="F10" s="165" t="str">
        <f t="shared" si="1"/>
        <v/>
      </c>
      <c r="G10" s="103">
        <v>0.5625</v>
      </c>
      <c r="H10" s="100">
        <v>0.7055555555555556</v>
      </c>
      <c r="I10" s="65">
        <f t="shared" si="2"/>
        <v>0.1430555555555556</v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/>
      <c r="D11" s="100"/>
      <c r="E11" s="78" t="str">
        <f t="shared" si="0"/>
        <v/>
      </c>
      <c r="F11" s="165" t="str">
        <f t="shared" si="1"/>
        <v/>
      </c>
      <c r="G11" s="103"/>
      <c r="H11" s="100"/>
      <c r="I11" s="65" t="str">
        <f t="shared" si="2"/>
        <v/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>
        <v>0.28611111111111115</v>
      </c>
      <c r="D12" s="100">
        <v>0.47013888888888888</v>
      </c>
      <c r="E12" s="78">
        <f t="shared" si="0"/>
        <v>0.18402777777777773</v>
      </c>
      <c r="F12" s="165" t="str">
        <f t="shared" si="1"/>
        <v/>
      </c>
      <c r="G12" s="103">
        <v>0.5625</v>
      </c>
      <c r="H12" s="100">
        <v>0.7006944444444444</v>
      </c>
      <c r="I12" s="65">
        <f t="shared" si="2"/>
        <v>0.1381944444444444</v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>
        <v>0.2902777777777778</v>
      </c>
      <c r="D13" s="100">
        <v>0.48055555555555557</v>
      </c>
      <c r="E13" s="78">
        <f t="shared" si="0"/>
        <v>0.19027777777777777</v>
      </c>
      <c r="F13" s="165" t="str">
        <f t="shared" si="1"/>
        <v/>
      </c>
      <c r="G13" s="103">
        <v>0.5625</v>
      </c>
      <c r="H13" s="100">
        <v>0.70763888888888893</v>
      </c>
      <c r="I13" s="65">
        <f t="shared" si="2"/>
        <v>0.14513888888888893</v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>
        <v>0.2902777777777778</v>
      </c>
      <c r="D14" s="100">
        <v>0.47430555555555554</v>
      </c>
      <c r="E14" s="78">
        <f t="shared" si="0"/>
        <v>0.18402777777777773</v>
      </c>
      <c r="F14" s="165" t="str">
        <f t="shared" si="1"/>
        <v/>
      </c>
      <c r="G14" s="103">
        <v>0.5625</v>
      </c>
      <c r="H14" s="100">
        <v>0.7006944444444444</v>
      </c>
      <c r="I14" s="65">
        <f t="shared" si="2"/>
        <v>0.1381944444444444</v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0.3</v>
      </c>
      <c r="D15" s="100">
        <v>0.47222222222222227</v>
      </c>
      <c r="E15" s="78">
        <f t="shared" si="0"/>
        <v>0.17222222222222228</v>
      </c>
      <c r="F15" s="165" t="str">
        <f t="shared" si="1"/>
        <v>Late</v>
      </c>
      <c r="G15" s="103">
        <v>0.56180555555555556</v>
      </c>
      <c r="H15" s="100">
        <v>0.70694444444444438</v>
      </c>
      <c r="I15" s="65">
        <f t="shared" si="2"/>
        <v>0.14513888888888882</v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>
        <v>0.29166666666666669</v>
      </c>
      <c r="D16" s="100">
        <v>0.47569444444444442</v>
      </c>
      <c r="E16" s="78">
        <f t="shared" si="0"/>
        <v>0.18402777777777773</v>
      </c>
      <c r="F16" s="165" t="str">
        <f t="shared" si="1"/>
        <v/>
      </c>
      <c r="G16" s="103">
        <v>0.57222222222222219</v>
      </c>
      <c r="H16" s="100">
        <v>0.70624999999999993</v>
      </c>
      <c r="I16" s="65">
        <f t="shared" si="2"/>
        <v>0.13402777777777775</v>
      </c>
      <c r="J16" s="85" t="str">
        <f t="shared" si="3"/>
        <v>Late</v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0.28055555555555556</v>
      </c>
      <c r="D17" s="100">
        <v>0.47500000000000003</v>
      </c>
      <c r="E17" s="78">
        <f t="shared" si="0"/>
        <v>0.19444444444444448</v>
      </c>
      <c r="F17" s="165" t="str">
        <f t="shared" si="1"/>
        <v/>
      </c>
      <c r="G17" s="103">
        <v>0.56666666666666665</v>
      </c>
      <c r="H17" s="100">
        <v>0.69791666666666663</v>
      </c>
      <c r="I17" s="65">
        <f t="shared" si="2"/>
        <v>0.13124999999999998</v>
      </c>
      <c r="J17" s="85" t="str">
        <f t="shared" si="3"/>
        <v/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/>
      <c r="D18" s="100"/>
      <c r="E18" s="78" t="str">
        <f t="shared" si="0"/>
        <v/>
      </c>
      <c r="F18" s="165" t="str">
        <f t="shared" si="1"/>
        <v/>
      </c>
      <c r="G18" s="103"/>
      <c r="H18" s="100"/>
      <c r="I18" s="65" t="str">
        <f t="shared" si="2"/>
        <v/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/>
      <c r="D19" s="100"/>
      <c r="E19" s="78" t="str">
        <f t="shared" si="0"/>
        <v/>
      </c>
      <c r="F19" s="165" t="str">
        <f t="shared" si="1"/>
        <v/>
      </c>
      <c r="G19" s="103"/>
      <c r="H19" s="100"/>
      <c r="I19" s="65" t="str">
        <f t="shared" si="2"/>
        <v/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>
        <v>0.29305555555555557</v>
      </c>
      <c r="D20" s="100">
        <v>0.47222222222222227</v>
      </c>
      <c r="E20" s="78">
        <f t="shared" si="0"/>
        <v>0.1791666666666667</v>
      </c>
      <c r="F20" s="165" t="str">
        <f t="shared" si="1"/>
        <v/>
      </c>
      <c r="G20" s="103">
        <v>0.57013888888888886</v>
      </c>
      <c r="H20" s="100">
        <v>0.71597222222222223</v>
      </c>
      <c r="I20" s="65">
        <f t="shared" si="2"/>
        <v>0.14583333333333337</v>
      </c>
      <c r="J20" s="85" t="str">
        <f t="shared" si="3"/>
        <v>Late</v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>
        <v>0.28958333333333336</v>
      </c>
      <c r="D21" s="100">
        <v>0.48680555555555555</v>
      </c>
      <c r="E21" s="78">
        <f t="shared" si="0"/>
        <v>0.19722222222222219</v>
      </c>
      <c r="F21" s="165" t="str">
        <f t="shared" si="1"/>
        <v/>
      </c>
      <c r="G21" s="103">
        <v>0.61111111111111105</v>
      </c>
      <c r="H21" s="100">
        <v>0.71319444444444446</v>
      </c>
      <c r="I21" s="65">
        <f t="shared" si="2"/>
        <v>0.10208333333333341</v>
      </c>
      <c r="J21" s="85" t="str">
        <f t="shared" si="3"/>
        <v>Late</v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>
        <v>0.29166666666666669</v>
      </c>
      <c r="D22" s="100">
        <v>0.47638888888888892</v>
      </c>
      <c r="E22" s="78">
        <f t="shared" si="0"/>
        <v>0.18472222222222223</v>
      </c>
      <c r="F22" s="165" t="str">
        <f t="shared" si="1"/>
        <v/>
      </c>
      <c r="G22" s="103">
        <v>0.5625</v>
      </c>
      <c r="H22" s="100">
        <v>0.74375000000000002</v>
      </c>
      <c r="I22" s="65">
        <f t="shared" si="2"/>
        <v>0.18125000000000002</v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>
        <v>0.27083333333333331</v>
      </c>
      <c r="D23" s="100">
        <v>0.48125000000000001</v>
      </c>
      <c r="E23" s="78">
        <f t="shared" si="0"/>
        <v>0.2104166666666667</v>
      </c>
      <c r="F23" s="165" t="str">
        <f t="shared" si="1"/>
        <v/>
      </c>
      <c r="G23" s="103">
        <v>0.56458333333333333</v>
      </c>
      <c r="H23" s="100">
        <v>0.71527777777777779</v>
      </c>
      <c r="I23" s="65">
        <f t="shared" si="2"/>
        <v>0.15069444444444446</v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0.27013888888888887</v>
      </c>
      <c r="D24" s="100">
        <v>0.48472222222222222</v>
      </c>
      <c r="E24" s="78">
        <f t="shared" si="0"/>
        <v>0.21458333333333335</v>
      </c>
      <c r="F24" s="165" t="str">
        <f t="shared" si="1"/>
        <v/>
      </c>
      <c r="G24" s="103">
        <v>0.55902777777777779</v>
      </c>
      <c r="H24" s="100">
        <v>0.71319444444444446</v>
      </c>
      <c r="I24" s="65">
        <f t="shared" si="2"/>
        <v>0.15416666666666667</v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/>
      <c r="D25" s="100"/>
      <c r="E25" s="78" t="str">
        <f>IF(OR(C25="",D25=""),"",D25-C25)</f>
        <v/>
      </c>
      <c r="F25" s="165" t="str">
        <f>IF(AND(HOUR(C25)=7,MINUTE(C25)&gt;10),"Late",IF(HOUR(C25)&gt;7,"Late",""))</f>
        <v/>
      </c>
      <c r="G25" s="103"/>
      <c r="H25" s="100"/>
      <c r="I25" s="65" t="str">
        <f t="shared" si="2"/>
        <v/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0.27291666666666664</v>
      </c>
      <c r="D26" s="100">
        <v>0.47361111111111115</v>
      </c>
      <c r="E26" s="78">
        <f>IF(OR(C26="",D26=""),"",D26-C26)</f>
        <v>0.20069444444444451</v>
      </c>
      <c r="F26" s="165" t="str">
        <f>IF(AND(HOUR(C26)=7,MINUTE(C26)&gt;10),"Late",IF(HOUR(C26)&gt;7,"Late",""))</f>
        <v/>
      </c>
      <c r="G26" s="103">
        <v>0.56666666666666665</v>
      </c>
      <c r="H26" s="100">
        <v>0.71388888888888891</v>
      </c>
      <c r="I26" s="65">
        <f t="shared" si="2"/>
        <v>0.14722222222222225</v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>
        <v>0.27708333333333335</v>
      </c>
      <c r="D27" s="100">
        <v>0.48472222222222222</v>
      </c>
      <c r="E27" s="78">
        <f>IF(OR(C27="",D27=""),"",D27-C27)</f>
        <v>0.20763888888888887</v>
      </c>
      <c r="F27" s="165" t="str">
        <f>IF(AND(HOUR(C27)=7,MINUTE(C27)&gt;10),"Late",IF(HOUR(C27)&gt;7,"Late",""))</f>
        <v/>
      </c>
      <c r="G27" s="103">
        <v>0.57500000000000007</v>
      </c>
      <c r="H27" s="100">
        <v>0.71388888888888891</v>
      </c>
      <c r="I27" s="65">
        <f t="shared" si="2"/>
        <v>0.13888888888888884</v>
      </c>
      <c r="J27" s="85" t="str">
        <f t="shared" si="3"/>
        <v>Late</v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>
        <v>0.29375000000000001</v>
      </c>
      <c r="D28" s="100">
        <v>0.47916666666666669</v>
      </c>
      <c r="E28" s="78">
        <f t="shared" si="0"/>
        <v>0.18541666666666667</v>
      </c>
      <c r="F28" s="165" t="str">
        <f t="shared" si="1"/>
        <v/>
      </c>
      <c r="G28" s="103">
        <v>0.5625</v>
      </c>
      <c r="H28" s="100">
        <v>0.7006944444444444</v>
      </c>
      <c r="I28" s="211">
        <f t="shared" si="2"/>
        <v>0.1381944444444444</v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0.3034722222222222</v>
      </c>
      <c r="D29" s="100">
        <v>0.46319444444444446</v>
      </c>
      <c r="E29" s="78">
        <f t="shared" si="0"/>
        <v>0.15972222222222227</v>
      </c>
      <c r="F29" s="165" t="str">
        <f t="shared" si="1"/>
        <v>Late</v>
      </c>
      <c r="G29" s="103">
        <v>0.5625</v>
      </c>
      <c r="H29" s="100">
        <v>0.71805555555555556</v>
      </c>
      <c r="I29" s="65">
        <f t="shared" si="2"/>
        <v>0.15555555555555556</v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0.28125</v>
      </c>
      <c r="D30" s="100">
        <v>0.47569444444444442</v>
      </c>
      <c r="E30" s="78">
        <f t="shared" si="0"/>
        <v>0.19444444444444442</v>
      </c>
      <c r="F30" s="165" t="str">
        <f t="shared" si="1"/>
        <v/>
      </c>
      <c r="G30" s="103">
        <v>0.5625</v>
      </c>
      <c r="H30" s="100">
        <v>0.70833333333333337</v>
      </c>
      <c r="I30" s="65">
        <f>IF(OR(G30="",H30=""),"",H30-G30)</f>
        <v>0.14583333333333337</v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0.27986111111111112</v>
      </c>
      <c r="D31" s="100">
        <v>0.47638888888888892</v>
      </c>
      <c r="E31" s="78">
        <f t="shared" si="0"/>
        <v>0.1965277777777778</v>
      </c>
      <c r="F31" s="165" t="str">
        <f t="shared" si="1"/>
        <v/>
      </c>
      <c r="G31" s="103">
        <v>0.56041666666666667</v>
      </c>
      <c r="H31" s="100">
        <v>0.72013888888888899</v>
      </c>
      <c r="I31" s="65">
        <f>IF(OR(G31="",H31=""),"",H31-G31)</f>
        <v>0.15972222222222232</v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/>
      <c r="D32" s="100"/>
      <c r="E32" s="78" t="str">
        <f t="shared" si="0"/>
        <v/>
      </c>
      <c r="F32" s="191" t="str">
        <f t="shared" si="1"/>
        <v/>
      </c>
      <c r="G32" s="103"/>
      <c r="H32" s="100"/>
      <c r="I32" s="65" t="str">
        <f t="shared" si="2"/>
        <v/>
      </c>
      <c r="J32" s="85" t="str">
        <f t="shared" si="3"/>
        <v/>
      </c>
      <c r="K32" s="82"/>
      <c r="L32" s="65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0.28958333333333336</v>
      </c>
      <c r="D33" s="100">
        <v>0.47569444444444442</v>
      </c>
      <c r="E33" s="78">
        <f t="shared" si="0"/>
        <v>0.18611111111111106</v>
      </c>
      <c r="F33" s="191" t="str">
        <f t="shared" si="1"/>
        <v/>
      </c>
      <c r="G33" s="103">
        <v>0.57361111111111118</v>
      </c>
      <c r="H33" s="100">
        <v>0.71736111111111101</v>
      </c>
      <c r="I33" s="65">
        <f t="shared" si="2"/>
        <v>0.14374999999999982</v>
      </c>
      <c r="J33" s="85" t="str">
        <f t="shared" si="3"/>
        <v>Late</v>
      </c>
      <c r="K33" s="82"/>
      <c r="L33" s="65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>
        <v>0.28541666666666665</v>
      </c>
      <c r="D34" s="100">
        <v>0.48125000000000001</v>
      </c>
      <c r="E34" s="78">
        <f t="shared" si="0"/>
        <v>0.19583333333333336</v>
      </c>
      <c r="F34" s="201" t="str">
        <f t="shared" si="1"/>
        <v/>
      </c>
      <c r="G34" s="103">
        <v>0.54027777777777775</v>
      </c>
      <c r="H34" s="100">
        <v>0.70277777777777783</v>
      </c>
      <c r="I34" s="65">
        <f t="shared" si="2"/>
        <v>0.16250000000000009</v>
      </c>
      <c r="J34" s="85" t="str">
        <f t="shared" si="3"/>
        <v/>
      </c>
      <c r="K34" s="82"/>
      <c r="L34" s="65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212">
        <v>0.29166666666666669</v>
      </c>
      <c r="D35" s="212">
        <v>0.47916666666666669</v>
      </c>
      <c r="E35" s="78">
        <f t="shared" si="0"/>
        <v>0.1875</v>
      </c>
      <c r="F35" s="209"/>
      <c r="G35" s="213">
        <v>0.5625</v>
      </c>
      <c r="H35" s="212">
        <v>0.70833333333333337</v>
      </c>
      <c r="I35" s="65">
        <f t="shared" si="2"/>
        <v>0.14583333333333337</v>
      </c>
      <c r="J35" s="85"/>
      <c r="K35" s="82"/>
      <c r="L35" s="65"/>
      <c r="M35" s="65"/>
      <c r="N35" s="79"/>
    </row>
    <row r="36" spans="1:14" s="168" customFormat="1" ht="15.75" thickBot="1" x14ac:dyDescent="0.3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78">
        <f t="shared" si="0"/>
        <v>0.1875</v>
      </c>
      <c r="F36" s="201" t="str">
        <f t="shared" si="1"/>
        <v/>
      </c>
      <c r="G36" s="103">
        <v>0.5625</v>
      </c>
      <c r="H36" s="100">
        <v>0.70833333333333337</v>
      </c>
      <c r="I36" s="65">
        <f t="shared" si="2"/>
        <v>0.14583333333333337</v>
      </c>
      <c r="J36" s="85" t="str">
        <f t="shared" si="3"/>
        <v/>
      </c>
      <c r="K36" s="82"/>
      <c r="L36" s="65"/>
      <c r="M36" s="65" t="str">
        <f t="shared" si="4"/>
        <v/>
      </c>
      <c r="N36" s="79" t="str">
        <f t="shared" si="5"/>
        <v/>
      </c>
    </row>
    <row r="37" spans="1:14" ht="15.75" thickTop="1" x14ac:dyDescent="0.25">
      <c r="A37" s="168"/>
      <c r="B37" s="284" t="s">
        <v>138</v>
      </c>
      <c r="C37" s="284"/>
      <c r="D37" s="284"/>
      <c r="E37" s="89">
        <f>SUM(E6:E36)</f>
        <v>4.9645833333333345</v>
      </c>
      <c r="F37" s="168">
        <f>COUNTIF(F6:F36,"Late")</f>
        <v>3</v>
      </c>
      <c r="G37" s="285" t="s">
        <v>139</v>
      </c>
      <c r="H37" s="285"/>
      <c r="I37" s="89">
        <f>SUM(I6:I36)</f>
        <v>3.8263888888888893</v>
      </c>
      <c r="J37" s="168">
        <f>COUNTIF(J6:J36,"Late")</f>
        <v>7</v>
      </c>
      <c r="K37" s="286" t="s">
        <v>140</v>
      </c>
      <c r="L37" s="286"/>
      <c r="M37" s="89">
        <f>SUM(M6:M36)</f>
        <v>0</v>
      </c>
      <c r="N37" s="168">
        <f>COUNTIF(N6:N36,"Late")</f>
        <v>0</v>
      </c>
    </row>
    <row r="38" spans="1:14" x14ac:dyDescent="0.25">
      <c r="B38" s="279" t="s">
        <v>141</v>
      </c>
      <c r="C38" s="279"/>
      <c r="D38" s="279"/>
      <c r="E38" s="280">
        <f>E37+I37+M37</f>
        <v>8.7909722222222229</v>
      </c>
      <c r="F38" s="280"/>
      <c r="G38" s="281" t="s">
        <v>144</v>
      </c>
      <c r="H38" s="281"/>
      <c r="I38" s="90">
        <f>E38*24</f>
        <v>210.98333333333335</v>
      </c>
      <c r="J38" s="282" t="s">
        <v>143</v>
      </c>
      <c r="K38" s="282"/>
      <c r="L38" s="283">
        <f>F37+J37+N37</f>
        <v>10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1"/>
      <c r="C44" s="95" t="s">
        <v>145</v>
      </c>
      <c r="N44" s="69" t="s">
        <v>73</v>
      </c>
    </row>
    <row r="51" spans="8:8" x14ac:dyDescent="0.25">
      <c r="H51" s="172"/>
    </row>
  </sheetData>
  <protectedRanges>
    <protectedRange sqref="A3:N3" name="Range4"/>
    <protectedRange sqref="K6:L36" name="Range3"/>
    <protectedRange sqref="C6:D34" name="Range1_1"/>
    <protectedRange sqref="G6:H36" name="Range2_1"/>
    <protectedRange sqref="A2:N2" name="Range5"/>
    <protectedRange sqref="A6:B6 A7:A35 B7:B36" name="Range6"/>
    <protectedRange sqref="C35:D36" name="Range1_1_1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K6:K36">
    <cfRule type="expression" dxfId="303" priority="10">
      <formula>$N6="Late"</formula>
    </cfRule>
  </conditionalFormatting>
  <conditionalFormatting sqref="C6:C7 C9:C34">
    <cfRule type="expression" dxfId="302" priority="9">
      <formula>$F6="Late"</formula>
    </cfRule>
  </conditionalFormatting>
  <conditionalFormatting sqref="G6:G13 G15:G34 G36">
    <cfRule type="expression" dxfId="301" priority="8">
      <formula>$J6="Late"</formula>
    </cfRule>
  </conditionalFormatting>
  <conditionalFormatting sqref="G14">
    <cfRule type="expression" dxfId="300" priority="4">
      <formula>$J14="Late"</formula>
    </cfRule>
  </conditionalFormatting>
  <conditionalFormatting sqref="C36">
    <cfRule type="expression" dxfId="299" priority="3">
      <formula>$F36="Late"</formula>
    </cfRule>
  </conditionalFormatting>
  <conditionalFormatting sqref="C35">
    <cfRule type="expression" dxfId="298" priority="2">
      <formula>$F35="Late"</formula>
    </cfRule>
  </conditionalFormatting>
  <conditionalFormatting sqref="G35">
    <cfRule type="expression" dxfId="297" priority="1">
      <formula>$J35="Late"</formula>
    </cfRule>
  </conditionalFormatting>
  <dataValidations count="3"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zoomScaleNormal="100" workbookViewId="0">
      <selection activeCell="F3" sqref="F3:N3"/>
    </sheetView>
  </sheetViews>
  <sheetFormatPr defaultColWidth="9.140625" defaultRowHeight="15" x14ac:dyDescent="0.25"/>
  <cols>
    <col min="1" max="1" width="6.140625" style="69" customWidth="1"/>
    <col min="2" max="2" width="6.42578125" style="68" customWidth="1"/>
    <col min="3" max="4" width="6.42578125" style="69" customWidth="1"/>
    <col min="5" max="5" width="9.42578125" style="69" customWidth="1"/>
    <col min="6" max="6" width="7.28515625" style="69" customWidth="1"/>
    <col min="7" max="8" width="6" style="69" customWidth="1"/>
    <col min="9" max="9" width="9.140625" style="69" customWidth="1"/>
    <col min="10" max="10" width="6.140625" style="69" customWidth="1"/>
    <col min="11" max="11" width="5.5703125" style="69" customWidth="1"/>
    <col min="12" max="12" width="6.140625" style="69" customWidth="1"/>
    <col min="13" max="13" width="9.7109375" style="69" customWidth="1"/>
    <col min="14" max="14" width="7.28515625" style="69" customWidth="1"/>
    <col min="15" max="15" width="5.42578125" style="69" customWidth="1"/>
    <col min="16" max="16384" width="9.140625" style="69"/>
  </cols>
  <sheetData>
    <row r="1" spans="1:14" ht="35.25" customHeight="1" x14ac:dyDescent="0.25">
      <c r="A1" s="262" t="s">
        <v>154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</row>
    <row r="2" spans="1:14" ht="16.5" thickBot="1" x14ac:dyDescent="0.3">
      <c r="A2" s="263">
        <v>41855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</row>
    <row r="3" spans="1:14" ht="15.75" thickTop="1" x14ac:dyDescent="0.25">
      <c r="A3" s="264" t="s">
        <v>108</v>
      </c>
      <c r="B3" s="265"/>
      <c r="C3" s="265"/>
      <c r="D3" s="265"/>
      <c r="E3" s="265"/>
      <c r="F3" s="287" t="s">
        <v>181</v>
      </c>
      <c r="G3" s="287"/>
      <c r="H3" s="287"/>
      <c r="I3" s="287"/>
      <c r="J3" s="287"/>
      <c r="K3" s="287"/>
      <c r="L3" s="287"/>
      <c r="M3" s="287"/>
      <c r="N3" s="288"/>
    </row>
    <row r="4" spans="1:14" x14ac:dyDescent="0.25">
      <c r="A4" s="267" t="s">
        <v>0</v>
      </c>
      <c r="B4" s="289" t="s">
        <v>1</v>
      </c>
      <c r="C4" s="270" t="s">
        <v>2</v>
      </c>
      <c r="D4" s="270"/>
      <c r="E4" s="270"/>
      <c r="F4" s="270"/>
      <c r="G4" s="271" t="s">
        <v>5</v>
      </c>
      <c r="H4" s="271"/>
      <c r="I4" s="271"/>
      <c r="J4" s="271"/>
      <c r="K4" s="272" t="s">
        <v>7</v>
      </c>
      <c r="L4" s="272"/>
      <c r="M4" s="272"/>
      <c r="N4" s="273"/>
    </row>
    <row r="5" spans="1:14" ht="18" customHeight="1" x14ac:dyDescent="0.25">
      <c r="A5" s="267"/>
      <c r="B5" s="289"/>
      <c r="C5" s="70" t="s">
        <v>3</v>
      </c>
      <c r="D5" s="70" t="s">
        <v>4</v>
      </c>
      <c r="E5" s="74" t="s">
        <v>137</v>
      </c>
      <c r="F5" s="80" t="s">
        <v>136</v>
      </c>
      <c r="G5" s="83" t="s">
        <v>3</v>
      </c>
      <c r="H5" s="71" t="s">
        <v>4</v>
      </c>
      <c r="I5" s="75" t="s">
        <v>137</v>
      </c>
      <c r="J5" s="84" t="s">
        <v>136</v>
      </c>
      <c r="K5" s="81" t="s">
        <v>3</v>
      </c>
      <c r="L5" s="72" t="s">
        <v>4</v>
      </c>
      <c r="M5" s="76" t="s">
        <v>137</v>
      </c>
      <c r="N5" s="77" t="s">
        <v>136</v>
      </c>
    </row>
    <row r="6" spans="1:14" x14ac:dyDescent="0.25">
      <c r="A6" s="119">
        <v>26</v>
      </c>
      <c r="B6" s="118" t="s">
        <v>8</v>
      </c>
      <c r="C6" s="100">
        <v>0.29791666666666666</v>
      </c>
      <c r="D6" s="100">
        <v>0.4861111111111111</v>
      </c>
      <c r="E6" s="78">
        <f t="shared" ref="E6:E36" si="0">IF(OR(C6="",D6=""),"",D6-C6)</f>
        <v>0.18819444444444444</v>
      </c>
      <c r="F6" s="165" t="str">
        <f t="shared" ref="F6:F36" si="1">IF(AND(HOUR(C6)=7,MINUTE(C6)&gt;10),"Late",IF(HOUR(C6)&gt;7,"Late",""))</f>
        <v/>
      </c>
      <c r="G6" s="103">
        <v>0.5625</v>
      </c>
      <c r="H6" s="100">
        <v>0.76111111111111107</v>
      </c>
      <c r="I6" s="65">
        <f t="shared" ref="I6:I36" si="2">IF(OR(G6="",H6=""),"",H6-G6)</f>
        <v>0.19861111111111107</v>
      </c>
      <c r="J6" s="85" t="str">
        <f t="shared" ref="J6:J36" si="3">IF(AND(HOUR(G6)=13,MINUTE(G6)&gt;40),"Late",IF(HOUR(G6)&gt;13,"Late",""))</f>
        <v/>
      </c>
      <c r="K6" s="82"/>
      <c r="L6" s="65"/>
      <c r="M6" s="65" t="str">
        <f t="shared" ref="M6:M36" si="4">IF(OR(K6="",L6=""),"",L6-K6)</f>
        <v/>
      </c>
      <c r="N6" s="79" t="str">
        <f t="shared" ref="N6:N36" si="5">IF(AND(HOUR(K6)=5,MINUTE(K6)&gt;15),"Late",IF(HOUR(K6)&gt;5,"Late",""))</f>
        <v/>
      </c>
    </row>
    <row r="7" spans="1:14" x14ac:dyDescent="0.25">
      <c r="A7" s="119">
        <v>27</v>
      </c>
      <c r="B7" s="118" t="s">
        <v>9</v>
      </c>
      <c r="C7" s="100"/>
      <c r="D7" s="100"/>
      <c r="E7" s="78" t="str">
        <f t="shared" si="0"/>
        <v/>
      </c>
      <c r="F7" s="165" t="str">
        <f t="shared" si="1"/>
        <v/>
      </c>
      <c r="G7" s="103"/>
      <c r="H7" s="100"/>
      <c r="I7" s="65" t="str">
        <f t="shared" si="2"/>
        <v/>
      </c>
      <c r="J7" s="85" t="str">
        <f t="shared" si="3"/>
        <v/>
      </c>
      <c r="K7" s="82"/>
      <c r="L7" s="65"/>
      <c r="M7" s="65" t="str">
        <f t="shared" si="4"/>
        <v/>
      </c>
      <c r="N7" s="79" t="str">
        <f t="shared" si="5"/>
        <v/>
      </c>
    </row>
    <row r="8" spans="1:14" x14ac:dyDescent="0.25">
      <c r="A8" s="119">
        <v>28</v>
      </c>
      <c r="B8" s="118" t="s">
        <v>10</v>
      </c>
      <c r="C8" s="100">
        <v>0.29097222222222224</v>
      </c>
      <c r="D8" s="100">
        <v>0.51041666666666663</v>
      </c>
      <c r="E8" s="78">
        <f t="shared" si="0"/>
        <v>0.21944444444444439</v>
      </c>
      <c r="F8" s="165" t="str">
        <f t="shared" si="1"/>
        <v/>
      </c>
      <c r="G8" s="103">
        <v>0.53749999999999998</v>
      </c>
      <c r="H8" s="100">
        <v>0.71666666666666667</v>
      </c>
      <c r="I8" s="65">
        <f t="shared" si="2"/>
        <v>0.1791666666666667</v>
      </c>
      <c r="J8" s="85" t="str">
        <f t="shared" si="3"/>
        <v/>
      </c>
      <c r="K8" s="82"/>
      <c r="L8" s="65"/>
      <c r="M8" s="65" t="str">
        <f t="shared" si="4"/>
        <v/>
      </c>
      <c r="N8" s="79" t="str">
        <f t="shared" si="5"/>
        <v/>
      </c>
    </row>
    <row r="9" spans="1:14" x14ac:dyDescent="0.25">
      <c r="A9" s="119">
        <v>29</v>
      </c>
      <c r="B9" s="118" t="s">
        <v>11</v>
      </c>
      <c r="C9" s="100">
        <v>0.30486111111111108</v>
      </c>
      <c r="D9" s="100">
        <v>0.49861111111111112</v>
      </c>
      <c r="E9" s="78">
        <f t="shared" si="0"/>
        <v>0.19375000000000003</v>
      </c>
      <c r="F9" s="165" t="str">
        <f t="shared" si="1"/>
        <v>Late</v>
      </c>
      <c r="G9" s="103">
        <v>0.54861111111111105</v>
      </c>
      <c r="H9" s="100">
        <v>0.70833333333333337</v>
      </c>
      <c r="I9" s="65">
        <f t="shared" si="2"/>
        <v>0.15972222222222232</v>
      </c>
      <c r="J9" s="85" t="str">
        <f t="shared" si="3"/>
        <v/>
      </c>
      <c r="K9" s="82">
        <v>0.71180555555555547</v>
      </c>
      <c r="L9" s="65">
        <v>0.83819444444444446</v>
      </c>
      <c r="M9" s="65">
        <f t="shared" si="4"/>
        <v>0.12638888888888899</v>
      </c>
      <c r="N9" s="79" t="str">
        <f t="shared" si="5"/>
        <v>Late</v>
      </c>
    </row>
    <row r="10" spans="1:14" x14ac:dyDescent="0.25">
      <c r="A10" s="119">
        <v>30</v>
      </c>
      <c r="B10" s="118" t="s">
        <v>12</v>
      </c>
      <c r="C10" s="100">
        <v>0.31111111111111112</v>
      </c>
      <c r="D10" s="100">
        <v>0.49305555555555558</v>
      </c>
      <c r="E10" s="78">
        <f t="shared" si="0"/>
        <v>0.18194444444444446</v>
      </c>
      <c r="F10" s="165" t="str">
        <f t="shared" si="1"/>
        <v>Late</v>
      </c>
      <c r="G10" s="103">
        <v>0.52361111111111114</v>
      </c>
      <c r="H10" s="100">
        <v>0.72916666666666663</v>
      </c>
      <c r="I10" s="65">
        <f t="shared" si="2"/>
        <v>0.20555555555555549</v>
      </c>
      <c r="J10" s="85" t="str">
        <f t="shared" si="3"/>
        <v/>
      </c>
      <c r="K10" s="82"/>
      <c r="L10" s="65"/>
      <c r="M10" s="65" t="str">
        <f t="shared" si="4"/>
        <v/>
      </c>
      <c r="N10" s="79" t="str">
        <f t="shared" si="5"/>
        <v/>
      </c>
    </row>
    <row r="11" spans="1:14" x14ac:dyDescent="0.25">
      <c r="A11" s="119">
        <v>31</v>
      </c>
      <c r="B11" s="118" t="s">
        <v>13</v>
      </c>
      <c r="C11" s="100">
        <v>0.30138888888888887</v>
      </c>
      <c r="D11" s="100">
        <v>0.49236111111111108</v>
      </c>
      <c r="E11" s="78">
        <f t="shared" si="0"/>
        <v>0.19097222222222221</v>
      </c>
      <c r="F11" s="165" t="str">
        <f t="shared" si="1"/>
        <v>Late</v>
      </c>
      <c r="G11" s="103">
        <v>0.54097222222222219</v>
      </c>
      <c r="H11" s="100">
        <v>0.72291666666666676</v>
      </c>
      <c r="I11" s="65">
        <f t="shared" si="2"/>
        <v>0.18194444444444458</v>
      </c>
      <c r="J11" s="85" t="str">
        <f t="shared" si="3"/>
        <v/>
      </c>
      <c r="K11" s="82"/>
      <c r="L11" s="65"/>
      <c r="M11" s="65" t="str">
        <f t="shared" si="4"/>
        <v/>
      </c>
      <c r="N11" s="79" t="str">
        <f t="shared" si="5"/>
        <v/>
      </c>
    </row>
    <row r="12" spans="1:14" x14ac:dyDescent="0.25">
      <c r="A12" s="119">
        <v>1</v>
      </c>
      <c r="B12" s="118" t="s">
        <v>14</v>
      </c>
      <c r="C12" s="100">
        <v>0.29930555555555555</v>
      </c>
      <c r="D12" s="100">
        <v>0.49791666666666662</v>
      </c>
      <c r="E12" s="78">
        <f t="shared" si="0"/>
        <v>0.19861111111111107</v>
      </c>
      <c r="F12" s="165" t="str">
        <f t="shared" si="1"/>
        <v>Late</v>
      </c>
      <c r="G12" s="103">
        <v>0.54027777777777775</v>
      </c>
      <c r="H12" s="100">
        <v>0.74652777777777779</v>
      </c>
      <c r="I12" s="65">
        <f t="shared" si="2"/>
        <v>0.20625000000000004</v>
      </c>
      <c r="J12" s="85" t="str">
        <f t="shared" si="3"/>
        <v/>
      </c>
      <c r="K12" s="82"/>
      <c r="L12" s="65"/>
      <c r="M12" s="65" t="str">
        <f t="shared" si="4"/>
        <v/>
      </c>
      <c r="N12" s="79" t="str">
        <f t="shared" si="5"/>
        <v/>
      </c>
    </row>
    <row r="13" spans="1:14" x14ac:dyDescent="0.25">
      <c r="A13" s="119">
        <v>2</v>
      </c>
      <c r="B13" s="118" t="s">
        <v>8</v>
      </c>
      <c r="C13" s="100"/>
      <c r="D13" s="100"/>
      <c r="E13" s="78" t="str">
        <f t="shared" si="0"/>
        <v/>
      </c>
      <c r="F13" s="165" t="str">
        <f t="shared" si="1"/>
        <v/>
      </c>
      <c r="G13" s="103"/>
      <c r="H13" s="100"/>
      <c r="I13" s="65" t="str">
        <f t="shared" si="2"/>
        <v/>
      </c>
      <c r="J13" s="85" t="str">
        <f t="shared" si="3"/>
        <v/>
      </c>
      <c r="K13" s="82"/>
      <c r="L13" s="65"/>
      <c r="M13" s="65" t="str">
        <f t="shared" si="4"/>
        <v/>
      </c>
      <c r="N13" s="79" t="str">
        <f t="shared" si="5"/>
        <v/>
      </c>
    </row>
    <row r="14" spans="1:14" x14ac:dyDescent="0.25">
      <c r="A14" s="119">
        <v>3</v>
      </c>
      <c r="B14" s="118" t="s">
        <v>9</v>
      </c>
      <c r="C14" s="100"/>
      <c r="D14" s="100"/>
      <c r="E14" s="78" t="str">
        <f t="shared" si="0"/>
        <v/>
      </c>
      <c r="F14" s="165" t="str">
        <f t="shared" si="1"/>
        <v/>
      </c>
      <c r="G14" s="103"/>
      <c r="H14" s="100"/>
      <c r="I14" s="65" t="str">
        <f t="shared" si="2"/>
        <v/>
      </c>
      <c r="J14" s="85" t="str">
        <f t="shared" si="3"/>
        <v/>
      </c>
      <c r="K14" s="82"/>
      <c r="L14" s="65"/>
      <c r="M14" s="65" t="str">
        <f t="shared" si="4"/>
        <v/>
      </c>
      <c r="N14" s="79" t="str">
        <f t="shared" si="5"/>
        <v/>
      </c>
    </row>
    <row r="15" spans="1:14" x14ac:dyDescent="0.25">
      <c r="A15" s="119">
        <v>4</v>
      </c>
      <c r="B15" s="118" t="s">
        <v>10</v>
      </c>
      <c r="C15" s="100">
        <v>0.28819444444444448</v>
      </c>
      <c r="D15" s="100">
        <v>0.50486111111111109</v>
      </c>
      <c r="E15" s="105">
        <f t="shared" si="0"/>
        <v>0.21666666666666662</v>
      </c>
      <c r="F15" s="106" t="str">
        <f t="shared" si="1"/>
        <v/>
      </c>
      <c r="G15" s="103">
        <v>0.52916666666666667</v>
      </c>
      <c r="H15" s="212">
        <v>0.70833333333333337</v>
      </c>
      <c r="I15" s="65">
        <f t="shared" si="2"/>
        <v>0.1791666666666667</v>
      </c>
      <c r="J15" s="85" t="str">
        <f t="shared" si="3"/>
        <v/>
      </c>
      <c r="K15" s="82"/>
      <c r="L15" s="65"/>
      <c r="M15" s="65" t="str">
        <f t="shared" si="4"/>
        <v/>
      </c>
      <c r="N15" s="79" t="str">
        <f t="shared" si="5"/>
        <v/>
      </c>
    </row>
    <row r="16" spans="1:14" x14ac:dyDescent="0.25">
      <c r="A16" s="119">
        <v>5</v>
      </c>
      <c r="B16" s="118" t="s">
        <v>11</v>
      </c>
      <c r="C16" s="100">
        <v>0.29166666666666669</v>
      </c>
      <c r="D16" s="100">
        <v>0.50208333333333333</v>
      </c>
      <c r="E16" s="78">
        <f t="shared" si="0"/>
        <v>0.21041666666666664</v>
      </c>
      <c r="F16" s="165" t="str">
        <f t="shared" si="1"/>
        <v/>
      </c>
      <c r="G16" s="103">
        <v>0.57430555555555551</v>
      </c>
      <c r="H16" s="100">
        <v>0.75</v>
      </c>
      <c r="I16" s="65">
        <f>IF(OR(G16="",H16=""),"",H16-G16)</f>
        <v>0.17569444444444449</v>
      </c>
      <c r="J16" s="85" t="str">
        <f>IF(AND(HOUR(G16)=13,MINUTE(G16)&gt;40),"Late",IF(HOUR(G16)&gt;13,"Late",""))</f>
        <v>Late</v>
      </c>
      <c r="K16" s="82"/>
      <c r="L16" s="65"/>
      <c r="M16" s="65" t="str">
        <f t="shared" si="4"/>
        <v/>
      </c>
      <c r="N16" s="79" t="str">
        <f t="shared" si="5"/>
        <v/>
      </c>
    </row>
    <row r="17" spans="1:14" x14ac:dyDescent="0.25">
      <c r="A17" s="119">
        <v>6</v>
      </c>
      <c r="B17" s="118" t="s">
        <v>12</v>
      </c>
      <c r="C17" s="100">
        <v>0.32361111111111113</v>
      </c>
      <c r="D17" s="100">
        <v>0.50902777777777775</v>
      </c>
      <c r="E17" s="78">
        <f t="shared" si="0"/>
        <v>0.18541666666666662</v>
      </c>
      <c r="F17" s="216" t="str">
        <f t="shared" si="1"/>
        <v>Late</v>
      </c>
      <c r="G17" s="103">
        <v>0.55138888888888882</v>
      </c>
      <c r="H17" s="100">
        <v>0.71527777777777779</v>
      </c>
      <c r="I17" s="65">
        <f t="shared" si="2"/>
        <v>0.16388888888888897</v>
      </c>
      <c r="J17" s="85" t="str">
        <f t="shared" si="3"/>
        <v/>
      </c>
      <c r="K17" s="82"/>
      <c r="L17" s="65"/>
      <c r="M17" s="65" t="str">
        <f t="shared" si="4"/>
        <v/>
      </c>
      <c r="N17" s="79" t="str">
        <f t="shared" si="5"/>
        <v/>
      </c>
    </row>
    <row r="18" spans="1:14" x14ac:dyDescent="0.25">
      <c r="A18" s="119">
        <v>7</v>
      </c>
      <c r="B18" s="118" t="s">
        <v>13</v>
      </c>
      <c r="C18" s="100">
        <v>0.29791666666666666</v>
      </c>
      <c r="D18" s="100">
        <v>0.49652777777777773</v>
      </c>
      <c r="E18" s="78">
        <f t="shared" si="0"/>
        <v>0.19861111111111107</v>
      </c>
      <c r="F18" s="165" t="str">
        <f t="shared" si="1"/>
        <v/>
      </c>
      <c r="G18" s="103">
        <v>0.5541666666666667</v>
      </c>
      <c r="H18" s="100">
        <v>0.72222222222222221</v>
      </c>
      <c r="I18" s="65">
        <f t="shared" si="2"/>
        <v>0.16805555555555551</v>
      </c>
      <c r="J18" s="85" t="str">
        <f t="shared" si="3"/>
        <v/>
      </c>
      <c r="K18" s="82"/>
      <c r="L18" s="65"/>
      <c r="M18" s="65" t="str">
        <f t="shared" si="4"/>
        <v/>
      </c>
      <c r="N18" s="79" t="str">
        <f t="shared" si="5"/>
        <v/>
      </c>
    </row>
    <row r="19" spans="1:14" x14ac:dyDescent="0.25">
      <c r="A19" s="119">
        <v>8</v>
      </c>
      <c r="B19" s="118" t="s">
        <v>14</v>
      </c>
      <c r="C19" s="100">
        <v>0.28888888888888892</v>
      </c>
      <c r="D19" s="100">
        <v>0.4916666666666667</v>
      </c>
      <c r="E19" s="78">
        <f t="shared" si="0"/>
        <v>0.20277777777777778</v>
      </c>
      <c r="F19" s="165" t="str">
        <f t="shared" si="1"/>
        <v/>
      </c>
      <c r="G19" s="103">
        <v>0.55138888888888882</v>
      </c>
      <c r="H19" s="100">
        <v>0.74513888888888891</v>
      </c>
      <c r="I19" s="65">
        <f t="shared" si="2"/>
        <v>0.19375000000000009</v>
      </c>
      <c r="J19" s="85" t="str">
        <f t="shared" si="3"/>
        <v/>
      </c>
      <c r="K19" s="82"/>
      <c r="L19" s="65"/>
      <c r="M19" s="65" t="str">
        <f t="shared" si="4"/>
        <v/>
      </c>
      <c r="N19" s="79" t="str">
        <f t="shared" si="5"/>
        <v/>
      </c>
    </row>
    <row r="20" spans="1:14" x14ac:dyDescent="0.25">
      <c r="A20" s="119">
        <v>9</v>
      </c>
      <c r="B20" s="118" t="s">
        <v>8</v>
      </c>
      <c r="C20" s="100"/>
      <c r="D20" s="100"/>
      <c r="E20" s="78" t="str">
        <f t="shared" si="0"/>
        <v/>
      </c>
      <c r="F20" s="165" t="str">
        <f t="shared" si="1"/>
        <v/>
      </c>
      <c r="G20" s="103"/>
      <c r="H20" s="100"/>
      <c r="I20" s="65" t="str">
        <f t="shared" si="2"/>
        <v/>
      </c>
      <c r="J20" s="85" t="str">
        <f t="shared" si="3"/>
        <v/>
      </c>
      <c r="K20" s="82"/>
      <c r="L20" s="65"/>
      <c r="M20" s="65" t="str">
        <f t="shared" si="4"/>
        <v/>
      </c>
      <c r="N20" s="79" t="str">
        <f t="shared" si="5"/>
        <v/>
      </c>
    </row>
    <row r="21" spans="1:14" x14ac:dyDescent="0.25">
      <c r="A21" s="119">
        <v>10</v>
      </c>
      <c r="B21" s="118" t="s">
        <v>9</v>
      </c>
      <c r="C21" s="100"/>
      <c r="D21" s="100"/>
      <c r="E21" s="78" t="str">
        <f>IF(OR(C21="",D21=""),"",D21-C21)</f>
        <v/>
      </c>
      <c r="F21" s="165" t="str">
        <f>IF(AND(HOUR(C21)=7,MINUTE(C21)&gt;10),"Late",IF(HOUR(C21)&gt;7,"Late",""))</f>
        <v/>
      </c>
      <c r="G21" s="103"/>
      <c r="H21" s="100"/>
      <c r="I21" s="65" t="str">
        <f t="shared" si="2"/>
        <v/>
      </c>
      <c r="J21" s="85" t="str">
        <f t="shared" si="3"/>
        <v/>
      </c>
      <c r="K21" s="82"/>
      <c r="L21" s="65"/>
      <c r="M21" s="65" t="str">
        <f t="shared" si="4"/>
        <v/>
      </c>
      <c r="N21" s="79" t="str">
        <f t="shared" si="5"/>
        <v/>
      </c>
    </row>
    <row r="22" spans="1:14" x14ac:dyDescent="0.25">
      <c r="A22" s="119">
        <v>11</v>
      </c>
      <c r="B22" s="118" t="s">
        <v>10</v>
      </c>
      <c r="C22" s="100"/>
      <c r="D22" s="100"/>
      <c r="E22" s="78" t="str">
        <f t="shared" si="0"/>
        <v/>
      </c>
      <c r="F22" s="165" t="str">
        <f t="shared" si="1"/>
        <v/>
      </c>
      <c r="G22" s="103"/>
      <c r="H22" s="100"/>
      <c r="I22" s="65" t="str">
        <f t="shared" si="2"/>
        <v/>
      </c>
      <c r="J22" s="85" t="str">
        <f t="shared" si="3"/>
        <v/>
      </c>
      <c r="K22" s="82"/>
      <c r="L22" s="65"/>
      <c r="M22" s="65" t="str">
        <f t="shared" si="4"/>
        <v/>
      </c>
      <c r="N22" s="79" t="str">
        <f t="shared" si="5"/>
        <v/>
      </c>
    </row>
    <row r="23" spans="1:14" x14ac:dyDescent="0.25">
      <c r="A23" s="119">
        <v>12</v>
      </c>
      <c r="B23" s="118" t="s">
        <v>11</v>
      </c>
      <c r="C23" s="100"/>
      <c r="D23" s="100"/>
      <c r="E23" s="78" t="str">
        <f t="shared" si="0"/>
        <v/>
      </c>
      <c r="F23" s="165" t="str">
        <f t="shared" si="1"/>
        <v/>
      </c>
      <c r="G23" s="103"/>
      <c r="H23" s="100"/>
      <c r="I23" s="65" t="str">
        <f t="shared" si="2"/>
        <v/>
      </c>
      <c r="J23" s="85" t="str">
        <f t="shared" si="3"/>
        <v/>
      </c>
      <c r="K23" s="82"/>
      <c r="L23" s="65"/>
      <c r="M23" s="65" t="str">
        <f t="shared" si="4"/>
        <v/>
      </c>
      <c r="N23" s="79" t="str">
        <f t="shared" si="5"/>
        <v/>
      </c>
    </row>
    <row r="24" spans="1:14" x14ac:dyDescent="0.25">
      <c r="A24" s="119">
        <v>13</v>
      </c>
      <c r="B24" s="118" t="s">
        <v>12</v>
      </c>
      <c r="C24" s="100">
        <v>0.30833333333333335</v>
      </c>
      <c r="D24" s="100">
        <v>0.50277777777777777</v>
      </c>
      <c r="E24" s="78">
        <f t="shared" si="0"/>
        <v>0.19444444444444442</v>
      </c>
      <c r="F24" s="165" t="str">
        <f t="shared" si="1"/>
        <v>Late</v>
      </c>
      <c r="G24" s="103">
        <v>0.52986111111111112</v>
      </c>
      <c r="H24" s="100">
        <v>0.73333333333333339</v>
      </c>
      <c r="I24" s="65">
        <f>IF(OR(G24="",H24=""),"",H24-G24)</f>
        <v>0.20347222222222228</v>
      </c>
      <c r="J24" s="85" t="str">
        <f t="shared" si="3"/>
        <v/>
      </c>
      <c r="K24" s="82"/>
      <c r="L24" s="65"/>
      <c r="M24" s="65" t="str">
        <f t="shared" si="4"/>
        <v/>
      </c>
      <c r="N24" s="79" t="str">
        <f t="shared" si="5"/>
        <v/>
      </c>
    </row>
    <row r="25" spans="1:14" x14ac:dyDescent="0.25">
      <c r="A25" s="119">
        <v>14</v>
      </c>
      <c r="B25" s="118" t="s">
        <v>13</v>
      </c>
      <c r="C25" s="100">
        <v>0.30277777777777776</v>
      </c>
      <c r="D25" s="100">
        <v>0.5083333333333333</v>
      </c>
      <c r="E25" s="78">
        <f t="shared" si="0"/>
        <v>0.20555555555555555</v>
      </c>
      <c r="F25" s="165" t="str">
        <f t="shared" si="1"/>
        <v>Late</v>
      </c>
      <c r="G25" s="103">
        <v>0.55069444444444449</v>
      </c>
      <c r="H25" s="100">
        <v>0.71875</v>
      </c>
      <c r="I25" s="65">
        <f t="shared" si="2"/>
        <v>0.16805555555555551</v>
      </c>
      <c r="J25" s="85" t="str">
        <f t="shared" si="3"/>
        <v/>
      </c>
      <c r="K25" s="82"/>
      <c r="L25" s="65"/>
      <c r="M25" s="65" t="str">
        <f t="shared" si="4"/>
        <v/>
      </c>
      <c r="N25" s="79" t="str">
        <f t="shared" si="5"/>
        <v/>
      </c>
    </row>
    <row r="26" spans="1:14" x14ac:dyDescent="0.25">
      <c r="A26" s="119">
        <v>15</v>
      </c>
      <c r="B26" s="118" t="s">
        <v>14</v>
      </c>
      <c r="C26" s="100">
        <v>0.3125</v>
      </c>
      <c r="D26" s="100">
        <v>0.50138888888888888</v>
      </c>
      <c r="E26" s="78">
        <f t="shared" si="0"/>
        <v>0.18888888888888888</v>
      </c>
      <c r="F26" s="165" t="str">
        <f t="shared" si="1"/>
        <v>Late</v>
      </c>
      <c r="G26" s="103">
        <v>0.54722222222222217</v>
      </c>
      <c r="H26" s="100">
        <v>0.70694444444444438</v>
      </c>
      <c r="I26" s="65">
        <f t="shared" si="2"/>
        <v>0.15972222222222221</v>
      </c>
      <c r="J26" s="85" t="str">
        <f t="shared" si="3"/>
        <v/>
      </c>
      <c r="K26" s="82"/>
      <c r="L26" s="65"/>
      <c r="M26" s="65" t="str">
        <f t="shared" si="4"/>
        <v/>
      </c>
      <c r="N26" s="79" t="str">
        <f t="shared" si="5"/>
        <v/>
      </c>
    </row>
    <row r="27" spans="1:14" x14ac:dyDescent="0.25">
      <c r="A27" s="119">
        <v>16</v>
      </c>
      <c r="B27" s="118" t="s">
        <v>8</v>
      </c>
      <c r="C27" s="100"/>
      <c r="D27" s="100"/>
      <c r="E27" s="78" t="str">
        <f t="shared" si="0"/>
        <v/>
      </c>
      <c r="F27" s="165" t="str">
        <f t="shared" si="1"/>
        <v/>
      </c>
      <c r="G27" s="103"/>
      <c r="H27" s="100"/>
      <c r="I27" s="65" t="str">
        <f t="shared" si="2"/>
        <v/>
      </c>
      <c r="J27" s="85" t="str">
        <f t="shared" si="3"/>
        <v/>
      </c>
      <c r="K27" s="82"/>
      <c r="L27" s="65"/>
      <c r="M27" s="65" t="str">
        <f t="shared" si="4"/>
        <v/>
      </c>
      <c r="N27" s="79" t="str">
        <f t="shared" si="5"/>
        <v/>
      </c>
    </row>
    <row r="28" spans="1:14" x14ac:dyDescent="0.25">
      <c r="A28" s="119">
        <v>17</v>
      </c>
      <c r="B28" s="118" t="s">
        <v>9</v>
      </c>
      <c r="C28" s="100"/>
      <c r="D28" s="100"/>
      <c r="E28" s="78" t="str">
        <f t="shared" si="0"/>
        <v/>
      </c>
      <c r="F28" s="165" t="str">
        <f t="shared" si="1"/>
        <v/>
      </c>
      <c r="G28" s="103"/>
      <c r="H28" s="100"/>
      <c r="I28" s="65" t="str">
        <f t="shared" si="2"/>
        <v/>
      </c>
      <c r="J28" s="85" t="str">
        <f t="shared" si="3"/>
        <v/>
      </c>
      <c r="K28" s="82"/>
      <c r="L28" s="65"/>
      <c r="M28" s="65" t="str">
        <f t="shared" si="4"/>
        <v/>
      </c>
      <c r="N28" s="79" t="str">
        <f t="shared" si="5"/>
        <v/>
      </c>
    </row>
    <row r="29" spans="1:14" x14ac:dyDescent="0.25">
      <c r="A29" s="119">
        <v>18</v>
      </c>
      <c r="B29" s="118" t="s">
        <v>10</v>
      </c>
      <c r="C29" s="100">
        <v>0.29930555555555555</v>
      </c>
      <c r="D29" s="100">
        <v>0.49027777777777781</v>
      </c>
      <c r="E29" s="78">
        <f t="shared" si="0"/>
        <v>0.19097222222222227</v>
      </c>
      <c r="F29" s="165" t="str">
        <f t="shared" si="1"/>
        <v>Late</v>
      </c>
      <c r="G29" s="103">
        <v>0.5625</v>
      </c>
      <c r="H29" s="100">
        <v>0.72638888888888886</v>
      </c>
      <c r="I29" s="65">
        <f t="shared" si="2"/>
        <v>0.16388888888888886</v>
      </c>
      <c r="J29" s="85" t="str">
        <f t="shared" si="3"/>
        <v/>
      </c>
      <c r="K29" s="82"/>
      <c r="L29" s="65"/>
      <c r="M29" s="65" t="str">
        <f t="shared" si="4"/>
        <v/>
      </c>
      <c r="N29" s="79" t="str">
        <f t="shared" si="5"/>
        <v/>
      </c>
    </row>
    <row r="30" spans="1:14" x14ac:dyDescent="0.25">
      <c r="A30" s="119">
        <v>19</v>
      </c>
      <c r="B30" s="118" t="s">
        <v>11</v>
      </c>
      <c r="C30" s="100">
        <v>0.3</v>
      </c>
      <c r="D30" s="100">
        <v>0.49861111111111112</v>
      </c>
      <c r="E30" s="78">
        <f t="shared" si="0"/>
        <v>0.19861111111111113</v>
      </c>
      <c r="F30" s="165" t="str">
        <f t="shared" si="1"/>
        <v>Late</v>
      </c>
      <c r="G30" s="103">
        <v>0.56736111111111109</v>
      </c>
      <c r="H30" s="100">
        <v>0.74444444444444446</v>
      </c>
      <c r="I30" s="65">
        <f t="shared" si="2"/>
        <v>0.17708333333333337</v>
      </c>
      <c r="J30" s="85" t="str">
        <f t="shared" si="3"/>
        <v/>
      </c>
      <c r="K30" s="82"/>
      <c r="L30" s="65"/>
      <c r="M30" s="65" t="str">
        <f t="shared" si="4"/>
        <v/>
      </c>
      <c r="N30" s="79" t="str">
        <f t="shared" si="5"/>
        <v/>
      </c>
    </row>
    <row r="31" spans="1:14" x14ac:dyDescent="0.25">
      <c r="A31" s="119">
        <v>20</v>
      </c>
      <c r="B31" s="118" t="s">
        <v>12</v>
      </c>
      <c r="C31" s="100">
        <v>0.32222222222222224</v>
      </c>
      <c r="D31" s="100">
        <v>0.49722222222222223</v>
      </c>
      <c r="E31" s="78">
        <f t="shared" si="0"/>
        <v>0.17499999999999999</v>
      </c>
      <c r="F31" s="165" t="str">
        <f t="shared" si="1"/>
        <v>Late</v>
      </c>
      <c r="G31" s="103">
        <v>0.53888888888888886</v>
      </c>
      <c r="H31" s="100">
        <v>0.70972222222222225</v>
      </c>
      <c r="I31" s="65">
        <f t="shared" si="2"/>
        <v>0.17083333333333339</v>
      </c>
      <c r="J31" s="85" t="str">
        <f t="shared" si="3"/>
        <v/>
      </c>
      <c r="K31" s="82"/>
      <c r="L31" s="65"/>
      <c r="M31" s="65" t="str">
        <f t="shared" si="4"/>
        <v/>
      </c>
      <c r="N31" s="79" t="str">
        <f t="shared" si="5"/>
        <v/>
      </c>
    </row>
    <row r="32" spans="1:14" s="168" customFormat="1" x14ac:dyDescent="0.25">
      <c r="A32" s="119">
        <v>21</v>
      </c>
      <c r="B32" s="118" t="s">
        <v>13</v>
      </c>
      <c r="C32" s="100">
        <v>0.30902777777777779</v>
      </c>
      <c r="D32" s="100">
        <v>0.49236111111111108</v>
      </c>
      <c r="E32" s="78">
        <f t="shared" si="0"/>
        <v>0.18333333333333329</v>
      </c>
      <c r="F32" s="191" t="str">
        <f t="shared" si="1"/>
        <v>Late</v>
      </c>
      <c r="G32" s="103">
        <v>0.54999999999999993</v>
      </c>
      <c r="H32" s="100">
        <v>0.73749999999999993</v>
      </c>
      <c r="I32" s="65">
        <f t="shared" si="2"/>
        <v>0.1875</v>
      </c>
      <c r="J32" s="85" t="str">
        <f t="shared" si="3"/>
        <v/>
      </c>
      <c r="K32" s="82"/>
      <c r="L32" s="65"/>
      <c r="M32" s="65" t="str">
        <f t="shared" si="4"/>
        <v/>
      </c>
      <c r="N32" s="79" t="str">
        <f t="shared" si="5"/>
        <v/>
      </c>
    </row>
    <row r="33" spans="1:14" s="168" customFormat="1" x14ac:dyDescent="0.25">
      <c r="A33" s="119">
        <v>22</v>
      </c>
      <c r="B33" s="118" t="s">
        <v>14</v>
      </c>
      <c r="C33" s="100">
        <v>0.30694444444444441</v>
      </c>
      <c r="D33" s="100">
        <v>0.48958333333333331</v>
      </c>
      <c r="E33" s="78">
        <f t="shared" si="0"/>
        <v>0.18263888888888891</v>
      </c>
      <c r="F33" s="191" t="str">
        <f t="shared" si="1"/>
        <v>Late</v>
      </c>
      <c r="G33" s="103">
        <v>0.54583333333333328</v>
      </c>
      <c r="H33" s="100">
        <v>0.71250000000000002</v>
      </c>
      <c r="I33" s="65">
        <f t="shared" si="2"/>
        <v>0.16666666666666674</v>
      </c>
      <c r="J33" s="85" t="str">
        <f t="shared" si="3"/>
        <v/>
      </c>
      <c r="K33" s="82"/>
      <c r="L33" s="65"/>
      <c r="M33" s="65" t="str">
        <f t="shared" si="4"/>
        <v/>
      </c>
      <c r="N33" s="79" t="str">
        <f t="shared" si="5"/>
        <v/>
      </c>
    </row>
    <row r="34" spans="1:14" s="168" customFormat="1" x14ac:dyDescent="0.25">
      <c r="A34" s="119">
        <v>23</v>
      </c>
      <c r="B34" s="118" t="s">
        <v>8</v>
      </c>
      <c r="C34" s="100"/>
      <c r="D34" s="100"/>
      <c r="E34" s="78" t="str">
        <f t="shared" si="0"/>
        <v/>
      </c>
      <c r="F34" s="201" t="str">
        <f t="shared" si="1"/>
        <v/>
      </c>
      <c r="G34" s="103"/>
      <c r="H34" s="100"/>
      <c r="I34" s="65" t="str">
        <f t="shared" si="2"/>
        <v/>
      </c>
      <c r="J34" s="85" t="str">
        <f t="shared" si="3"/>
        <v/>
      </c>
      <c r="K34" s="82"/>
      <c r="L34" s="65"/>
      <c r="M34" s="65" t="str">
        <f t="shared" si="4"/>
        <v/>
      </c>
      <c r="N34" s="79" t="str">
        <f t="shared" si="5"/>
        <v/>
      </c>
    </row>
    <row r="35" spans="1:14" s="168" customFormat="1" x14ac:dyDescent="0.25">
      <c r="A35" s="119">
        <v>24</v>
      </c>
      <c r="B35" s="118" t="s">
        <v>9</v>
      </c>
      <c r="C35" s="100"/>
      <c r="D35" s="100"/>
      <c r="E35" s="78"/>
      <c r="F35" s="209"/>
      <c r="G35" s="103"/>
      <c r="H35" s="100"/>
      <c r="I35" s="65"/>
      <c r="J35" s="85"/>
      <c r="K35" s="82"/>
      <c r="L35" s="65"/>
      <c r="M35" s="65"/>
      <c r="N35" s="79"/>
    </row>
    <row r="36" spans="1:14" s="168" customFormat="1" ht="15.75" thickBot="1" x14ac:dyDescent="0.3">
      <c r="A36" s="210">
        <v>25</v>
      </c>
      <c r="B36" s="118" t="s">
        <v>10</v>
      </c>
      <c r="C36" s="100">
        <v>0.29166666666666669</v>
      </c>
      <c r="D36" s="100">
        <v>0.47916666666666669</v>
      </c>
      <c r="E36" s="78">
        <f t="shared" si="0"/>
        <v>0.1875</v>
      </c>
      <c r="F36" s="201" t="str">
        <f t="shared" si="1"/>
        <v/>
      </c>
      <c r="G36" s="103">
        <v>0.5625</v>
      </c>
      <c r="H36" s="100">
        <v>0.70833333333333337</v>
      </c>
      <c r="I36" s="65">
        <f t="shared" si="2"/>
        <v>0.14583333333333337</v>
      </c>
      <c r="J36" s="85" t="str">
        <f t="shared" si="3"/>
        <v/>
      </c>
      <c r="K36" s="82"/>
      <c r="L36" s="65"/>
      <c r="M36" s="65" t="str">
        <f t="shared" si="4"/>
        <v/>
      </c>
      <c r="N36" s="79" t="str">
        <f t="shared" si="5"/>
        <v/>
      </c>
    </row>
    <row r="37" spans="1:14" ht="15.75" thickTop="1" x14ac:dyDescent="0.25">
      <c r="A37" s="168"/>
      <c r="B37" s="284" t="s">
        <v>138</v>
      </c>
      <c r="C37" s="284"/>
      <c r="D37" s="284"/>
      <c r="E37" s="89">
        <f>SUM(E6:E36)</f>
        <v>3.8937499999999998</v>
      </c>
      <c r="F37" s="168">
        <f>COUNTIF(F6:F36,"Late")</f>
        <v>13</v>
      </c>
      <c r="G37" s="285" t="s">
        <v>139</v>
      </c>
      <c r="H37" s="285"/>
      <c r="I37" s="89">
        <f>SUM(I6:I36)</f>
        <v>3.5548611111111117</v>
      </c>
      <c r="J37" s="168">
        <f>COUNTIF(J6:J36,"Late")</f>
        <v>1</v>
      </c>
      <c r="K37" s="286" t="s">
        <v>140</v>
      </c>
      <c r="L37" s="286"/>
      <c r="M37" s="89">
        <f>SUM(M6:M36)</f>
        <v>0.12638888888888899</v>
      </c>
      <c r="N37" s="168">
        <f>COUNTIF(N6:N36,"Late")</f>
        <v>1</v>
      </c>
    </row>
    <row r="38" spans="1:14" x14ac:dyDescent="0.25">
      <c r="B38" s="279" t="s">
        <v>141</v>
      </c>
      <c r="C38" s="279"/>
      <c r="D38" s="279"/>
      <c r="E38" s="280">
        <f>E37+I37+M37</f>
        <v>7.5750000000000002</v>
      </c>
      <c r="F38" s="280"/>
      <c r="G38" s="281" t="s">
        <v>144</v>
      </c>
      <c r="H38" s="281"/>
      <c r="I38" s="90">
        <f>E38*24</f>
        <v>181.8</v>
      </c>
      <c r="J38" s="282" t="s">
        <v>143</v>
      </c>
      <c r="K38" s="282"/>
      <c r="L38" s="283">
        <f>F37+J37+N37</f>
        <v>15</v>
      </c>
      <c r="M38" s="283"/>
    </row>
    <row r="39" spans="1:14" x14ac:dyDescent="0.25">
      <c r="B39" s="60"/>
      <c r="C39" s="274" t="s">
        <v>25</v>
      </c>
      <c r="D39" s="275"/>
      <c r="E39" s="275"/>
      <c r="F39" s="275"/>
      <c r="G39" s="275"/>
      <c r="H39" s="275"/>
      <c r="I39" s="275"/>
      <c r="J39" s="275"/>
      <c r="K39" s="275"/>
      <c r="L39" s="275"/>
      <c r="M39" s="276"/>
    </row>
    <row r="40" spans="1:14" x14ac:dyDescent="0.25">
      <c r="B40" s="61"/>
      <c r="C40" s="94" t="s">
        <v>22</v>
      </c>
      <c r="D40" s="95"/>
      <c r="E40" s="95"/>
      <c r="F40" s="95"/>
      <c r="H40" s="95"/>
      <c r="I40" s="95"/>
      <c r="J40" s="95"/>
      <c r="K40" s="95"/>
      <c r="L40" s="95"/>
      <c r="M40" s="96"/>
    </row>
    <row r="41" spans="1:14" x14ac:dyDescent="0.25">
      <c r="B41" s="62"/>
      <c r="C41" s="94" t="s">
        <v>23</v>
      </c>
      <c r="D41" s="95"/>
      <c r="E41" s="95"/>
      <c r="F41" s="95"/>
      <c r="G41" s="97"/>
      <c r="H41" s="95"/>
      <c r="I41" s="95"/>
      <c r="J41" s="95"/>
      <c r="K41" s="95"/>
      <c r="L41" s="95"/>
      <c r="M41" s="96"/>
    </row>
    <row r="42" spans="1:14" x14ac:dyDescent="0.25">
      <c r="B42" s="63"/>
      <c r="C42" s="94" t="s">
        <v>24</v>
      </c>
      <c r="D42" s="95"/>
      <c r="E42" s="95"/>
      <c r="F42" s="95"/>
      <c r="G42" s="97" t="s">
        <v>133</v>
      </c>
      <c r="H42" s="95" t="s">
        <v>146</v>
      </c>
      <c r="I42" s="95"/>
      <c r="J42" s="95"/>
      <c r="K42" s="95"/>
      <c r="L42" s="95"/>
      <c r="M42" s="96"/>
    </row>
    <row r="43" spans="1:14" x14ac:dyDescent="0.25">
      <c r="B43" s="73"/>
      <c r="C43" s="86" t="s">
        <v>142</v>
      </c>
      <c r="D43" s="87"/>
      <c r="E43" s="87"/>
      <c r="F43" s="87"/>
      <c r="G43" s="97" t="s">
        <v>131</v>
      </c>
      <c r="H43" s="87" t="s">
        <v>147</v>
      </c>
      <c r="I43" s="87"/>
      <c r="J43" s="87"/>
      <c r="K43" s="87"/>
      <c r="L43" s="87"/>
      <c r="M43" s="88"/>
    </row>
    <row r="44" spans="1:14" x14ac:dyDescent="0.25">
      <c r="B44" s="101"/>
      <c r="C44" s="95" t="s">
        <v>63</v>
      </c>
    </row>
  </sheetData>
  <protectedRanges>
    <protectedRange sqref="A3:N3" name="Range4"/>
    <protectedRange sqref="K6:L36" name="Range3"/>
    <protectedRange sqref="C6:D35" name="Range1_1"/>
    <protectedRange sqref="A2:N2" name="Range5"/>
    <protectedRange sqref="A6:B6 A7:A35 B7:B36" name="Range6"/>
    <protectedRange sqref="C36:D36" name="Range1_1_1"/>
  </protectedRanges>
  <mergeCells count="18">
    <mergeCell ref="A1:N1"/>
    <mergeCell ref="A2:N2"/>
    <mergeCell ref="A3:E3"/>
    <mergeCell ref="F3:N3"/>
    <mergeCell ref="A4:A5"/>
    <mergeCell ref="B4:B5"/>
    <mergeCell ref="C4:F4"/>
    <mergeCell ref="G4:J4"/>
    <mergeCell ref="K4:N4"/>
    <mergeCell ref="C39:M39"/>
    <mergeCell ref="B37:D37"/>
    <mergeCell ref="G37:H37"/>
    <mergeCell ref="K37:L37"/>
    <mergeCell ref="B38:D38"/>
    <mergeCell ref="E38:F38"/>
    <mergeCell ref="G38:H38"/>
    <mergeCell ref="J38:K38"/>
    <mergeCell ref="L38:M38"/>
  </mergeCells>
  <conditionalFormatting sqref="K6:K36">
    <cfRule type="expression" dxfId="296" priority="5">
      <formula>$N6="Late"</formula>
    </cfRule>
  </conditionalFormatting>
  <conditionalFormatting sqref="C6:C7 C9:C35">
    <cfRule type="expression" dxfId="295" priority="4">
      <formula>$F6="Late"</formula>
    </cfRule>
  </conditionalFormatting>
  <conditionalFormatting sqref="G6:G36">
    <cfRule type="expression" dxfId="294" priority="3">
      <formula>$J6="Late"</formula>
    </cfRule>
  </conditionalFormatting>
  <conditionalFormatting sqref="C8">
    <cfRule type="expression" dxfId="293" priority="2">
      <formula>$F8="Late"</formula>
    </cfRule>
  </conditionalFormatting>
  <conditionalFormatting sqref="C36">
    <cfRule type="expression" dxfId="292" priority="1">
      <formula>$F36="Late"</formula>
    </cfRule>
  </conditionalFormatting>
  <dataValidations count="3">
    <dataValidation type="time" allowBlank="1" showInputMessage="1" showErrorMessage="1" sqref="C6:D36">
      <formula1>0.25</formula1>
      <formula2>0.541666666666667</formula2>
    </dataValidation>
    <dataValidation type="time" allowBlank="1" showInputMessage="1" showErrorMessage="1" sqref="G6:H36">
      <formula1>0.5</formula1>
      <formula2>0.833333333333333</formula2>
    </dataValidation>
    <dataValidation type="time" allowBlank="1" showInputMessage="1" showErrorMessage="1" sqref="K6:L36">
      <formula1>0.666666666666667</formula1>
      <formula2>0.875</formula2>
    </dataValidation>
  </dataValidations>
  <pageMargins left="0.2" right="0.25" top="0.35" bottom="0.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Report Junly 2014</vt:lpstr>
      <vt:lpstr>Leaves Report</vt:lpstr>
      <vt:lpstr>Vannara</vt:lpstr>
      <vt:lpstr>Sarak</vt:lpstr>
      <vt:lpstr>Sichann</vt:lpstr>
      <vt:lpstr>Lina</vt:lpstr>
      <vt:lpstr>Run</vt:lpstr>
      <vt:lpstr>Sina</vt:lpstr>
      <vt:lpstr>Chantha</vt:lpstr>
      <vt:lpstr>Sokchea</vt:lpstr>
      <vt:lpstr>Champa</vt:lpstr>
      <vt:lpstr>Tongthy</vt:lpstr>
      <vt:lpstr>Chhaya</vt:lpstr>
      <vt:lpstr>Bros</vt:lpstr>
      <vt:lpstr>Ratana</vt:lpstr>
      <vt:lpstr>sna</vt:lpstr>
      <vt:lpstr>PengAnn</vt:lpstr>
      <vt:lpstr>Bun Muoy</vt:lpstr>
      <vt:lpstr>veasna</vt:lpstr>
      <vt:lpstr>Boramy</vt:lpstr>
      <vt:lpstr>Lineang</vt:lpstr>
      <vt:lpstr>Emilyn</vt:lpstr>
      <vt:lpstr>Hak vannra</vt:lpstr>
      <vt:lpstr>Sreypov</vt:lpstr>
      <vt:lpstr>Sieha</vt:lpstr>
      <vt:lpstr>Kongkea</vt:lpstr>
      <vt:lpstr>Noeun</vt:lpstr>
      <vt:lpstr>Ie Bora</vt:lpstr>
      <vt:lpstr>Sreyleap</vt:lpstr>
      <vt:lpstr>Kunthy</vt:lpstr>
      <vt:lpstr>Vuthea</vt:lpstr>
      <vt:lpstr>Komsot</vt:lpstr>
      <vt:lpstr>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2014-08-27T07:37:01Z</dcterms:modified>
</cp:coreProperties>
</file>