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harts/chart1.xml" ContentType="application/vnd.openxmlformats-officedocument.drawingml.chart+xml"/>
  <Override PartName="/xl/drawings/drawing1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20339T\Desktop\Sheets\"/>
    </mc:Choice>
  </mc:AlternateContent>
  <bookViews>
    <workbookView xWindow="0" yWindow="0" windowWidth="17145" windowHeight="9015" tabRatio="475"/>
  </bookViews>
  <sheets>
    <sheet name="13.1" sheetId="27" r:id="rId1"/>
    <sheet name="13.2" sheetId="28" r:id="rId2"/>
    <sheet name="13.3" sheetId="29" r:id="rId3"/>
    <sheet name="13.4" sheetId="37" r:id="rId4"/>
    <sheet name="13.5" sheetId="31" r:id="rId5"/>
    <sheet name="13.6" sheetId="32" r:id="rId6"/>
    <sheet name="13.7" sheetId="33" r:id="rId7"/>
    <sheet name="13.8" sheetId="34" r:id="rId8"/>
    <sheet name="13.9" sheetId="35" r:id="rId9"/>
    <sheet name="13.10" sheetId="36" r:id="rId10"/>
    <sheet name="13.14" sheetId="20" r:id="rId11"/>
    <sheet name="13.16" sheetId="21" r:id="rId12"/>
    <sheet name="13.18" sheetId="23" r:id="rId13"/>
    <sheet name="13.19" sheetId="24" r:id="rId14"/>
    <sheet name="13.20" sheetId="26" r:id="rId15"/>
    <sheet name="13.21" sheetId="9" r:id="rId16"/>
    <sheet name="13.23" sheetId="19" r:id="rId17"/>
    <sheet name="13.24" sheetId="10" r:id="rId18"/>
    <sheet name="13.26" sheetId="12" r:id="rId19"/>
  </sheets>
  <definedNames>
    <definedName name="A" localSheetId="15" hidden="1">1</definedName>
    <definedName name="A" localSheetId="16" hidden="1">1</definedName>
    <definedName name="A" localSheetId="18" hidden="1">1</definedName>
    <definedName name="B" localSheetId="15" hidden="1">1</definedName>
    <definedName name="B" localSheetId="16" hidden="1">1</definedName>
    <definedName name="B" localSheetId="18" hidden="1">1</definedName>
    <definedName name="MinimizeCosts" localSheetId="0">FALSE</definedName>
    <definedName name="MinimizeCosts" localSheetId="9">FALSE</definedName>
    <definedName name="MinimizeCosts" localSheetId="1">FALSE</definedName>
    <definedName name="MinimizeCosts" localSheetId="2">FALSE</definedName>
    <definedName name="MinimizeCosts" localSheetId="4">FALSE</definedName>
    <definedName name="MinimizeCosts" localSheetId="5">FALSE</definedName>
    <definedName name="MinimizeCosts" localSheetId="6">FALSE</definedName>
    <definedName name="MinimizeCosts" localSheetId="7">TRUE</definedName>
    <definedName name="MinimizeCosts" localSheetId="8">TRUE</definedName>
    <definedName name="_xlnm.Print_Area" localSheetId="0">'13.1'!TreeDiagram</definedName>
    <definedName name="_xlnm.Print_Area" localSheetId="9">'13.10'!TreeDiagram</definedName>
    <definedName name="_xlnm.Print_Area" localSheetId="1">'13.2'!TreeDiagram</definedName>
    <definedName name="_xlnm.Print_Area" localSheetId="2">'13.3'!$B$1:$P$44</definedName>
    <definedName name="_xlnm.Print_Area" localSheetId="4">'13.5'!TreeDiagram</definedName>
    <definedName name="_xlnm.Print_Area" localSheetId="5">'13.6'!TreeDiagram</definedName>
    <definedName name="_xlnm.Print_Area" localSheetId="6">'13.7'!TreeDiagram</definedName>
    <definedName name="_xlnm.Print_Area" localSheetId="7">'13.8'!$B$2:$X$40</definedName>
    <definedName name="_xlnm.Print_Area" localSheetId="8">'13.9'!$B$2:$X$40</definedName>
    <definedName name="RT" localSheetId="15" hidden="1">1000000000000</definedName>
    <definedName name="RT" localSheetId="16" hidden="1">999999999999</definedName>
    <definedName name="RT" localSheetId="18" hidden="1">250</definedName>
    <definedName name="solver_node1" localSheetId="10" hidden="1">"1;$C$6;;;;$B$2;;1;"</definedName>
    <definedName name="solver_node1" localSheetId="11" hidden="1">"1;$C$9;;;;$B$2;;1;"</definedName>
    <definedName name="solver_node1" localSheetId="12" hidden="1">"1;$C$16;;;;$B$2;;1;"</definedName>
    <definedName name="solver_node1" localSheetId="13" hidden="1">"1;$C$21;;;;$B$2;;1;"</definedName>
    <definedName name="solver_node1" localSheetId="14" hidden="1">"1;$C$24;;;;$B$2;;1;"</definedName>
    <definedName name="solver_node1" localSheetId="15" hidden="1">"1;$C$24;;;;$B$2;Product line;1;"</definedName>
    <definedName name="solver_node1" localSheetId="16" hidden="1">"1;$C$18;;;;$B$2;Settle or Wait;1;"</definedName>
    <definedName name="solver_node1" localSheetId="18" hidden="1">"1;$C$24;;;;$B$2;Product line;1;"</definedName>
    <definedName name="solver_node1" localSheetId="3" hidden="1">"0;$D$115;;;;$C$3;Demand;1;"</definedName>
    <definedName name="solver_node10" localSheetId="13" hidden="1">"2;$G$34;$C$21;0;;Full Line;Terminal;1;"</definedName>
    <definedName name="solver_node10" localSheetId="14" hidden="1">"0;$G$39;$C$24;0;;Full Line;Market;1;"</definedName>
    <definedName name="solver_node10" localSheetId="15" hidden="1">"2;$K$29;$G$24;-40;0.3;Poor;Terminal;1;"</definedName>
    <definedName name="solver_node10" localSheetId="16" hidden="1">"0;$S$26;$O$17;0;;Trial: contest settlement;Trial Result;1;"</definedName>
    <definedName name="solver_node10" localSheetId="18" hidden="1">"2;$K$29;$G$24;-40;0.3;Poor;Terminal;1;"</definedName>
    <definedName name="solver_node10" localSheetId="3" hidden="1">"0;$L$70;$H$40;=;;5 competitors;Effectiveness;0;"</definedName>
    <definedName name="solver_node11" localSheetId="14" hidden="1">"2;$K$34;$G$39;300;0.2;Good;Terminal;1;"</definedName>
    <definedName name="solver_node11" localSheetId="15" hidden="1">"2;$K$34;$G$39;300;0.2;Good;Terminal;1;"</definedName>
    <definedName name="solver_node11" localSheetId="16" hidden="1">"2;$W$24;$S$26;5;0.4;Low;Terminal;1;"</definedName>
    <definedName name="solver_node11" localSheetId="18" hidden="1">"2;$K$34;$G$39;300;0.2;Good;Terminal;1;"</definedName>
    <definedName name="solver_node11" localSheetId="3" hidden="1">"0;$H$115;$D$115;0;0.5;Medium;Competitors;0;"</definedName>
    <definedName name="solver_node12" localSheetId="14" hidden="1">"2;$K$39;$G$39;40;0.5;Fair;Terminal;1;"</definedName>
    <definedName name="solver_node12" localSheetId="15" hidden="1">"2;$K$39;$G$39;40;0.5;Fair;Terminal;1;"</definedName>
    <definedName name="solver_node12" localSheetId="16" hidden="1">"2;$W$29;$S$26;15;0.6;High;Terminal;1;"</definedName>
    <definedName name="solver_node12" localSheetId="18" hidden="1">"2;$K$39;$G$39;40;0.5;Fair;Terminal;1;"</definedName>
    <definedName name="solver_node12" localSheetId="3" hidden="1">"0;$H$190;$D$115;=;;Low;Competitors;0;"</definedName>
    <definedName name="solver_node13" localSheetId="14" hidden="1">"2;$K$44;$G$39;-100;0.3;Poor;Terminal;1;"</definedName>
    <definedName name="solver_node13" localSheetId="15" hidden="1">"2;$K$44;$G$39;-100;0.3;Poor;Terminal;1;"</definedName>
    <definedName name="solver_node13" localSheetId="16" hidden="1">"2;$O$34;$K$25;0;0.2;No suit;Terminal;1;"</definedName>
    <definedName name="solver_node13" localSheetId="18" hidden="1">"2;$K$44;$G$39;-100;0.3;Poor;Terminal;1;"</definedName>
    <definedName name="solver_node13" localSheetId="3" hidden="1">"2;$P$20;$L$25;=0;;Good;Terminal;1;"</definedName>
    <definedName name="solver_node14" localSheetId="16" hidden="1">"2;$K$39;$G$32;0;0.5;Opponent loses;Terminal;1;"</definedName>
    <definedName name="solver_node14" localSheetId="3" hidden="1">"2;$P$25;$L$25;0;;Fair;Terminal;1;"</definedName>
    <definedName name="solver_node15" localSheetId="3" hidden="1">"2;$P$30;$L$25;0;;Poor;Terminal;1;"</definedName>
    <definedName name="solver_node16" localSheetId="3" hidden="1">"2;$P$35;$L$40;=0;;Good;Terminal;1;"</definedName>
    <definedName name="solver_node17" localSheetId="3" hidden="1">"2;$P$40;$L$40;=0;;Fair;Terminal;1;"</definedName>
    <definedName name="solver_node18" localSheetId="3" hidden="1">"2;$P$45;$L$40;=0;;Poor;Terminal;1;"</definedName>
    <definedName name="solver_node19" localSheetId="3" hidden="1">"2;$P$50;$L$55;=0;;Good;Terminal;1;"</definedName>
    <definedName name="solver_node2" localSheetId="10" hidden="1">"2;$G$4;$C$6;0;;Decision 1;Terminal;1;"</definedName>
    <definedName name="solver_node2" localSheetId="11" hidden="1">"2;$G$4;$C$9;0;;Single Version;Terminal;1;"</definedName>
    <definedName name="solver_node2" localSheetId="12" hidden="1">"0;$G$9;$C$16;0;;Single Version;Market;1;"</definedName>
    <definedName name="solver_node2" localSheetId="13" hidden="1">"0;$G$9;$C$21;0;;Single Version;Market;1;"</definedName>
    <definedName name="solver_node2" localSheetId="14" hidden="1">"0;$G$9;$C$24;0;;Single Version;Market;1;"</definedName>
    <definedName name="solver_node2" localSheetId="15" hidden="1">"0;$G$9;$C$24;0;;Single Version;Market;1;"</definedName>
    <definedName name="solver_node2" localSheetId="16" hidden="1">"2;$G$4;$C$18;4;;Settle;Terminal;1;"</definedName>
    <definedName name="solver_node2" localSheetId="18" hidden="1">"0;$G$9;$C$24;0;;Single Version;Market;1;"</definedName>
    <definedName name="solver_node2" localSheetId="3" hidden="1">"0;$H$40;$D$115;0;0.5;High;Competitors;0;"</definedName>
    <definedName name="solver_node20" localSheetId="3" hidden="1">"2;$P$55;$L$55;=0;;Fair;Terminal;1;"</definedName>
    <definedName name="solver_node21" localSheetId="3" hidden="1">"2;$P$60;$L$55;=0;;Poor;Terminal;1;"</definedName>
    <definedName name="solver_node22" localSheetId="3" hidden="1">"2;$P$65;$L$70;=0;;Good;Terminal;1;"</definedName>
    <definedName name="solver_node23" localSheetId="3" hidden="1">"2;$P$70;$L$70;=0;;Fair;Terminal;1;"</definedName>
    <definedName name="solver_node24" localSheetId="3" hidden="1">"2;$P$75;$L$70;=0;;Poor;Terminal;1;"</definedName>
    <definedName name="solver_node25" localSheetId="3" hidden="1">"0;$L$85;$H$115;0;;1 competitor;Effectiveness;0;"</definedName>
    <definedName name="solver_node26" localSheetId="3" hidden="1">"2;$P$80;$L$85;=0;;Good;Terminal;1;"</definedName>
    <definedName name="solver_node27" localSheetId="3" hidden="1">"2;$P$85;$L$85;0;;Fair;Terminal;1;"</definedName>
    <definedName name="solver_node28" localSheetId="3" hidden="1">"2;$P$90;$L$85;0;;Poor;Terminal;1;"</definedName>
    <definedName name="solver_node29" localSheetId="3" hidden="1">"0;$L$100;$H$115;0;;2 competitors;Effectiveness;0;"</definedName>
    <definedName name="solver_node3" localSheetId="10" hidden="1">"2;$G$9;$C$6;0;;Decision 2;Terminal;1;"</definedName>
    <definedName name="solver_node3" localSheetId="11" hidden="1">"2;$G$9;$C$9;0;;Two Versions;Terminal;1;"</definedName>
    <definedName name="solver_node3" localSheetId="12" hidden="1">"2;$K$4;$G$9;100;0.2;Good;Terminal;1;"</definedName>
    <definedName name="solver_node3" localSheetId="13" hidden="1">"2;$K$4;$G$9;100;0.2;Good;Terminal;1;"</definedName>
    <definedName name="solver_node3" localSheetId="14" hidden="1">"2;$K$4;$G$9;100;0.2;Good;Terminal;1;"</definedName>
    <definedName name="solver_node3" localSheetId="15" hidden="1">"2;$K$4;$G$9;100;0.2;Good;Terminal;1;"</definedName>
    <definedName name="solver_node3" localSheetId="16" hidden="1">"0;$G$32;$C$18;0;;Wait;Opponent Outcome;1;"</definedName>
    <definedName name="solver_node3" localSheetId="18" hidden="1">"2;$K$4;$G$9;100;0.2;Good;Terminal;1;"</definedName>
    <definedName name="solver_node3" localSheetId="3" hidden="1">"0;$L$10;$H$40;0;;1 competitor;Effectiveness;0;"</definedName>
    <definedName name="solver_node30" localSheetId="3" hidden="1">"2;$P$95;$L$100;=0;;Good;Terminal;1;"</definedName>
    <definedName name="solver_node31" localSheetId="3" hidden="1">"2;$P$100;$L$100;0;;Fair;Terminal;1;"</definedName>
    <definedName name="solver_node32" localSheetId="3" hidden="1">"2;$P$105;$L$100;0;;Poor;Terminal;1;"</definedName>
    <definedName name="solver_node33" localSheetId="3" hidden="1">"0;$L$115;$H$115;=;;3 competitors;Effectiveness;0;"</definedName>
    <definedName name="solver_node34" localSheetId="3" hidden="1">"2;$P$110;$L$115;=0;;Good;Terminal;1;"</definedName>
    <definedName name="solver_node35" localSheetId="3" hidden="1">"2;$P$115;$L$115;=0;;Fair;Terminal;1;"</definedName>
    <definedName name="solver_node36" localSheetId="3" hidden="1">"2;$P$120;$L$115;=0;;Poor;Terminal;1;"</definedName>
    <definedName name="solver_node37" localSheetId="3" hidden="1">"0;$L$130;$H$115;=;;4 competitors;Effectiveness;0;"</definedName>
    <definedName name="solver_node38" localSheetId="3" hidden="1">"2;$P$125;$L$130;=0;;Good;Terminal;1;"</definedName>
    <definedName name="solver_node39" localSheetId="3" hidden="1">"2;$P$130;$L$130;=0;;Fair;Terminal;1;"</definedName>
    <definedName name="solver_node4" localSheetId="11" hidden="1">"2;$G$14;$C$9;0;;Full Line;Terminal;1;"</definedName>
    <definedName name="solver_node4" localSheetId="12" hidden="1">"2;$K$9;$G$9;60;0.5;Fair;Terminal;1;"</definedName>
    <definedName name="solver_node4" localSheetId="13" hidden="1">"2;$K$9;$G$9;60;0.5;Fair;Terminal;1;"</definedName>
    <definedName name="solver_node4" localSheetId="14" hidden="1">"2;$K$9;$G$9;60;0.5;Fair;Terminal;1;"</definedName>
    <definedName name="solver_node4" localSheetId="15" hidden="1">"2;$K$9;$G$9;60;0.5;Fair;Terminal;1;"</definedName>
    <definedName name="solver_node4" localSheetId="16" hidden="1">"0;$K$25;$G$32;0;0.5;Opponent wins;Opponent Response;1;"</definedName>
    <definedName name="solver_node4" localSheetId="18" hidden="1">"2;$K$9;$G$9;60;0.5;Fair;Terminal;1;"</definedName>
    <definedName name="solver_node4" localSheetId="3" hidden="1">"2;$P$5;$L$10;=0;;Good;Terminal;1;"</definedName>
    <definedName name="solver_node40" localSheetId="3" hidden="1">"2;$P$135;$L$130;=0;;Poor;Terminal;1;"</definedName>
    <definedName name="solver_node41" localSheetId="3" hidden="1">"0;$L$145;$H$115;=;;5 competitors;Effectiveness;0;"</definedName>
    <definedName name="solver_node42" localSheetId="3" hidden="1">"2;$P$140;$L$145;=0;;Good;Terminal;1;"</definedName>
    <definedName name="solver_node43" localSheetId="3" hidden="1">"2;$P$145;$L$145;=0;;Fair;Terminal;1;"</definedName>
    <definedName name="solver_node44" localSheetId="3" hidden="1">"2;$P$150;$L$145;=0;;Poor;Terminal;1;"</definedName>
    <definedName name="solver_node45" localSheetId="3" hidden="1">"0;$L$160;$H$190;0;;1 competitor;Effectiveness;0;"</definedName>
    <definedName name="solver_node46" localSheetId="3" hidden="1">"2;$P$155;$L$160;=0;;Good;Terminal;1;"</definedName>
    <definedName name="solver_node47" localSheetId="3" hidden="1">"2;$P$160;$L$160;0;;Fair;Terminal;1;"</definedName>
    <definedName name="solver_node48" localSheetId="3" hidden="1">"2;$P$165;$L$160;0;;Poor;Terminal;1;"</definedName>
    <definedName name="solver_node49" localSheetId="3" hidden="1">"0;$L$175;$H$190;0;;2 competitors;Effectiveness;0;"</definedName>
    <definedName name="solver_node5" localSheetId="11" hidden="1">"2;$K$14;$G$9;;;Poor;Terminal;1;"</definedName>
    <definedName name="solver_node5" localSheetId="12" hidden="1">"2;$K$14;$G$9;-10;0.3;Poor;Terminal;1;"</definedName>
    <definedName name="solver_node5" localSheetId="13" hidden="1">"2;$K$14;$G$9;-10;0.3;Poor;Terminal;1;"</definedName>
    <definedName name="solver_node5" localSheetId="14" hidden="1">"2;$K$14;$G$9;-10;0.3;Poor;Terminal;1;"</definedName>
    <definedName name="solver_node5" localSheetId="15" hidden="1">"2;$K$14;$G$9;-10;0.3;Poor;Terminal;1;"</definedName>
    <definedName name="solver_node5" localSheetId="16" hidden="1">"1;$O$17;$K$25;0;0.8;Opponent sues;Our Options;1;"</definedName>
    <definedName name="solver_node5" localSheetId="18" hidden="1">"2;$K$14;$G$9;-10;0.3;Poor;Terminal;1;"</definedName>
    <definedName name="solver_node5" localSheetId="3" hidden="1">"2;$P$10;$L$10;0;;Fair;Terminal;1;"</definedName>
    <definedName name="solver_node50" localSheetId="3" hidden="1">"2;$P$170;$L$175;=0;;Good;Terminal;1;"</definedName>
    <definedName name="solver_node51" localSheetId="3" hidden="1">"2;$P$175;$L$175;0;;Fair;Terminal;1;"</definedName>
    <definedName name="solver_node52" localSheetId="3" hidden="1">"2;$P$180;$L$175;0;;Poor;Terminal;1;"</definedName>
    <definedName name="solver_node53" localSheetId="3" hidden="1">"0;$L$190;$H$190;=;;3 competitors;Effectiveness;0;"</definedName>
    <definedName name="solver_node54" localSheetId="3" hidden="1">"2;$P$185;$L$190;=0;;Good;Terminal;1;"</definedName>
    <definedName name="solver_node55" localSheetId="3" hidden="1">"2;$P$190;$L$190;=0;;Fair;Terminal;1;"</definedName>
    <definedName name="solver_node56" localSheetId="3" hidden="1">"2;$P$195;$L$190;=0;;Poor;Terminal;1;"</definedName>
    <definedName name="solver_node57" localSheetId="3" hidden="1">"0;$L$205;$H$190;=;;4 competitors;Effectiveness;0;"</definedName>
    <definedName name="solver_node58" localSheetId="3" hidden="1">"2;$P$200;$L$205;=0;;Good;Terminal;1;"</definedName>
    <definedName name="solver_node59" localSheetId="3" hidden="1">"2;$P$205;$L$205;=0;;Fair;Terminal;1;"</definedName>
    <definedName name="solver_node6" localSheetId="11" hidden="1">"2;$G$19;$C$16;0;;Two Versions;Terminal;1;"</definedName>
    <definedName name="solver_node6" localSheetId="12" hidden="1">"2;$G$19;$C$16;0;;Two Versions;Terminal;1;"</definedName>
    <definedName name="solver_node6" localSheetId="13" hidden="1">"0;$G$24;$C$21;0;;Two Versions;Market;1;"</definedName>
    <definedName name="solver_node6" localSheetId="14" hidden="1">"0;$G$24;$C$24;0;;Two Versions;Market;1;"</definedName>
    <definedName name="solver_node6" localSheetId="15" hidden="1">"0;$G$24;$C$24;0;;Two Versions;Market;1;"</definedName>
    <definedName name="solver_node6" localSheetId="16" hidden="1">"2;$S$9;$O$17;8;;Settle;Terminal;1;"</definedName>
    <definedName name="solver_node6" localSheetId="18" hidden="1">"0;$G$24;$C$24;0;;Two Versions;Market;1;"</definedName>
    <definedName name="solver_node6" localSheetId="3" hidden="1">"2;$P$15;$L$10;0;;Poor;Terminal;1;"</definedName>
    <definedName name="solver_node60" localSheetId="3" hidden="1">"2;$P$210;$L$205;=0;;Poor;Terminal;1;"</definedName>
    <definedName name="solver_node61" localSheetId="3" hidden="1">"0;$L$220;$H$190;=;;5 competitors;Effectiveness;0;"</definedName>
    <definedName name="solver_node62" localSheetId="3" hidden="1">"2;$P$215;$L$220;=0;;Good;Terminal;1;"</definedName>
    <definedName name="solver_node63" localSheetId="3" hidden="1">"2;$P$220;$L$220;=0;;Fair;Terminal;1;"</definedName>
    <definedName name="solver_node64" localSheetId="3" hidden="1">"2;$P$225;$L$220;=0;;Poor;Terminal;1;"</definedName>
    <definedName name="solver_node7" localSheetId="11" hidden="1">"2;$G$24;$C$16;0;;Full Line;Terminal;1;"</definedName>
    <definedName name="solver_node7" localSheetId="12" hidden="1">"2;$G$24;$C$16;0;;Full Line;Terminal;1;"</definedName>
    <definedName name="solver_node7" localSheetId="13" hidden="1">"2;$K$19;$G$24;200;0.2;Good;Terminal;1;"</definedName>
    <definedName name="solver_node7" localSheetId="14" hidden="1">"2;$K$19;$G$24;200;0.2;Good;Terminal;1;"</definedName>
    <definedName name="solver_node7" localSheetId="15" hidden="1">"0;$G$39;$C$24;0;;Full Line;Market;1;"</definedName>
    <definedName name="solver_node7" localSheetId="16" hidden="1">"0;$S$16;$O$17;0;;Trial: contest patent;Trial Result;1;"</definedName>
    <definedName name="solver_node7" localSheetId="18" hidden="1">"0;$G$39;$C$24;0;;Full Line;Market;1;"</definedName>
    <definedName name="solver_node7" localSheetId="3" hidden="1">"0;$L$25;$H$40;0;;2 competitors;Effectiveness;0;"</definedName>
    <definedName name="solver_node8" localSheetId="13" hidden="1">"2;$K$24;$G$24;50;0.5;Fair;Terminal;1;"</definedName>
    <definedName name="solver_node8" localSheetId="14" hidden="1">"2;$K$24;$G$24;50;0.5;Fair;Terminal;1;"</definedName>
    <definedName name="solver_node8" localSheetId="15" hidden="1">"2;$K$19;$G$24;200;0.2;Good;Terminal;1;"</definedName>
    <definedName name="solver_node8" localSheetId="16" hidden="1">"2;$W$14;$S$16;0;0.3;We win;Terminal;1;"</definedName>
    <definedName name="solver_node8" localSheetId="18" hidden="1">"2;$K$19;$G$24;200;0.2;Good;Terminal;1;"</definedName>
    <definedName name="solver_node8" localSheetId="3" hidden="1">"0;$L$40;$H$40;=;;3 competitors;Effectiveness;0;"</definedName>
    <definedName name="solver_node9" localSheetId="13" hidden="1">"2;$K$29;$G$24;-40;0.3;Poor;Terminal;1;"</definedName>
    <definedName name="solver_node9" localSheetId="14" hidden="1">"2;$K$29;$G$24;-40;0.3;Poor;Terminal;1;"</definedName>
    <definedName name="solver_node9" localSheetId="15" hidden="1">"2;$K$24;$G$24;50;0.5;Fair;Terminal;1;"</definedName>
    <definedName name="solver_node9" localSheetId="16" hidden="1">"2;$W$19;$S$16;10;0.7;We lose;Terminal;1;"</definedName>
    <definedName name="solver_node9" localSheetId="18" hidden="1">"2;$K$24;$G$24;50;0.5;Fair;Terminal;1;"</definedName>
    <definedName name="solver_node9" localSheetId="3" hidden="1">"0;$L$55;$H$40;=;;4 competitors;Effectiveness;0;"</definedName>
    <definedName name="solver_nodes" localSheetId="10" hidden="1">3</definedName>
    <definedName name="solver_nodes" localSheetId="11" hidden="1">4</definedName>
    <definedName name="solver_nodes" localSheetId="12" hidden="1">7</definedName>
    <definedName name="solver_nodes" localSheetId="13" hidden="1">10</definedName>
    <definedName name="solver_nodes" localSheetId="14" hidden="1">13</definedName>
    <definedName name="solver_nodes" localSheetId="15" hidden="1">13</definedName>
    <definedName name="solver_nodes" localSheetId="16" hidden="1">14</definedName>
    <definedName name="solver_nodes" localSheetId="18" hidden="1">13</definedName>
    <definedName name="solver_nodes" localSheetId="3" hidden="1">64</definedName>
    <definedName name="solver_tree_a" localSheetId="10" hidden="1">1</definedName>
    <definedName name="solver_tree_a" localSheetId="11" hidden="1">1</definedName>
    <definedName name="solver_tree_a" localSheetId="12" hidden="1">1</definedName>
    <definedName name="solver_tree_a" localSheetId="13" hidden="1">1</definedName>
    <definedName name="solver_tree_a" localSheetId="14" hidden="1">1</definedName>
    <definedName name="solver_tree_a" localSheetId="3" hidden="1">1</definedName>
    <definedName name="solver_tree_b" localSheetId="10" hidden="1">1</definedName>
    <definedName name="solver_tree_b" localSheetId="11" hidden="1">1</definedName>
    <definedName name="solver_tree_b" localSheetId="12" hidden="1">1</definedName>
    <definedName name="solver_tree_b" localSheetId="13" hidden="1">1</definedName>
    <definedName name="solver_tree_b" localSheetId="14" hidden="1">1</definedName>
    <definedName name="solver_tree_b" localSheetId="3" hidden="1">1</definedName>
    <definedName name="solver_tree_ce" localSheetId="14" hidden="1">1</definedName>
    <definedName name="solver_tree_ce" localSheetId="15" hidden="1">1</definedName>
    <definedName name="solver_tree_ce" localSheetId="16" hidden="1">1</definedName>
    <definedName name="solver_tree_ce" localSheetId="18" hidden="1">2</definedName>
    <definedName name="solver_tree_dn" localSheetId="14" hidden="1">2</definedName>
    <definedName name="solver_tree_dn" localSheetId="15" hidden="1">1</definedName>
    <definedName name="solver_tree_dn" localSheetId="16" hidden="1">2</definedName>
    <definedName name="solver_tree_dn" localSheetId="18" hidden="1">1</definedName>
    <definedName name="solver_tree_rt" localSheetId="10" hidden="1">999999999999</definedName>
    <definedName name="solver_tree_rt" localSheetId="11" hidden="1">999999999999</definedName>
    <definedName name="solver_tree_rt" localSheetId="12" hidden="1">999999999999</definedName>
    <definedName name="solver_tree_rt" localSheetId="13" hidden="1">999999999999</definedName>
    <definedName name="solver_tree_rt" localSheetId="14" hidden="1">999999999999</definedName>
    <definedName name="solver_tree_rt" localSheetId="15" hidden="1">250</definedName>
    <definedName name="solver_tree_rt" localSheetId="3" hidden="1">1000000000000</definedName>
    <definedName name="solver_treeroot" localSheetId="11" hidden="1">'13.16'!$B$2</definedName>
    <definedName name="solver_treeroot" localSheetId="14" hidden="1">'13.20'!$B$2</definedName>
    <definedName name="solver_treeroot" localSheetId="15" hidden="1">'13.21'!$B$2</definedName>
    <definedName name="solver_treeroot" localSheetId="3" hidden="1">'13.4'!$C$3</definedName>
    <definedName name="solver_typ" localSheetId="14" hidden="1">2</definedName>
    <definedName name="solver_typ" localSheetId="15" hidden="1">2</definedName>
    <definedName name="solver_typ" localSheetId="3" hidden="1">2</definedName>
    <definedName name="solver_ver" localSheetId="14" hidden="1">9</definedName>
    <definedName name="solver_ver" localSheetId="15" hidden="1">16</definedName>
    <definedName name="solver_ver" localSheetId="3" hidden="1">16</definedName>
    <definedName name="TreeData" localSheetId="0">'13.1'!$GI$1001:$GW$1004</definedName>
    <definedName name="TreeData" localSheetId="9">'13.10'!$GI$1001:$GW$1013</definedName>
    <definedName name="TreeData" localSheetId="1">'13.2'!$GI$1001:$GW$1006</definedName>
    <definedName name="TreeData" localSheetId="2">'13.3'!$GI$1001:$GW$1012</definedName>
    <definedName name="TreeData" localSheetId="4">'13.5'!$GH$1001:$GV$1013</definedName>
    <definedName name="TreeData" localSheetId="5">'13.6'!$GH$1001:$GV$1013</definedName>
    <definedName name="TreeData" localSheetId="6">'13.7'!$GH$1001:$GV$1013</definedName>
    <definedName name="TreeData" localSheetId="7">'13.8'!$GH$1001:$GV$1014</definedName>
    <definedName name="TreeData" localSheetId="8">'13.9'!$GH$1001:$GV$1014</definedName>
    <definedName name="TreeDiagBase" localSheetId="0">'13.1'!$B$1</definedName>
    <definedName name="TreeDiagBase" localSheetId="9">'13.10'!$C$2</definedName>
    <definedName name="TreeDiagBase" localSheetId="1">'13.2'!$B$1</definedName>
    <definedName name="TreeDiagBase" localSheetId="2">'13.3'!$B$1</definedName>
    <definedName name="TreeDiagBase" localSheetId="4">'13.5'!$B$2</definedName>
    <definedName name="TreeDiagBase" localSheetId="5">'13.6'!$B$2</definedName>
    <definedName name="TreeDiagBase" localSheetId="6">'13.7'!$B$2</definedName>
    <definedName name="TreeDiagBase" localSheetId="7">'13.8'!$B$2</definedName>
    <definedName name="TreeDiagBase" localSheetId="8">'13.9'!$B$2</definedName>
    <definedName name="TreeDiagram" localSheetId="0">'13.1'!$B$1:$H$14</definedName>
    <definedName name="TreeDiagram" localSheetId="9">'13.10'!$C$2:$M$45</definedName>
    <definedName name="TreeDiagram" localSheetId="1">'13.2'!$B$1:$H$24</definedName>
    <definedName name="TreeDiagram" localSheetId="2">'13.3'!$B$1:$P$44</definedName>
    <definedName name="TreeDiagram" localSheetId="4">'13.5'!$B$2:$L$45</definedName>
    <definedName name="TreeDiagram" localSheetId="5">'13.6'!$B$2:$L$45</definedName>
    <definedName name="TreeDiagram" localSheetId="6">'13.7'!$B$2:$T$45</definedName>
    <definedName name="TreeDiagram" localSheetId="7">'13.8'!$B$2:$X$40</definedName>
    <definedName name="TreeDiagram" localSheetId="8">'13.9'!$B$2:$X$40</definedName>
    <definedName name="UseExpUtility" localSheetId="0">FALSE</definedName>
    <definedName name="UseExpUtility" localSheetId="9">FALSE</definedName>
    <definedName name="UseExpUtility" localSheetId="1">FALSE</definedName>
    <definedName name="UseExpUtility" localSheetId="2">FALSE</definedName>
    <definedName name="UseExpUtility" localSheetId="4">FALSE</definedName>
    <definedName name="UseExpUtility" localSheetId="5">FALSE</definedName>
    <definedName name="UseExpUtility" localSheetId="6">FALSE</definedName>
    <definedName name="UseExpUtility" localSheetId="7">FALSE</definedName>
    <definedName name="UseExpUtility" localSheetId="8">FALSE</definedName>
  </definedNames>
  <calcPr calcId="162913"/>
</workbook>
</file>

<file path=xl/calcChain.xml><?xml version="1.0" encoding="utf-8"?>
<calcChain xmlns="http://schemas.openxmlformats.org/spreadsheetml/2006/main">
  <c r="O226" i="37" l="1"/>
  <c r="N226" i="37"/>
  <c r="Q225" i="37"/>
  <c r="N221" i="37"/>
  <c r="Q220" i="37" s="1"/>
  <c r="O221" i="37" s="1"/>
  <c r="K221" i="37"/>
  <c r="N216" i="37"/>
  <c r="Q215" i="37" s="1"/>
  <c r="O216" i="37" s="1"/>
  <c r="N211" i="37"/>
  <c r="Q210" i="37"/>
  <c r="O211" i="37" s="1"/>
  <c r="N206" i="37"/>
  <c r="K206" i="37"/>
  <c r="Q205" i="37"/>
  <c r="O206" i="37" s="1"/>
  <c r="N201" i="37"/>
  <c r="Q200" i="37"/>
  <c r="O201" i="37" s="1"/>
  <c r="O196" i="37"/>
  <c r="N196" i="37"/>
  <c r="Q195" i="37"/>
  <c r="N191" i="37"/>
  <c r="Q190" i="37" s="1"/>
  <c r="O191" i="37" s="1"/>
  <c r="K191" i="37"/>
  <c r="G191" i="37"/>
  <c r="O186" i="37"/>
  <c r="N186" i="37"/>
  <c r="Q185" i="37"/>
  <c r="Q180" i="37"/>
  <c r="O181" i="37" s="1"/>
  <c r="K176" i="37"/>
  <c r="Q175" i="37"/>
  <c r="O176" i="37" s="1"/>
  <c r="O171" i="37"/>
  <c r="N171" i="37"/>
  <c r="Q170" i="37"/>
  <c r="Q165" i="37"/>
  <c r="O166" i="37" s="1"/>
  <c r="K161" i="37"/>
  <c r="Q160" i="37"/>
  <c r="O161" i="37" s="1"/>
  <c r="O156" i="37"/>
  <c r="N156" i="37"/>
  <c r="Q155" i="37"/>
  <c r="N151" i="37"/>
  <c r="Q150" i="37" s="1"/>
  <c r="O151" i="37" s="1"/>
  <c r="N146" i="37"/>
  <c r="Q145" i="37" s="1"/>
  <c r="O146" i="37" s="1"/>
  <c r="K146" i="37"/>
  <c r="N141" i="37"/>
  <c r="Q140" i="37"/>
  <c r="O141" i="37" s="1"/>
  <c r="N136" i="37"/>
  <c r="Q135" i="37"/>
  <c r="O136" i="37" s="1"/>
  <c r="O131" i="37"/>
  <c r="N131" i="37"/>
  <c r="K131" i="37"/>
  <c r="Q130" i="37"/>
  <c r="O126" i="37"/>
  <c r="N126" i="37"/>
  <c r="Q125" i="37"/>
  <c r="N121" i="37"/>
  <c r="Q120" i="37" s="1"/>
  <c r="O121" i="37" s="1"/>
  <c r="N116" i="37"/>
  <c r="K116" i="37"/>
  <c r="G116" i="37"/>
  <c r="C116" i="37"/>
  <c r="Q115" i="37"/>
  <c r="O116" i="37" s="1"/>
  <c r="O111" i="37"/>
  <c r="N111" i="37"/>
  <c r="Q110" i="37"/>
  <c r="Q105" i="37"/>
  <c r="O106" i="37" s="1"/>
  <c r="K101" i="37"/>
  <c r="Q100" i="37"/>
  <c r="O101" i="37" s="1"/>
  <c r="O96" i="37"/>
  <c r="N96" i="37"/>
  <c r="Q95" i="37"/>
  <c r="Q90" i="37"/>
  <c r="O91" i="37" s="1"/>
  <c r="K86" i="37"/>
  <c r="Q85" i="37"/>
  <c r="O86" i="37" s="1"/>
  <c r="O81" i="37"/>
  <c r="N81" i="37"/>
  <c r="Q80" i="37"/>
  <c r="N76" i="37"/>
  <c r="Q75" i="37" s="1"/>
  <c r="O76" i="37" s="1"/>
  <c r="N71" i="37"/>
  <c r="Q70" i="37" s="1"/>
  <c r="O71" i="37" s="1"/>
  <c r="K71" i="37"/>
  <c r="N66" i="37"/>
  <c r="Q65" i="37"/>
  <c r="O66" i="37" s="1"/>
  <c r="N61" i="37"/>
  <c r="Q60" i="37"/>
  <c r="O61" i="37" s="1"/>
  <c r="O56" i="37"/>
  <c r="N56" i="37"/>
  <c r="K56" i="37"/>
  <c r="Q55" i="37"/>
  <c r="O51" i="37"/>
  <c r="N51" i="37"/>
  <c r="Q50" i="37"/>
  <c r="N46" i="37"/>
  <c r="Q45" i="37" s="1"/>
  <c r="O46" i="37" s="1"/>
  <c r="N41" i="37"/>
  <c r="Q40" i="37" s="1"/>
  <c r="O41" i="37" s="1"/>
  <c r="K41" i="37"/>
  <c r="G41" i="37"/>
  <c r="N36" i="37"/>
  <c r="Q35" i="37" s="1"/>
  <c r="O36" i="37" s="1"/>
  <c r="Q30" i="37"/>
  <c r="O31" i="37" s="1"/>
  <c r="O26" i="37"/>
  <c r="K26" i="37"/>
  <c r="Q25" i="37"/>
  <c r="N21" i="37"/>
  <c r="Q20" i="37" s="1"/>
  <c r="O21" i="37" s="1"/>
  <c r="Q15" i="37"/>
  <c r="O16" i="37" s="1"/>
  <c r="O11" i="37"/>
  <c r="K11" i="37"/>
  <c r="Q10" i="37"/>
  <c r="N6" i="37"/>
  <c r="Q5" i="37" s="1"/>
  <c r="O6" i="37" s="1"/>
  <c r="K45" i="36" l="1"/>
  <c r="K40" i="36"/>
  <c r="G40" i="36"/>
  <c r="H39" i="36" s="1"/>
  <c r="K35" i="36"/>
  <c r="K30" i="36"/>
  <c r="K25" i="36"/>
  <c r="K20" i="36"/>
  <c r="G25" i="36" s="1"/>
  <c r="H24" i="36" s="1"/>
  <c r="K15" i="36"/>
  <c r="K10" i="36"/>
  <c r="G10" i="36"/>
  <c r="H9" i="36" s="1"/>
  <c r="K5" i="36"/>
  <c r="X39" i="35"/>
  <c r="J40" i="35" s="1"/>
  <c r="I37" i="35"/>
  <c r="N35" i="35"/>
  <c r="X34" i="35"/>
  <c r="M32" i="35"/>
  <c r="V30" i="35"/>
  <c r="X29" i="35"/>
  <c r="U27" i="35"/>
  <c r="X24" i="35"/>
  <c r="V25" i="35" s="1"/>
  <c r="X19" i="35"/>
  <c r="V20" i="35" s="1"/>
  <c r="U17" i="35"/>
  <c r="R17" i="35" s="1"/>
  <c r="X14" i="35"/>
  <c r="V15" i="35" s="1"/>
  <c r="X9" i="35"/>
  <c r="R10" i="35" s="1"/>
  <c r="X4" i="35"/>
  <c r="F5" i="35" s="1"/>
  <c r="X39" i="34"/>
  <c r="J40" i="34" s="1"/>
  <c r="I37" i="34"/>
  <c r="N35" i="34"/>
  <c r="X34" i="34"/>
  <c r="M32" i="34"/>
  <c r="V30" i="34"/>
  <c r="X29" i="34"/>
  <c r="U27" i="34"/>
  <c r="X24" i="34"/>
  <c r="V25" i="34" s="1"/>
  <c r="X19" i="34"/>
  <c r="V20" i="34" s="1"/>
  <c r="U17" i="34"/>
  <c r="R17" i="34" s="1"/>
  <c r="X14" i="34"/>
  <c r="V15" i="34" s="1"/>
  <c r="X9" i="34"/>
  <c r="R10" i="34" s="1"/>
  <c r="J45" i="32"/>
  <c r="J40" i="32"/>
  <c r="J35" i="32"/>
  <c r="F40" i="32" s="1"/>
  <c r="J30" i="32"/>
  <c r="J25" i="32"/>
  <c r="F25" i="32" s="1"/>
  <c r="J20" i="32"/>
  <c r="J15" i="32"/>
  <c r="J10" i="32"/>
  <c r="F10" i="32"/>
  <c r="B25" i="32" s="1"/>
  <c r="J5" i="32"/>
  <c r="R27" i="35" l="1"/>
  <c r="O18" i="35" s="1"/>
  <c r="R27" i="34"/>
  <c r="O18" i="34" s="1"/>
  <c r="C25" i="36"/>
  <c r="B25" i="36" s="1"/>
  <c r="J26" i="34" l="1"/>
  <c r="F33" i="34" s="1"/>
  <c r="B19" i="34" s="1"/>
  <c r="C18" i="34" s="1"/>
  <c r="O17" i="34"/>
  <c r="O17" i="35"/>
  <c r="J26" i="35"/>
  <c r="F33" i="35" s="1"/>
  <c r="B19" i="35" s="1"/>
  <c r="C18" i="35" s="1"/>
  <c r="L44" i="9" l="1"/>
  <c r="J45" i="9" s="1"/>
  <c r="L39" i="9"/>
  <c r="J40" i="9" s="1"/>
  <c r="L34" i="9"/>
  <c r="J35" i="9" s="1"/>
  <c r="F40" i="9" s="1"/>
  <c r="J30" i="9"/>
  <c r="L29" i="9"/>
  <c r="L24" i="9"/>
  <c r="J25" i="9" s="1"/>
  <c r="L19" i="9"/>
  <c r="J20" i="9" s="1"/>
  <c r="F25" i="9" s="1"/>
  <c r="J15" i="9"/>
  <c r="L14" i="9"/>
  <c r="L9" i="9"/>
  <c r="J10" i="9" s="1"/>
  <c r="J5" i="9"/>
  <c r="F10" i="9" s="1"/>
  <c r="L4" i="9"/>
  <c r="L44" i="26"/>
  <c r="J45" i="26" s="1"/>
  <c r="L39" i="26"/>
  <c r="J40" i="26" s="1"/>
  <c r="L34" i="26"/>
  <c r="J35" i="26" s="1"/>
  <c r="F40" i="26" s="1"/>
  <c r="L29" i="26"/>
  <c r="J30" i="26" s="1"/>
  <c r="L24" i="26"/>
  <c r="J25" i="26" s="1"/>
  <c r="L19" i="26"/>
  <c r="J20" i="26" s="1"/>
  <c r="F25" i="26" s="1"/>
  <c r="L14" i="26"/>
  <c r="J15" i="26" s="1"/>
  <c r="L9" i="26"/>
  <c r="J10" i="26" s="1"/>
  <c r="L4" i="26"/>
  <c r="J5" i="26" s="1"/>
  <c r="H14" i="21"/>
  <c r="F15" i="21" s="1"/>
  <c r="F10" i="21"/>
  <c r="H9" i="21"/>
  <c r="H4" i="21"/>
  <c r="F5" i="21" s="1"/>
  <c r="B10" i="21" s="1"/>
  <c r="C9" i="21" s="1"/>
  <c r="F10" i="26" l="1"/>
  <c r="B25" i="26" s="1"/>
  <c r="C24" i="26" s="1"/>
  <c r="B25" i="9"/>
  <c r="C24" i="9" s="1"/>
  <c r="L34" i="24"/>
  <c r="F35" i="24" s="1"/>
  <c r="L29" i="24"/>
  <c r="J30" i="24" s="1"/>
  <c r="L24" i="24"/>
  <c r="J25" i="24" s="1"/>
  <c r="L19" i="24"/>
  <c r="J20" i="24" s="1"/>
  <c r="L14" i="24"/>
  <c r="J15" i="24" s="1"/>
  <c r="L9" i="24"/>
  <c r="J10" i="24" s="1"/>
  <c r="L4" i="24"/>
  <c r="J5" i="24" s="1"/>
  <c r="L24" i="23"/>
  <c r="F25" i="23" s="1"/>
  <c r="L19" i="23"/>
  <c r="F20" i="23" s="1"/>
  <c r="L14" i="23"/>
  <c r="J15" i="23" s="1"/>
  <c r="L9" i="23"/>
  <c r="J10" i="23" s="1"/>
  <c r="L4" i="23"/>
  <c r="J5" i="23" s="1"/>
  <c r="H9" i="20"/>
  <c r="F10" i="20" s="1"/>
  <c r="H4" i="20"/>
  <c r="F5" i="20" s="1"/>
  <c r="B7" i="20" s="1"/>
  <c r="C6" i="20" s="1"/>
  <c r="I37" i="19"/>
  <c r="I40" i="19"/>
  <c r="M32" i="19"/>
  <c r="M35" i="19"/>
  <c r="U27" i="19"/>
  <c r="U30" i="19"/>
  <c r="U22" i="19"/>
  <c r="U25" i="19"/>
  <c r="Q27" i="19"/>
  <c r="U17" i="19"/>
  <c r="U20" i="19"/>
  <c r="U12" i="19"/>
  <c r="U15" i="19"/>
  <c r="Q17" i="19"/>
  <c r="Q10" i="19"/>
  <c r="M15" i="19"/>
  <c r="M18" i="19"/>
  <c r="I23" i="19"/>
  <c r="I26" i="19"/>
  <c r="E33" i="19"/>
  <c r="X39" i="19" s="1"/>
  <c r="J40" i="19" s="1"/>
  <c r="E5" i="19"/>
  <c r="X4" i="19" s="1"/>
  <c r="F5" i="19" s="1"/>
  <c r="I42" i="12"/>
  <c r="I45" i="12"/>
  <c r="I37" i="12"/>
  <c r="I40" i="12"/>
  <c r="I32" i="12"/>
  <c r="I35" i="12"/>
  <c r="E40" i="12"/>
  <c r="L39" i="12" s="1"/>
  <c r="J40" i="12" s="1"/>
  <c r="J41" i="12" s="1"/>
  <c r="I27" i="12"/>
  <c r="I30" i="12"/>
  <c r="I22" i="12"/>
  <c r="I25" i="12"/>
  <c r="I17" i="12"/>
  <c r="I20" i="12"/>
  <c r="E25" i="12"/>
  <c r="I12" i="12"/>
  <c r="I15" i="12"/>
  <c r="I7" i="12"/>
  <c r="I10" i="12"/>
  <c r="I2" i="12"/>
  <c r="I5" i="12"/>
  <c r="E10" i="12"/>
  <c r="L9" i="12" s="1"/>
  <c r="J10" i="12" s="1"/>
  <c r="J11" i="12" s="1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N24" i="9"/>
  <c r="L4" i="12" l="1"/>
  <c r="J5" i="12" s="1"/>
  <c r="J6" i="12" s="1"/>
  <c r="L19" i="12"/>
  <c r="J20" i="12" s="1"/>
  <c r="J21" i="12" s="1"/>
  <c r="L29" i="12"/>
  <c r="J30" i="12" s="1"/>
  <c r="J31" i="12" s="1"/>
  <c r="F10" i="23"/>
  <c r="B17" i="23" s="1"/>
  <c r="C16" i="23" s="1"/>
  <c r="F25" i="24"/>
  <c r="X19" i="19"/>
  <c r="V20" i="19" s="1"/>
  <c r="X29" i="19"/>
  <c r="V30" i="19" s="1"/>
  <c r="X14" i="19"/>
  <c r="V15" i="19" s="1"/>
  <c r="L14" i="12"/>
  <c r="J15" i="12" s="1"/>
  <c r="J16" i="12" s="1"/>
  <c r="F11" i="12" s="1"/>
  <c r="F10" i="12" s="1"/>
  <c r="L24" i="12"/>
  <c r="J25" i="12" s="1"/>
  <c r="J26" i="12" s="1"/>
  <c r="L34" i="12"/>
  <c r="J35" i="12" s="1"/>
  <c r="J36" i="12" s="1"/>
  <c r="L44" i="12"/>
  <c r="J45" i="12" s="1"/>
  <c r="J46" i="12" s="1"/>
  <c r="X34" i="19"/>
  <c r="N35" i="19" s="1"/>
  <c r="X9" i="19"/>
  <c r="R10" i="19" s="1"/>
  <c r="X24" i="19"/>
  <c r="V25" i="19" s="1"/>
  <c r="R27" i="19" s="1"/>
  <c r="F10" i="24"/>
  <c r="R17" i="19"/>
  <c r="F26" i="12" l="1"/>
  <c r="F25" i="12" s="1"/>
  <c r="B25" i="12" s="1"/>
  <c r="N18" i="19"/>
  <c r="F41" i="12"/>
  <c r="F40" i="12" s="1"/>
  <c r="B22" i="24"/>
  <c r="C21" i="24" s="1"/>
  <c r="O17" i="19"/>
  <c r="J26" i="19"/>
  <c r="F33" i="19" s="1"/>
  <c r="B19" i="19" s="1"/>
  <c r="C18" i="19" s="1"/>
  <c r="N26" i="9"/>
  <c r="B26" i="12" l="1"/>
  <c r="C24" i="12"/>
  <c r="O5" i="9"/>
  <c r="P5" i="9"/>
  <c r="N25" i="9"/>
</calcChain>
</file>

<file path=xl/sharedStrings.xml><?xml version="1.0" encoding="utf-8"?>
<sst xmlns="http://schemas.openxmlformats.org/spreadsheetml/2006/main" count="532" uniqueCount="84">
  <si>
    <t>Decision 1</t>
  </si>
  <si>
    <t>Decision 2</t>
  </si>
  <si>
    <t>Good</t>
  </si>
  <si>
    <t>Fair</t>
  </si>
  <si>
    <t>Poor</t>
  </si>
  <si>
    <t>Sensitivity to I20</t>
  </si>
  <si>
    <t>I20</t>
  </si>
  <si>
    <t>Payoff</t>
  </si>
  <si>
    <t>Action</t>
  </si>
  <si>
    <t>a</t>
  </si>
  <si>
    <t>b</t>
  </si>
  <si>
    <t>RT</t>
  </si>
  <si>
    <t>D</t>
  </si>
  <si>
    <t>Settle</t>
  </si>
  <si>
    <t>We win</t>
  </si>
  <si>
    <t>Opponent sues</t>
  </si>
  <si>
    <t>We lose</t>
  </si>
  <si>
    <t>Low</t>
  </si>
  <si>
    <t>Opponent wins</t>
  </si>
  <si>
    <t>High</t>
  </si>
  <si>
    <t>Wait</t>
  </si>
  <si>
    <t>No suit</t>
  </si>
  <si>
    <t>Trial: contest patent</t>
  </si>
  <si>
    <t>Trial: contest settlement</t>
  </si>
  <si>
    <t>Single Version</t>
  </si>
  <si>
    <t>Two Versions</t>
  </si>
  <si>
    <t>Full Line</t>
  </si>
  <si>
    <t>Actions</t>
  </si>
  <si>
    <t>Outcomes</t>
  </si>
  <si>
    <t>Optimal</t>
  </si>
  <si>
    <t>Utility</t>
  </si>
  <si>
    <t>Opponent loses</t>
  </si>
  <si>
    <t>Settle or Wait?</t>
  </si>
  <si>
    <t>Wait for resolution of opponent's suit</t>
  </si>
  <si>
    <t>Final action</t>
  </si>
  <si>
    <t>Expected</t>
  </si>
  <si>
    <t>Cost</t>
  </si>
  <si>
    <t>Parameter</t>
  </si>
  <si>
    <t>Decision</t>
  </si>
  <si>
    <t>TreePlan Academic Version, Only For Academic Use</t>
  </si>
  <si>
    <t>www.TreePlan.com</t>
  </si>
  <si>
    <t>Medium</t>
  </si>
  <si>
    <t>ID</t>
  </si>
  <si>
    <t>Name</t>
  </si>
  <si>
    <t>Value</t>
  </si>
  <si>
    <t>Prob</t>
  </si>
  <si>
    <t>Pred</t>
  </si>
  <si>
    <t>Kind</t>
  </si>
  <si>
    <t>NS</t>
  </si>
  <si>
    <t>S1</t>
  </si>
  <si>
    <t>S2</t>
  </si>
  <si>
    <t>S3</t>
  </si>
  <si>
    <t>S4</t>
  </si>
  <si>
    <t>S5</t>
  </si>
  <si>
    <t>Row</t>
  </si>
  <si>
    <t>Col</t>
  </si>
  <si>
    <t>Mark</t>
  </si>
  <si>
    <t>TreePlan</t>
  </si>
  <si>
    <t>E</t>
  </si>
  <si>
    <t>T</t>
  </si>
  <si>
    <t>$10 million</t>
  </si>
  <si>
    <t>$20 million</t>
  </si>
  <si>
    <t>$30 million</t>
  </si>
  <si>
    <t>$40 million</t>
  </si>
  <si>
    <t>$50 million</t>
  </si>
  <si>
    <t>1 competitor</t>
  </si>
  <si>
    <t>2 competitors</t>
  </si>
  <si>
    <t>3 competitors</t>
  </si>
  <si>
    <t>4 competitors</t>
  </si>
  <si>
    <t>5 competitors</t>
  </si>
  <si>
    <t>Test Market</t>
  </si>
  <si>
    <t>Full-scale</t>
  </si>
  <si>
    <t>Channel</t>
  </si>
  <si>
    <t>Demand</t>
  </si>
  <si>
    <t>Settle now</t>
  </si>
  <si>
    <t>X</t>
  </si>
  <si>
    <t>A</t>
  </si>
  <si>
    <t>B</t>
  </si>
  <si>
    <t>C</t>
  </si>
  <si>
    <t>EVPI</t>
  </si>
  <si>
    <t>EPPI</t>
  </si>
  <si>
    <t>Initial</t>
  </si>
  <si>
    <t>Final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</si>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</sst>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55"/>
      <name val="Calibri"/>
      <family val="2"/>
    </font>
    <font>
      <sz val="8"/>
      <name val="Calibri"/>
      <family val="2"/>
    </font>
    <font>
      <i/>
      <sz val="11"/>
      <color theme="1"/>
      <name val="Calibri"/>
      <family val="2"/>
    </font>
    <font>
      <i/>
      <sz val="11"/>
      <color rgb="FF000000"/>
      <name val="Calibri"/>
      <family val="2"/>
    </font>
    <font>
      <i/>
      <sz val="12"/>
      <color theme="1"/>
      <name val="Calibri"/>
      <family val="2"/>
    </font>
    <font>
      <b/>
      <i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5" fillId="0" borderId="0"/>
  </cellStyleXfs>
  <cellXfs count="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3" fillId="0" borderId="7" xfId="0" applyFont="1" applyBorder="1"/>
    <xf numFmtId="0" fontId="3" fillId="0" borderId="8" xfId="0" applyFont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164" fontId="0" fillId="0" borderId="0" xfId="0" applyNumberFormat="1"/>
    <xf numFmtId="0" fontId="2" fillId="0" borderId="1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0" xfId="0" applyFont="1"/>
    <xf numFmtId="0" fontId="0" fillId="0" borderId="0" xfId="0" applyAlignment="1"/>
    <xf numFmtId="0" fontId="6" fillId="0" borderId="0" xfId="0" applyFont="1" applyAlignment="1">
      <alignment horizontal="center"/>
    </xf>
    <xf numFmtId="0" fontId="0" fillId="0" borderId="0" xfId="0" applyNumberFormat="1"/>
    <xf numFmtId="9" fontId="0" fillId="0" borderId="0" xfId="0" applyNumberFormat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" fillId="0" borderId="0" xfId="0" applyFont="1"/>
    <xf numFmtId="0" fontId="13" fillId="0" borderId="0" xfId="1" applyFont="1"/>
    <xf numFmtId="0" fontId="16" fillId="0" borderId="0" xfId="1" applyFont="1"/>
    <xf numFmtId="0" fontId="16" fillId="0" borderId="0" xfId="1" applyFont="1" applyAlignment="1">
      <alignment horizontal="left"/>
    </xf>
    <xf numFmtId="0" fontId="13" fillId="0" borderId="0" xfId="1" applyFont="1" applyAlignment="1">
      <alignment horizontal="right"/>
    </xf>
    <xf numFmtId="0" fontId="16" fillId="0" borderId="0" xfId="1" applyFont="1" applyProtection="1">
      <protection locked="0"/>
    </xf>
    <xf numFmtId="0" fontId="16" fillId="0" borderId="0" xfId="1" applyFont="1" applyAlignment="1">
      <alignment horizontal="center"/>
    </xf>
    <xf numFmtId="0" fontId="14" fillId="0" borderId="0" xfId="1" applyFont="1"/>
    <xf numFmtId="0" fontId="16" fillId="0" borderId="0" xfId="1" applyFont="1" applyAlignment="1" applyProtection="1">
      <alignment horizontal="right"/>
      <protection locked="0"/>
    </xf>
    <xf numFmtId="0" fontId="17" fillId="0" borderId="0" xfId="1" applyFont="1" applyAlignment="1">
      <alignment horizontal="right"/>
    </xf>
    <xf numFmtId="0" fontId="18" fillId="2" borderId="0" xfId="1" applyFont="1" applyFill="1" applyBorder="1" applyAlignment="1">
      <alignment horizontal="left"/>
    </xf>
    <xf numFmtId="0" fontId="17" fillId="0" borderId="0" xfId="1" quotePrefix="1" applyFont="1"/>
    <xf numFmtId="0" fontId="16" fillId="0" borderId="0" xfId="1" applyFont="1" applyAlignment="1">
      <alignment horizontal="right"/>
    </xf>
    <xf numFmtId="0" fontId="19" fillId="0" borderId="0" xfId="1" applyFont="1"/>
    <xf numFmtId="0" fontId="16" fillId="0" borderId="0" xfId="1" applyFont="1" applyAlignment="1">
      <alignment horizontal="center" vertical="center"/>
    </xf>
    <xf numFmtId="0" fontId="14" fillId="0" borderId="0" xfId="1" applyFont="1" applyAlignment="1">
      <alignment horizontal="left"/>
    </xf>
    <xf numFmtId="0" fontId="16" fillId="0" borderId="12" xfId="1" applyFont="1" applyBorder="1" applyAlignment="1">
      <alignment horizontal="center"/>
    </xf>
    <xf numFmtId="0" fontId="16" fillId="0" borderId="13" xfId="1" applyFont="1" applyBorder="1" applyAlignment="1">
      <alignment horizontal="center"/>
    </xf>
    <xf numFmtId="0" fontId="16" fillId="0" borderId="14" xfId="1" applyFont="1" applyBorder="1" applyAlignment="1">
      <alignment horizontal="center"/>
    </xf>
    <xf numFmtId="0" fontId="20" fillId="0" borderId="0" xfId="0" applyFont="1"/>
    <xf numFmtId="0" fontId="20" fillId="0" borderId="0" xfId="0" applyNumberFormat="1" applyFont="1"/>
    <xf numFmtId="9" fontId="20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18" fillId="2" borderId="0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00"/>
              </a:solidFill>
              <a:prstDash val="solid"/>
            </a:ln>
          </c:spPr>
          <c:marker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'13.24'!$A$6:$A$27</c:f>
              <c:numCache>
                <c:formatCode>0</c:formatCode>
                <c:ptCount val="22"/>
                <c:pt idx="0">
                  <c:v>-200</c:v>
                </c:pt>
                <c:pt idx="1">
                  <c:v>-150</c:v>
                </c:pt>
                <c:pt idx="2">
                  <c:v>-100</c:v>
                </c:pt>
                <c:pt idx="3">
                  <c:v>-50</c:v>
                </c:pt>
                <c:pt idx="4">
                  <c:v>0</c:v>
                </c:pt>
                <c:pt idx="5">
                  <c:v>50</c:v>
                </c:pt>
                <c:pt idx="6">
                  <c:v>100</c:v>
                </c:pt>
                <c:pt idx="7">
                  <c:v>150</c:v>
                </c:pt>
                <c:pt idx="8">
                  <c:v>200</c:v>
                </c:pt>
                <c:pt idx="9">
                  <c:v>250</c:v>
                </c:pt>
                <c:pt idx="10">
                  <c:v>300</c:v>
                </c:pt>
                <c:pt idx="11">
                  <c:v>350</c:v>
                </c:pt>
                <c:pt idx="12">
                  <c:v>400</c:v>
                </c:pt>
                <c:pt idx="13">
                  <c:v>450</c:v>
                </c:pt>
                <c:pt idx="14">
                  <c:v>500</c:v>
                </c:pt>
                <c:pt idx="15">
                  <c:v>550</c:v>
                </c:pt>
                <c:pt idx="16">
                  <c:v>600</c:v>
                </c:pt>
                <c:pt idx="17">
                  <c:v>650</c:v>
                </c:pt>
                <c:pt idx="18">
                  <c:v>700</c:v>
                </c:pt>
                <c:pt idx="19">
                  <c:v>750</c:v>
                </c:pt>
                <c:pt idx="20">
                  <c:v>800</c:v>
                </c:pt>
                <c:pt idx="21">
                  <c:v>850</c:v>
                </c:pt>
              </c:numCache>
            </c:numRef>
          </c:xVal>
          <c:yVal>
            <c:numRef>
              <c:f>'13.24'!$B$6:$B$27</c:f>
              <c:numCache>
                <c:formatCode>0.000</c:formatCode>
                <c:ptCount val="22"/>
                <c:pt idx="0">
                  <c:v>-1.7182818284590451</c:v>
                </c:pt>
                <c:pt idx="1">
                  <c:v>-1.1170000166126748</c:v>
                </c:pt>
                <c:pt idx="2">
                  <c:v>-0.64872127070012819</c:v>
                </c:pt>
                <c:pt idx="3">
                  <c:v>-0.28402541668774139</c:v>
                </c:pt>
                <c:pt idx="4">
                  <c:v>0</c:v>
                </c:pt>
                <c:pt idx="5">
                  <c:v>0.22119921692859512</c:v>
                </c:pt>
                <c:pt idx="6">
                  <c:v>0.39346934028736658</c:v>
                </c:pt>
                <c:pt idx="7">
                  <c:v>0.52763344725898531</c:v>
                </c:pt>
                <c:pt idx="8">
                  <c:v>0.63212055882855767</c:v>
                </c:pt>
                <c:pt idx="9">
                  <c:v>0.71349520313980985</c:v>
                </c:pt>
                <c:pt idx="10">
                  <c:v>0.77686983985157021</c:v>
                </c:pt>
                <c:pt idx="11">
                  <c:v>0.82622605654955483</c:v>
                </c:pt>
                <c:pt idx="12">
                  <c:v>0.8646647167633873</c:v>
                </c:pt>
                <c:pt idx="13">
                  <c:v>0.89460077543813565</c:v>
                </c:pt>
                <c:pt idx="14">
                  <c:v>0.91791500137610116</c:v>
                </c:pt>
                <c:pt idx="15">
                  <c:v>0.93607213879329243</c:v>
                </c:pt>
                <c:pt idx="16">
                  <c:v>0.95021293163213605</c:v>
                </c:pt>
                <c:pt idx="17">
                  <c:v>0.96122579216827797</c:v>
                </c:pt>
                <c:pt idx="18">
                  <c:v>0.96980261657768152</c:v>
                </c:pt>
                <c:pt idx="19">
                  <c:v>0.97648225414399092</c:v>
                </c:pt>
                <c:pt idx="20">
                  <c:v>0.98168436111126578</c:v>
                </c:pt>
                <c:pt idx="21">
                  <c:v>0.98573576609100078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DC-49BF-819C-EADD686C6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902784"/>
        <c:axId val="120904704"/>
      </c:scatterChart>
      <c:valAx>
        <c:axId val="120902784"/>
        <c:scaling>
          <c:orientation val="minMax"/>
          <c:max val="800"/>
          <c:min val="-200"/>
        </c:scaling>
        <c:delete val="0"/>
        <c:axPos val="b"/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20904704"/>
        <c:crosses val="autoZero"/>
        <c:crossBetween val="midCat"/>
      </c:valAx>
      <c:valAx>
        <c:axId val="120904704"/>
        <c:scaling>
          <c:orientation val="minMax"/>
          <c:max val="1"/>
          <c:min val="-2"/>
        </c:scaling>
        <c:delete val="0"/>
        <c:axPos val="l"/>
        <c:numFmt formatCode="0.00" sourceLinked="0"/>
        <c:majorTickMark val="out"/>
        <c:minorTickMark val="none"/>
        <c:tickLblPos val="nextTo"/>
        <c:crossAx val="120902784"/>
        <c:crosses val="autoZero"/>
        <c:crossBetween val="midCat"/>
        <c:majorUnit val="1"/>
      </c:valAx>
    </c:plotArea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2</xdr:row>
      <xdr:rowOff>152400</xdr:rowOff>
    </xdr:to>
    <xdr:sp macro="" textlink="">
      <xdr:nvSpPr>
        <xdr:cNvPr id="2" name="Terminal 30"/>
        <xdr:cNvSpPr/>
      </xdr:nvSpPr>
      <xdr:spPr>
        <a:xfrm rot="16200000">
          <a:off x="2838450" y="381000"/>
          <a:ext cx="152400" cy="152400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2</xdr:row>
      <xdr:rowOff>76200</xdr:rowOff>
    </xdr:from>
    <xdr:to>
      <xdr:col>6</xdr:col>
      <xdr:colOff>0</xdr:colOff>
      <xdr:row>2</xdr:row>
      <xdr:rowOff>76200</xdr:rowOff>
    </xdr:to>
    <xdr:sp macro="" textlink="">
      <xdr:nvSpPr>
        <xdr:cNvPr id="3" name="Line 56"/>
        <xdr:cNvSpPr>
          <a:spLocks noChangeShapeType="1"/>
        </xdr:cNvSpPr>
      </xdr:nvSpPr>
      <xdr:spPr bwMode="auto">
        <a:xfrm>
          <a:off x="1619250" y="457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3</xdr:col>
      <xdr:colOff>0</xdr:colOff>
      <xdr:row>2</xdr:row>
      <xdr:rowOff>76200</xdr:rowOff>
    </xdr:from>
    <xdr:to>
      <xdr:col>4</xdr:col>
      <xdr:colOff>0</xdr:colOff>
      <xdr:row>7</xdr:row>
      <xdr:rowOff>76200</xdr:rowOff>
    </xdr:to>
    <xdr:sp macro="" textlink="">
      <xdr:nvSpPr>
        <xdr:cNvPr id="4" name="Line 57"/>
        <xdr:cNvSpPr>
          <a:spLocks noChangeShapeType="1"/>
        </xdr:cNvSpPr>
      </xdr:nvSpPr>
      <xdr:spPr bwMode="auto">
        <a:xfrm flipV="1">
          <a:off x="1371600" y="4572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6</xdr:col>
      <xdr:colOff>0</xdr:colOff>
      <xdr:row>7</xdr:row>
      <xdr:rowOff>0</xdr:rowOff>
    </xdr:from>
    <xdr:to>
      <xdr:col>7</xdr:col>
      <xdr:colOff>0</xdr:colOff>
      <xdr:row>7</xdr:row>
      <xdr:rowOff>152400</xdr:rowOff>
    </xdr:to>
    <xdr:sp macro="" textlink="">
      <xdr:nvSpPr>
        <xdr:cNvPr id="5" name="Terminal 33"/>
        <xdr:cNvSpPr/>
      </xdr:nvSpPr>
      <xdr:spPr>
        <a:xfrm rot="16200000">
          <a:off x="2838450" y="1333500"/>
          <a:ext cx="152400" cy="152400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7</xdr:row>
      <xdr:rowOff>76200</xdr:rowOff>
    </xdr:from>
    <xdr:to>
      <xdr:col>6</xdr:col>
      <xdr:colOff>0</xdr:colOff>
      <xdr:row>7</xdr:row>
      <xdr:rowOff>76200</xdr:rowOff>
    </xdr:to>
    <xdr:sp macro="" textlink="">
      <xdr:nvSpPr>
        <xdr:cNvPr id="6" name="Line 58"/>
        <xdr:cNvSpPr>
          <a:spLocks noChangeShapeType="1"/>
        </xdr:cNvSpPr>
      </xdr:nvSpPr>
      <xdr:spPr bwMode="auto">
        <a:xfrm>
          <a:off x="1619250" y="14097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3</xdr:col>
      <xdr:colOff>0</xdr:colOff>
      <xdr:row>7</xdr:row>
      <xdr:rowOff>76200</xdr:rowOff>
    </xdr:from>
    <xdr:to>
      <xdr:col>4</xdr:col>
      <xdr:colOff>0</xdr:colOff>
      <xdr:row>7</xdr:row>
      <xdr:rowOff>76200</xdr:rowOff>
    </xdr:to>
    <xdr:sp macro="" textlink="">
      <xdr:nvSpPr>
        <xdr:cNvPr id="7" name="Line 59"/>
        <xdr:cNvSpPr>
          <a:spLocks noChangeShapeType="1"/>
        </xdr:cNvSpPr>
      </xdr:nvSpPr>
      <xdr:spPr bwMode="auto">
        <a:xfrm>
          <a:off x="1371600" y="14097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7</xdr:col>
      <xdr:colOff>0</xdr:colOff>
      <xdr:row>12</xdr:row>
      <xdr:rowOff>152400</xdr:rowOff>
    </xdr:to>
    <xdr:sp macro="" textlink="">
      <xdr:nvSpPr>
        <xdr:cNvPr id="8" name="Terminal 36"/>
        <xdr:cNvSpPr/>
      </xdr:nvSpPr>
      <xdr:spPr>
        <a:xfrm rot="16200000">
          <a:off x="2838450" y="2286000"/>
          <a:ext cx="152400" cy="152400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12</xdr:row>
      <xdr:rowOff>76200</xdr:rowOff>
    </xdr:from>
    <xdr:to>
      <xdr:col>6</xdr:col>
      <xdr:colOff>0</xdr:colOff>
      <xdr:row>12</xdr:row>
      <xdr:rowOff>76200</xdr:rowOff>
    </xdr:to>
    <xdr:sp macro="" textlink="">
      <xdr:nvSpPr>
        <xdr:cNvPr id="9" name="Line 60"/>
        <xdr:cNvSpPr>
          <a:spLocks noChangeShapeType="1"/>
        </xdr:cNvSpPr>
      </xdr:nvSpPr>
      <xdr:spPr bwMode="auto">
        <a:xfrm>
          <a:off x="1619250" y="2362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3</xdr:col>
      <xdr:colOff>0</xdr:colOff>
      <xdr:row>7</xdr:row>
      <xdr:rowOff>76200</xdr:rowOff>
    </xdr:from>
    <xdr:to>
      <xdr:col>4</xdr:col>
      <xdr:colOff>0</xdr:colOff>
      <xdr:row>12</xdr:row>
      <xdr:rowOff>76200</xdr:rowOff>
    </xdr:to>
    <xdr:sp macro="" textlink="">
      <xdr:nvSpPr>
        <xdr:cNvPr id="10" name="Line 61"/>
        <xdr:cNvSpPr>
          <a:spLocks noChangeShapeType="1"/>
        </xdr:cNvSpPr>
      </xdr:nvSpPr>
      <xdr:spPr bwMode="auto">
        <a:xfrm>
          <a:off x="1371600" y="14097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3</xdr:col>
      <xdr:colOff>0</xdr:colOff>
      <xdr:row>7</xdr:row>
      <xdr:rowOff>152400</xdr:rowOff>
    </xdr:to>
    <xdr:sp macro="" textlink="">
      <xdr:nvSpPr>
        <xdr:cNvPr id="11" name="Oval 62"/>
        <xdr:cNvSpPr>
          <a:spLocks noChangeArrowheads="1"/>
        </xdr:cNvSpPr>
      </xdr:nvSpPr>
      <xdr:spPr bwMode="auto">
        <a:xfrm>
          <a:off x="1219200" y="133350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1</xdr:col>
      <xdr:colOff>0</xdr:colOff>
      <xdr:row>7</xdr:row>
      <xdr:rowOff>76200</xdr:rowOff>
    </xdr:from>
    <xdr:to>
      <xdr:col>2</xdr:col>
      <xdr:colOff>0</xdr:colOff>
      <xdr:row>7</xdr:row>
      <xdr:rowOff>76200</xdr:rowOff>
    </xdr:to>
    <xdr:sp macro="" textlink="">
      <xdr:nvSpPr>
        <xdr:cNvPr id="12" name="Line 63"/>
        <xdr:cNvSpPr>
          <a:spLocks noChangeShapeType="1"/>
        </xdr:cNvSpPr>
      </xdr:nvSpPr>
      <xdr:spPr bwMode="auto">
        <a:xfrm>
          <a:off x="609600" y="1409700"/>
          <a:ext cx="609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2</xdr:row>
      <xdr:rowOff>152400</xdr:rowOff>
    </xdr:to>
    <xdr:sp macro="" textlink="">
      <xdr:nvSpPr>
        <xdr:cNvPr id="2" name="Terminal 44"/>
        <xdr:cNvSpPr/>
      </xdr:nvSpPr>
      <xdr:spPr>
        <a:xfrm rot="16200000">
          <a:off x="2838450" y="381000"/>
          <a:ext cx="152400" cy="152400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2</xdr:row>
      <xdr:rowOff>76200</xdr:rowOff>
    </xdr:from>
    <xdr:to>
      <xdr:col>6</xdr:col>
      <xdr:colOff>0</xdr:colOff>
      <xdr:row>2</xdr:row>
      <xdr:rowOff>76200</xdr:rowOff>
    </xdr:to>
    <xdr:sp macro="" textlink="">
      <xdr:nvSpPr>
        <xdr:cNvPr id="3" name="Line 83"/>
        <xdr:cNvSpPr>
          <a:spLocks noChangeShapeType="1"/>
        </xdr:cNvSpPr>
      </xdr:nvSpPr>
      <xdr:spPr bwMode="auto">
        <a:xfrm>
          <a:off x="1619250" y="457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3</xdr:col>
      <xdr:colOff>0</xdr:colOff>
      <xdr:row>2</xdr:row>
      <xdr:rowOff>76200</xdr:rowOff>
    </xdr:from>
    <xdr:to>
      <xdr:col>4</xdr:col>
      <xdr:colOff>0</xdr:colOff>
      <xdr:row>12</xdr:row>
      <xdr:rowOff>76200</xdr:rowOff>
    </xdr:to>
    <xdr:sp macro="" textlink="">
      <xdr:nvSpPr>
        <xdr:cNvPr id="4" name="Line 84"/>
        <xdr:cNvSpPr>
          <a:spLocks noChangeShapeType="1"/>
        </xdr:cNvSpPr>
      </xdr:nvSpPr>
      <xdr:spPr bwMode="auto">
        <a:xfrm flipV="1">
          <a:off x="1371600" y="457200"/>
          <a:ext cx="247650" cy="1905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6</xdr:col>
      <xdr:colOff>0</xdr:colOff>
      <xdr:row>7</xdr:row>
      <xdr:rowOff>0</xdr:rowOff>
    </xdr:from>
    <xdr:to>
      <xdr:col>7</xdr:col>
      <xdr:colOff>0</xdr:colOff>
      <xdr:row>7</xdr:row>
      <xdr:rowOff>152400</xdr:rowOff>
    </xdr:to>
    <xdr:sp macro="" textlink="">
      <xdr:nvSpPr>
        <xdr:cNvPr id="5" name="Terminal 47"/>
        <xdr:cNvSpPr/>
      </xdr:nvSpPr>
      <xdr:spPr>
        <a:xfrm rot="16200000">
          <a:off x="2838450" y="1333500"/>
          <a:ext cx="152400" cy="152400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7</xdr:row>
      <xdr:rowOff>76200</xdr:rowOff>
    </xdr:from>
    <xdr:to>
      <xdr:col>6</xdr:col>
      <xdr:colOff>0</xdr:colOff>
      <xdr:row>7</xdr:row>
      <xdr:rowOff>76200</xdr:rowOff>
    </xdr:to>
    <xdr:sp macro="" textlink="">
      <xdr:nvSpPr>
        <xdr:cNvPr id="6" name="Line 85"/>
        <xdr:cNvSpPr>
          <a:spLocks noChangeShapeType="1"/>
        </xdr:cNvSpPr>
      </xdr:nvSpPr>
      <xdr:spPr bwMode="auto">
        <a:xfrm>
          <a:off x="1619250" y="14097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3</xdr:col>
      <xdr:colOff>0</xdr:colOff>
      <xdr:row>7</xdr:row>
      <xdr:rowOff>76200</xdr:rowOff>
    </xdr:from>
    <xdr:to>
      <xdr:col>4</xdr:col>
      <xdr:colOff>0</xdr:colOff>
      <xdr:row>12</xdr:row>
      <xdr:rowOff>76200</xdr:rowOff>
    </xdr:to>
    <xdr:sp macro="" textlink="">
      <xdr:nvSpPr>
        <xdr:cNvPr id="7" name="Line 86"/>
        <xdr:cNvSpPr>
          <a:spLocks noChangeShapeType="1"/>
        </xdr:cNvSpPr>
      </xdr:nvSpPr>
      <xdr:spPr bwMode="auto">
        <a:xfrm flipV="1">
          <a:off x="1371600" y="14097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7</xdr:col>
      <xdr:colOff>0</xdr:colOff>
      <xdr:row>12</xdr:row>
      <xdr:rowOff>152400</xdr:rowOff>
    </xdr:to>
    <xdr:sp macro="" textlink="">
      <xdr:nvSpPr>
        <xdr:cNvPr id="8" name="Terminal 50"/>
        <xdr:cNvSpPr/>
      </xdr:nvSpPr>
      <xdr:spPr>
        <a:xfrm rot="16200000">
          <a:off x="2838450" y="2286000"/>
          <a:ext cx="152400" cy="152400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12</xdr:row>
      <xdr:rowOff>76200</xdr:rowOff>
    </xdr:from>
    <xdr:to>
      <xdr:col>6</xdr:col>
      <xdr:colOff>0</xdr:colOff>
      <xdr:row>12</xdr:row>
      <xdr:rowOff>76200</xdr:rowOff>
    </xdr:to>
    <xdr:sp macro="" textlink="">
      <xdr:nvSpPr>
        <xdr:cNvPr id="9" name="Line 87"/>
        <xdr:cNvSpPr>
          <a:spLocks noChangeShapeType="1"/>
        </xdr:cNvSpPr>
      </xdr:nvSpPr>
      <xdr:spPr bwMode="auto">
        <a:xfrm>
          <a:off x="1619250" y="2362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3</xdr:col>
      <xdr:colOff>0</xdr:colOff>
      <xdr:row>12</xdr:row>
      <xdr:rowOff>76200</xdr:rowOff>
    </xdr:from>
    <xdr:to>
      <xdr:col>4</xdr:col>
      <xdr:colOff>0</xdr:colOff>
      <xdr:row>12</xdr:row>
      <xdr:rowOff>76200</xdr:rowOff>
    </xdr:to>
    <xdr:sp macro="" textlink="">
      <xdr:nvSpPr>
        <xdr:cNvPr id="10" name="Line 88"/>
        <xdr:cNvSpPr>
          <a:spLocks noChangeShapeType="1"/>
        </xdr:cNvSpPr>
      </xdr:nvSpPr>
      <xdr:spPr bwMode="auto">
        <a:xfrm>
          <a:off x="1371600" y="23622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7</xdr:col>
      <xdr:colOff>0</xdr:colOff>
      <xdr:row>17</xdr:row>
      <xdr:rowOff>152400</xdr:rowOff>
    </xdr:to>
    <xdr:sp macro="" textlink="">
      <xdr:nvSpPr>
        <xdr:cNvPr id="11" name="Terminal 53"/>
        <xdr:cNvSpPr/>
      </xdr:nvSpPr>
      <xdr:spPr>
        <a:xfrm rot="16200000">
          <a:off x="2838450" y="3238500"/>
          <a:ext cx="152400" cy="152400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17</xdr:row>
      <xdr:rowOff>76200</xdr:rowOff>
    </xdr:from>
    <xdr:to>
      <xdr:col>6</xdr:col>
      <xdr:colOff>0</xdr:colOff>
      <xdr:row>17</xdr:row>
      <xdr:rowOff>76200</xdr:rowOff>
    </xdr:to>
    <xdr:sp macro="" textlink="">
      <xdr:nvSpPr>
        <xdr:cNvPr id="12" name="Line 89"/>
        <xdr:cNvSpPr>
          <a:spLocks noChangeShapeType="1"/>
        </xdr:cNvSpPr>
      </xdr:nvSpPr>
      <xdr:spPr bwMode="auto">
        <a:xfrm>
          <a:off x="1619250" y="33147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3</xdr:col>
      <xdr:colOff>0</xdr:colOff>
      <xdr:row>12</xdr:row>
      <xdr:rowOff>76200</xdr:rowOff>
    </xdr:from>
    <xdr:to>
      <xdr:col>4</xdr:col>
      <xdr:colOff>0</xdr:colOff>
      <xdr:row>17</xdr:row>
      <xdr:rowOff>76200</xdr:rowOff>
    </xdr:to>
    <xdr:sp macro="" textlink="">
      <xdr:nvSpPr>
        <xdr:cNvPr id="13" name="Line 90"/>
        <xdr:cNvSpPr>
          <a:spLocks noChangeShapeType="1"/>
        </xdr:cNvSpPr>
      </xdr:nvSpPr>
      <xdr:spPr bwMode="auto">
        <a:xfrm>
          <a:off x="1371600" y="23622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6</xdr:col>
      <xdr:colOff>0</xdr:colOff>
      <xdr:row>22</xdr:row>
      <xdr:rowOff>0</xdr:rowOff>
    </xdr:from>
    <xdr:to>
      <xdr:col>7</xdr:col>
      <xdr:colOff>0</xdr:colOff>
      <xdr:row>22</xdr:row>
      <xdr:rowOff>152400</xdr:rowOff>
    </xdr:to>
    <xdr:sp macro="" textlink="">
      <xdr:nvSpPr>
        <xdr:cNvPr id="14" name="Terminal 56"/>
        <xdr:cNvSpPr/>
      </xdr:nvSpPr>
      <xdr:spPr>
        <a:xfrm rot="16200000">
          <a:off x="2838450" y="4191000"/>
          <a:ext cx="152400" cy="152400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22</xdr:row>
      <xdr:rowOff>76200</xdr:rowOff>
    </xdr:from>
    <xdr:to>
      <xdr:col>6</xdr:col>
      <xdr:colOff>0</xdr:colOff>
      <xdr:row>22</xdr:row>
      <xdr:rowOff>76200</xdr:rowOff>
    </xdr:to>
    <xdr:sp macro="" textlink="">
      <xdr:nvSpPr>
        <xdr:cNvPr id="15" name="Line 91"/>
        <xdr:cNvSpPr>
          <a:spLocks noChangeShapeType="1"/>
        </xdr:cNvSpPr>
      </xdr:nvSpPr>
      <xdr:spPr bwMode="auto">
        <a:xfrm>
          <a:off x="1619250" y="4267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3</xdr:col>
      <xdr:colOff>0</xdr:colOff>
      <xdr:row>12</xdr:row>
      <xdr:rowOff>76200</xdr:rowOff>
    </xdr:from>
    <xdr:to>
      <xdr:col>4</xdr:col>
      <xdr:colOff>0</xdr:colOff>
      <xdr:row>22</xdr:row>
      <xdr:rowOff>76200</xdr:rowOff>
    </xdr:to>
    <xdr:sp macro="" textlink="">
      <xdr:nvSpPr>
        <xdr:cNvPr id="16" name="Line 92"/>
        <xdr:cNvSpPr>
          <a:spLocks noChangeShapeType="1"/>
        </xdr:cNvSpPr>
      </xdr:nvSpPr>
      <xdr:spPr bwMode="auto">
        <a:xfrm>
          <a:off x="1371600" y="2362200"/>
          <a:ext cx="247650" cy="1905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0</xdr:colOff>
      <xdr:row>12</xdr:row>
      <xdr:rowOff>152400</xdr:rowOff>
    </xdr:to>
    <xdr:sp macro="" textlink="">
      <xdr:nvSpPr>
        <xdr:cNvPr id="17" name="Oval 93"/>
        <xdr:cNvSpPr>
          <a:spLocks noChangeArrowheads="1"/>
        </xdr:cNvSpPr>
      </xdr:nvSpPr>
      <xdr:spPr bwMode="auto">
        <a:xfrm>
          <a:off x="1219200" y="228600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1</xdr:col>
      <xdr:colOff>0</xdr:colOff>
      <xdr:row>12</xdr:row>
      <xdr:rowOff>76200</xdr:rowOff>
    </xdr:from>
    <xdr:to>
      <xdr:col>2</xdr:col>
      <xdr:colOff>0</xdr:colOff>
      <xdr:row>12</xdr:row>
      <xdr:rowOff>76200</xdr:rowOff>
    </xdr:to>
    <xdr:sp macro="" textlink="">
      <xdr:nvSpPr>
        <xdr:cNvPr id="18" name="Line 94"/>
        <xdr:cNvSpPr>
          <a:spLocks noChangeShapeType="1"/>
        </xdr:cNvSpPr>
      </xdr:nvSpPr>
      <xdr:spPr bwMode="auto">
        <a:xfrm>
          <a:off x="609600" y="2362200"/>
          <a:ext cx="609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596412</xdr:colOff>
      <xdr:row>2</xdr:row>
      <xdr:rowOff>1465</xdr:rowOff>
    </xdr:from>
    <xdr:to>
      <xdr:col>6</xdr:col>
      <xdr:colOff>133350</xdr:colOff>
      <xdr:row>2</xdr:row>
      <xdr:rowOff>153865</xdr:rowOff>
    </xdr:to>
    <xdr:sp macro="" textlink="">
      <xdr:nvSpPr>
        <xdr:cNvPr id="2" name="Terminal 90"/>
        <xdr:cNvSpPr/>
      </xdr:nvSpPr>
      <xdr:spPr>
        <a:xfrm rot="16200000">
          <a:off x="2822331" y="385396"/>
          <a:ext cx="152400" cy="146538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2</xdr:row>
      <xdr:rowOff>76200</xdr:rowOff>
    </xdr:from>
    <xdr:to>
      <xdr:col>14</xdr:col>
      <xdr:colOff>0</xdr:colOff>
      <xdr:row>2</xdr:row>
      <xdr:rowOff>76200</xdr:rowOff>
    </xdr:to>
    <xdr:sp macro="" textlink="">
      <xdr:nvSpPr>
        <xdr:cNvPr id="3" name="Line 40"/>
        <xdr:cNvSpPr>
          <a:spLocks noChangeShapeType="1"/>
        </xdr:cNvSpPr>
      </xdr:nvSpPr>
      <xdr:spPr bwMode="auto">
        <a:xfrm>
          <a:off x="2990850" y="457200"/>
          <a:ext cx="3086100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4</xdr:col>
      <xdr:colOff>0</xdr:colOff>
      <xdr:row>2</xdr:row>
      <xdr:rowOff>76200</xdr:rowOff>
    </xdr:from>
    <xdr:to>
      <xdr:col>6</xdr:col>
      <xdr:colOff>0</xdr:colOff>
      <xdr:row>2</xdr:row>
      <xdr:rowOff>76200</xdr:rowOff>
    </xdr:to>
    <xdr:sp macro="" textlink="">
      <xdr:nvSpPr>
        <xdr:cNvPr id="4" name="Line 41"/>
        <xdr:cNvSpPr>
          <a:spLocks noChangeShapeType="1"/>
        </xdr:cNvSpPr>
      </xdr:nvSpPr>
      <xdr:spPr bwMode="auto">
        <a:xfrm>
          <a:off x="1619250" y="457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3</xdr:col>
      <xdr:colOff>0</xdr:colOff>
      <xdr:row>2</xdr:row>
      <xdr:rowOff>76200</xdr:rowOff>
    </xdr:from>
    <xdr:to>
      <xdr:col>4</xdr:col>
      <xdr:colOff>0</xdr:colOff>
      <xdr:row>22</xdr:row>
      <xdr:rowOff>76200</xdr:rowOff>
    </xdr:to>
    <xdr:sp macro="" textlink="">
      <xdr:nvSpPr>
        <xdr:cNvPr id="5" name="Line 42"/>
        <xdr:cNvSpPr>
          <a:spLocks noChangeShapeType="1"/>
        </xdr:cNvSpPr>
      </xdr:nvSpPr>
      <xdr:spPr bwMode="auto">
        <a:xfrm flipV="1">
          <a:off x="1371600" y="457200"/>
          <a:ext cx="247650" cy="3810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6</xdr:col>
      <xdr:colOff>0</xdr:colOff>
      <xdr:row>22</xdr:row>
      <xdr:rowOff>0</xdr:rowOff>
    </xdr:from>
    <xdr:to>
      <xdr:col>7</xdr:col>
      <xdr:colOff>0</xdr:colOff>
      <xdr:row>22</xdr:row>
      <xdr:rowOff>142875</xdr:rowOff>
    </xdr:to>
    <xdr:sp macro="" textlink="">
      <xdr:nvSpPr>
        <xdr:cNvPr id="6" name="Oval 43"/>
        <xdr:cNvSpPr>
          <a:spLocks noChangeArrowheads="1"/>
        </xdr:cNvSpPr>
      </xdr:nvSpPr>
      <xdr:spPr bwMode="auto">
        <a:xfrm>
          <a:off x="2838450" y="4191000"/>
          <a:ext cx="152400" cy="142875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4</xdr:col>
      <xdr:colOff>0</xdr:colOff>
      <xdr:row>22</xdr:row>
      <xdr:rowOff>76200</xdr:rowOff>
    </xdr:from>
    <xdr:to>
      <xdr:col>6</xdr:col>
      <xdr:colOff>0</xdr:colOff>
      <xdr:row>22</xdr:row>
      <xdr:rowOff>76200</xdr:rowOff>
    </xdr:to>
    <xdr:sp macro="" textlink="">
      <xdr:nvSpPr>
        <xdr:cNvPr id="7" name="Line 44"/>
        <xdr:cNvSpPr>
          <a:spLocks noChangeShapeType="1"/>
        </xdr:cNvSpPr>
      </xdr:nvSpPr>
      <xdr:spPr bwMode="auto">
        <a:xfrm>
          <a:off x="1619250" y="4267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3</xdr:col>
      <xdr:colOff>0</xdr:colOff>
      <xdr:row>22</xdr:row>
      <xdr:rowOff>76200</xdr:rowOff>
    </xdr:from>
    <xdr:to>
      <xdr:col>4</xdr:col>
      <xdr:colOff>0</xdr:colOff>
      <xdr:row>22</xdr:row>
      <xdr:rowOff>76200</xdr:rowOff>
    </xdr:to>
    <xdr:sp macro="" textlink="">
      <xdr:nvSpPr>
        <xdr:cNvPr id="8" name="Line 45"/>
        <xdr:cNvSpPr>
          <a:spLocks noChangeShapeType="1"/>
        </xdr:cNvSpPr>
      </xdr:nvSpPr>
      <xdr:spPr bwMode="auto">
        <a:xfrm>
          <a:off x="1371600" y="42672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5</xdr:col>
      <xdr:colOff>596412</xdr:colOff>
      <xdr:row>42</xdr:row>
      <xdr:rowOff>1465</xdr:rowOff>
    </xdr:from>
    <xdr:to>
      <xdr:col>6</xdr:col>
      <xdr:colOff>133350</xdr:colOff>
      <xdr:row>42</xdr:row>
      <xdr:rowOff>153865</xdr:rowOff>
    </xdr:to>
    <xdr:sp macro="" textlink="">
      <xdr:nvSpPr>
        <xdr:cNvPr id="9" name="Terminal 97"/>
        <xdr:cNvSpPr/>
      </xdr:nvSpPr>
      <xdr:spPr>
        <a:xfrm rot="16200000">
          <a:off x="2822331" y="8005396"/>
          <a:ext cx="152400" cy="146538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42</xdr:row>
      <xdr:rowOff>76200</xdr:rowOff>
    </xdr:from>
    <xdr:to>
      <xdr:col>14</xdr:col>
      <xdr:colOff>0</xdr:colOff>
      <xdr:row>42</xdr:row>
      <xdr:rowOff>76200</xdr:rowOff>
    </xdr:to>
    <xdr:sp macro="" textlink="">
      <xdr:nvSpPr>
        <xdr:cNvPr id="10" name="Line 46"/>
        <xdr:cNvSpPr>
          <a:spLocks noChangeShapeType="1"/>
        </xdr:cNvSpPr>
      </xdr:nvSpPr>
      <xdr:spPr bwMode="auto">
        <a:xfrm>
          <a:off x="2990850" y="8077200"/>
          <a:ext cx="3086100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4</xdr:col>
      <xdr:colOff>0</xdr:colOff>
      <xdr:row>42</xdr:row>
      <xdr:rowOff>76200</xdr:rowOff>
    </xdr:from>
    <xdr:to>
      <xdr:col>6</xdr:col>
      <xdr:colOff>0</xdr:colOff>
      <xdr:row>42</xdr:row>
      <xdr:rowOff>76200</xdr:rowOff>
    </xdr:to>
    <xdr:sp macro="" textlink="">
      <xdr:nvSpPr>
        <xdr:cNvPr id="11" name="Line 47"/>
        <xdr:cNvSpPr>
          <a:spLocks noChangeShapeType="1"/>
        </xdr:cNvSpPr>
      </xdr:nvSpPr>
      <xdr:spPr bwMode="auto">
        <a:xfrm>
          <a:off x="1619250" y="8077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3</xdr:col>
      <xdr:colOff>0</xdr:colOff>
      <xdr:row>22</xdr:row>
      <xdr:rowOff>76200</xdr:rowOff>
    </xdr:from>
    <xdr:to>
      <xdr:col>4</xdr:col>
      <xdr:colOff>0</xdr:colOff>
      <xdr:row>42</xdr:row>
      <xdr:rowOff>76200</xdr:rowOff>
    </xdr:to>
    <xdr:sp macro="" textlink="">
      <xdr:nvSpPr>
        <xdr:cNvPr id="12" name="Line 48"/>
        <xdr:cNvSpPr>
          <a:spLocks noChangeShapeType="1"/>
        </xdr:cNvSpPr>
      </xdr:nvSpPr>
      <xdr:spPr bwMode="auto">
        <a:xfrm>
          <a:off x="1371600" y="4267200"/>
          <a:ext cx="247650" cy="3810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9</xdr:col>
      <xdr:colOff>589085</xdr:colOff>
      <xdr:row>6</xdr:row>
      <xdr:rowOff>151667</xdr:rowOff>
    </xdr:from>
    <xdr:to>
      <xdr:col>10</xdr:col>
      <xdr:colOff>126023</xdr:colOff>
      <xdr:row>7</xdr:row>
      <xdr:rowOff>113567</xdr:rowOff>
    </xdr:to>
    <xdr:sp macro="" textlink="">
      <xdr:nvSpPr>
        <xdr:cNvPr id="13" name="Terminal 101"/>
        <xdr:cNvSpPr/>
      </xdr:nvSpPr>
      <xdr:spPr>
        <a:xfrm rot="16200000">
          <a:off x="4434254" y="1297598"/>
          <a:ext cx="152400" cy="146538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0</xdr:colOff>
      <xdr:row>7</xdr:row>
      <xdr:rowOff>76200</xdr:rowOff>
    </xdr:from>
    <xdr:to>
      <xdr:col>14</xdr:col>
      <xdr:colOff>0</xdr:colOff>
      <xdr:row>7</xdr:row>
      <xdr:rowOff>76200</xdr:rowOff>
    </xdr:to>
    <xdr:sp macro="" textlink="">
      <xdr:nvSpPr>
        <xdr:cNvPr id="14" name="Line 49"/>
        <xdr:cNvSpPr>
          <a:spLocks noChangeShapeType="1"/>
        </xdr:cNvSpPr>
      </xdr:nvSpPr>
      <xdr:spPr bwMode="auto">
        <a:xfrm>
          <a:off x="4610100" y="1409700"/>
          <a:ext cx="1466850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8</xdr:col>
      <xdr:colOff>0</xdr:colOff>
      <xdr:row>7</xdr:row>
      <xdr:rowOff>76200</xdr:rowOff>
    </xdr:from>
    <xdr:to>
      <xdr:col>10</xdr:col>
      <xdr:colOff>0</xdr:colOff>
      <xdr:row>7</xdr:row>
      <xdr:rowOff>76200</xdr:rowOff>
    </xdr:to>
    <xdr:sp macro="" textlink="">
      <xdr:nvSpPr>
        <xdr:cNvPr id="15" name="Line 50"/>
        <xdr:cNvSpPr>
          <a:spLocks noChangeShapeType="1"/>
        </xdr:cNvSpPr>
      </xdr:nvSpPr>
      <xdr:spPr bwMode="auto">
        <a:xfrm>
          <a:off x="3238500" y="14097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0</xdr:colOff>
      <xdr:row>7</xdr:row>
      <xdr:rowOff>76200</xdr:rowOff>
    </xdr:from>
    <xdr:to>
      <xdr:col>8</xdr:col>
      <xdr:colOff>0</xdr:colOff>
      <xdr:row>22</xdr:row>
      <xdr:rowOff>76200</xdr:rowOff>
    </xdr:to>
    <xdr:sp macro="" textlink="">
      <xdr:nvSpPr>
        <xdr:cNvPr id="16" name="Line 51"/>
        <xdr:cNvSpPr>
          <a:spLocks noChangeShapeType="1"/>
        </xdr:cNvSpPr>
      </xdr:nvSpPr>
      <xdr:spPr bwMode="auto">
        <a:xfrm flipV="1">
          <a:off x="2990850" y="1409700"/>
          <a:ext cx="247650" cy="2857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9</xdr:col>
      <xdr:colOff>589085</xdr:colOff>
      <xdr:row>11</xdr:row>
      <xdr:rowOff>155331</xdr:rowOff>
    </xdr:from>
    <xdr:to>
      <xdr:col>10</xdr:col>
      <xdr:colOff>126023</xdr:colOff>
      <xdr:row>12</xdr:row>
      <xdr:rowOff>117231</xdr:rowOff>
    </xdr:to>
    <xdr:sp macro="" textlink="">
      <xdr:nvSpPr>
        <xdr:cNvPr id="17" name="Terminal 105"/>
        <xdr:cNvSpPr/>
      </xdr:nvSpPr>
      <xdr:spPr>
        <a:xfrm rot="16200000">
          <a:off x="4434254" y="2253762"/>
          <a:ext cx="152400" cy="146538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0</xdr:colOff>
      <xdr:row>12</xdr:row>
      <xdr:rowOff>76200</xdr:rowOff>
    </xdr:from>
    <xdr:to>
      <xdr:col>14</xdr:col>
      <xdr:colOff>0</xdr:colOff>
      <xdr:row>12</xdr:row>
      <xdr:rowOff>76200</xdr:rowOff>
    </xdr:to>
    <xdr:sp macro="" textlink="">
      <xdr:nvSpPr>
        <xdr:cNvPr id="18" name="Line 52"/>
        <xdr:cNvSpPr>
          <a:spLocks noChangeShapeType="1"/>
        </xdr:cNvSpPr>
      </xdr:nvSpPr>
      <xdr:spPr bwMode="auto">
        <a:xfrm>
          <a:off x="4610100" y="2362200"/>
          <a:ext cx="1466850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8</xdr:col>
      <xdr:colOff>0</xdr:colOff>
      <xdr:row>12</xdr:row>
      <xdr:rowOff>76200</xdr:rowOff>
    </xdr:from>
    <xdr:to>
      <xdr:col>10</xdr:col>
      <xdr:colOff>0</xdr:colOff>
      <xdr:row>12</xdr:row>
      <xdr:rowOff>76200</xdr:rowOff>
    </xdr:to>
    <xdr:sp macro="" textlink="">
      <xdr:nvSpPr>
        <xdr:cNvPr id="19" name="Line 53"/>
        <xdr:cNvSpPr>
          <a:spLocks noChangeShapeType="1"/>
        </xdr:cNvSpPr>
      </xdr:nvSpPr>
      <xdr:spPr bwMode="auto">
        <a:xfrm>
          <a:off x="3238500" y="2362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0</xdr:colOff>
      <xdr:row>12</xdr:row>
      <xdr:rowOff>76200</xdr:rowOff>
    </xdr:from>
    <xdr:to>
      <xdr:col>8</xdr:col>
      <xdr:colOff>0</xdr:colOff>
      <xdr:row>22</xdr:row>
      <xdr:rowOff>76200</xdr:rowOff>
    </xdr:to>
    <xdr:sp macro="" textlink="">
      <xdr:nvSpPr>
        <xdr:cNvPr id="20" name="Line 54"/>
        <xdr:cNvSpPr>
          <a:spLocks noChangeShapeType="1"/>
        </xdr:cNvSpPr>
      </xdr:nvSpPr>
      <xdr:spPr bwMode="auto">
        <a:xfrm flipV="1">
          <a:off x="2990850" y="2362200"/>
          <a:ext cx="247650" cy="1905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10</xdr:col>
      <xdr:colOff>0</xdr:colOff>
      <xdr:row>22</xdr:row>
      <xdr:rowOff>0</xdr:rowOff>
    </xdr:from>
    <xdr:to>
      <xdr:col>11</xdr:col>
      <xdr:colOff>0</xdr:colOff>
      <xdr:row>22</xdr:row>
      <xdr:rowOff>142875</xdr:rowOff>
    </xdr:to>
    <xdr:sp macro="" textlink="">
      <xdr:nvSpPr>
        <xdr:cNvPr id="21" name="Oval 55"/>
        <xdr:cNvSpPr>
          <a:spLocks noChangeArrowheads="1"/>
        </xdr:cNvSpPr>
      </xdr:nvSpPr>
      <xdr:spPr bwMode="auto">
        <a:xfrm>
          <a:off x="4457700" y="4191000"/>
          <a:ext cx="152400" cy="142875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8</xdr:col>
      <xdr:colOff>0</xdr:colOff>
      <xdr:row>22</xdr:row>
      <xdr:rowOff>76200</xdr:rowOff>
    </xdr:from>
    <xdr:to>
      <xdr:col>10</xdr:col>
      <xdr:colOff>0</xdr:colOff>
      <xdr:row>22</xdr:row>
      <xdr:rowOff>76200</xdr:rowOff>
    </xdr:to>
    <xdr:sp macro="" textlink="">
      <xdr:nvSpPr>
        <xdr:cNvPr id="22" name="Line 56"/>
        <xdr:cNvSpPr>
          <a:spLocks noChangeShapeType="1"/>
        </xdr:cNvSpPr>
      </xdr:nvSpPr>
      <xdr:spPr bwMode="auto">
        <a:xfrm>
          <a:off x="3238500" y="4267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0</xdr:colOff>
      <xdr:row>22</xdr:row>
      <xdr:rowOff>76200</xdr:rowOff>
    </xdr:from>
    <xdr:to>
      <xdr:col>8</xdr:col>
      <xdr:colOff>0</xdr:colOff>
      <xdr:row>22</xdr:row>
      <xdr:rowOff>76200</xdr:rowOff>
    </xdr:to>
    <xdr:sp macro="" textlink="">
      <xdr:nvSpPr>
        <xdr:cNvPr id="23" name="Line 57"/>
        <xdr:cNvSpPr>
          <a:spLocks noChangeShapeType="1"/>
        </xdr:cNvSpPr>
      </xdr:nvSpPr>
      <xdr:spPr bwMode="auto">
        <a:xfrm>
          <a:off x="2990850" y="42672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9</xdr:col>
      <xdr:colOff>589085</xdr:colOff>
      <xdr:row>31</xdr:row>
      <xdr:rowOff>155330</xdr:rowOff>
    </xdr:from>
    <xdr:to>
      <xdr:col>10</xdr:col>
      <xdr:colOff>126023</xdr:colOff>
      <xdr:row>32</xdr:row>
      <xdr:rowOff>117230</xdr:rowOff>
    </xdr:to>
    <xdr:sp macro="" textlink="">
      <xdr:nvSpPr>
        <xdr:cNvPr id="24" name="Terminal 112"/>
        <xdr:cNvSpPr/>
      </xdr:nvSpPr>
      <xdr:spPr>
        <a:xfrm rot="16200000">
          <a:off x="4434254" y="6063761"/>
          <a:ext cx="152400" cy="146538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0</xdr:colOff>
      <xdr:row>32</xdr:row>
      <xdr:rowOff>76200</xdr:rowOff>
    </xdr:from>
    <xdr:to>
      <xdr:col>14</xdr:col>
      <xdr:colOff>0</xdr:colOff>
      <xdr:row>32</xdr:row>
      <xdr:rowOff>76200</xdr:rowOff>
    </xdr:to>
    <xdr:sp macro="" textlink="">
      <xdr:nvSpPr>
        <xdr:cNvPr id="25" name="Line 58"/>
        <xdr:cNvSpPr>
          <a:spLocks noChangeShapeType="1"/>
        </xdr:cNvSpPr>
      </xdr:nvSpPr>
      <xdr:spPr bwMode="auto">
        <a:xfrm>
          <a:off x="4610100" y="6172200"/>
          <a:ext cx="1466850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8</xdr:col>
      <xdr:colOff>0</xdr:colOff>
      <xdr:row>32</xdr:row>
      <xdr:rowOff>76200</xdr:rowOff>
    </xdr:from>
    <xdr:to>
      <xdr:col>10</xdr:col>
      <xdr:colOff>0</xdr:colOff>
      <xdr:row>32</xdr:row>
      <xdr:rowOff>76200</xdr:rowOff>
    </xdr:to>
    <xdr:sp macro="" textlink="">
      <xdr:nvSpPr>
        <xdr:cNvPr id="26" name="Line 59"/>
        <xdr:cNvSpPr>
          <a:spLocks noChangeShapeType="1"/>
        </xdr:cNvSpPr>
      </xdr:nvSpPr>
      <xdr:spPr bwMode="auto">
        <a:xfrm>
          <a:off x="3238500" y="6172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0</xdr:colOff>
      <xdr:row>22</xdr:row>
      <xdr:rowOff>76200</xdr:rowOff>
    </xdr:from>
    <xdr:to>
      <xdr:col>8</xdr:col>
      <xdr:colOff>0</xdr:colOff>
      <xdr:row>32</xdr:row>
      <xdr:rowOff>76200</xdr:rowOff>
    </xdr:to>
    <xdr:sp macro="" textlink="">
      <xdr:nvSpPr>
        <xdr:cNvPr id="27" name="Line 60"/>
        <xdr:cNvSpPr>
          <a:spLocks noChangeShapeType="1"/>
        </xdr:cNvSpPr>
      </xdr:nvSpPr>
      <xdr:spPr bwMode="auto">
        <a:xfrm>
          <a:off x="2990850" y="4267200"/>
          <a:ext cx="247650" cy="1905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9</xdr:col>
      <xdr:colOff>589085</xdr:colOff>
      <xdr:row>36</xdr:row>
      <xdr:rowOff>158994</xdr:rowOff>
    </xdr:from>
    <xdr:to>
      <xdr:col>10</xdr:col>
      <xdr:colOff>126023</xdr:colOff>
      <xdr:row>37</xdr:row>
      <xdr:rowOff>120894</xdr:rowOff>
    </xdr:to>
    <xdr:sp macro="" textlink="">
      <xdr:nvSpPr>
        <xdr:cNvPr id="28" name="Terminal 116"/>
        <xdr:cNvSpPr/>
      </xdr:nvSpPr>
      <xdr:spPr>
        <a:xfrm rot="16200000">
          <a:off x="4434254" y="7019925"/>
          <a:ext cx="152400" cy="146538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0</xdr:colOff>
      <xdr:row>37</xdr:row>
      <xdr:rowOff>76200</xdr:rowOff>
    </xdr:from>
    <xdr:to>
      <xdr:col>14</xdr:col>
      <xdr:colOff>0</xdr:colOff>
      <xdr:row>37</xdr:row>
      <xdr:rowOff>76200</xdr:rowOff>
    </xdr:to>
    <xdr:sp macro="" textlink="">
      <xdr:nvSpPr>
        <xdr:cNvPr id="29" name="Line 61"/>
        <xdr:cNvSpPr>
          <a:spLocks noChangeShapeType="1"/>
        </xdr:cNvSpPr>
      </xdr:nvSpPr>
      <xdr:spPr bwMode="auto">
        <a:xfrm>
          <a:off x="4610100" y="7124700"/>
          <a:ext cx="1466850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8</xdr:col>
      <xdr:colOff>0</xdr:colOff>
      <xdr:row>37</xdr:row>
      <xdr:rowOff>76200</xdr:rowOff>
    </xdr:from>
    <xdr:to>
      <xdr:col>10</xdr:col>
      <xdr:colOff>0</xdr:colOff>
      <xdr:row>37</xdr:row>
      <xdr:rowOff>76200</xdr:rowOff>
    </xdr:to>
    <xdr:sp macro="" textlink="">
      <xdr:nvSpPr>
        <xdr:cNvPr id="30" name="Line 62"/>
        <xdr:cNvSpPr>
          <a:spLocks noChangeShapeType="1"/>
        </xdr:cNvSpPr>
      </xdr:nvSpPr>
      <xdr:spPr bwMode="auto">
        <a:xfrm>
          <a:off x="3238500" y="71247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0</xdr:colOff>
      <xdr:row>22</xdr:row>
      <xdr:rowOff>76200</xdr:rowOff>
    </xdr:from>
    <xdr:to>
      <xdr:col>8</xdr:col>
      <xdr:colOff>0</xdr:colOff>
      <xdr:row>37</xdr:row>
      <xdr:rowOff>76200</xdr:rowOff>
    </xdr:to>
    <xdr:sp macro="" textlink="">
      <xdr:nvSpPr>
        <xdr:cNvPr id="31" name="Line 63"/>
        <xdr:cNvSpPr>
          <a:spLocks noChangeShapeType="1"/>
        </xdr:cNvSpPr>
      </xdr:nvSpPr>
      <xdr:spPr bwMode="auto">
        <a:xfrm>
          <a:off x="2990850" y="4267200"/>
          <a:ext cx="247650" cy="2857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13</xdr:col>
      <xdr:colOff>581758</xdr:colOff>
      <xdr:row>16</xdr:row>
      <xdr:rowOff>158994</xdr:rowOff>
    </xdr:from>
    <xdr:to>
      <xdr:col>14</xdr:col>
      <xdr:colOff>118696</xdr:colOff>
      <xdr:row>17</xdr:row>
      <xdr:rowOff>120894</xdr:rowOff>
    </xdr:to>
    <xdr:sp macro="" textlink="">
      <xdr:nvSpPr>
        <xdr:cNvPr id="32" name="Terminal 120"/>
        <xdr:cNvSpPr/>
      </xdr:nvSpPr>
      <xdr:spPr>
        <a:xfrm rot="16200000">
          <a:off x="6046177" y="3209925"/>
          <a:ext cx="152400" cy="146538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0</xdr:colOff>
      <xdr:row>17</xdr:row>
      <xdr:rowOff>76200</xdr:rowOff>
    </xdr:from>
    <xdr:to>
      <xdr:col>14</xdr:col>
      <xdr:colOff>0</xdr:colOff>
      <xdr:row>17</xdr:row>
      <xdr:rowOff>76200</xdr:rowOff>
    </xdr:to>
    <xdr:sp macro="" textlink="">
      <xdr:nvSpPr>
        <xdr:cNvPr id="33" name="Line 64"/>
        <xdr:cNvSpPr>
          <a:spLocks noChangeShapeType="1"/>
        </xdr:cNvSpPr>
      </xdr:nvSpPr>
      <xdr:spPr bwMode="auto">
        <a:xfrm>
          <a:off x="4857750" y="33147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11</xdr:col>
      <xdr:colOff>0</xdr:colOff>
      <xdr:row>17</xdr:row>
      <xdr:rowOff>76200</xdr:rowOff>
    </xdr:from>
    <xdr:to>
      <xdr:col>12</xdr:col>
      <xdr:colOff>0</xdr:colOff>
      <xdr:row>22</xdr:row>
      <xdr:rowOff>76200</xdr:rowOff>
    </xdr:to>
    <xdr:sp macro="" textlink="">
      <xdr:nvSpPr>
        <xdr:cNvPr id="34" name="Line 65"/>
        <xdr:cNvSpPr>
          <a:spLocks noChangeShapeType="1"/>
        </xdr:cNvSpPr>
      </xdr:nvSpPr>
      <xdr:spPr bwMode="auto">
        <a:xfrm flipV="1">
          <a:off x="4610100" y="33147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13</xdr:col>
      <xdr:colOff>581758</xdr:colOff>
      <xdr:row>22</xdr:row>
      <xdr:rowOff>1465</xdr:rowOff>
    </xdr:from>
    <xdr:to>
      <xdr:col>14</xdr:col>
      <xdr:colOff>118696</xdr:colOff>
      <xdr:row>22</xdr:row>
      <xdr:rowOff>153865</xdr:rowOff>
    </xdr:to>
    <xdr:sp macro="" textlink="">
      <xdr:nvSpPr>
        <xdr:cNvPr id="35" name="Terminal 123"/>
        <xdr:cNvSpPr/>
      </xdr:nvSpPr>
      <xdr:spPr>
        <a:xfrm rot="16200000">
          <a:off x="6046177" y="4195396"/>
          <a:ext cx="152400" cy="146538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0</xdr:colOff>
      <xdr:row>22</xdr:row>
      <xdr:rowOff>76200</xdr:rowOff>
    </xdr:from>
    <xdr:to>
      <xdr:col>14</xdr:col>
      <xdr:colOff>0</xdr:colOff>
      <xdr:row>22</xdr:row>
      <xdr:rowOff>76200</xdr:rowOff>
    </xdr:to>
    <xdr:sp macro="" textlink="">
      <xdr:nvSpPr>
        <xdr:cNvPr id="36" name="Line 66"/>
        <xdr:cNvSpPr>
          <a:spLocks noChangeShapeType="1"/>
        </xdr:cNvSpPr>
      </xdr:nvSpPr>
      <xdr:spPr bwMode="auto">
        <a:xfrm>
          <a:off x="4857750" y="4267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11</xdr:col>
      <xdr:colOff>0</xdr:colOff>
      <xdr:row>22</xdr:row>
      <xdr:rowOff>76200</xdr:rowOff>
    </xdr:from>
    <xdr:to>
      <xdr:col>12</xdr:col>
      <xdr:colOff>0</xdr:colOff>
      <xdr:row>22</xdr:row>
      <xdr:rowOff>76200</xdr:rowOff>
    </xdr:to>
    <xdr:sp macro="" textlink="">
      <xdr:nvSpPr>
        <xdr:cNvPr id="37" name="Line 67"/>
        <xdr:cNvSpPr>
          <a:spLocks noChangeShapeType="1"/>
        </xdr:cNvSpPr>
      </xdr:nvSpPr>
      <xdr:spPr bwMode="auto">
        <a:xfrm>
          <a:off x="4610100" y="42672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13</xdr:col>
      <xdr:colOff>581758</xdr:colOff>
      <xdr:row>27</xdr:row>
      <xdr:rowOff>5129</xdr:rowOff>
    </xdr:from>
    <xdr:to>
      <xdr:col>14</xdr:col>
      <xdr:colOff>118696</xdr:colOff>
      <xdr:row>27</xdr:row>
      <xdr:rowOff>157529</xdr:rowOff>
    </xdr:to>
    <xdr:sp macro="" textlink="">
      <xdr:nvSpPr>
        <xdr:cNvPr id="38" name="Terminal 126"/>
        <xdr:cNvSpPr/>
      </xdr:nvSpPr>
      <xdr:spPr>
        <a:xfrm rot="16200000">
          <a:off x="6046177" y="5151560"/>
          <a:ext cx="152400" cy="146538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0</xdr:colOff>
      <xdr:row>27</xdr:row>
      <xdr:rowOff>76200</xdr:rowOff>
    </xdr:from>
    <xdr:to>
      <xdr:col>14</xdr:col>
      <xdr:colOff>0</xdr:colOff>
      <xdr:row>27</xdr:row>
      <xdr:rowOff>76200</xdr:rowOff>
    </xdr:to>
    <xdr:sp macro="" textlink="">
      <xdr:nvSpPr>
        <xdr:cNvPr id="39" name="Line 68"/>
        <xdr:cNvSpPr>
          <a:spLocks noChangeShapeType="1"/>
        </xdr:cNvSpPr>
      </xdr:nvSpPr>
      <xdr:spPr bwMode="auto">
        <a:xfrm>
          <a:off x="4857750" y="52197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11</xdr:col>
      <xdr:colOff>0</xdr:colOff>
      <xdr:row>22</xdr:row>
      <xdr:rowOff>76200</xdr:rowOff>
    </xdr:from>
    <xdr:to>
      <xdr:col>12</xdr:col>
      <xdr:colOff>0</xdr:colOff>
      <xdr:row>27</xdr:row>
      <xdr:rowOff>76200</xdr:rowOff>
    </xdr:to>
    <xdr:sp macro="" textlink="">
      <xdr:nvSpPr>
        <xdr:cNvPr id="40" name="Line 69"/>
        <xdr:cNvSpPr>
          <a:spLocks noChangeShapeType="1"/>
        </xdr:cNvSpPr>
      </xdr:nvSpPr>
      <xdr:spPr bwMode="auto">
        <a:xfrm>
          <a:off x="4610100" y="42672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3</xdr:col>
      <xdr:colOff>0</xdr:colOff>
      <xdr:row>22</xdr:row>
      <xdr:rowOff>142875</xdr:rowOff>
    </xdr:to>
    <xdr:sp macro="" textlink="">
      <xdr:nvSpPr>
        <xdr:cNvPr id="41" name="Oval 70"/>
        <xdr:cNvSpPr>
          <a:spLocks noChangeArrowheads="1"/>
        </xdr:cNvSpPr>
      </xdr:nvSpPr>
      <xdr:spPr bwMode="auto">
        <a:xfrm>
          <a:off x="1219200" y="4191000"/>
          <a:ext cx="152400" cy="142875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1</xdr:col>
      <xdr:colOff>0</xdr:colOff>
      <xdr:row>22</xdr:row>
      <xdr:rowOff>76200</xdr:rowOff>
    </xdr:from>
    <xdr:to>
      <xdr:col>2</xdr:col>
      <xdr:colOff>0</xdr:colOff>
      <xdr:row>22</xdr:row>
      <xdr:rowOff>76200</xdr:rowOff>
    </xdr:to>
    <xdr:sp macro="" textlink="">
      <xdr:nvSpPr>
        <xdr:cNvPr id="42" name="Line 71"/>
        <xdr:cNvSpPr>
          <a:spLocks noChangeShapeType="1"/>
        </xdr:cNvSpPr>
      </xdr:nvSpPr>
      <xdr:spPr bwMode="auto">
        <a:xfrm>
          <a:off x="609600" y="4267200"/>
          <a:ext cx="609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114</xdr:row>
      <xdr:rowOff>0</xdr:rowOff>
    </xdr:from>
    <xdr:to>
      <xdr:col>4</xdr:col>
      <xdr:colOff>0</xdr:colOff>
      <xdr:row>115</xdr:row>
      <xdr:rowOff>0</xdr:rowOff>
    </xdr:to>
    <xdr:sp macro="" textlink="">
      <xdr:nvSpPr>
        <xdr:cNvPr id="2" name="Solver_shape$D$115"/>
        <xdr:cNvSpPr/>
      </xdr:nvSpPr>
      <xdr:spPr>
        <a:xfrm>
          <a:off x="1828800" y="21717000"/>
          <a:ext cx="152400" cy="190500"/>
        </a:xfrm>
        <a:prstGeom prst="flowChartConnector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114</xdr:row>
      <xdr:rowOff>76200</xdr:rowOff>
    </xdr:from>
    <xdr:to>
      <xdr:col>3</xdr:col>
      <xdr:colOff>0</xdr:colOff>
      <xdr:row>114</xdr:row>
      <xdr:rowOff>76200</xdr:rowOff>
    </xdr:to>
    <xdr:cxnSp macro="">
      <xdr:nvCxnSpPr>
        <xdr:cNvPr id="3" name="Solver_line$D$115"/>
        <xdr:cNvCxnSpPr/>
      </xdr:nvCxnSpPr>
      <xdr:spPr>
        <a:xfrm>
          <a:off x="1219200" y="21793200"/>
          <a:ext cx="6096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76200</xdr:rowOff>
    </xdr:from>
    <xdr:to>
      <xdr:col>5</xdr:col>
      <xdr:colOff>0</xdr:colOff>
      <xdr:row>114</xdr:row>
      <xdr:rowOff>76200</xdr:rowOff>
    </xdr:to>
    <xdr:cxnSp macro="">
      <xdr:nvCxnSpPr>
        <xdr:cNvPr id="4" name="Solver_shapecon$H$40"/>
        <xdr:cNvCxnSpPr/>
      </xdr:nvCxnSpPr>
      <xdr:spPr>
        <a:xfrm flipV="1">
          <a:off x="1981200" y="7505700"/>
          <a:ext cx="247650" cy="14287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0</xdr:colOff>
      <xdr:row>39</xdr:row>
      <xdr:rowOff>0</xdr:rowOff>
    </xdr:from>
    <xdr:to>
      <xdr:col>8</xdr:col>
      <xdr:colOff>0</xdr:colOff>
      <xdr:row>40</xdr:row>
      <xdr:rowOff>0</xdr:rowOff>
    </xdr:to>
    <xdr:sp macro="" textlink="">
      <xdr:nvSpPr>
        <xdr:cNvPr id="5" name="Solver_shape$H$40"/>
        <xdr:cNvSpPr/>
      </xdr:nvSpPr>
      <xdr:spPr>
        <a:xfrm>
          <a:off x="3552825" y="7429500"/>
          <a:ext cx="152400" cy="190500"/>
        </a:xfrm>
        <a:prstGeom prst="flowChartConnector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39</xdr:row>
      <xdr:rowOff>76200</xdr:rowOff>
    </xdr:from>
    <xdr:to>
      <xdr:col>7</xdr:col>
      <xdr:colOff>0</xdr:colOff>
      <xdr:row>39</xdr:row>
      <xdr:rowOff>76200</xdr:rowOff>
    </xdr:to>
    <xdr:cxnSp macro="">
      <xdr:nvCxnSpPr>
        <xdr:cNvPr id="6" name="Solver_line$H$40"/>
        <xdr:cNvCxnSpPr/>
      </xdr:nvCxnSpPr>
      <xdr:spPr>
        <a:xfrm>
          <a:off x="2228850" y="7505700"/>
          <a:ext cx="13239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76200</xdr:rowOff>
    </xdr:from>
    <xdr:to>
      <xdr:col>9</xdr:col>
      <xdr:colOff>0</xdr:colOff>
      <xdr:row>39</xdr:row>
      <xdr:rowOff>76200</xdr:rowOff>
    </xdr:to>
    <xdr:cxnSp macro="">
      <xdr:nvCxnSpPr>
        <xdr:cNvPr id="7" name="Solver_shapecon$L$10"/>
        <xdr:cNvCxnSpPr/>
      </xdr:nvCxnSpPr>
      <xdr:spPr>
        <a:xfrm flipV="1">
          <a:off x="3705225" y="1790700"/>
          <a:ext cx="247650" cy="57150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9</xdr:row>
      <xdr:rowOff>0</xdr:rowOff>
    </xdr:from>
    <xdr:to>
      <xdr:col>12</xdr:col>
      <xdr:colOff>0</xdr:colOff>
      <xdr:row>10</xdr:row>
      <xdr:rowOff>0</xdr:rowOff>
    </xdr:to>
    <xdr:sp macro="" textlink="">
      <xdr:nvSpPr>
        <xdr:cNvPr id="8" name="Solver_shape$L$10"/>
        <xdr:cNvSpPr/>
      </xdr:nvSpPr>
      <xdr:spPr>
        <a:xfrm>
          <a:off x="5514975" y="1714500"/>
          <a:ext cx="152400" cy="190500"/>
        </a:xfrm>
        <a:prstGeom prst="flowChartConnector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9</xdr:row>
      <xdr:rowOff>76200</xdr:rowOff>
    </xdr:from>
    <xdr:to>
      <xdr:col>11</xdr:col>
      <xdr:colOff>0</xdr:colOff>
      <xdr:row>9</xdr:row>
      <xdr:rowOff>76200</xdr:rowOff>
    </xdr:to>
    <xdr:cxnSp macro="">
      <xdr:nvCxnSpPr>
        <xdr:cNvPr id="9" name="Solver_line$L$10"/>
        <xdr:cNvCxnSpPr/>
      </xdr:nvCxnSpPr>
      <xdr:spPr>
        <a:xfrm>
          <a:off x="3952875" y="1790700"/>
          <a:ext cx="15621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</xdr:row>
      <xdr:rowOff>76200</xdr:rowOff>
    </xdr:from>
    <xdr:to>
      <xdr:col>13</xdr:col>
      <xdr:colOff>0</xdr:colOff>
      <xdr:row>9</xdr:row>
      <xdr:rowOff>76200</xdr:rowOff>
    </xdr:to>
    <xdr:cxnSp macro="">
      <xdr:nvCxnSpPr>
        <xdr:cNvPr id="10" name="Solver_shapecon$P$5"/>
        <xdr:cNvCxnSpPr/>
      </xdr:nvCxnSpPr>
      <xdr:spPr>
        <a:xfrm flipV="1">
          <a:off x="5667375" y="838200"/>
          <a:ext cx="247650" cy="952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4</xdr:row>
      <xdr:rowOff>0</xdr:rowOff>
    </xdr:from>
    <xdr:to>
      <xdr:col>16</xdr:col>
      <xdr:colOff>0</xdr:colOff>
      <xdr:row>5</xdr:row>
      <xdr:rowOff>0</xdr:rowOff>
    </xdr:to>
    <xdr:sp macro="" textlink="">
      <xdr:nvSpPr>
        <xdr:cNvPr id="11" name="Solver_shape$P$5"/>
        <xdr:cNvSpPr/>
      </xdr:nvSpPr>
      <xdr:spPr>
        <a:xfrm rot="16200000">
          <a:off x="6991350" y="781050"/>
          <a:ext cx="190500" cy="152400"/>
        </a:xfrm>
        <a:prstGeom prst="flowChartExtract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4</xdr:row>
      <xdr:rowOff>76200</xdr:rowOff>
    </xdr:from>
    <xdr:to>
      <xdr:col>15</xdr:col>
      <xdr:colOff>0</xdr:colOff>
      <xdr:row>4</xdr:row>
      <xdr:rowOff>76200</xdr:rowOff>
    </xdr:to>
    <xdr:cxnSp macro="">
      <xdr:nvCxnSpPr>
        <xdr:cNvPr id="12" name="Solver_line$P$5"/>
        <xdr:cNvCxnSpPr/>
      </xdr:nvCxnSpPr>
      <xdr:spPr>
        <a:xfrm>
          <a:off x="5915025" y="838200"/>
          <a:ext cx="10953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</xdr:row>
      <xdr:rowOff>76200</xdr:rowOff>
    </xdr:from>
    <xdr:to>
      <xdr:col>13</xdr:col>
      <xdr:colOff>0</xdr:colOff>
      <xdr:row>9</xdr:row>
      <xdr:rowOff>76200</xdr:rowOff>
    </xdr:to>
    <xdr:cxnSp macro="">
      <xdr:nvCxnSpPr>
        <xdr:cNvPr id="13" name="Solver_shapecon$P$10"/>
        <xdr:cNvCxnSpPr/>
      </xdr:nvCxnSpPr>
      <xdr:spPr>
        <a:xfrm>
          <a:off x="5667375" y="1790700"/>
          <a:ext cx="24765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9</xdr:row>
      <xdr:rowOff>0</xdr:rowOff>
    </xdr:from>
    <xdr:to>
      <xdr:col>16</xdr:col>
      <xdr:colOff>0</xdr:colOff>
      <xdr:row>10</xdr:row>
      <xdr:rowOff>0</xdr:rowOff>
    </xdr:to>
    <xdr:sp macro="" textlink="">
      <xdr:nvSpPr>
        <xdr:cNvPr id="14" name="Solver_shape$P$10"/>
        <xdr:cNvSpPr/>
      </xdr:nvSpPr>
      <xdr:spPr>
        <a:xfrm rot="16200000">
          <a:off x="6991350" y="1733550"/>
          <a:ext cx="190500" cy="152400"/>
        </a:xfrm>
        <a:prstGeom prst="flowChartExtract">
          <a:avLst/>
        </a:prstGeom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9</xdr:row>
      <xdr:rowOff>76200</xdr:rowOff>
    </xdr:from>
    <xdr:to>
      <xdr:col>15</xdr:col>
      <xdr:colOff>0</xdr:colOff>
      <xdr:row>9</xdr:row>
      <xdr:rowOff>76200</xdr:rowOff>
    </xdr:to>
    <xdr:cxnSp macro="">
      <xdr:nvCxnSpPr>
        <xdr:cNvPr id="15" name="Solver_line$P$10"/>
        <xdr:cNvCxnSpPr/>
      </xdr:nvCxnSpPr>
      <xdr:spPr>
        <a:xfrm>
          <a:off x="5915025" y="1790700"/>
          <a:ext cx="1095375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</xdr:row>
      <xdr:rowOff>76200</xdr:rowOff>
    </xdr:from>
    <xdr:to>
      <xdr:col>13</xdr:col>
      <xdr:colOff>0</xdr:colOff>
      <xdr:row>14</xdr:row>
      <xdr:rowOff>76200</xdr:rowOff>
    </xdr:to>
    <xdr:cxnSp macro="">
      <xdr:nvCxnSpPr>
        <xdr:cNvPr id="16" name="Solver_shapecon$P$15"/>
        <xdr:cNvCxnSpPr/>
      </xdr:nvCxnSpPr>
      <xdr:spPr>
        <a:xfrm>
          <a:off x="5667375" y="1790700"/>
          <a:ext cx="247650" cy="952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14</xdr:row>
      <xdr:rowOff>0</xdr:rowOff>
    </xdr:from>
    <xdr:to>
      <xdr:col>16</xdr:col>
      <xdr:colOff>0</xdr:colOff>
      <xdr:row>15</xdr:row>
      <xdr:rowOff>0</xdr:rowOff>
    </xdr:to>
    <xdr:sp macro="" textlink="">
      <xdr:nvSpPr>
        <xdr:cNvPr id="17" name="Solver_shape$P$15"/>
        <xdr:cNvSpPr/>
      </xdr:nvSpPr>
      <xdr:spPr>
        <a:xfrm rot="16200000">
          <a:off x="6991350" y="2686050"/>
          <a:ext cx="190500" cy="152400"/>
        </a:xfrm>
        <a:prstGeom prst="flowChartExtract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14</xdr:row>
      <xdr:rowOff>76200</xdr:rowOff>
    </xdr:from>
    <xdr:to>
      <xdr:col>15</xdr:col>
      <xdr:colOff>0</xdr:colOff>
      <xdr:row>14</xdr:row>
      <xdr:rowOff>76200</xdr:rowOff>
    </xdr:to>
    <xdr:cxnSp macro="">
      <xdr:nvCxnSpPr>
        <xdr:cNvPr id="18" name="Solver_line$P$15"/>
        <xdr:cNvCxnSpPr/>
      </xdr:nvCxnSpPr>
      <xdr:spPr>
        <a:xfrm>
          <a:off x="5915025" y="2743200"/>
          <a:ext cx="10953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24</xdr:row>
      <xdr:rowOff>76200</xdr:rowOff>
    </xdr:from>
    <xdr:to>
      <xdr:col>9</xdr:col>
      <xdr:colOff>0</xdr:colOff>
      <xdr:row>39</xdr:row>
      <xdr:rowOff>76200</xdr:rowOff>
    </xdr:to>
    <xdr:cxnSp macro="">
      <xdr:nvCxnSpPr>
        <xdr:cNvPr id="19" name="Solver_shapecon$L$25"/>
        <xdr:cNvCxnSpPr/>
      </xdr:nvCxnSpPr>
      <xdr:spPr>
        <a:xfrm flipV="1">
          <a:off x="3705225" y="4648200"/>
          <a:ext cx="247650" cy="2857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24</xdr:row>
      <xdr:rowOff>0</xdr:rowOff>
    </xdr:from>
    <xdr:to>
      <xdr:col>12</xdr:col>
      <xdr:colOff>0</xdr:colOff>
      <xdr:row>25</xdr:row>
      <xdr:rowOff>0</xdr:rowOff>
    </xdr:to>
    <xdr:sp macro="" textlink="">
      <xdr:nvSpPr>
        <xdr:cNvPr id="20" name="Solver_shape$L$25"/>
        <xdr:cNvSpPr/>
      </xdr:nvSpPr>
      <xdr:spPr>
        <a:xfrm>
          <a:off x="5514975" y="4572000"/>
          <a:ext cx="152400" cy="190500"/>
        </a:xfrm>
        <a:prstGeom prst="flowChartConnector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24</xdr:row>
      <xdr:rowOff>76200</xdr:rowOff>
    </xdr:from>
    <xdr:to>
      <xdr:col>11</xdr:col>
      <xdr:colOff>0</xdr:colOff>
      <xdr:row>24</xdr:row>
      <xdr:rowOff>76200</xdr:rowOff>
    </xdr:to>
    <xdr:cxnSp macro="">
      <xdr:nvCxnSpPr>
        <xdr:cNvPr id="21" name="Solver_line$L$25"/>
        <xdr:cNvCxnSpPr/>
      </xdr:nvCxnSpPr>
      <xdr:spPr>
        <a:xfrm>
          <a:off x="3952875" y="4648200"/>
          <a:ext cx="15621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76200</xdr:rowOff>
    </xdr:from>
    <xdr:to>
      <xdr:col>13</xdr:col>
      <xdr:colOff>0</xdr:colOff>
      <xdr:row>24</xdr:row>
      <xdr:rowOff>76200</xdr:rowOff>
    </xdr:to>
    <xdr:cxnSp macro="">
      <xdr:nvCxnSpPr>
        <xdr:cNvPr id="22" name="Solver_shapecon$P$20"/>
        <xdr:cNvCxnSpPr/>
      </xdr:nvCxnSpPr>
      <xdr:spPr>
        <a:xfrm flipV="1">
          <a:off x="5667375" y="3695700"/>
          <a:ext cx="247650" cy="952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18</xdr:row>
      <xdr:rowOff>142875</xdr:rowOff>
    </xdr:from>
    <xdr:to>
      <xdr:col>16</xdr:col>
      <xdr:colOff>0</xdr:colOff>
      <xdr:row>19</xdr:row>
      <xdr:rowOff>142875</xdr:rowOff>
    </xdr:to>
    <xdr:sp macro="" textlink="">
      <xdr:nvSpPr>
        <xdr:cNvPr id="23" name="Solver_shape$P$20"/>
        <xdr:cNvSpPr/>
      </xdr:nvSpPr>
      <xdr:spPr>
        <a:xfrm rot="16200000">
          <a:off x="6991350" y="3590925"/>
          <a:ext cx="190500" cy="152400"/>
        </a:xfrm>
        <a:prstGeom prst="flowChartExtract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19</xdr:row>
      <xdr:rowOff>76200</xdr:rowOff>
    </xdr:from>
    <xdr:to>
      <xdr:col>15</xdr:col>
      <xdr:colOff>0</xdr:colOff>
      <xdr:row>19</xdr:row>
      <xdr:rowOff>76200</xdr:rowOff>
    </xdr:to>
    <xdr:cxnSp macro="">
      <xdr:nvCxnSpPr>
        <xdr:cNvPr id="24" name="Solver_line$P$20"/>
        <xdr:cNvCxnSpPr/>
      </xdr:nvCxnSpPr>
      <xdr:spPr>
        <a:xfrm>
          <a:off x="5915025" y="3695700"/>
          <a:ext cx="10953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</xdr:row>
      <xdr:rowOff>76200</xdr:rowOff>
    </xdr:from>
    <xdr:to>
      <xdr:col>13</xdr:col>
      <xdr:colOff>0</xdr:colOff>
      <xdr:row>24</xdr:row>
      <xdr:rowOff>76200</xdr:rowOff>
    </xdr:to>
    <xdr:cxnSp macro="">
      <xdr:nvCxnSpPr>
        <xdr:cNvPr id="25" name="Solver_shapecon$P$25"/>
        <xdr:cNvCxnSpPr/>
      </xdr:nvCxnSpPr>
      <xdr:spPr>
        <a:xfrm>
          <a:off x="5667375" y="4648200"/>
          <a:ext cx="24765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23</xdr:row>
      <xdr:rowOff>142875</xdr:rowOff>
    </xdr:from>
    <xdr:to>
      <xdr:col>16</xdr:col>
      <xdr:colOff>0</xdr:colOff>
      <xdr:row>24</xdr:row>
      <xdr:rowOff>142875</xdr:rowOff>
    </xdr:to>
    <xdr:sp macro="" textlink="">
      <xdr:nvSpPr>
        <xdr:cNvPr id="26" name="Solver_shape$P$25"/>
        <xdr:cNvSpPr/>
      </xdr:nvSpPr>
      <xdr:spPr>
        <a:xfrm rot="16200000">
          <a:off x="6991350" y="4543425"/>
          <a:ext cx="190500" cy="152400"/>
        </a:xfrm>
        <a:prstGeom prst="flowChartExtract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24</xdr:row>
      <xdr:rowOff>76200</xdr:rowOff>
    </xdr:from>
    <xdr:to>
      <xdr:col>15</xdr:col>
      <xdr:colOff>0</xdr:colOff>
      <xdr:row>24</xdr:row>
      <xdr:rowOff>76200</xdr:rowOff>
    </xdr:to>
    <xdr:cxnSp macro="">
      <xdr:nvCxnSpPr>
        <xdr:cNvPr id="27" name="Solver_line$P$25"/>
        <xdr:cNvCxnSpPr/>
      </xdr:nvCxnSpPr>
      <xdr:spPr>
        <a:xfrm>
          <a:off x="5915025" y="4648200"/>
          <a:ext cx="10953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</xdr:row>
      <xdr:rowOff>76200</xdr:rowOff>
    </xdr:from>
    <xdr:to>
      <xdr:col>13</xdr:col>
      <xdr:colOff>0</xdr:colOff>
      <xdr:row>29</xdr:row>
      <xdr:rowOff>76200</xdr:rowOff>
    </xdr:to>
    <xdr:cxnSp macro="">
      <xdr:nvCxnSpPr>
        <xdr:cNvPr id="28" name="Solver_shapecon$P$30"/>
        <xdr:cNvCxnSpPr/>
      </xdr:nvCxnSpPr>
      <xdr:spPr>
        <a:xfrm>
          <a:off x="5667375" y="4648200"/>
          <a:ext cx="247650" cy="952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28</xdr:row>
      <xdr:rowOff>142875</xdr:rowOff>
    </xdr:from>
    <xdr:to>
      <xdr:col>16</xdr:col>
      <xdr:colOff>0</xdr:colOff>
      <xdr:row>29</xdr:row>
      <xdr:rowOff>142875</xdr:rowOff>
    </xdr:to>
    <xdr:sp macro="" textlink="">
      <xdr:nvSpPr>
        <xdr:cNvPr id="29" name="Solver_shape$P$30"/>
        <xdr:cNvSpPr/>
      </xdr:nvSpPr>
      <xdr:spPr>
        <a:xfrm rot="16200000">
          <a:off x="6991350" y="5495925"/>
          <a:ext cx="190500" cy="152400"/>
        </a:xfrm>
        <a:prstGeom prst="flowChartExtract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29</xdr:row>
      <xdr:rowOff>76200</xdr:rowOff>
    </xdr:from>
    <xdr:to>
      <xdr:col>15</xdr:col>
      <xdr:colOff>0</xdr:colOff>
      <xdr:row>29</xdr:row>
      <xdr:rowOff>76200</xdr:rowOff>
    </xdr:to>
    <xdr:cxnSp macro="">
      <xdr:nvCxnSpPr>
        <xdr:cNvPr id="30" name="Solver_line$P$30"/>
        <xdr:cNvCxnSpPr/>
      </xdr:nvCxnSpPr>
      <xdr:spPr>
        <a:xfrm>
          <a:off x="5915025" y="5600700"/>
          <a:ext cx="10953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39</xdr:row>
      <xdr:rowOff>76200</xdr:rowOff>
    </xdr:from>
    <xdr:to>
      <xdr:col>9</xdr:col>
      <xdr:colOff>0</xdr:colOff>
      <xdr:row>39</xdr:row>
      <xdr:rowOff>76200</xdr:rowOff>
    </xdr:to>
    <xdr:cxnSp macro="">
      <xdr:nvCxnSpPr>
        <xdr:cNvPr id="31" name="Solver_shapecon$L$40"/>
        <xdr:cNvCxnSpPr/>
      </xdr:nvCxnSpPr>
      <xdr:spPr>
        <a:xfrm>
          <a:off x="3705225" y="7505700"/>
          <a:ext cx="24765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39</xdr:row>
      <xdr:rowOff>0</xdr:rowOff>
    </xdr:from>
    <xdr:to>
      <xdr:col>12</xdr:col>
      <xdr:colOff>0</xdr:colOff>
      <xdr:row>40</xdr:row>
      <xdr:rowOff>0</xdr:rowOff>
    </xdr:to>
    <xdr:sp macro="" textlink="">
      <xdr:nvSpPr>
        <xdr:cNvPr id="32" name="Solver_shape$L$40"/>
        <xdr:cNvSpPr/>
      </xdr:nvSpPr>
      <xdr:spPr>
        <a:xfrm>
          <a:off x="5514975" y="7429500"/>
          <a:ext cx="152400" cy="190500"/>
        </a:xfrm>
        <a:prstGeom prst="flowChartConnector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39</xdr:row>
      <xdr:rowOff>76200</xdr:rowOff>
    </xdr:from>
    <xdr:to>
      <xdr:col>11</xdr:col>
      <xdr:colOff>0</xdr:colOff>
      <xdr:row>39</xdr:row>
      <xdr:rowOff>76200</xdr:rowOff>
    </xdr:to>
    <xdr:cxnSp macro="">
      <xdr:nvCxnSpPr>
        <xdr:cNvPr id="33" name="Solver_line$L$40"/>
        <xdr:cNvCxnSpPr/>
      </xdr:nvCxnSpPr>
      <xdr:spPr>
        <a:xfrm>
          <a:off x="3952875" y="7505700"/>
          <a:ext cx="15621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34</xdr:row>
      <xdr:rowOff>76200</xdr:rowOff>
    </xdr:from>
    <xdr:to>
      <xdr:col>13</xdr:col>
      <xdr:colOff>0</xdr:colOff>
      <xdr:row>39</xdr:row>
      <xdr:rowOff>76200</xdr:rowOff>
    </xdr:to>
    <xdr:cxnSp macro="">
      <xdr:nvCxnSpPr>
        <xdr:cNvPr id="34" name="Solver_shapecon$P$35"/>
        <xdr:cNvCxnSpPr/>
      </xdr:nvCxnSpPr>
      <xdr:spPr>
        <a:xfrm flipV="1">
          <a:off x="5667375" y="6553200"/>
          <a:ext cx="247650" cy="952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33</xdr:row>
      <xdr:rowOff>142875</xdr:rowOff>
    </xdr:from>
    <xdr:to>
      <xdr:col>16</xdr:col>
      <xdr:colOff>0</xdr:colOff>
      <xdr:row>34</xdr:row>
      <xdr:rowOff>142875</xdr:rowOff>
    </xdr:to>
    <xdr:sp macro="" textlink="">
      <xdr:nvSpPr>
        <xdr:cNvPr id="35" name="Solver_shape$P$35"/>
        <xdr:cNvSpPr/>
      </xdr:nvSpPr>
      <xdr:spPr>
        <a:xfrm rot="16200000">
          <a:off x="6991350" y="6448425"/>
          <a:ext cx="190500" cy="152400"/>
        </a:xfrm>
        <a:prstGeom prst="flowChartExtract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34</xdr:row>
      <xdr:rowOff>76200</xdr:rowOff>
    </xdr:from>
    <xdr:to>
      <xdr:col>15</xdr:col>
      <xdr:colOff>0</xdr:colOff>
      <xdr:row>34</xdr:row>
      <xdr:rowOff>76200</xdr:rowOff>
    </xdr:to>
    <xdr:cxnSp macro="">
      <xdr:nvCxnSpPr>
        <xdr:cNvPr id="36" name="Solver_line$P$35"/>
        <xdr:cNvCxnSpPr/>
      </xdr:nvCxnSpPr>
      <xdr:spPr>
        <a:xfrm>
          <a:off x="5915025" y="6553200"/>
          <a:ext cx="10953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39</xdr:row>
      <xdr:rowOff>76200</xdr:rowOff>
    </xdr:from>
    <xdr:to>
      <xdr:col>13</xdr:col>
      <xdr:colOff>0</xdr:colOff>
      <xdr:row>39</xdr:row>
      <xdr:rowOff>76200</xdr:rowOff>
    </xdr:to>
    <xdr:cxnSp macro="">
      <xdr:nvCxnSpPr>
        <xdr:cNvPr id="37" name="Solver_shapecon$P$40"/>
        <xdr:cNvCxnSpPr/>
      </xdr:nvCxnSpPr>
      <xdr:spPr>
        <a:xfrm>
          <a:off x="5667375" y="7505700"/>
          <a:ext cx="24765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38</xdr:row>
      <xdr:rowOff>142875</xdr:rowOff>
    </xdr:from>
    <xdr:to>
      <xdr:col>16</xdr:col>
      <xdr:colOff>0</xdr:colOff>
      <xdr:row>39</xdr:row>
      <xdr:rowOff>142875</xdr:rowOff>
    </xdr:to>
    <xdr:sp macro="" textlink="">
      <xdr:nvSpPr>
        <xdr:cNvPr id="38" name="Solver_shape$P$40"/>
        <xdr:cNvSpPr/>
      </xdr:nvSpPr>
      <xdr:spPr>
        <a:xfrm rot="16200000">
          <a:off x="6991350" y="7400925"/>
          <a:ext cx="190500" cy="152400"/>
        </a:xfrm>
        <a:prstGeom prst="flowChartExtract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39</xdr:row>
      <xdr:rowOff>76200</xdr:rowOff>
    </xdr:from>
    <xdr:to>
      <xdr:col>15</xdr:col>
      <xdr:colOff>0</xdr:colOff>
      <xdr:row>39</xdr:row>
      <xdr:rowOff>76200</xdr:rowOff>
    </xdr:to>
    <xdr:cxnSp macro="">
      <xdr:nvCxnSpPr>
        <xdr:cNvPr id="39" name="Solver_line$P$40"/>
        <xdr:cNvCxnSpPr/>
      </xdr:nvCxnSpPr>
      <xdr:spPr>
        <a:xfrm>
          <a:off x="5915025" y="7505700"/>
          <a:ext cx="10953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39</xdr:row>
      <xdr:rowOff>76200</xdr:rowOff>
    </xdr:from>
    <xdr:to>
      <xdr:col>13</xdr:col>
      <xdr:colOff>0</xdr:colOff>
      <xdr:row>44</xdr:row>
      <xdr:rowOff>76200</xdr:rowOff>
    </xdr:to>
    <xdr:cxnSp macro="">
      <xdr:nvCxnSpPr>
        <xdr:cNvPr id="40" name="Solver_shapecon$P$45"/>
        <xdr:cNvCxnSpPr/>
      </xdr:nvCxnSpPr>
      <xdr:spPr>
        <a:xfrm>
          <a:off x="5667375" y="7505700"/>
          <a:ext cx="247650" cy="952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43</xdr:row>
      <xdr:rowOff>142875</xdr:rowOff>
    </xdr:from>
    <xdr:to>
      <xdr:col>16</xdr:col>
      <xdr:colOff>0</xdr:colOff>
      <xdr:row>44</xdr:row>
      <xdr:rowOff>142875</xdr:rowOff>
    </xdr:to>
    <xdr:sp macro="" textlink="">
      <xdr:nvSpPr>
        <xdr:cNvPr id="41" name="Solver_shape$P$45"/>
        <xdr:cNvSpPr/>
      </xdr:nvSpPr>
      <xdr:spPr>
        <a:xfrm rot="16200000">
          <a:off x="6991350" y="8353425"/>
          <a:ext cx="190500" cy="152400"/>
        </a:xfrm>
        <a:prstGeom prst="flowChartExtract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44</xdr:row>
      <xdr:rowOff>76200</xdr:rowOff>
    </xdr:from>
    <xdr:to>
      <xdr:col>15</xdr:col>
      <xdr:colOff>0</xdr:colOff>
      <xdr:row>44</xdr:row>
      <xdr:rowOff>76200</xdr:rowOff>
    </xdr:to>
    <xdr:cxnSp macro="">
      <xdr:nvCxnSpPr>
        <xdr:cNvPr id="42" name="Solver_line$P$45"/>
        <xdr:cNvCxnSpPr/>
      </xdr:nvCxnSpPr>
      <xdr:spPr>
        <a:xfrm>
          <a:off x="5915025" y="8458200"/>
          <a:ext cx="10953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39</xdr:row>
      <xdr:rowOff>76200</xdr:rowOff>
    </xdr:from>
    <xdr:to>
      <xdr:col>9</xdr:col>
      <xdr:colOff>0</xdr:colOff>
      <xdr:row>54</xdr:row>
      <xdr:rowOff>76200</xdr:rowOff>
    </xdr:to>
    <xdr:cxnSp macro="">
      <xdr:nvCxnSpPr>
        <xdr:cNvPr id="43" name="Solver_shapecon$L$55"/>
        <xdr:cNvCxnSpPr/>
      </xdr:nvCxnSpPr>
      <xdr:spPr>
        <a:xfrm>
          <a:off x="3705225" y="7505700"/>
          <a:ext cx="247650" cy="2857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54</xdr:row>
      <xdr:rowOff>0</xdr:rowOff>
    </xdr:from>
    <xdr:to>
      <xdr:col>12</xdr:col>
      <xdr:colOff>0</xdr:colOff>
      <xdr:row>55</xdr:row>
      <xdr:rowOff>0</xdr:rowOff>
    </xdr:to>
    <xdr:sp macro="" textlink="">
      <xdr:nvSpPr>
        <xdr:cNvPr id="44" name="Solver_shape$L$55"/>
        <xdr:cNvSpPr/>
      </xdr:nvSpPr>
      <xdr:spPr>
        <a:xfrm>
          <a:off x="5514975" y="10287000"/>
          <a:ext cx="152400" cy="190500"/>
        </a:xfrm>
        <a:prstGeom prst="flowChartConnector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54</xdr:row>
      <xdr:rowOff>76200</xdr:rowOff>
    </xdr:from>
    <xdr:to>
      <xdr:col>11</xdr:col>
      <xdr:colOff>0</xdr:colOff>
      <xdr:row>54</xdr:row>
      <xdr:rowOff>76200</xdr:rowOff>
    </xdr:to>
    <xdr:cxnSp macro="">
      <xdr:nvCxnSpPr>
        <xdr:cNvPr id="45" name="Solver_line$L$55"/>
        <xdr:cNvCxnSpPr/>
      </xdr:nvCxnSpPr>
      <xdr:spPr>
        <a:xfrm>
          <a:off x="3952875" y="10363200"/>
          <a:ext cx="15621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49</xdr:row>
      <xdr:rowOff>76200</xdr:rowOff>
    </xdr:from>
    <xdr:to>
      <xdr:col>13</xdr:col>
      <xdr:colOff>0</xdr:colOff>
      <xdr:row>54</xdr:row>
      <xdr:rowOff>76200</xdr:rowOff>
    </xdr:to>
    <xdr:cxnSp macro="">
      <xdr:nvCxnSpPr>
        <xdr:cNvPr id="46" name="Solver_shapecon$P$50"/>
        <xdr:cNvCxnSpPr/>
      </xdr:nvCxnSpPr>
      <xdr:spPr>
        <a:xfrm flipV="1">
          <a:off x="5667375" y="9410700"/>
          <a:ext cx="247650" cy="952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48</xdr:row>
      <xdr:rowOff>142875</xdr:rowOff>
    </xdr:from>
    <xdr:to>
      <xdr:col>16</xdr:col>
      <xdr:colOff>0</xdr:colOff>
      <xdr:row>49</xdr:row>
      <xdr:rowOff>142875</xdr:rowOff>
    </xdr:to>
    <xdr:sp macro="" textlink="">
      <xdr:nvSpPr>
        <xdr:cNvPr id="47" name="Solver_shape$P$50"/>
        <xdr:cNvSpPr/>
      </xdr:nvSpPr>
      <xdr:spPr>
        <a:xfrm rot="16200000">
          <a:off x="6991350" y="9305925"/>
          <a:ext cx="190500" cy="152400"/>
        </a:xfrm>
        <a:prstGeom prst="flowChartExtract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49</xdr:row>
      <xdr:rowOff>76200</xdr:rowOff>
    </xdr:from>
    <xdr:to>
      <xdr:col>15</xdr:col>
      <xdr:colOff>0</xdr:colOff>
      <xdr:row>49</xdr:row>
      <xdr:rowOff>76200</xdr:rowOff>
    </xdr:to>
    <xdr:cxnSp macro="">
      <xdr:nvCxnSpPr>
        <xdr:cNvPr id="48" name="Solver_line$P$50"/>
        <xdr:cNvCxnSpPr/>
      </xdr:nvCxnSpPr>
      <xdr:spPr>
        <a:xfrm>
          <a:off x="5915025" y="9410700"/>
          <a:ext cx="10953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54</xdr:row>
      <xdr:rowOff>76200</xdr:rowOff>
    </xdr:from>
    <xdr:to>
      <xdr:col>13</xdr:col>
      <xdr:colOff>0</xdr:colOff>
      <xdr:row>54</xdr:row>
      <xdr:rowOff>76200</xdr:rowOff>
    </xdr:to>
    <xdr:cxnSp macro="">
      <xdr:nvCxnSpPr>
        <xdr:cNvPr id="49" name="Solver_shapecon$P$55"/>
        <xdr:cNvCxnSpPr/>
      </xdr:nvCxnSpPr>
      <xdr:spPr>
        <a:xfrm>
          <a:off x="5667375" y="10363200"/>
          <a:ext cx="24765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53</xdr:row>
      <xdr:rowOff>142875</xdr:rowOff>
    </xdr:from>
    <xdr:to>
      <xdr:col>16</xdr:col>
      <xdr:colOff>0</xdr:colOff>
      <xdr:row>54</xdr:row>
      <xdr:rowOff>142875</xdr:rowOff>
    </xdr:to>
    <xdr:sp macro="" textlink="">
      <xdr:nvSpPr>
        <xdr:cNvPr id="50" name="Solver_shape$P$55"/>
        <xdr:cNvSpPr/>
      </xdr:nvSpPr>
      <xdr:spPr>
        <a:xfrm rot="16200000">
          <a:off x="6991350" y="10258425"/>
          <a:ext cx="190500" cy="152400"/>
        </a:xfrm>
        <a:prstGeom prst="flowChartExtract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54</xdr:row>
      <xdr:rowOff>76200</xdr:rowOff>
    </xdr:from>
    <xdr:to>
      <xdr:col>15</xdr:col>
      <xdr:colOff>0</xdr:colOff>
      <xdr:row>54</xdr:row>
      <xdr:rowOff>76200</xdr:rowOff>
    </xdr:to>
    <xdr:cxnSp macro="">
      <xdr:nvCxnSpPr>
        <xdr:cNvPr id="51" name="Solver_line$P$55"/>
        <xdr:cNvCxnSpPr/>
      </xdr:nvCxnSpPr>
      <xdr:spPr>
        <a:xfrm>
          <a:off x="5915025" y="10363200"/>
          <a:ext cx="10953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54</xdr:row>
      <xdr:rowOff>76200</xdr:rowOff>
    </xdr:from>
    <xdr:to>
      <xdr:col>13</xdr:col>
      <xdr:colOff>0</xdr:colOff>
      <xdr:row>59</xdr:row>
      <xdr:rowOff>76200</xdr:rowOff>
    </xdr:to>
    <xdr:cxnSp macro="">
      <xdr:nvCxnSpPr>
        <xdr:cNvPr id="52" name="Solver_shapecon$P$60"/>
        <xdr:cNvCxnSpPr/>
      </xdr:nvCxnSpPr>
      <xdr:spPr>
        <a:xfrm>
          <a:off x="5667375" y="10363200"/>
          <a:ext cx="247650" cy="952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58</xdr:row>
      <xdr:rowOff>142875</xdr:rowOff>
    </xdr:from>
    <xdr:to>
      <xdr:col>16</xdr:col>
      <xdr:colOff>0</xdr:colOff>
      <xdr:row>59</xdr:row>
      <xdr:rowOff>142875</xdr:rowOff>
    </xdr:to>
    <xdr:sp macro="" textlink="">
      <xdr:nvSpPr>
        <xdr:cNvPr id="53" name="Solver_shape$P$60"/>
        <xdr:cNvSpPr/>
      </xdr:nvSpPr>
      <xdr:spPr>
        <a:xfrm rot="16200000">
          <a:off x="6991350" y="11210925"/>
          <a:ext cx="190500" cy="152400"/>
        </a:xfrm>
        <a:prstGeom prst="flowChartExtract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59</xdr:row>
      <xdr:rowOff>76200</xdr:rowOff>
    </xdr:from>
    <xdr:to>
      <xdr:col>15</xdr:col>
      <xdr:colOff>0</xdr:colOff>
      <xdr:row>59</xdr:row>
      <xdr:rowOff>76200</xdr:rowOff>
    </xdr:to>
    <xdr:cxnSp macro="">
      <xdr:nvCxnSpPr>
        <xdr:cNvPr id="54" name="Solver_line$P$60"/>
        <xdr:cNvCxnSpPr/>
      </xdr:nvCxnSpPr>
      <xdr:spPr>
        <a:xfrm>
          <a:off x="5915025" y="11315700"/>
          <a:ext cx="10953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39</xdr:row>
      <xdr:rowOff>76200</xdr:rowOff>
    </xdr:from>
    <xdr:to>
      <xdr:col>9</xdr:col>
      <xdr:colOff>0</xdr:colOff>
      <xdr:row>69</xdr:row>
      <xdr:rowOff>76200</xdr:rowOff>
    </xdr:to>
    <xdr:cxnSp macro="">
      <xdr:nvCxnSpPr>
        <xdr:cNvPr id="55" name="Solver_shapecon$L$70"/>
        <xdr:cNvCxnSpPr/>
      </xdr:nvCxnSpPr>
      <xdr:spPr>
        <a:xfrm>
          <a:off x="3705225" y="7505700"/>
          <a:ext cx="247650" cy="57150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69</xdr:row>
      <xdr:rowOff>0</xdr:rowOff>
    </xdr:from>
    <xdr:to>
      <xdr:col>12</xdr:col>
      <xdr:colOff>0</xdr:colOff>
      <xdr:row>70</xdr:row>
      <xdr:rowOff>0</xdr:rowOff>
    </xdr:to>
    <xdr:sp macro="" textlink="">
      <xdr:nvSpPr>
        <xdr:cNvPr id="56" name="Solver_shape$L$70"/>
        <xdr:cNvSpPr/>
      </xdr:nvSpPr>
      <xdr:spPr>
        <a:xfrm>
          <a:off x="5514975" y="13144500"/>
          <a:ext cx="152400" cy="190500"/>
        </a:xfrm>
        <a:prstGeom prst="flowChartConnector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69</xdr:row>
      <xdr:rowOff>76200</xdr:rowOff>
    </xdr:from>
    <xdr:to>
      <xdr:col>11</xdr:col>
      <xdr:colOff>0</xdr:colOff>
      <xdr:row>69</xdr:row>
      <xdr:rowOff>76200</xdr:rowOff>
    </xdr:to>
    <xdr:cxnSp macro="">
      <xdr:nvCxnSpPr>
        <xdr:cNvPr id="57" name="Solver_line$L$70"/>
        <xdr:cNvCxnSpPr/>
      </xdr:nvCxnSpPr>
      <xdr:spPr>
        <a:xfrm>
          <a:off x="3952875" y="13220700"/>
          <a:ext cx="15621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64</xdr:row>
      <xdr:rowOff>76200</xdr:rowOff>
    </xdr:from>
    <xdr:to>
      <xdr:col>13</xdr:col>
      <xdr:colOff>0</xdr:colOff>
      <xdr:row>69</xdr:row>
      <xdr:rowOff>76200</xdr:rowOff>
    </xdr:to>
    <xdr:cxnSp macro="">
      <xdr:nvCxnSpPr>
        <xdr:cNvPr id="58" name="Solver_shapecon$P$65"/>
        <xdr:cNvCxnSpPr/>
      </xdr:nvCxnSpPr>
      <xdr:spPr>
        <a:xfrm flipV="1">
          <a:off x="5667375" y="12268200"/>
          <a:ext cx="247650" cy="952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63</xdr:row>
      <xdr:rowOff>142875</xdr:rowOff>
    </xdr:from>
    <xdr:to>
      <xdr:col>16</xdr:col>
      <xdr:colOff>0</xdr:colOff>
      <xdr:row>64</xdr:row>
      <xdr:rowOff>142875</xdr:rowOff>
    </xdr:to>
    <xdr:sp macro="" textlink="">
      <xdr:nvSpPr>
        <xdr:cNvPr id="59" name="Solver_shape$P$65"/>
        <xdr:cNvSpPr/>
      </xdr:nvSpPr>
      <xdr:spPr>
        <a:xfrm rot="16200000">
          <a:off x="6991350" y="12163425"/>
          <a:ext cx="190500" cy="152400"/>
        </a:xfrm>
        <a:prstGeom prst="flowChartExtract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64</xdr:row>
      <xdr:rowOff>76200</xdr:rowOff>
    </xdr:from>
    <xdr:to>
      <xdr:col>15</xdr:col>
      <xdr:colOff>0</xdr:colOff>
      <xdr:row>64</xdr:row>
      <xdr:rowOff>76200</xdr:rowOff>
    </xdr:to>
    <xdr:cxnSp macro="">
      <xdr:nvCxnSpPr>
        <xdr:cNvPr id="60" name="Solver_line$P$65"/>
        <xdr:cNvCxnSpPr/>
      </xdr:nvCxnSpPr>
      <xdr:spPr>
        <a:xfrm>
          <a:off x="5915025" y="12268200"/>
          <a:ext cx="10953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69</xdr:row>
      <xdr:rowOff>76200</xdr:rowOff>
    </xdr:from>
    <xdr:to>
      <xdr:col>13</xdr:col>
      <xdr:colOff>0</xdr:colOff>
      <xdr:row>69</xdr:row>
      <xdr:rowOff>76200</xdr:rowOff>
    </xdr:to>
    <xdr:cxnSp macro="">
      <xdr:nvCxnSpPr>
        <xdr:cNvPr id="61" name="Solver_shapecon$P$70"/>
        <xdr:cNvCxnSpPr/>
      </xdr:nvCxnSpPr>
      <xdr:spPr>
        <a:xfrm>
          <a:off x="5667375" y="13220700"/>
          <a:ext cx="24765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69</xdr:row>
      <xdr:rowOff>0</xdr:rowOff>
    </xdr:from>
    <xdr:to>
      <xdr:col>16</xdr:col>
      <xdr:colOff>0</xdr:colOff>
      <xdr:row>70</xdr:row>
      <xdr:rowOff>0</xdr:rowOff>
    </xdr:to>
    <xdr:sp macro="" textlink="">
      <xdr:nvSpPr>
        <xdr:cNvPr id="62" name="Solver_shape$P$70"/>
        <xdr:cNvSpPr/>
      </xdr:nvSpPr>
      <xdr:spPr>
        <a:xfrm rot="16200000">
          <a:off x="6991350" y="13163550"/>
          <a:ext cx="190500" cy="152400"/>
        </a:xfrm>
        <a:prstGeom prst="flowChartExtract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69</xdr:row>
      <xdr:rowOff>76200</xdr:rowOff>
    </xdr:from>
    <xdr:to>
      <xdr:col>15</xdr:col>
      <xdr:colOff>0</xdr:colOff>
      <xdr:row>69</xdr:row>
      <xdr:rowOff>76200</xdr:rowOff>
    </xdr:to>
    <xdr:cxnSp macro="">
      <xdr:nvCxnSpPr>
        <xdr:cNvPr id="63" name="Solver_line$P$70"/>
        <xdr:cNvCxnSpPr/>
      </xdr:nvCxnSpPr>
      <xdr:spPr>
        <a:xfrm>
          <a:off x="5915025" y="13220700"/>
          <a:ext cx="10953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69</xdr:row>
      <xdr:rowOff>76200</xdr:rowOff>
    </xdr:from>
    <xdr:to>
      <xdr:col>13</xdr:col>
      <xdr:colOff>0</xdr:colOff>
      <xdr:row>74</xdr:row>
      <xdr:rowOff>76200</xdr:rowOff>
    </xdr:to>
    <xdr:cxnSp macro="">
      <xdr:nvCxnSpPr>
        <xdr:cNvPr id="64" name="Solver_shapecon$P$75"/>
        <xdr:cNvCxnSpPr/>
      </xdr:nvCxnSpPr>
      <xdr:spPr>
        <a:xfrm>
          <a:off x="5667375" y="13220700"/>
          <a:ext cx="247650" cy="952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74</xdr:row>
      <xdr:rowOff>0</xdr:rowOff>
    </xdr:from>
    <xdr:to>
      <xdr:col>16</xdr:col>
      <xdr:colOff>0</xdr:colOff>
      <xdr:row>75</xdr:row>
      <xdr:rowOff>0</xdr:rowOff>
    </xdr:to>
    <xdr:sp macro="" textlink="">
      <xdr:nvSpPr>
        <xdr:cNvPr id="65" name="Solver_shape$P$75"/>
        <xdr:cNvSpPr/>
      </xdr:nvSpPr>
      <xdr:spPr>
        <a:xfrm rot="16200000">
          <a:off x="6991350" y="14116050"/>
          <a:ext cx="190500" cy="152400"/>
        </a:xfrm>
        <a:prstGeom prst="flowChartExtract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74</xdr:row>
      <xdr:rowOff>76200</xdr:rowOff>
    </xdr:from>
    <xdr:to>
      <xdr:col>15</xdr:col>
      <xdr:colOff>0</xdr:colOff>
      <xdr:row>74</xdr:row>
      <xdr:rowOff>76200</xdr:rowOff>
    </xdr:to>
    <xdr:cxnSp macro="">
      <xdr:nvCxnSpPr>
        <xdr:cNvPr id="66" name="Solver_line$P$75"/>
        <xdr:cNvCxnSpPr/>
      </xdr:nvCxnSpPr>
      <xdr:spPr>
        <a:xfrm>
          <a:off x="5915025" y="14173200"/>
          <a:ext cx="10953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114</xdr:row>
      <xdr:rowOff>76200</xdr:rowOff>
    </xdr:from>
    <xdr:to>
      <xdr:col>5</xdr:col>
      <xdr:colOff>0</xdr:colOff>
      <xdr:row>114</xdr:row>
      <xdr:rowOff>76200</xdr:rowOff>
    </xdr:to>
    <xdr:cxnSp macro="">
      <xdr:nvCxnSpPr>
        <xdr:cNvPr id="67" name="Solver_shapecon$H$115"/>
        <xdr:cNvCxnSpPr/>
      </xdr:nvCxnSpPr>
      <xdr:spPr>
        <a:xfrm>
          <a:off x="1981200" y="21793200"/>
          <a:ext cx="24765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0</xdr:colOff>
      <xdr:row>114</xdr:row>
      <xdr:rowOff>0</xdr:rowOff>
    </xdr:from>
    <xdr:to>
      <xdr:col>8</xdr:col>
      <xdr:colOff>0</xdr:colOff>
      <xdr:row>115</xdr:row>
      <xdr:rowOff>0</xdr:rowOff>
    </xdr:to>
    <xdr:sp macro="" textlink="">
      <xdr:nvSpPr>
        <xdr:cNvPr id="68" name="Solver_shape$H$115"/>
        <xdr:cNvSpPr/>
      </xdr:nvSpPr>
      <xdr:spPr>
        <a:xfrm>
          <a:off x="3552825" y="21717000"/>
          <a:ext cx="152400" cy="190500"/>
        </a:xfrm>
        <a:prstGeom prst="flowChartConnector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114</xdr:row>
      <xdr:rowOff>76200</xdr:rowOff>
    </xdr:from>
    <xdr:to>
      <xdr:col>7</xdr:col>
      <xdr:colOff>0</xdr:colOff>
      <xdr:row>114</xdr:row>
      <xdr:rowOff>76200</xdr:rowOff>
    </xdr:to>
    <xdr:cxnSp macro="">
      <xdr:nvCxnSpPr>
        <xdr:cNvPr id="69" name="Solver_line$H$115"/>
        <xdr:cNvCxnSpPr/>
      </xdr:nvCxnSpPr>
      <xdr:spPr>
        <a:xfrm>
          <a:off x="2228850" y="21793200"/>
          <a:ext cx="13239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84</xdr:row>
      <xdr:rowOff>76200</xdr:rowOff>
    </xdr:from>
    <xdr:to>
      <xdr:col>9</xdr:col>
      <xdr:colOff>0</xdr:colOff>
      <xdr:row>114</xdr:row>
      <xdr:rowOff>76200</xdr:rowOff>
    </xdr:to>
    <xdr:cxnSp macro="">
      <xdr:nvCxnSpPr>
        <xdr:cNvPr id="70" name="Solver_shapecon$L$85"/>
        <xdr:cNvCxnSpPr/>
      </xdr:nvCxnSpPr>
      <xdr:spPr>
        <a:xfrm flipV="1">
          <a:off x="3705225" y="16078200"/>
          <a:ext cx="247650" cy="57150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84</xdr:row>
      <xdr:rowOff>0</xdr:rowOff>
    </xdr:from>
    <xdr:to>
      <xdr:col>12</xdr:col>
      <xdr:colOff>0</xdr:colOff>
      <xdr:row>85</xdr:row>
      <xdr:rowOff>0</xdr:rowOff>
    </xdr:to>
    <xdr:sp macro="" textlink="">
      <xdr:nvSpPr>
        <xdr:cNvPr id="71" name="Solver_shape$L$85"/>
        <xdr:cNvSpPr/>
      </xdr:nvSpPr>
      <xdr:spPr>
        <a:xfrm>
          <a:off x="5514975" y="16002000"/>
          <a:ext cx="152400" cy="190500"/>
        </a:xfrm>
        <a:prstGeom prst="flowChartConnector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84</xdr:row>
      <xdr:rowOff>76200</xdr:rowOff>
    </xdr:from>
    <xdr:to>
      <xdr:col>11</xdr:col>
      <xdr:colOff>0</xdr:colOff>
      <xdr:row>84</xdr:row>
      <xdr:rowOff>76200</xdr:rowOff>
    </xdr:to>
    <xdr:cxnSp macro="">
      <xdr:nvCxnSpPr>
        <xdr:cNvPr id="72" name="Solver_line$L$85"/>
        <xdr:cNvCxnSpPr/>
      </xdr:nvCxnSpPr>
      <xdr:spPr>
        <a:xfrm>
          <a:off x="3952875" y="16078200"/>
          <a:ext cx="15621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79</xdr:row>
      <xdr:rowOff>76200</xdr:rowOff>
    </xdr:from>
    <xdr:to>
      <xdr:col>13</xdr:col>
      <xdr:colOff>0</xdr:colOff>
      <xdr:row>84</xdr:row>
      <xdr:rowOff>76200</xdr:rowOff>
    </xdr:to>
    <xdr:cxnSp macro="">
      <xdr:nvCxnSpPr>
        <xdr:cNvPr id="73" name="Solver_shapecon$P$80"/>
        <xdr:cNvCxnSpPr/>
      </xdr:nvCxnSpPr>
      <xdr:spPr>
        <a:xfrm flipV="1">
          <a:off x="5667375" y="15125700"/>
          <a:ext cx="247650" cy="952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79</xdr:row>
      <xdr:rowOff>0</xdr:rowOff>
    </xdr:from>
    <xdr:to>
      <xdr:col>16</xdr:col>
      <xdr:colOff>0</xdr:colOff>
      <xdr:row>80</xdr:row>
      <xdr:rowOff>0</xdr:rowOff>
    </xdr:to>
    <xdr:sp macro="" textlink="">
      <xdr:nvSpPr>
        <xdr:cNvPr id="74" name="Solver_shape$P$80"/>
        <xdr:cNvSpPr/>
      </xdr:nvSpPr>
      <xdr:spPr>
        <a:xfrm rot="16200000">
          <a:off x="6991350" y="15068550"/>
          <a:ext cx="190500" cy="152400"/>
        </a:xfrm>
        <a:prstGeom prst="flowChartExtract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79</xdr:row>
      <xdr:rowOff>76200</xdr:rowOff>
    </xdr:from>
    <xdr:to>
      <xdr:col>15</xdr:col>
      <xdr:colOff>0</xdr:colOff>
      <xdr:row>79</xdr:row>
      <xdr:rowOff>76200</xdr:rowOff>
    </xdr:to>
    <xdr:cxnSp macro="">
      <xdr:nvCxnSpPr>
        <xdr:cNvPr id="75" name="Solver_line$P$80"/>
        <xdr:cNvCxnSpPr/>
      </xdr:nvCxnSpPr>
      <xdr:spPr>
        <a:xfrm>
          <a:off x="5915025" y="15125700"/>
          <a:ext cx="10953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84</xdr:row>
      <xdr:rowOff>76200</xdr:rowOff>
    </xdr:from>
    <xdr:to>
      <xdr:col>13</xdr:col>
      <xdr:colOff>0</xdr:colOff>
      <xdr:row>84</xdr:row>
      <xdr:rowOff>76200</xdr:rowOff>
    </xdr:to>
    <xdr:cxnSp macro="">
      <xdr:nvCxnSpPr>
        <xdr:cNvPr id="76" name="Solver_shapecon$P$85"/>
        <xdr:cNvCxnSpPr/>
      </xdr:nvCxnSpPr>
      <xdr:spPr>
        <a:xfrm>
          <a:off x="5667375" y="16078200"/>
          <a:ext cx="24765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84</xdr:row>
      <xdr:rowOff>0</xdr:rowOff>
    </xdr:from>
    <xdr:to>
      <xdr:col>16</xdr:col>
      <xdr:colOff>0</xdr:colOff>
      <xdr:row>85</xdr:row>
      <xdr:rowOff>0</xdr:rowOff>
    </xdr:to>
    <xdr:sp macro="" textlink="">
      <xdr:nvSpPr>
        <xdr:cNvPr id="77" name="Solver_shape$P$85"/>
        <xdr:cNvSpPr/>
      </xdr:nvSpPr>
      <xdr:spPr>
        <a:xfrm rot="16200000">
          <a:off x="6991350" y="16021050"/>
          <a:ext cx="190500" cy="152400"/>
        </a:xfrm>
        <a:prstGeom prst="flowChartExtract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84</xdr:row>
      <xdr:rowOff>76200</xdr:rowOff>
    </xdr:from>
    <xdr:to>
      <xdr:col>15</xdr:col>
      <xdr:colOff>0</xdr:colOff>
      <xdr:row>84</xdr:row>
      <xdr:rowOff>76200</xdr:rowOff>
    </xdr:to>
    <xdr:cxnSp macro="">
      <xdr:nvCxnSpPr>
        <xdr:cNvPr id="78" name="Solver_line$P$85"/>
        <xdr:cNvCxnSpPr/>
      </xdr:nvCxnSpPr>
      <xdr:spPr>
        <a:xfrm>
          <a:off x="5915025" y="16078200"/>
          <a:ext cx="10953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84</xdr:row>
      <xdr:rowOff>76200</xdr:rowOff>
    </xdr:from>
    <xdr:to>
      <xdr:col>13</xdr:col>
      <xdr:colOff>0</xdr:colOff>
      <xdr:row>89</xdr:row>
      <xdr:rowOff>76200</xdr:rowOff>
    </xdr:to>
    <xdr:cxnSp macro="">
      <xdr:nvCxnSpPr>
        <xdr:cNvPr id="79" name="Solver_shapecon$P$90"/>
        <xdr:cNvCxnSpPr/>
      </xdr:nvCxnSpPr>
      <xdr:spPr>
        <a:xfrm>
          <a:off x="5667375" y="16078200"/>
          <a:ext cx="247650" cy="952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89</xdr:row>
      <xdr:rowOff>0</xdr:rowOff>
    </xdr:from>
    <xdr:to>
      <xdr:col>16</xdr:col>
      <xdr:colOff>0</xdr:colOff>
      <xdr:row>90</xdr:row>
      <xdr:rowOff>0</xdr:rowOff>
    </xdr:to>
    <xdr:sp macro="" textlink="">
      <xdr:nvSpPr>
        <xdr:cNvPr id="80" name="Solver_shape$P$90"/>
        <xdr:cNvSpPr/>
      </xdr:nvSpPr>
      <xdr:spPr>
        <a:xfrm rot="16200000">
          <a:off x="6991350" y="16973550"/>
          <a:ext cx="190500" cy="152400"/>
        </a:xfrm>
        <a:prstGeom prst="flowChartExtract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89</xdr:row>
      <xdr:rowOff>76200</xdr:rowOff>
    </xdr:from>
    <xdr:to>
      <xdr:col>15</xdr:col>
      <xdr:colOff>0</xdr:colOff>
      <xdr:row>89</xdr:row>
      <xdr:rowOff>76200</xdr:rowOff>
    </xdr:to>
    <xdr:cxnSp macro="">
      <xdr:nvCxnSpPr>
        <xdr:cNvPr id="81" name="Solver_line$P$90"/>
        <xdr:cNvCxnSpPr/>
      </xdr:nvCxnSpPr>
      <xdr:spPr>
        <a:xfrm>
          <a:off x="5915025" y="17030700"/>
          <a:ext cx="10953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99</xdr:row>
      <xdr:rowOff>76200</xdr:rowOff>
    </xdr:from>
    <xdr:to>
      <xdr:col>9</xdr:col>
      <xdr:colOff>0</xdr:colOff>
      <xdr:row>114</xdr:row>
      <xdr:rowOff>76200</xdr:rowOff>
    </xdr:to>
    <xdr:cxnSp macro="">
      <xdr:nvCxnSpPr>
        <xdr:cNvPr id="82" name="Solver_shapecon$L$100"/>
        <xdr:cNvCxnSpPr/>
      </xdr:nvCxnSpPr>
      <xdr:spPr>
        <a:xfrm flipV="1">
          <a:off x="3705225" y="18935700"/>
          <a:ext cx="247650" cy="2857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99</xdr:row>
      <xdr:rowOff>0</xdr:rowOff>
    </xdr:from>
    <xdr:to>
      <xdr:col>12</xdr:col>
      <xdr:colOff>0</xdr:colOff>
      <xdr:row>100</xdr:row>
      <xdr:rowOff>0</xdr:rowOff>
    </xdr:to>
    <xdr:sp macro="" textlink="">
      <xdr:nvSpPr>
        <xdr:cNvPr id="83" name="Solver_shape$L$100"/>
        <xdr:cNvSpPr/>
      </xdr:nvSpPr>
      <xdr:spPr>
        <a:xfrm>
          <a:off x="5514975" y="18859500"/>
          <a:ext cx="152400" cy="190500"/>
        </a:xfrm>
        <a:prstGeom prst="flowChartConnector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99</xdr:row>
      <xdr:rowOff>76200</xdr:rowOff>
    </xdr:from>
    <xdr:to>
      <xdr:col>11</xdr:col>
      <xdr:colOff>0</xdr:colOff>
      <xdr:row>99</xdr:row>
      <xdr:rowOff>76200</xdr:rowOff>
    </xdr:to>
    <xdr:cxnSp macro="">
      <xdr:nvCxnSpPr>
        <xdr:cNvPr id="84" name="Solver_line$L$100"/>
        <xdr:cNvCxnSpPr/>
      </xdr:nvCxnSpPr>
      <xdr:spPr>
        <a:xfrm>
          <a:off x="3952875" y="18935700"/>
          <a:ext cx="15621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94</xdr:row>
      <xdr:rowOff>76200</xdr:rowOff>
    </xdr:from>
    <xdr:to>
      <xdr:col>13</xdr:col>
      <xdr:colOff>0</xdr:colOff>
      <xdr:row>99</xdr:row>
      <xdr:rowOff>76200</xdr:rowOff>
    </xdr:to>
    <xdr:cxnSp macro="">
      <xdr:nvCxnSpPr>
        <xdr:cNvPr id="85" name="Solver_shapecon$P$95"/>
        <xdr:cNvCxnSpPr/>
      </xdr:nvCxnSpPr>
      <xdr:spPr>
        <a:xfrm flipV="1">
          <a:off x="5667375" y="17983200"/>
          <a:ext cx="247650" cy="952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94</xdr:row>
      <xdr:rowOff>0</xdr:rowOff>
    </xdr:from>
    <xdr:to>
      <xdr:col>16</xdr:col>
      <xdr:colOff>0</xdr:colOff>
      <xdr:row>95</xdr:row>
      <xdr:rowOff>0</xdr:rowOff>
    </xdr:to>
    <xdr:sp macro="" textlink="">
      <xdr:nvSpPr>
        <xdr:cNvPr id="86" name="Solver_shape$P$95"/>
        <xdr:cNvSpPr/>
      </xdr:nvSpPr>
      <xdr:spPr>
        <a:xfrm rot="16200000">
          <a:off x="6991350" y="17926050"/>
          <a:ext cx="190500" cy="152400"/>
        </a:xfrm>
        <a:prstGeom prst="flowChartExtract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94</xdr:row>
      <xdr:rowOff>76200</xdr:rowOff>
    </xdr:from>
    <xdr:to>
      <xdr:col>15</xdr:col>
      <xdr:colOff>0</xdr:colOff>
      <xdr:row>94</xdr:row>
      <xdr:rowOff>76200</xdr:rowOff>
    </xdr:to>
    <xdr:cxnSp macro="">
      <xdr:nvCxnSpPr>
        <xdr:cNvPr id="87" name="Solver_line$P$95"/>
        <xdr:cNvCxnSpPr/>
      </xdr:nvCxnSpPr>
      <xdr:spPr>
        <a:xfrm>
          <a:off x="5915025" y="17983200"/>
          <a:ext cx="10953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99</xdr:row>
      <xdr:rowOff>76200</xdr:rowOff>
    </xdr:from>
    <xdr:to>
      <xdr:col>13</xdr:col>
      <xdr:colOff>0</xdr:colOff>
      <xdr:row>99</xdr:row>
      <xdr:rowOff>76200</xdr:rowOff>
    </xdr:to>
    <xdr:cxnSp macro="">
      <xdr:nvCxnSpPr>
        <xdr:cNvPr id="88" name="Solver_shapecon$P$100"/>
        <xdr:cNvCxnSpPr/>
      </xdr:nvCxnSpPr>
      <xdr:spPr>
        <a:xfrm>
          <a:off x="5667375" y="18935700"/>
          <a:ext cx="24765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99</xdr:row>
      <xdr:rowOff>0</xdr:rowOff>
    </xdr:from>
    <xdr:to>
      <xdr:col>16</xdr:col>
      <xdr:colOff>0</xdr:colOff>
      <xdr:row>100</xdr:row>
      <xdr:rowOff>0</xdr:rowOff>
    </xdr:to>
    <xdr:sp macro="" textlink="">
      <xdr:nvSpPr>
        <xdr:cNvPr id="89" name="Solver_shape$P$100"/>
        <xdr:cNvSpPr/>
      </xdr:nvSpPr>
      <xdr:spPr>
        <a:xfrm rot="16200000">
          <a:off x="6991350" y="18878550"/>
          <a:ext cx="190500" cy="152400"/>
        </a:xfrm>
        <a:prstGeom prst="flowChartExtract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99</xdr:row>
      <xdr:rowOff>76200</xdr:rowOff>
    </xdr:from>
    <xdr:to>
      <xdr:col>15</xdr:col>
      <xdr:colOff>0</xdr:colOff>
      <xdr:row>99</xdr:row>
      <xdr:rowOff>76200</xdr:rowOff>
    </xdr:to>
    <xdr:cxnSp macro="">
      <xdr:nvCxnSpPr>
        <xdr:cNvPr id="90" name="Solver_line$P$100"/>
        <xdr:cNvCxnSpPr/>
      </xdr:nvCxnSpPr>
      <xdr:spPr>
        <a:xfrm>
          <a:off x="5915025" y="18935700"/>
          <a:ext cx="10953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99</xdr:row>
      <xdr:rowOff>76200</xdr:rowOff>
    </xdr:from>
    <xdr:to>
      <xdr:col>13</xdr:col>
      <xdr:colOff>0</xdr:colOff>
      <xdr:row>104</xdr:row>
      <xdr:rowOff>76200</xdr:rowOff>
    </xdr:to>
    <xdr:cxnSp macro="">
      <xdr:nvCxnSpPr>
        <xdr:cNvPr id="91" name="Solver_shapecon$P$105"/>
        <xdr:cNvCxnSpPr/>
      </xdr:nvCxnSpPr>
      <xdr:spPr>
        <a:xfrm>
          <a:off x="5667375" y="18935700"/>
          <a:ext cx="247650" cy="952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104</xdr:row>
      <xdr:rowOff>0</xdr:rowOff>
    </xdr:from>
    <xdr:to>
      <xdr:col>16</xdr:col>
      <xdr:colOff>0</xdr:colOff>
      <xdr:row>105</xdr:row>
      <xdr:rowOff>0</xdr:rowOff>
    </xdr:to>
    <xdr:sp macro="" textlink="">
      <xdr:nvSpPr>
        <xdr:cNvPr id="92" name="Solver_shape$P$105"/>
        <xdr:cNvSpPr/>
      </xdr:nvSpPr>
      <xdr:spPr>
        <a:xfrm rot="16200000">
          <a:off x="6991350" y="19831050"/>
          <a:ext cx="190500" cy="152400"/>
        </a:xfrm>
        <a:prstGeom prst="flowChartExtract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104</xdr:row>
      <xdr:rowOff>76200</xdr:rowOff>
    </xdr:from>
    <xdr:to>
      <xdr:col>15</xdr:col>
      <xdr:colOff>0</xdr:colOff>
      <xdr:row>104</xdr:row>
      <xdr:rowOff>76200</xdr:rowOff>
    </xdr:to>
    <xdr:cxnSp macro="">
      <xdr:nvCxnSpPr>
        <xdr:cNvPr id="93" name="Solver_line$P$105"/>
        <xdr:cNvCxnSpPr/>
      </xdr:nvCxnSpPr>
      <xdr:spPr>
        <a:xfrm>
          <a:off x="5915025" y="19888200"/>
          <a:ext cx="10953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114</xdr:row>
      <xdr:rowOff>76200</xdr:rowOff>
    </xdr:from>
    <xdr:to>
      <xdr:col>9</xdr:col>
      <xdr:colOff>0</xdr:colOff>
      <xdr:row>114</xdr:row>
      <xdr:rowOff>76200</xdr:rowOff>
    </xdr:to>
    <xdr:cxnSp macro="">
      <xdr:nvCxnSpPr>
        <xdr:cNvPr id="94" name="Solver_shapecon$L$115"/>
        <xdr:cNvCxnSpPr/>
      </xdr:nvCxnSpPr>
      <xdr:spPr>
        <a:xfrm>
          <a:off x="3705225" y="21793200"/>
          <a:ext cx="24765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114</xdr:row>
      <xdr:rowOff>0</xdr:rowOff>
    </xdr:from>
    <xdr:to>
      <xdr:col>12</xdr:col>
      <xdr:colOff>0</xdr:colOff>
      <xdr:row>115</xdr:row>
      <xdr:rowOff>0</xdr:rowOff>
    </xdr:to>
    <xdr:sp macro="" textlink="">
      <xdr:nvSpPr>
        <xdr:cNvPr id="95" name="Solver_shape$L$115"/>
        <xdr:cNvSpPr/>
      </xdr:nvSpPr>
      <xdr:spPr>
        <a:xfrm>
          <a:off x="5514975" y="21717000"/>
          <a:ext cx="152400" cy="190500"/>
        </a:xfrm>
        <a:prstGeom prst="flowChartConnector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114</xdr:row>
      <xdr:rowOff>76200</xdr:rowOff>
    </xdr:from>
    <xdr:to>
      <xdr:col>11</xdr:col>
      <xdr:colOff>0</xdr:colOff>
      <xdr:row>114</xdr:row>
      <xdr:rowOff>76200</xdr:rowOff>
    </xdr:to>
    <xdr:cxnSp macro="">
      <xdr:nvCxnSpPr>
        <xdr:cNvPr id="96" name="Solver_line$L$115"/>
        <xdr:cNvCxnSpPr/>
      </xdr:nvCxnSpPr>
      <xdr:spPr>
        <a:xfrm>
          <a:off x="3952875" y="21793200"/>
          <a:ext cx="15621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109</xdr:row>
      <xdr:rowOff>76200</xdr:rowOff>
    </xdr:from>
    <xdr:to>
      <xdr:col>13</xdr:col>
      <xdr:colOff>0</xdr:colOff>
      <xdr:row>114</xdr:row>
      <xdr:rowOff>76200</xdr:rowOff>
    </xdr:to>
    <xdr:cxnSp macro="">
      <xdr:nvCxnSpPr>
        <xdr:cNvPr id="97" name="Solver_shapecon$P$110"/>
        <xdr:cNvCxnSpPr/>
      </xdr:nvCxnSpPr>
      <xdr:spPr>
        <a:xfrm flipV="1">
          <a:off x="5667375" y="20840700"/>
          <a:ext cx="247650" cy="952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109</xdr:row>
      <xdr:rowOff>0</xdr:rowOff>
    </xdr:from>
    <xdr:to>
      <xdr:col>16</xdr:col>
      <xdr:colOff>0</xdr:colOff>
      <xdr:row>110</xdr:row>
      <xdr:rowOff>0</xdr:rowOff>
    </xdr:to>
    <xdr:sp macro="" textlink="">
      <xdr:nvSpPr>
        <xdr:cNvPr id="98" name="Solver_shape$P$110"/>
        <xdr:cNvSpPr/>
      </xdr:nvSpPr>
      <xdr:spPr>
        <a:xfrm rot="16200000">
          <a:off x="6991350" y="20783550"/>
          <a:ext cx="190500" cy="152400"/>
        </a:xfrm>
        <a:prstGeom prst="flowChartExtract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109</xdr:row>
      <xdr:rowOff>76200</xdr:rowOff>
    </xdr:from>
    <xdr:to>
      <xdr:col>15</xdr:col>
      <xdr:colOff>0</xdr:colOff>
      <xdr:row>109</xdr:row>
      <xdr:rowOff>76200</xdr:rowOff>
    </xdr:to>
    <xdr:cxnSp macro="">
      <xdr:nvCxnSpPr>
        <xdr:cNvPr id="99" name="Solver_line$P$110"/>
        <xdr:cNvCxnSpPr/>
      </xdr:nvCxnSpPr>
      <xdr:spPr>
        <a:xfrm>
          <a:off x="5915025" y="20840700"/>
          <a:ext cx="10953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114</xdr:row>
      <xdr:rowOff>76200</xdr:rowOff>
    </xdr:from>
    <xdr:to>
      <xdr:col>13</xdr:col>
      <xdr:colOff>0</xdr:colOff>
      <xdr:row>114</xdr:row>
      <xdr:rowOff>76200</xdr:rowOff>
    </xdr:to>
    <xdr:cxnSp macro="">
      <xdr:nvCxnSpPr>
        <xdr:cNvPr id="100" name="Solver_shapecon$P$115"/>
        <xdr:cNvCxnSpPr/>
      </xdr:nvCxnSpPr>
      <xdr:spPr>
        <a:xfrm>
          <a:off x="5667375" y="21793200"/>
          <a:ext cx="24765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114</xdr:row>
      <xdr:rowOff>0</xdr:rowOff>
    </xdr:from>
    <xdr:to>
      <xdr:col>16</xdr:col>
      <xdr:colOff>0</xdr:colOff>
      <xdr:row>115</xdr:row>
      <xdr:rowOff>0</xdr:rowOff>
    </xdr:to>
    <xdr:sp macro="" textlink="">
      <xdr:nvSpPr>
        <xdr:cNvPr id="101" name="Solver_shape$P$115"/>
        <xdr:cNvSpPr/>
      </xdr:nvSpPr>
      <xdr:spPr>
        <a:xfrm rot="16200000">
          <a:off x="6991350" y="21736050"/>
          <a:ext cx="190500" cy="152400"/>
        </a:xfrm>
        <a:prstGeom prst="flowChartExtract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114</xdr:row>
      <xdr:rowOff>76200</xdr:rowOff>
    </xdr:from>
    <xdr:to>
      <xdr:col>15</xdr:col>
      <xdr:colOff>0</xdr:colOff>
      <xdr:row>114</xdr:row>
      <xdr:rowOff>76200</xdr:rowOff>
    </xdr:to>
    <xdr:cxnSp macro="">
      <xdr:nvCxnSpPr>
        <xdr:cNvPr id="102" name="Solver_line$P$115"/>
        <xdr:cNvCxnSpPr/>
      </xdr:nvCxnSpPr>
      <xdr:spPr>
        <a:xfrm>
          <a:off x="5915025" y="21793200"/>
          <a:ext cx="10953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114</xdr:row>
      <xdr:rowOff>76200</xdr:rowOff>
    </xdr:from>
    <xdr:to>
      <xdr:col>13</xdr:col>
      <xdr:colOff>0</xdr:colOff>
      <xdr:row>119</xdr:row>
      <xdr:rowOff>76200</xdr:rowOff>
    </xdr:to>
    <xdr:cxnSp macro="">
      <xdr:nvCxnSpPr>
        <xdr:cNvPr id="103" name="Solver_shapecon$P$120"/>
        <xdr:cNvCxnSpPr/>
      </xdr:nvCxnSpPr>
      <xdr:spPr>
        <a:xfrm>
          <a:off x="5667375" y="21793200"/>
          <a:ext cx="247650" cy="952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119</xdr:row>
      <xdr:rowOff>0</xdr:rowOff>
    </xdr:from>
    <xdr:to>
      <xdr:col>16</xdr:col>
      <xdr:colOff>0</xdr:colOff>
      <xdr:row>120</xdr:row>
      <xdr:rowOff>0</xdr:rowOff>
    </xdr:to>
    <xdr:sp macro="" textlink="">
      <xdr:nvSpPr>
        <xdr:cNvPr id="104" name="Solver_shape$P$120"/>
        <xdr:cNvSpPr/>
      </xdr:nvSpPr>
      <xdr:spPr>
        <a:xfrm rot="16200000">
          <a:off x="6991350" y="22688550"/>
          <a:ext cx="190500" cy="152400"/>
        </a:xfrm>
        <a:prstGeom prst="flowChartExtract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119</xdr:row>
      <xdr:rowOff>76200</xdr:rowOff>
    </xdr:from>
    <xdr:to>
      <xdr:col>15</xdr:col>
      <xdr:colOff>0</xdr:colOff>
      <xdr:row>119</xdr:row>
      <xdr:rowOff>76200</xdr:rowOff>
    </xdr:to>
    <xdr:cxnSp macro="">
      <xdr:nvCxnSpPr>
        <xdr:cNvPr id="105" name="Solver_line$P$120"/>
        <xdr:cNvCxnSpPr/>
      </xdr:nvCxnSpPr>
      <xdr:spPr>
        <a:xfrm>
          <a:off x="5915025" y="22745700"/>
          <a:ext cx="10953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114</xdr:row>
      <xdr:rowOff>76200</xdr:rowOff>
    </xdr:from>
    <xdr:to>
      <xdr:col>9</xdr:col>
      <xdr:colOff>0</xdr:colOff>
      <xdr:row>129</xdr:row>
      <xdr:rowOff>76200</xdr:rowOff>
    </xdr:to>
    <xdr:cxnSp macro="">
      <xdr:nvCxnSpPr>
        <xdr:cNvPr id="106" name="Solver_shapecon$L$130"/>
        <xdr:cNvCxnSpPr/>
      </xdr:nvCxnSpPr>
      <xdr:spPr>
        <a:xfrm>
          <a:off x="3705225" y="21793200"/>
          <a:ext cx="247650" cy="2857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129</xdr:row>
      <xdr:rowOff>0</xdr:rowOff>
    </xdr:from>
    <xdr:to>
      <xdr:col>12</xdr:col>
      <xdr:colOff>0</xdr:colOff>
      <xdr:row>130</xdr:row>
      <xdr:rowOff>0</xdr:rowOff>
    </xdr:to>
    <xdr:sp macro="" textlink="">
      <xdr:nvSpPr>
        <xdr:cNvPr id="107" name="Solver_shape$L$130"/>
        <xdr:cNvSpPr/>
      </xdr:nvSpPr>
      <xdr:spPr>
        <a:xfrm>
          <a:off x="5514975" y="24574500"/>
          <a:ext cx="152400" cy="190500"/>
        </a:xfrm>
        <a:prstGeom prst="flowChartConnector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129</xdr:row>
      <xdr:rowOff>76200</xdr:rowOff>
    </xdr:from>
    <xdr:to>
      <xdr:col>11</xdr:col>
      <xdr:colOff>0</xdr:colOff>
      <xdr:row>129</xdr:row>
      <xdr:rowOff>76200</xdr:rowOff>
    </xdr:to>
    <xdr:cxnSp macro="">
      <xdr:nvCxnSpPr>
        <xdr:cNvPr id="108" name="Solver_line$L$130"/>
        <xdr:cNvCxnSpPr/>
      </xdr:nvCxnSpPr>
      <xdr:spPr>
        <a:xfrm>
          <a:off x="3952875" y="24650700"/>
          <a:ext cx="15621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124</xdr:row>
      <xdr:rowOff>76200</xdr:rowOff>
    </xdr:from>
    <xdr:to>
      <xdr:col>13</xdr:col>
      <xdr:colOff>0</xdr:colOff>
      <xdr:row>129</xdr:row>
      <xdr:rowOff>76200</xdr:rowOff>
    </xdr:to>
    <xdr:cxnSp macro="">
      <xdr:nvCxnSpPr>
        <xdr:cNvPr id="109" name="Solver_shapecon$P$125"/>
        <xdr:cNvCxnSpPr/>
      </xdr:nvCxnSpPr>
      <xdr:spPr>
        <a:xfrm flipV="1">
          <a:off x="5667375" y="23698200"/>
          <a:ext cx="247650" cy="952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124</xdr:row>
      <xdr:rowOff>0</xdr:rowOff>
    </xdr:from>
    <xdr:to>
      <xdr:col>16</xdr:col>
      <xdr:colOff>0</xdr:colOff>
      <xdr:row>125</xdr:row>
      <xdr:rowOff>0</xdr:rowOff>
    </xdr:to>
    <xdr:sp macro="" textlink="">
      <xdr:nvSpPr>
        <xdr:cNvPr id="110" name="Solver_shape$P$125"/>
        <xdr:cNvSpPr/>
      </xdr:nvSpPr>
      <xdr:spPr>
        <a:xfrm rot="16200000">
          <a:off x="6991350" y="23641050"/>
          <a:ext cx="190500" cy="152400"/>
        </a:xfrm>
        <a:prstGeom prst="flowChartExtract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124</xdr:row>
      <xdr:rowOff>76200</xdr:rowOff>
    </xdr:from>
    <xdr:to>
      <xdr:col>15</xdr:col>
      <xdr:colOff>0</xdr:colOff>
      <xdr:row>124</xdr:row>
      <xdr:rowOff>76200</xdr:rowOff>
    </xdr:to>
    <xdr:cxnSp macro="">
      <xdr:nvCxnSpPr>
        <xdr:cNvPr id="111" name="Solver_line$P$125"/>
        <xdr:cNvCxnSpPr/>
      </xdr:nvCxnSpPr>
      <xdr:spPr>
        <a:xfrm>
          <a:off x="5915025" y="23698200"/>
          <a:ext cx="10953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129</xdr:row>
      <xdr:rowOff>76200</xdr:rowOff>
    </xdr:from>
    <xdr:to>
      <xdr:col>13</xdr:col>
      <xdr:colOff>0</xdr:colOff>
      <xdr:row>129</xdr:row>
      <xdr:rowOff>76200</xdr:rowOff>
    </xdr:to>
    <xdr:cxnSp macro="">
      <xdr:nvCxnSpPr>
        <xdr:cNvPr id="112" name="Solver_shapecon$P$130"/>
        <xdr:cNvCxnSpPr/>
      </xdr:nvCxnSpPr>
      <xdr:spPr>
        <a:xfrm>
          <a:off x="5667375" y="24650700"/>
          <a:ext cx="24765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129</xdr:row>
      <xdr:rowOff>0</xdr:rowOff>
    </xdr:from>
    <xdr:to>
      <xdr:col>16</xdr:col>
      <xdr:colOff>0</xdr:colOff>
      <xdr:row>130</xdr:row>
      <xdr:rowOff>0</xdr:rowOff>
    </xdr:to>
    <xdr:sp macro="" textlink="">
      <xdr:nvSpPr>
        <xdr:cNvPr id="113" name="Solver_shape$P$130"/>
        <xdr:cNvSpPr/>
      </xdr:nvSpPr>
      <xdr:spPr>
        <a:xfrm rot="16200000">
          <a:off x="6991350" y="24593550"/>
          <a:ext cx="190500" cy="152400"/>
        </a:xfrm>
        <a:prstGeom prst="flowChartExtract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129</xdr:row>
      <xdr:rowOff>76200</xdr:rowOff>
    </xdr:from>
    <xdr:to>
      <xdr:col>15</xdr:col>
      <xdr:colOff>0</xdr:colOff>
      <xdr:row>129</xdr:row>
      <xdr:rowOff>76200</xdr:rowOff>
    </xdr:to>
    <xdr:cxnSp macro="">
      <xdr:nvCxnSpPr>
        <xdr:cNvPr id="114" name="Solver_line$P$130"/>
        <xdr:cNvCxnSpPr/>
      </xdr:nvCxnSpPr>
      <xdr:spPr>
        <a:xfrm>
          <a:off x="5915025" y="24650700"/>
          <a:ext cx="10953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129</xdr:row>
      <xdr:rowOff>76200</xdr:rowOff>
    </xdr:from>
    <xdr:to>
      <xdr:col>13</xdr:col>
      <xdr:colOff>0</xdr:colOff>
      <xdr:row>134</xdr:row>
      <xdr:rowOff>76200</xdr:rowOff>
    </xdr:to>
    <xdr:cxnSp macro="">
      <xdr:nvCxnSpPr>
        <xdr:cNvPr id="115" name="Solver_shapecon$P$135"/>
        <xdr:cNvCxnSpPr/>
      </xdr:nvCxnSpPr>
      <xdr:spPr>
        <a:xfrm>
          <a:off x="5667375" y="24650700"/>
          <a:ext cx="247650" cy="952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134</xdr:row>
      <xdr:rowOff>0</xdr:rowOff>
    </xdr:from>
    <xdr:to>
      <xdr:col>16</xdr:col>
      <xdr:colOff>0</xdr:colOff>
      <xdr:row>135</xdr:row>
      <xdr:rowOff>0</xdr:rowOff>
    </xdr:to>
    <xdr:sp macro="" textlink="">
      <xdr:nvSpPr>
        <xdr:cNvPr id="116" name="Solver_shape$P$135"/>
        <xdr:cNvSpPr/>
      </xdr:nvSpPr>
      <xdr:spPr>
        <a:xfrm rot="16200000">
          <a:off x="6991350" y="25546050"/>
          <a:ext cx="190500" cy="152400"/>
        </a:xfrm>
        <a:prstGeom prst="flowChartExtract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134</xdr:row>
      <xdr:rowOff>76200</xdr:rowOff>
    </xdr:from>
    <xdr:to>
      <xdr:col>15</xdr:col>
      <xdr:colOff>0</xdr:colOff>
      <xdr:row>134</xdr:row>
      <xdr:rowOff>76200</xdr:rowOff>
    </xdr:to>
    <xdr:cxnSp macro="">
      <xdr:nvCxnSpPr>
        <xdr:cNvPr id="117" name="Solver_line$P$135"/>
        <xdr:cNvCxnSpPr/>
      </xdr:nvCxnSpPr>
      <xdr:spPr>
        <a:xfrm>
          <a:off x="5915025" y="25603200"/>
          <a:ext cx="10953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114</xdr:row>
      <xdr:rowOff>76200</xdr:rowOff>
    </xdr:from>
    <xdr:to>
      <xdr:col>9</xdr:col>
      <xdr:colOff>0</xdr:colOff>
      <xdr:row>144</xdr:row>
      <xdr:rowOff>76200</xdr:rowOff>
    </xdr:to>
    <xdr:cxnSp macro="">
      <xdr:nvCxnSpPr>
        <xdr:cNvPr id="118" name="Solver_shapecon$L$145"/>
        <xdr:cNvCxnSpPr/>
      </xdr:nvCxnSpPr>
      <xdr:spPr>
        <a:xfrm>
          <a:off x="3705225" y="21793200"/>
          <a:ext cx="247650" cy="57150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144</xdr:row>
      <xdr:rowOff>0</xdr:rowOff>
    </xdr:from>
    <xdr:to>
      <xdr:col>12</xdr:col>
      <xdr:colOff>0</xdr:colOff>
      <xdr:row>145</xdr:row>
      <xdr:rowOff>0</xdr:rowOff>
    </xdr:to>
    <xdr:sp macro="" textlink="">
      <xdr:nvSpPr>
        <xdr:cNvPr id="119" name="Solver_shape$L$145"/>
        <xdr:cNvSpPr/>
      </xdr:nvSpPr>
      <xdr:spPr>
        <a:xfrm>
          <a:off x="5514975" y="27432000"/>
          <a:ext cx="152400" cy="190500"/>
        </a:xfrm>
        <a:prstGeom prst="flowChartConnector">
          <a:avLst/>
        </a:prstGeom>
        <a:noFill/>
        <a:ln w="254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144</xdr:row>
      <xdr:rowOff>76200</xdr:rowOff>
    </xdr:from>
    <xdr:to>
      <xdr:col>11</xdr:col>
      <xdr:colOff>0</xdr:colOff>
      <xdr:row>144</xdr:row>
      <xdr:rowOff>76200</xdr:rowOff>
    </xdr:to>
    <xdr:cxnSp macro="">
      <xdr:nvCxnSpPr>
        <xdr:cNvPr id="120" name="Solver_line$L$145"/>
        <xdr:cNvCxnSpPr/>
      </xdr:nvCxnSpPr>
      <xdr:spPr>
        <a:xfrm>
          <a:off x="3952875" y="27508200"/>
          <a:ext cx="15621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139</xdr:row>
      <xdr:rowOff>76200</xdr:rowOff>
    </xdr:from>
    <xdr:to>
      <xdr:col>13</xdr:col>
      <xdr:colOff>0</xdr:colOff>
      <xdr:row>144</xdr:row>
      <xdr:rowOff>76200</xdr:rowOff>
    </xdr:to>
    <xdr:cxnSp macro="">
      <xdr:nvCxnSpPr>
        <xdr:cNvPr id="121" name="Solver_shapecon$P$140"/>
        <xdr:cNvCxnSpPr/>
      </xdr:nvCxnSpPr>
      <xdr:spPr>
        <a:xfrm flipV="1">
          <a:off x="5667375" y="26555700"/>
          <a:ext cx="247650" cy="952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139</xdr:row>
      <xdr:rowOff>0</xdr:rowOff>
    </xdr:from>
    <xdr:to>
      <xdr:col>16</xdr:col>
      <xdr:colOff>0</xdr:colOff>
      <xdr:row>140</xdr:row>
      <xdr:rowOff>0</xdr:rowOff>
    </xdr:to>
    <xdr:sp macro="" textlink="">
      <xdr:nvSpPr>
        <xdr:cNvPr id="122" name="Solver_shape$P$140"/>
        <xdr:cNvSpPr/>
      </xdr:nvSpPr>
      <xdr:spPr>
        <a:xfrm rot="16200000">
          <a:off x="6991350" y="26498550"/>
          <a:ext cx="190500" cy="152400"/>
        </a:xfrm>
        <a:prstGeom prst="flowChartExtract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139</xdr:row>
      <xdr:rowOff>76200</xdr:rowOff>
    </xdr:from>
    <xdr:to>
      <xdr:col>15</xdr:col>
      <xdr:colOff>0</xdr:colOff>
      <xdr:row>139</xdr:row>
      <xdr:rowOff>76200</xdr:rowOff>
    </xdr:to>
    <xdr:cxnSp macro="">
      <xdr:nvCxnSpPr>
        <xdr:cNvPr id="123" name="Solver_line$P$140"/>
        <xdr:cNvCxnSpPr/>
      </xdr:nvCxnSpPr>
      <xdr:spPr>
        <a:xfrm>
          <a:off x="5915025" y="26555700"/>
          <a:ext cx="10953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144</xdr:row>
      <xdr:rowOff>76200</xdr:rowOff>
    </xdr:from>
    <xdr:to>
      <xdr:col>13</xdr:col>
      <xdr:colOff>0</xdr:colOff>
      <xdr:row>144</xdr:row>
      <xdr:rowOff>76200</xdr:rowOff>
    </xdr:to>
    <xdr:cxnSp macro="">
      <xdr:nvCxnSpPr>
        <xdr:cNvPr id="124" name="Solver_shapecon$P$145"/>
        <xdr:cNvCxnSpPr/>
      </xdr:nvCxnSpPr>
      <xdr:spPr>
        <a:xfrm>
          <a:off x="5667375" y="27508200"/>
          <a:ext cx="247650" cy="0"/>
        </a:xfrm>
        <a:prstGeom prst="line">
          <a:avLst/>
        </a:prstGeom>
        <a:ln w="254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144</xdr:row>
      <xdr:rowOff>0</xdr:rowOff>
    </xdr:from>
    <xdr:to>
      <xdr:col>16</xdr:col>
      <xdr:colOff>0</xdr:colOff>
      <xdr:row>145</xdr:row>
      <xdr:rowOff>0</xdr:rowOff>
    </xdr:to>
    <xdr:sp macro="" textlink="">
      <xdr:nvSpPr>
        <xdr:cNvPr id="125" name="Solver_shape$P$145"/>
        <xdr:cNvSpPr/>
      </xdr:nvSpPr>
      <xdr:spPr>
        <a:xfrm rot="16200000">
          <a:off x="6991350" y="27451050"/>
          <a:ext cx="190500" cy="152400"/>
        </a:xfrm>
        <a:prstGeom prst="flowChartExtract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144</xdr:row>
      <xdr:rowOff>76200</xdr:rowOff>
    </xdr:from>
    <xdr:to>
      <xdr:col>15</xdr:col>
      <xdr:colOff>0</xdr:colOff>
      <xdr:row>144</xdr:row>
      <xdr:rowOff>76200</xdr:rowOff>
    </xdr:to>
    <xdr:cxnSp macro="">
      <xdr:nvCxnSpPr>
        <xdr:cNvPr id="126" name="Solver_line$P$145"/>
        <xdr:cNvCxnSpPr/>
      </xdr:nvCxnSpPr>
      <xdr:spPr>
        <a:xfrm>
          <a:off x="5915025" y="27508200"/>
          <a:ext cx="10953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144</xdr:row>
      <xdr:rowOff>76200</xdr:rowOff>
    </xdr:from>
    <xdr:to>
      <xdr:col>13</xdr:col>
      <xdr:colOff>0</xdr:colOff>
      <xdr:row>149</xdr:row>
      <xdr:rowOff>76200</xdr:rowOff>
    </xdr:to>
    <xdr:cxnSp macro="">
      <xdr:nvCxnSpPr>
        <xdr:cNvPr id="127" name="Solver_shapecon$P$150"/>
        <xdr:cNvCxnSpPr/>
      </xdr:nvCxnSpPr>
      <xdr:spPr>
        <a:xfrm>
          <a:off x="5667375" y="27508200"/>
          <a:ext cx="247650" cy="952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149</xdr:row>
      <xdr:rowOff>0</xdr:rowOff>
    </xdr:from>
    <xdr:to>
      <xdr:col>16</xdr:col>
      <xdr:colOff>0</xdr:colOff>
      <xdr:row>150</xdr:row>
      <xdr:rowOff>0</xdr:rowOff>
    </xdr:to>
    <xdr:sp macro="" textlink="">
      <xdr:nvSpPr>
        <xdr:cNvPr id="128" name="Solver_shape$P$150"/>
        <xdr:cNvSpPr/>
      </xdr:nvSpPr>
      <xdr:spPr>
        <a:xfrm rot="16200000">
          <a:off x="6991350" y="28403550"/>
          <a:ext cx="190500" cy="152400"/>
        </a:xfrm>
        <a:prstGeom prst="flowChartExtract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149</xdr:row>
      <xdr:rowOff>76200</xdr:rowOff>
    </xdr:from>
    <xdr:to>
      <xdr:col>15</xdr:col>
      <xdr:colOff>0</xdr:colOff>
      <xdr:row>149</xdr:row>
      <xdr:rowOff>76200</xdr:rowOff>
    </xdr:to>
    <xdr:cxnSp macro="">
      <xdr:nvCxnSpPr>
        <xdr:cNvPr id="129" name="Solver_line$P$150"/>
        <xdr:cNvCxnSpPr/>
      </xdr:nvCxnSpPr>
      <xdr:spPr>
        <a:xfrm>
          <a:off x="5915025" y="28460700"/>
          <a:ext cx="10953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114</xdr:row>
      <xdr:rowOff>76200</xdr:rowOff>
    </xdr:from>
    <xdr:to>
      <xdr:col>5</xdr:col>
      <xdr:colOff>0</xdr:colOff>
      <xdr:row>189</xdr:row>
      <xdr:rowOff>76200</xdr:rowOff>
    </xdr:to>
    <xdr:cxnSp macro="">
      <xdr:nvCxnSpPr>
        <xdr:cNvPr id="130" name="Solver_shapecon$H$190"/>
        <xdr:cNvCxnSpPr/>
      </xdr:nvCxnSpPr>
      <xdr:spPr>
        <a:xfrm>
          <a:off x="1981200" y="21793200"/>
          <a:ext cx="247650" cy="14287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0</xdr:colOff>
      <xdr:row>189</xdr:row>
      <xdr:rowOff>0</xdr:rowOff>
    </xdr:from>
    <xdr:to>
      <xdr:col>8</xdr:col>
      <xdr:colOff>0</xdr:colOff>
      <xdr:row>190</xdr:row>
      <xdr:rowOff>0</xdr:rowOff>
    </xdr:to>
    <xdr:sp macro="" textlink="">
      <xdr:nvSpPr>
        <xdr:cNvPr id="131" name="Solver_shape$H$190"/>
        <xdr:cNvSpPr/>
      </xdr:nvSpPr>
      <xdr:spPr>
        <a:xfrm>
          <a:off x="3552825" y="36004500"/>
          <a:ext cx="152400" cy="190500"/>
        </a:xfrm>
        <a:prstGeom prst="flowChartConnector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189</xdr:row>
      <xdr:rowOff>76200</xdr:rowOff>
    </xdr:from>
    <xdr:to>
      <xdr:col>7</xdr:col>
      <xdr:colOff>0</xdr:colOff>
      <xdr:row>189</xdr:row>
      <xdr:rowOff>76200</xdr:rowOff>
    </xdr:to>
    <xdr:cxnSp macro="">
      <xdr:nvCxnSpPr>
        <xdr:cNvPr id="132" name="Solver_line$H$190"/>
        <xdr:cNvCxnSpPr/>
      </xdr:nvCxnSpPr>
      <xdr:spPr>
        <a:xfrm>
          <a:off x="2228850" y="36080700"/>
          <a:ext cx="13239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159</xdr:row>
      <xdr:rowOff>76200</xdr:rowOff>
    </xdr:from>
    <xdr:to>
      <xdr:col>9</xdr:col>
      <xdr:colOff>0</xdr:colOff>
      <xdr:row>189</xdr:row>
      <xdr:rowOff>76200</xdr:rowOff>
    </xdr:to>
    <xdr:cxnSp macro="">
      <xdr:nvCxnSpPr>
        <xdr:cNvPr id="133" name="Solver_shapecon$L$160"/>
        <xdr:cNvCxnSpPr/>
      </xdr:nvCxnSpPr>
      <xdr:spPr>
        <a:xfrm flipV="1">
          <a:off x="3705225" y="30365700"/>
          <a:ext cx="247650" cy="57150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159</xdr:row>
      <xdr:rowOff>0</xdr:rowOff>
    </xdr:from>
    <xdr:to>
      <xdr:col>12</xdr:col>
      <xdr:colOff>0</xdr:colOff>
      <xdr:row>160</xdr:row>
      <xdr:rowOff>0</xdr:rowOff>
    </xdr:to>
    <xdr:sp macro="" textlink="">
      <xdr:nvSpPr>
        <xdr:cNvPr id="134" name="Solver_shape$L$160"/>
        <xdr:cNvSpPr/>
      </xdr:nvSpPr>
      <xdr:spPr>
        <a:xfrm>
          <a:off x="5514975" y="30289500"/>
          <a:ext cx="152400" cy="190500"/>
        </a:xfrm>
        <a:prstGeom prst="flowChartConnector">
          <a:avLst/>
        </a:prstGeom>
        <a:noFill/>
        <a:ln w="254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159</xdr:row>
      <xdr:rowOff>76200</xdr:rowOff>
    </xdr:from>
    <xdr:to>
      <xdr:col>11</xdr:col>
      <xdr:colOff>0</xdr:colOff>
      <xdr:row>159</xdr:row>
      <xdr:rowOff>76200</xdr:rowOff>
    </xdr:to>
    <xdr:cxnSp macro="">
      <xdr:nvCxnSpPr>
        <xdr:cNvPr id="135" name="Solver_line$L$160"/>
        <xdr:cNvCxnSpPr/>
      </xdr:nvCxnSpPr>
      <xdr:spPr>
        <a:xfrm>
          <a:off x="3952875" y="30365700"/>
          <a:ext cx="15621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154</xdr:row>
      <xdr:rowOff>76200</xdr:rowOff>
    </xdr:from>
    <xdr:to>
      <xdr:col>13</xdr:col>
      <xdr:colOff>0</xdr:colOff>
      <xdr:row>159</xdr:row>
      <xdr:rowOff>76200</xdr:rowOff>
    </xdr:to>
    <xdr:cxnSp macro="">
      <xdr:nvCxnSpPr>
        <xdr:cNvPr id="136" name="Solver_shapecon$P$155"/>
        <xdr:cNvCxnSpPr/>
      </xdr:nvCxnSpPr>
      <xdr:spPr>
        <a:xfrm flipV="1">
          <a:off x="5667375" y="29413200"/>
          <a:ext cx="247650" cy="952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154</xdr:row>
      <xdr:rowOff>0</xdr:rowOff>
    </xdr:from>
    <xdr:to>
      <xdr:col>16</xdr:col>
      <xdr:colOff>0</xdr:colOff>
      <xdr:row>155</xdr:row>
      <xdr:rowOff>0</xdr:rowOff>
    </xdr:to>
    <xdr:sp macro="" textlink="">
      <xdr:nvSpPr>
        <xdr:cNvPr id="137" name="Solver_shape$P$155"/>
        <xdr:cNvSpPr/>
      </xdr:nvSpPr>
      <xdr:spPr>
        <a:xfrm rot="16200000">
          <a:off x="6991350" y="29356050"/>
          <a:ext cx="190500" cy="152400"/>
        </a:xfrm>
        <a:prstGeom prst="flowChartExtract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154</xdr:row>
      <xdr:rowOff>76200</xdr:rowOff>
    </xdr:from>
    <xdr:to>
      <xdr:col>15</xdr:col>
      <xdr:colOff>0</xdr:colOff>
      <xdr:row>154</xdr:row>
      <xdr:rowOff>76200</xdr:rowOff>
    </xdr:to>
    <xdr:cxnSp macro="">
      <xdr:nvCxnSpPr>
        <xdr:cNvPr id="138" name="Solver_line$P$155"/>
        <xdr:cNvCxnSpPr/>
      </xdr:nvCxnSpPr>
      <xdr:spPr>
        <a:xfrm>
          <a:off x="5915025" y="29413200"/>
          <a:ext cx="10953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159</xdr:row>
      <xdr:rowOff>76200</xdr:rowOff>
    </xdr:from>
    <xdr:to>
      <xdr:col>13</xdr:col>
      <xdr:colOff>0</xdr:colOff>
      <xdr:row>159</xdr:row>
      <xdr:rowOff>76200</xdr:rowOff>
    </xdr:to>
    <xdr:cxnSp macro="">
      <xdr:nvCxnSpPr>
        <xdr:cNvPr id="139" name="Solver_shapecon$P$160"/>
        <xdr:cNvCxnSpPr/>
      </xdr:nvCxnSpPr>
      <xdr:spPr>
        <a:xfrm>
          <a:off x="5667375" y="30365700"/>
          <a:ext cx="24765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159</xdr:row>
      <xdr:rowOff>0</xdr:rowOff>
    </xdr:from>
    <xdr:to>
      <xdr:col>16</xdr:col>
      <xdr:colOff>0</xdr:colOff>
      <xdr:row>160</xdr:row>
      <xdr:rowOff>0</xdr:rowOff>
    </xdr:to>
    <xdr:sp macro="" textlink="">
      <xdr:nvSpPr>
        <xdr:cNvPr id="140" name="Solver_shape$P$160"/>
        <xdr:cNvSpPr/>
      </xdr:nvSpPr>
      <xdr:spPr>
        <a:xfrm rot="16200000">
          <a:off x="6991350" y="30308550"/>
          <a:ext cx="190500" cy="152400"/>
        </a:xfrm>
        <a:prstGeom prst="flowChartExtract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159</xdr:row>
      <xdr:rowOff>76200</xdr:rowOff>
    </xdr:from>
    <xdr:to>
      <xdr:col>15</xdr:col>
      <xdr:colOff>0</xdr:colOff>
      <xdr:row>159</xdr:row>
      <xdr:rowOff>76200</xdr:rowOff>
    </xdr:to>
    <xdr:cxnSp macro="">
      <xdr:nvCxnSpPr>
        <xdr:cNvPr id="141" name="Solver_line$P$160"/>
        <xdr:cNvCxnSpPr/>
      </xdr:nvCxnSpPr>
      <xdr:spPr>
        <a:xfrm>
          <a:off x="5915025" y="30365700"/>
          <a:ext cx="10953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159</xdr:row>
      <xdr:rowOff>76200</xdr:rowOff>
    </xdr:from>
    <xdr:to>
      <xdr:col>13</xdr:col>
      <xdr:colOff>0</xdr:colOff>
      <xdr:row>164</xdr:row>
      <xdr:rowOff>76200</xdr:rowOff>
    </xdr:to>
    <xdr:cxnSp macro="">
      <xdr:nvCxnSpPr>
        <xdr:cNvPr id="142" name="Solver_shapecon$P$165"/>
        <xdr:cNvCxnSpPr/>
      </xdr:nvCxnSpPr>
      <xdr:spPr>
        <a:xfrm>
          <a:off x="5667375" y="30365700"/>
          <a:ext cx="247650" cy="952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164</xdr:row>
      <xdr:rowOff>0</xdr:rowOff>
    </xdr:from>
    <xdr:to>
      <xdr:col>16</xdr:col>
      <xdr:colOff>0</xdr:colOff>
      <xdr:row>165</xdr:row>
      <xdr:rowOff>0</xdr:rowOff>
    </xdr:to>
    <xdr:sp macro="" textlink="">
      <xdr:nvSpPr>
        <xdr:cNvPr id="143" name="Solver_shape$P$165"/>
        <xdr:cNvSpPr/>
      </xdr:nvSpPr>
      <xdr:spPr>
        <a:xfrm rot="16200000">
          <a:off x="6991350" y="31261050"/>
          <a:ext cx="190500" cy="152400"/>
        </a:xfrm>
        <a:prstGeom prst="flowChartExtract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164</xdr:row>
      <xdr:rowOff>76200</xdr:rowOff>
    </xdr:from>
    <xdr:to>
      <xdr:col>15</xdr:col>
      <xdr:colOff>0</xdr:colOff>
      <xdr:row>164</xdr:row>
      <xdr:rowOff>76200</xdr:rowOff>
    </xdr:to>
    <xdr:cxnSp macro="">
      <xdr:nvCxnSpPr>
        <xdr:cNvPr id="144" name="Solver_line$P$165"/>
        <xdr:cNvCxnSpPr/>
      </xdr:nvCxnSpPr>
      <xdr:spPr>
        <a:xfrm>
          <a:off x="5915025" y="31318200"/>
          <a:ext cx="10953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174</xdr:row>
      <xdr:rowOff>76200</xdr:rowOff>
    </xdr:from>
    <xdr:to>
      <xdr:col>9</xdr:col>
      <xdr:colOff>0</xdr:colOff>
      <xdr:row>189</xdr:row>
      <xdr:rowOff>76200</xdr:rowOff>
    </xdr:to>
    <xdr:cxnSp macro="">
      <xdr:nvCxnSpPr>
        <xdr:cNvPr id="145" name="Solver_shapecon$L$175"/>
        <xdr:cNvCxnSpPr/>
      </xdr:nvCxnSpPr>
      <xdr:spPr>
        <a:xfrm flipV="1">
          <a:off x="3705225" y="33223200"/>
          <a:ext cx="247650" cy="2857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174</xdr:row>
      <xdr:rowOff>0</xdr:rowOff>
    </xdr:from>
    <xdr:to>
      <xdr:col>12</xdr:col>
      <xdr:colOff>0</xdr:colOff>
      <xdr:row>175</xdr:row>
      <xdr:rowOff>0</xdr:rowOff>
    </xdr:to>
    <xdr:sp macro="" textlink="">
      <xdr:nvSpPr>
        <xdr:cNvPr id="146" name="Solver_shape$L$175"/>
        <xdr:cNvSpPr/>
      </xdr:nvSpPr>
      <xdr:spPr>
        <a:xfrm>
          <a:off x="5514975" y="33147000"/>
          <a:ext cx="152400" cy="190500"/>
        </a:xfrm>
        <a:prstGeom prst="flowChartConnector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174</xdr:row>
      <xdr:rowOff>76200</xdr:rowOff>
    </xdr:from>
    <xdr:to>
      <xdr:col>11</xdr:col>
      <xdr:colOff>0</xdr:colOff>
      <xdr:row>174</xdr:row>
      <xdr:rowOff>76200</xdr:rowOff>
    </xdr:to>
    <xdr:cxnSp macro="">
      <xdr:nvCxnSpPr>
        <xdr:cNvPr id="147" name="Solver_line$L$175"/>
        <xdr:cNvCxnSpPr/>
      </xdr:nvCxnSpPr>
      <xdr:spPr>
        <a:xfrm>
          <a:off x="3952875" y="33223200"/>
          <a:ext cx="15621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169</xdr:row>
      <xdr:rowOff>76200</xdr:rowOff>
    </xdr:from>
    <xdr:to>
      <xdr:col>13</xdr:col>
      <xdr:colOff>0</xdr:colOff>
      <xdr:row>174</xdr:row>
      <xdr:rowOff>76200</xdr:rowOff>
    </xdr:to>
    <xdr:cxnSp macro="">
      <xdr:nvCxnSpPr>
        <xdr:cNvPr id="148" name="Solver_shapecon$P$170"/>
        <xdr:cNvCxnSpPr/>
      </xdr:nvCxnSpPr>
      <xdr:spPr>
        <a:xfrm flipV="1">
          <a:off x="5667375" y="32270700"/>
          <a:ext cx="247650" cy="952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169</xdr:row>
      <xdr:rowOff>0</xdr:rowOff>
    </xdr:from>
    <xdr:to>
      <xdr:col>16</xdr:col>
      <xdr:colOff>0</xdr:colOff>
      <xdr:row>170</xdr:row>
      <xdr:rowOff>0</xdr:rowOff>
    </xdr:to>
    <xdr:sp macro="" textlink="">
      <xdr:nvSpPr>
        <xdr:cNvPr id="149" name="Solver_shape$P$170"/>
        <xdr:cNvSpPr/>
      </xdr:nvSpPr>
      <xdr:spPr>
        <a:xfrm rot="16200000">
          <a:off x="6991350" y="32213550"/>
          <a:ext cx="190500" cy="152400"/>
        </a:xfrm>
        <a:prstGeom prst="flowChartExtract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169</xdr:row>
      <xdr:rowOff>76200</xdr:rowOff>
    </xdr:from>
    <xdr:to>
      <xdr:col>15</xdr:col>
      <xdr:colOff>0</xdr:colOff>
      <xdr:row>169</xdr:row>
      <xdr:rowOff>76200</xdr:rowOff>
    </xdr:to>
    <xdr:cxnSp macro="">
      <xdr:nvCxnSpPr>
        <xdr:cNvPr id="150" name="Solver_line$P$170"/>
        <xdr:cNvCxnSpPr/>
      </xdr:nvCxnSpPr>
      <xdr:spPr>
        <a:xfrm>
          <a:off x="5915025" y="32270700"/>
          <a:ext cx="10953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174</xdr:row>
      <xdr:rowOff>76200</xdr:rowOff>
    </xdr:from>
    <xdr:to>
      <xdr:col>13</xdr:col>
      <xdr:colOff>0</xdr:colOff>
      <xdr:row>174</xdr:row>
      <xdr:rowOff>76200</xdr:rowOff>
    </xdr:to>
    <xdr:cxnSp macro="">
      <xdr:nvCxnSpPr>
        <xdr:cNvPr id="151" name="Solver_shapecon$P$175"/>
        <xdr:cNvCxnSpPr/>
      </xdr:nvCxnSpPr>
      <xdr:spPr>
        <a:xfrm>
          <a:off x="5667375" y="33223200"/>
          <a:ext cx="24765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174</xdr:row>
      <xdr:rowOff>0</xdr:rowOff>
    </xdr:from>
    <xdr:to>
      <xdr:col>16</xdr:col>
      <xdr:colOff>0</xdr:colOff>
      <xdr:row>175</xdr:row>
      <xdr:rowOff>0</xdr:rowOff>
    </xdr:to>
    <xdr:sp macro="" textlink="">
      <xdr:nvSpPr>
        <xdr:cNvPr id="152" name="Solver_shape$P$175"/>
        <xdr:cNvSpPr/>
      </xdr:nvSpPr>
      <xdr:spPr>
        <a:xfrm rot="16200000">
          <a:off x="6991350" y="33166050"/>
          <a:ext cx="190500" cy="152400"/>
        </a:xfrm>
        <a:prstGeom prst="flowChartExtract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174</xdr:row>
      <xdr:rowOff>76200</xdr:rowOff>
    </xdr:from>
    <xdr:to>
      <xdr:col>15</xdr:col>
      <xdr:colOff>0</xdr:colOff>
      <xdr:row>174</xdr:row>
      <xdr:rowOff>76200</xdr:rowOff>
    </xdr:to>
    <xdr:cxnSp macro="">
      <xdr:nvCxnSpPr>
        <xdr:cNvPr id="153" name="Solver_line$P$175"/>
        <xdr:cNvCxnSpPr/>
      </xdr:nvCxnSpPr>
      <xdr:spPr>
        <a:xfrm>
          <a:off x="5915025" y="33223200"/>
          <a:ext cx="10953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174</xdr:row>
      <xdr:rowOff>76200</xdr:rowOff>
    </xdr:from>
    <xdr:to>
      <xdr:col>13</xdr:col>
      <xdr:colOff>0</xdr:colOff>
      <xdr:row>179</xdr:row>
      <xdr:rowOff>76200</xdr:rowOff>
    </xdr:to>
    <xdr:cxnSp macro="">
      <xdr:nvCxnSpPr>
        <xdr:cNvPr id="154" name="Solver_shapecon$P$180"/>
        <xdr:cNvCxnSpPr/>
      </xdr:nvCxnSpPr>
      <xdr:spPr>
        <a:xfrm>
          <a:off x="5667375" y="33223200"/>
          <a:ext cx="247650" cy="952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179</xdr:row>
      <xdr:rowOff>0</xdr:rowOff>
    </xdr:from>
    <xdr:to>
      <xdr:col>16</xdr:col>
      <xdr:colOff>0</xdr:colOff>
      <xdr:row>180</xdr:row>
      <xdr:rowOff>0</xdr:rowOff>
    </xdr:to>
    <xdr:sp macro="" textlink="">
      <xdr:nvSpPr>
        <xdr:cNvPr id="155" name="Solver_shape$P$180"/>
        <xdr:cNvSpPr/>
      </xdr:nvSpPr>
      <xdr:spPr>
        <a:xfrm rot="16200000">
          <a:off x="6991350" y="34118550"/>
          <a:ext cx="190500" cy="152400"/>
        </a:xfrm>
        <a:prstGeom prst="flowChartExtract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179</xdr:row>
      <xdr:rowOff>76200</xdr:rowOff>
    </xdr:from>
    <xdr:to>
      <xdr:col>15</xdr:col>
      <xdr:colOff>0</xdr:colOff>
      <xdr:row>179</xdr:row>
      <xdr:rowOff>76200</xdr:rowOff>
    </xdr:to>
    <xdr:cxnSp macro="">
      <xdr:nvCxnSpPr>
        <xdr:cNvPr id="156" name="Solver_line$P$180"/>
        <xdr:cNvCxnSpPr/>
      </xdr:nvCxnSpPr>
      <xdr:spPr>
        <a:xfrm>
          <a:off x="5915025" y="34175700"/>
          <a:ext cx="10953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189</xdr:row>
      <xdr:rowOff>76200</xdr:rowOff>
    </xdr:from>
    <xdr:to>
      <xdr:col>9</xdr:col>
      <xdr:colOff>0</xdr:colOff>
      <xdr:row>189</xdr:row>
      <xdr:rowOff>76200</xdr:rowOff>
    </xdr:to>
    <xdr:cxnSp macro="">
      <xdr:nvCxnSpPr>
        <xdr:cNvPr id="157" name="Solver_shapecon$L$190"/>
        <xdr:cNvCxnSpPr/>
      </xdr:nvCxnSpPr>
      <xdr:spPr>
        <a:xfrm>
          <a:off x="3705225" y="36080700"/>
          <a:ext cx="24765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189</xdr:row>
      <xdr:rowOff>0</xdr:rowOff>
    </xdr:from>
    <xdr:to>
      <xdr:col>12</xdr:col>
      <xdr:colOff>0</xdr:colOff>
      <xdr:row>190</xdr:row>
      <xdr:rowOff>0</xdr:rowOff>
    </xdr:to>
    <xdr:sp macro="" textlink="">
      <xdr:nvSpPr>
        <xdr:cNvPr id="158" name="Solver_shape$L$190"/>
        <xdr:cNvSpPr/>
      </xdr:nvSpPr>
      <xdr:spPr>
        <a:xfrm>
          <a:off x="5514975" y="36004500"/>
          <a:ext cx="152400" cy="190500"/>
        </a:xfrm>
        <a:prstGeom prst="flowChartConnector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189</xdr:row>
      <xdr:rowOff>76200</xdr:rowOff>
    </xdr:from>
    <xdr:to>
      <xdr:col>11</xdr:col>
      <xdr:colOff>0</xdr:colOff>
      <xdr:row>189</xdr:row>
      <xdr:rowOff>76200</xdr:rowOff>
    </xdr:to>
    <xdr:cxnSp macro="">
      <xdr:nvCxnSpPr>
        <xdr:cNvPr id="159" name="Solver_line$L$190"/>
        <xdr:cNvCxnSpPr/>
      </xdr:nvCxnSpPr>
      <xdr:spPr>
        <a:xfrm>
          <a:off x="3952875" y="36080700"/>
          <a:ext cx="15621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184</xdr:row>
      <xdr:rowOff>76200</xdr:rowOff>
    </xdr:from>
    <xdr:to>
      <xdr:col>13</xdr:col>
      <xdr:colOff>0</xdr:colOff>
      <xdr:row>189</xdr:row>
      <xdr:rowOff>76200</xdr:rowOff>
    </xdr:to>
    <xdr:cxnSp macro="">
      <xdr:nvCxnSpPr>
        <xdr:cNvPr id="160" name="Solver_shapecon$P$185"/>
        <xdr:cNvCxnSpPr/>
      </xdr:nvCxnSpPr>
      <xdr:spPr>
        <a:xfrm flipV="1">
          <a:off x="5667375" y="35128200"/>
          <a:ext cx="247650" cy="952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184</xdr:row>
      <xdr:rowOff>0</xdr:rowOff>
    </xdr:from>
    <xdr:to>
      <xdr:col>16</xdr:col>
      <xdr:colOff>0</xdr:colOff>
      <xdr:row>185</xdr:row>
      <xdr:rowOff>0</xdr:rowOff>
    </xdr:to>
    <xdr:sp macro="" textlink="">
      <xdr:nvSpPr>
        <xdr:cNvPr id="161" name="Solver_shape$P$185"/>
        <xdr:cNvSpPr/>
      </xdr:nvSpPr>
      <xdr:spPr>
        <a:xfrm rot="16200000">
          <a:off x="6991350" y="35071050"/>
          <a:ext cx="190500" cy="152400"/>
        </a:xfrm>
        <a:prstGeom prst="flowChartExtract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184</xdr:row>
      <xdr:rowOff>76200</xdr:rowOff>
    </xdr:from>
    <xdr:to>
      <xdr:col>15</xdr:col>
      <xdr:colOff>0</xdr:colOff>
      <xdr:row>184</xdr:row>
      <xdr:rowOff>76200</xdr:rowOff>
    </xdr:to>
    <xdr:cxnSp macro="">
      <xdr:nvCxnSpPr>
        <xdr:cNvPr id="162" name="Solver_line$P$185"/>
        <xdr:cNvCxnSpPr/>
      </xdr:nvCxnSpPr>
      <xdr:spPr>
        <a:xfrm>
          <a:off x="5915025" y="35128200"/>
          <a:ext cx="10953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189</xdr:row>
      <xdr:rowOff>76200</xdr:rowOff>
    </xdr:from>
    <xdr:to>
      <xdr:col>13</xdr:col>
      <xdr:colOff>0</xdr:colOff>
      <xdr:row>189</xdr:row>
      <xdr:rowOff>76200</xdr:rowOff>
    </xdr:to>
    <xdr:cxnSp macro="">
      <xdr:nvCxnSpPr>
        <xdr:cNvPr id="163" name="Solver_shapecon$P$190"/>
        <xdr:cNvCxnSpPr/>
      </xdr:nvCxnSpPr>
      <xdr:spPr>
        <a:xfrm>
          <a:off x="5667375" y="36080700"/>
          <a:ext cx="24765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189</xdr:row>
      <xdr:rowOff>0</xdr:rowOff>
    </xdr:from>
    <xdr:to>
      <xdr:col>16</xdr:col>
      <xdr:colOff>0</xdr:colOff>
      <xdr:row>190</xdr:row>
      <xdr:rowOff>0</xdr:rowOff>
    </xdr:to>
    <xdr:sp macro="" textlink="">
      <xdr:nvSpPr>
        <xdr:cNvPr id="164" name="Solver_shape$P$190"/>
        <xdr:cNvSpPr/>
      </xdr:nvSpPr>
      <xdr:spPr>
        <a:xfrm rot="16200000">
          <a:off x="6991350" y="36023550"/>
          <a:ext cx="190500" cy="152400"/>
        </a:xfrm>
        <a:prstGeom prst="flowChartExtract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189</xdr:row>
      <xdr:rowOff>76200</xdr:rowOff>
    </xdr:from>
    <xdr:to>
      <xdr:col>15</xdr:col>
      <xdr:colOff>0</xdr:colOff>
      <xdr:row>189</xdr:row>
      <xdr:rowOff>76200</xdr:rowOff>
    </xdr:to>
    <xdr:cxnSp macro="">
      <xdr:nvCxnSpPr>
        <xdr:cNvPr id="165" name="Solver_line$P$190"/>
        <xdr:cNvCxnSpPr/>
      </xdr:nvCxnSpPr>
      <xdr:spPr>
        <a:xfrm>
          <a:off x="5915025" y="36080700"/>
          <a:ext cx="10953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189</xdr:row>
      <xdr:rowOff>76200</xdr:rowOff>
    </xdr:from>
    <xdr:to>
      <xdr:col>13</xdr:col>
      <xdr:colOff>0</xdr:colOff>
      <xdr:row>194</xdr:row>
      <xdr:rowOff>76200</xdr:rowOff>
    </xdr:to>
    <xdr:cxnSp macro="">
      <xdr:nvCxnSpPr>
        <xdr:cNvPr id="166" name="Solver_shapecon$P$195"/>
        <xdr:cNvCxnSpPr/>
      </xdr:nvCxnSpPr>
      <xdr:spPr>
        <a:xfrm>
          <a:off x="5667375" y="36080700"/>
          <a:ext cx="247650" cy="952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194</xdr:row>
      <xdr:rowOff>0</xdr:rowOff>
    </xdr:from>
    <xdr:to>
      <xdr:col>16</xdr:col>
      <xdr:colOff>0</xdr:colOff>
      <xdr:row>195</xdr:row>
      <xdr:rowOff>0</xdr:rowOff>
    </xdr:to>
    <xdr:sp macro="" textlink="">
      <xdr:nvSpPr>
        <xdr:cNvPr id="167" name="Solver_shape$P$195"/>
        <xdr:cNvSpPr/>
      </xdr:nvSpPr>
      <xdr:spPr>
        <a:xfrm rot="16200000">
          <a:off x="6991350" y="36976050"/>
          <a:ext cx="190500" cy="152400"/>
        </a:xfrm>
        <a:prstGeom prst="flowChartExtract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194</xdr:row>
      <xdr:rowOff>76200</xdr:rowOff>
    </xdr:from>
    <xdr:to>
      <xdr:col>15</xdr:col>
      <xdr:colOff>0</xdr:colOff>
      <xdr:row>194</xdr:row>
      <xdr:rowOff>76200</xdr:rowOff>
    </xdr:to>
    <xdr:cxnSp macro="">
      <xdr:nvCxnSpPr>
        <xdr:cNvPr id="168" name="Solver_line$P$195"/>
        <xdr:cNvCxnSpPr/>
      </xdr:nvCxnSpPr>
      <xdr:spPr>
        <a:xfrm>
          <a:off x="5915025" y="37033200"/>
          <a:ext cx="10953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189</xdr:row>
      <xdr:rowOff>76200</xdr:rowOff>
    </xdr:from>
    <xdr:to>
      <xdr:col>9</xdr:col>
      <xdr:colOff>0</xdr:colOff>
      <xdr:row>204</xdr:row>
      <xdr:rowOff>76200</xdr:rowOff>
    </xdr:to>
    <xdr:cxnSp macro="">
      <xdr:nvCxnSpPr>
        <xdr:cNvPr id="169" name="Solver_shapecon$L$205"/>
        <xdr:cNvCxnSpPr/>
      </xdr:nvCxnSpPr>
      <xdr:spPr>
        <a:xfrm>
          <a:off x="3714750" y="36080700"/>
          <a:ext cx="247650" cy="2857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204</xdr:row>
      <xdr:rowOff>0</xdr:rowOff>
    </xdr:from>
    <xdr:to>
      <xdr:col>12</xdr:col>
      <xdr:colOff>0</xdr:colOff>
      <xdr:row>205</xdr:row>
      <xdr:rowOff>0</xdr:rowOff>
    </xdr:to>
    <xdr:sp macro="" textlink="">
      <xdr:nvSpPr>
        <xdr:cNvPr id="170" name="Solver_shape$L$205"/>
        <xdr:cNvSpPr/>
      </xdr:nvSpPr>
      <xdr:spPr>
        <a:xfrm>
          <a:off x="5514975" y="38862000"/>
          <a:ext cx="152400" cy="190500"/>
        </a:xfrm>
        <a:prstGeom prst="flowChartConnector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204</xdr:row>
      <xdr:rowOff>76200</xdr:rowOff>
    </xdr:from>
    <xdr:to>
      <xdr:col>11</xdr:col>
      <xdr:colOff>0</xdr:colOff>
      <xdr:row>204</xdr:row>
      <xdr:rowOff>76200</xdr:rowOff>
    </xdr:to>
    <xdr:cxnSp macro="">
      <xdr:nvCxnSpPr>
        <xdr:cNvPr id="171" name="Solver_line$L$205"/>
        <xdr:cNvCxnSpPr/>
      </xdr:nvCxnSpPr>
      <xdr:spPr>
        <a:xfrm>
          <a:off x="3952875" y="38938200"/>
          <a:ext cx="15621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199</xdr:row>
      <xdr:rowOff>76200</xdr:rowOff>
    </xdr:from>
    <xdr:to>
      <xdr:col>13</xdr:col>
      <xdr:colOff>0</xdr:colOff>
      <xdr:row>204</xdr:row>
      <xdr:rowOff>76200</xdr:rowOff>
    </xdr:to>
    <xdr:cxnSp macro="">
      <xdr:nvCxnSpPr>
        <xdr:cNvPr id="172" name="Solver_shapecon$P$200"/>
        <xdr:cNvCxnSpPr/>
      </xdr:nvCxnSpPr>
      <xdr:spPr>
        <a:xfrm flipV="1">
          <a:off x="5667375" y="37985700"/>
          <a:ext cx="247650" cy="952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199</xdr:row>
      <xdr:rowOff>0</xdr:rowOff>
    </xdr:from>
    <xdr:to>
      <xdr:col>16</xdr:col>
      <xdr:colOff>0</xdr:colOff>
      <xdr:row>200</xdr:row>
      <xdr:rowOff>0</xdr:rowOff>
    </xdr:to>
    <xdr:sp macro="" textlink="">
      <xdr:nvSpPr>
        <xdr:cNvPr id="173" name="Solver_shape$P$200"/>
        <xdr:cNvSpPr/>
      </xdr:nvSpPr>
      <xdr:spPr>
        <a:xfrm rot="16200000">
          <a:off x="6991350" y="37928550"/>
          <a:ext cx="190500" cy="152400"/>
        </a:xfrm>
        <a:prstGeom prst="flowChartExtract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199</xdr:row>
      <xdr:rowOff>76200</xdr:rowOff>
    </xdr:from>
    <xdr:to>
      <xdr:col>15</xdr:col>
      <xdr:colOff>0</xdr:colOff>
      <xdr:row>199</xdr:row>
      <xdr:rowOff>76200</xdr:rowOff>
    </xdr:to>
    <xdr:cxnSp macro="">
      <xdr:nvCxnSpPr>
        <xdr:cNvPr id="174" name="Solver_line$P$200"/>
        <xdr:cNvCxnSpPr/>
      </xdr:nvCxnSpPr>
      <xdr:spPr>
        <a:xfrm>
          <a:off x="5915025" y="37985700"/>
          <a:ext cx="10953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204</xdr:row>
      <xdr:rowOff>76200</xdr:rowOff>
    </xdr:from>
    <xdr:to>
      <xdr:col>13</xdr:col>
      <xdr:colOff>0</xdr:colOff>
      <xdr:row>204</xdr:row>
      <xdr:rowOff>76200</xdr:rowOff>
    </xdr:to>
    <xdr:cxnSp macro="">
      <xdr:nvCxnSpPr>
        <xdr:cNvPr id="175" name="Solver_shapecon$P$205"/>
        <xdr:cNvCxnSpPr/>
      </xdr:nvCxnSpPr>
      <xdr:spPr>
        <a:xfrm>
          <a:off x="5667375" y="38938200"/>
          <a:ext cx="24765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204</xdr:row>
      <xdr:rowOff>0</xdr:rowOff>
    </xdr:from>
    <xdr:to>
      <xdr:col>16</xdr:col>
      <xdr:colOff>0</xdr:colOff>
      <xdr:row>205</xdr:row>
      <xdr:rowOff>0</xdr:rowOff>
    </xdr:to>
    <xdr:sp macro="" textlink="">
      <xdr:nvSpPr>
        <xdr:cNvPr id="176" name="Solver_shape$P$205"/>
        <xdr:cNvSpPr/>
      </xdr:nvSpPr>
      <xdr:spPr>
        <a:xfrm rot="16200000">
          <a:off x="6991350" y="38881050"/>
          <a:ext cx="190500" cy="152400"/>
        </a:xfrm>
        <a:prstGeom prst="flowChartExtract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204</xdr:row>
      <xdr:rowOff>76200</xdr:rowOff>
    </xdr:from>
    <xdr:to>
      <xdr:col>15</xdr:col>
      <xdr:colOff>0</xdr:colOff>
      <xdr:row>204</xdr:row>
      <xdr:rowOff>76200</xdr:rowOff>
    </xdr:to>
    <xdr:cxnSp macro="">
      <xdr:nvCxnSpPr>
        <xdr:cNvPr id="177" name="Solver_line$P$205"/>
        <xdr:cNvCxnSpPr/>
      </xdr:nvCxnSpPr>
      <xdr:spPr>
        <a:xfrm>
          <a:off x="5915025" y="38938200"/>
          <a:ext cx="10953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204</xdr:row>
      <xdr:rowOff>76200</xdr:rowOff>
    </xdr:from>
    <xdr:to>
      <xdr:col>13</xdr:col>
      <xdr:colOff>0</xdr:colOff>
      <xdr:row>209</xdr:row>
      <xdr:rowOff>76200</xdr:rowOff>
    </xdr:to>
    <xdr:cxnSp macro="">
      <xdr:nvCxnSpPr>
        <xdr:cNvPr id="178" name="Solver_shapecon$P$210"/>
        <xdr:cNvCxnSpPr/>
      </xdr:nvCxnSpPr>
      <xdr:spPr>
        <a:xfrm>
          <a:off x="5667375" y="38938200"/>
          <a:ext cx="247650" cy="952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209</xdr:row>
      <xdr:rowOff>0</xdr:rowOff>
    </xdr:from>
    <xdr:to>
      <xdr:col>16</xdr:col>
      <xdr:colOff>0</xdr:colOff>
      <xdr:row>210</xdr:row>
      <xdr:rowOff>0</xdr:rowOff>
    </xdr:to>
    <xdr:sp macro="" textlink="">
      <xdr:nvSpPr>
        <xdr:cNvPr id="179" name="Solver_shape$P$210"/>
        <xdr:cNvSpPr/>
      </xdr:nvSpPr>
      <xdr:spPr>
        <a:xfrm rot="16200000">
          <a:off x="6991350" y="39833550"/>
          <a:ext cx="190500" cy="152400"/>
        </a:xfrm>
        <a:prstGeom prst="flowChartExtract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209</xdr:row>
      <xdr:rowOff>76200</xdr:rowOff>
    </xdr:from>
    <xdr:to>
      <xdr:col>15</xdr:col>
      <xdr:colOff>0</xdr:colOff>
      <xdr:row>209</xdr:row>
      <xdr:rowOff>76200</xdr:rowOff>
    </xdr:to>
    <xdr:cxnSp macro="">
      <xdr:nvCxnSpPr>
        <xdr:cNvPr id="180" name="Solver_line$P$210"/>
        <xdr:cNvCxnSpPr/>
      </xdr:nvCxnSpPr>
      <xdr:spPr>
        <a:xfrm>
          <a:off x="5915025" y="39890700"/>
          <a:ext cx="10953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189</xdr:row>
      <xdr:rowOff>76200</xdr:rowOff>
    </xdr:from>
    <xdr:to>
      <xdr:col>9</xdr:col>
      <xdr:colOff>0</xdr:colOff>
      <xdr:row>219</xdr:row>
      <xdr:rowOff>76200</xdr:rowOff>
    </xdr:to>
    <xdr:cxnSp macro="">
      <xdr:nvCxnSpPr>
        <xdr:cNvPr id="181" name="Solver_shapecon$L$220"/>
        <xdr:cNvCxnSpPr/>
      </xdr:nvCxnSpPr>
      <xdr:spPr>
        <a:xfrm>
          <a:off x="3705225" y="36080700"/>
          <a:ext cx="247650" cy="57150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219</xdr:row>
      <xdr:rowOff>0</xdr:rowOff>
    </xdr:from>
    <xdr:to>
      <xdr:col>12</xdr:col>
      <xdr:colOff>0</xdr:colOff>
      <xdr:row>220</xdr:row>
      <xdr:rowOff>0</xdr:rowOff>
    </xdr:to>
    <xdr:sp macro="" textlink="">
      <xdr:nvSpPr>
        <xdr:cNvPr id="182" name="Solver_shape$L$220"/>
        <xdr:cNvSpPr/>
      </xdr:nvSpPr>
      <xdr:spPr>
        <a:xfrm>
          <a:off x="5514975" y="41719500"/>
          <a:ext cx="152400" cy="190500"/>
        </a:xfrm>
        <a:prstGeom prst="flowChartConnector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219</xdr:row>
      <xdr:rowOff>76200</xdr:rowOff>
    </xdr:from>
    <xdr:to>
      <xdr:col>11</xdr:col>
      <xdr:colOff>0</xdr:colOff>
      <xdr:row>219</xdr:row>
      <xdr:rowOff>76200</xdr:rowOff>
    </xdr:to>
    <xdr:cxnSp macro="">
      <xdr:nvCxnSpPr>
        <xdr:cNvPr id="183" name="Solver_line$L$220"/>
        <xdr:cNvCxnSpPr/>
      </xdr:nvCxnSpPr>
      <xdr:spPr>
        <a:xfrm>
          <a:off x="3952875" y="41795700"/>
          <a:ext cx="15621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214</xdr:row>
      <xdr:rowOff>76200</xdr:rowOff>
    </xdr:from>
    <xdr:to>
      <xdr:col>13</xdr:col>
      <xdr:colOff>0</xdr:colOff>
      <xdr:row>219</xdr:row>
      <xdr:rowOff>76200</xdr:rowOff>
    </xdr:to>
    <xdr:cxnSp macro="">
      <xdr:nvCxnSpPr>
        <xdr:cNvPr id="184" name="Solver_shapecon$P$215"/>
        <xdr:cNvCxnSpPr/>
      </xdr:nvCxnSpPr>
      <xdr:spPr>
        <a:xfrm flipV="1">
          <a:off x="5667375" y="40843200"/>
          <a:ext cx="247650" cy="952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214</xdr:row>
      <xdr:rowOff>0</xdr:rowOff>
    </xdr:from>
    <xdr:to>
      <xdr:col>16</xdr:col>
      <xdr:colOff>0</xdr:colOff>
      <xdr:row>215</xdr:row>
      <xdr:rowOff>0</xdr:rowOff>
    </xdr:to>
    <xdr:sp macro="" textlink="">
      <xdr:nvSpPr>
        <xdr:cNvPr id="185" name="Solver_shape$P$215"/>
        <xdr:cNvSpPr/>
      </xdr:nvSpPr>
      <xdr:spPr>
        <a:xfrm rot="16200000">
          <a:off x="6991350" y="40786050"/>
          <a:ext cx="190500" cy="152400"/>
        </a:xfrm>
        <a:prstGeom prst="flowChartExtract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214</xdr:row>
      <xdr:rowOff>76200</xdr:rowOff>
    </xdr:from>
    <xdr:to>
      <xdr:col>15</xdr:col>
      <xdr:colOff>0</xdr:colOff>
      <xdr:row>214</xdr:row>
      <xdr:rowOff>76200</xdr:rowOff>
    </xdr:to>
    <xdr:cxnSp macro="">
      <xdr:nvCxnSpPr>
        <xdr:cNvPr id="186" name="Solver_line$P$215"/>
        <xdr:cNvCxnSpPr/>
      </xdr:nvCxnSpPr>
      <xdr:spPr>
        <a:xfrm>
          <a:off x="5915025" y="40843200"/>
          <a:ext cx="10953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219</xdr:row>
      <xdr:rowOff>76200</xdr:rowOff>
    </xdr:from>
    <xdr:to>
      <xdr:col>13</xdr:col>
      <xdr:colOff>0</xdr:colOff>
      <xdr:row>219</xdr:row>
      <xdr:rowOff>76200</xdr:rowOff>
    </xdr:to>
    <xdr:cxnSp macro="">
      <xdr:nvCxnSpPr>
        <xdr:cNvPr id="187" name="Solver_shapecon$P$220"/>
        <xdr:cNvCxnSpPr/>
      </xdr:nvCxnSpPr>
      <xdr:spPr>
        <a:xfrm>
          <a:off x="5667375" y="41795700"/>
          <a:ext cx="24765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219</xdr:row>
      <xdr:rowOff>0</xdr:rowOff>
    </xdr:from>
    <xdr:to>
      <xdr:col>16</xdr:col>
      <xdr:colOff>0</xdr:colOff>
      <xdr:row>220</xdr:row>
      <xdr:rowOff>0</xdr:rowOff>
    </xdr:to>
    <xdr:sp macro="" textlink="">
      <xdr:nvSpPr>
        <xdr:cNvPr id="188" name="Solver_shape$P$220"/>
        <xdr:cNvSpPr/>
      </xdr:nvSpPr>
      <xdr:spPr>
        <a:xfrm rot="16200000">
          <a:off x="6991350" y="41738550"/>
          <a:ext cx="190500" cy="152400"/>
        </a:xfrm>
        <a:prstGeom prst="flowChartExtract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219</xdr:row>
      <xdr:rowOff>76200</xdr:rowOff>
    </xdr:from>
    <xdr:to>
      <xdr:col>15</xdr:col>
      <xdr:colOff>0</xdr:colOff>
      <xdr:row>219</xdr:row>
      <xdr:rowOff>76200</xdr:rowOff>
    </xdr:to>
    <xdr:cxnSp macro="">
      <xdr:nvCxnSpPr>
        <xdr:cNvPr id="189" name="Solver_line$P$220"/>
        <xdr:cNvCxnSpPr/>
      </xdr:nvCxnSpPr>
      <xdr:spPr>
        <a:xfrm>
          <a:off x="5915025" y="41795700"/>
          <a:ext cx="10953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219</xdr:row>
      <xdr:rowOff>76200</xdr:rowOff>
    </xdr:from>
    <xdr:to>
      <xdr:col>13</xdr:col>
      <xdr:colOff>0</xdr:colOff>
      <xdr:row>224</xdr:row>
      <xdr:rowOff>76200</xdr:rowOff>
    </xdr:to>
    <xdr:cxnSp macro="">
      <xdr:nvCxnSpPr>
        <xdr:cNvPr id="190" name="Solver_shapecon$P$225"/>
        <xdr:cNvCxnSpPr/>
      </xdr:nvCxnSpPr>
      <xdr:spPr>
        <a:xfrm>
          <a:off x="5667375" y="41795700"/>
          <a:ext cx="247650" cy="952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224</xdr:row>
      <xdr:rowOff>0</xdr:rowOff>
    </xdr:from>
    <xdr:to>
      <xdr:col>16</xdr:col>
      <xdr:colOff>0</xdr:colOff>
      <xdr:row>225</xdr:row>
      <xdr:rowOff>0</xdr:rowOff>
    </xdr:to>
    <xdr:sp macro="" textlink="">
      <xdr:nvSpPr>
        <xdr:cNvPr id="191" name="Solver_shape$P$225"/>
        <xdr:cNvSpPr/>
      </xdr:nvSpPr>
      <xdr:spPr>
        <a:xfrm rot="16200000">
          <a:off x="6991350" y="42691050"/>
          <a:ext cx="190500" cy="152400"/>
        </a:xfrm>
        <a:prstGeom prst="flowChartExtract">
          <a:avLst/>
        </a:prstGeom>
        <a:noFill/>
        <a:ln w="3810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224</xdr:row>
      <xdr:rowOff>76200</xdr:rowOff>
    </xdr:from>
    <xdr:to>
      <xdr:col>15</xdr:col>
      <xdr:colOff>0</xdr:colOff>
      <xdr:row>224</xdr:row>
      <xdr:rowOff>76200</xdr:rowOff>
    </xdr:to>
    <xdr:cxnSp macro="">
      <xdr:nvCxnSpPr>
        <xdr:cNvPr id="192" name="Solver_line$P$225"/>
        <xdr:cNvCxnSpPr/>
      </xdr:nvCxnSpPr>
      <xdr:spPr>
        <a:xfrm>
          <a:off x="5915025" y="42748200"/>
          <a:ext cx="10953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8</xdr:row>
      <xdr:rowOff>0</xdr:rowOff>
    </xdr:from>
    <xdr:to>
      <xdr:col>7</xdr:col>
      <xdr:colOff>0</xdr:colOff>
      <xdr:row>8</xdr:row>
      <xdr:rowOff>152400</xdr:rowOff>
    </xdr:to>
    <xdr:sp macro="" textlink="">
      <xdr:nvSpPr>
        <xdr:cNvPr id="2" name="Oval 43"/>
        <xdr:cNvSpPr>
          <a:spLocks noChangeArrowheads="1"/>
        </xdr:cNvSpPr>
      </xdr:nvSpPr>
      <xdr:spPr bwMode="auto">
        <a:xfrm>
          <a:off x="2838450" y="152400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4</xdr:col>
      <xdr:colOff>0</xdr:colOff>
      <xdr:row>8</xdr:row>
      <xdr:rowOff>76200</xdr:rowOff>
    </xdr:from>
    <xdr:to>
      <xdr:col>6</xdr:col>
      <xdr:colOff>0</xdr:colOff>
      <xdr:row>8</xdr:row>
      <xdr:rowOff>76200</xdr:rowOff>
    </xdr:to>
    <xdr:sp macro="" textlink="">
      <xdr:nvSpPr>
        <xdr:cNvPr id="3" name="Line 44"/>
        <xdr:cNvSpPr>
          <a:spLocks noChangeShapeType="1"/>
        </xdr:cNvSpPr>
      </xdr:nvSpPr>
      <xdr:spPr bwMode="auto">
        <a:xfrm>
          <a:off x="1619250" y="1600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3</xdr:col>
      <xdr:colOff>0</xdr:colOff>
      <xdr:row>8</xdr:row>
      <xdr:rowOff>76200</xdr:rowOff>
    </xdr:from>
    <xdr:to>
      <xdr:col>4</xdr:col>
      <xdr:colOff>0</xdr:colOff>
      <xdr:row>23</xdr:row>
      <xdr:rowOff>76200</xdr:rowOff>
    </xdr:to>
    <xdr:sp macro="" textlink="">
      <xdr:nvSpPr>
        <xdr:cNvPr id="4" name="Line 45"/>
        <xdr:cNvSpPr>
          <a:spLocks noChangeShapeType="1"/>
        </xdr:cNvSpPr>
      </xdr:nvSpPr>
      <xdr:spPr bwMode="auto">
        <a:xfrm flipV="1">
          <a:off x="1371600" y="1600200"/>
          <a:ext cx="247650" cy="2857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6</xdr:col>
      <xdr:colOff>0</xdr:colOff>
      <xdr:row>23</xdr:row>
      <xdr:rowOff>0</xdr:rowOff>
    </xdr:from>
    <xdr:to>
      <xdr:col>7</xdr:col>
      <xdr:colOff>0</xdr:colOff>
      <xdr:row>23</xdr:row>
      <xdr:rowOff>152400</xdr:rowOff>
    </xdr:to>
    <xdr:sp macro="" textlink="">
      <xdr:nvSpPr>
        <xdr:cNvPr id="5" name="Oval 46"/>
        <xdr:cNvSpPr>
          <a:spLocks noChangeArrowheads="1"/>
        </xdr:cNvSpPr>
      </xdr:nvSpPr>
      <xdr:spPr bwMode="auto">
        <a:xfrm>
          <a:off x="2838450" y="438150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4</xdr:col>
      <xdr:colOff>0</xdr:colOff>
      <xdr:row>23</xdr:row>
      <xdr:rowOff>76200</xdr:rowOff>
    </xdr:from>
    <xdr:to>
      <xdr:col>6</xdr:col>
      <xdr:colOff>0</xdr:colOff>
      <xdr:row>23</xdr:row>
      <xdr:rowOff>76200</xdr:rowOff>
    </xdr:to>
    <xdr:sp macro="" textlink="">
      <xdr:nvSpPr>
        <xdr:cNvPr id="6" name="Line 47"/>
        <xdr:cNvSpPr>
          <a:spLocks noChangeShapeType="1"/>
        </xdr:cNvSpPr>
      </xdr:nvSpPr>
      <xdr:spPr bwMode="auto">
        <a:xfrm>
          <a:off x="1619250" y="44577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3</xdr:col>
      <xdr:colOff>0</xdr:colOff>
      <xdr:row>23</xdr:row>
      <xdr:rowOff>76200</xdr:rowOff>
    </xdr:from>
    <xdr:to>
      <xdr:col>4</xdr:col>
      <xdr:colOff>0</xdr:colOff>
      <xdr:row>23</xdr:row>
      <xdr:rowOff>76200</xdr:rowOff>
    </xdr:to>
    <xdr:sp macro="" textlink="">
      <xdr:nvSpPr>
        <xdr:cNvPr id="7" name="Line 48"/>
        <xdr:cNvSpPr>
          <a:spLocks noChangeShapeType="1"/>
        </xdr:cNvSpPr>
      </xdr:nvSpPr>
      <xdr:spPr bwMode="auto">
        <a:xfrm>
          <a:off x="1371600" y="44577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6</xdr:col>
      <xdr:colOff>0</xdr:colOff>
      <xdr:row>38</xdr:row>
      <xdr:rowOff>0</xdr:rowOff>
    </xdr:from>
    <xdr:to>
      <xdr:col>7</xdr:col>
      <xdr:colOff>0</xdr:colOff>
      <xdr:row>38</xdr:row>
      <xdr:rowOff>152400</xdr:rowOff>
    </xdr:to>
    <xdr:sp macro="" textlink="">
      <xdr:nvSpPr>
        <xdr:cNvPr id="8" name="Oval 49"/>
        <xdr:cNvSpPr>
          <a:spLocks noChangeArrowheads="1"/>
        </xdr:cNvSpPr>
      </xdr:nvSpPr>
      <xdr:spPr bwMode="auto">
        <a:xfrm>
          <a:off x="2838450" y="723900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4</xdr:col>
      <xdr:colOff>0</xdr:colOff>
      <xdr:row>38</xdr:row>
      <xdr:rowOff>76200</xdr:rowOff>
    </xdr:from>
    <xdr:to>
      <xdr:col>6</xdr:col>
      <xdr:colOff>0</xdr:colOff>
      <xdr:row>38</xdr:row>
      <xdr:rowOff>76200</xdr:rowOff>
    </xdr:to>
    <xdr:sp macro="" textlink="">
      <xdr:nvSpPr>
        <xdr:cNvPr id="9" name="Line 50"/>
        <xdr:cNvSpPr>
          <a:spLocks noChangeShapeType="1"/>
        </xdr:cNvSpPr>
      </xdr:nvSpPr>
      <xdr:spPr bwMode="auto">
        <a:xfrm>
          <a:off x="1619250" y="7315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3</xdr:col>
      <xdr:colOff>0</xdr:colOff>
      <xdr:row>23</xdr:row>
      <xdr:rowOff>76200</xdr:rowOff>
    </xdr:from>
    <xdr:to>
      <xdr:col>4</xdr:col>
      <xdr:colOff>0</xdr:colOff>
      <xdr:row>38</xdr:row>
      <xdr:rowOff>76200</xdr:rowOff>
    </xdr:to>
    <xdr:sp macro="" textlink="">
      <xdr:nvSpPr>
        <xdr:cNvPr id="10" name="Line 51"/>
        <xdr:cNvSpPr>
          <a:spLocks noChangeShapeType="1"/>
        </xdr:cNvSpPr>
      </xdr:nvSpPr>
      <xdr:spPr bwMode="auto">
        <a:xfrm>
          <a:off x="1371600" y="4457700"/>
          <a:ext cx="247650" cy="2857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9</xdr:col>
      <xdr:colOff>603052</xdr:colOff>
      <xdr:row>2</xdr:row>
      <xdr:rowOff>158353</xdr:rowOff>
    </xdr:from>
    <xdr:to>
      <xdr:col>10</xdr:col>
      <xdr:colOff>145256</xdr:colOff>
      <xdr:row>3</xdr:row>
      <xdr:rowOff>117276</xdr:rowOff>
    </xdr:to>
    <xdr:sp macro="" textlink="">
      <xdr:nvSpPr>
        <xdr:cNvPr id="11" name="Terminal 109"/>
        <xdr:cNvSpPr/>
      </xdr:nvSpPr>
      <xdr:spPr>
        <a:xfrm rot="16200000">
          <a:off x="4452342" y="538163"/>
          <a:ext cx="149423" cy="151804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3</xdr:row>
      <xdr:rowOff>76200</xdr:rowOff>
    </xdr:from>
    <xdr:to>
      <xdr:col>10</xdr:col>
      <xdr:colOff>0</xdr:colOff>
      <xdr:row>3</xdr:row>
      <xdr:rowOff>76200</xdr:rowOff>
    </xdr:to>
    <xdr:sp macro="" textlink="">
      <xdr:nvSpPr>
        <xdr:cNvPr id="12" name="Line 52"/>
        <xdr:cNvSpPr>
          <a:spLocks noChangeShapeType="1"/>
        </xdr:cNvSpPr>
      </xdr:nvSpPr>
      <xdr:spPr bwMode="auto">
        <a:xfrm>
          <a:off x="3238500" y="6477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0</xdr:colOff>
      <xdr:row>3</xdr:row>
      <xdr:rowOff>76200</xdr:rowOff>
    </xdr:from>
    <xdr:to>
      <xdr:col>8</xdr:col>
      <xdr:colOff>0</xdr:colOff>
      <xdr:row>8</xdr:row>
      <xdr:rowOff>76200</xdr:rowOff>
    </xdr:to>
    <xdr:sp macro="" textlink="">
      <xdr:nvSpPr>
        <xdr:cNvPr id="13" name="Line 53"/>
        <xdr:cNvSpPr>
          <a:spLocks noChangeShapeType="1"/>
        </xdr:cNvSpPr>
      </xdr:nvSpPr>
      <xdr:spPr bwMode="auto">
        <a:xfrm flipV="1">
          <a:off x="2990850" y="6477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9</xdr:col>
      <xdr:colOff>603052</xdr:colOff>
      <xdr:row>8</xdr:row>
      <xdr:rowOff>595</xdr:rowOff>
    </xdr:from>
    <xdr:to>
      <xdr:col>10</xdr:col>
      <xdr:colOff>145256</xdr:colOff>
      <xdr:row>8</xdr:row>
      <xdr:rowOff>152995</xdr:rowOff>
    </xdr:to>
    <xdr:sp macro="" textlink="">
      <xdr:nvSpPr>
        <xdr:cNvPr id="14" name="Terminal 112"/>
        <xdr:cNvSpPr/>
      </xdr:nvSpPr>
      <xdr:spPr>
        <a:xfrm rot="16200000">
          <a:off x="4450854" y="1524893"/>
          <a:ext cx="152400" cy="151804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8</xdr:row>
      <xdr:rowOff>76200</xdr:rowOff>
    </xdr:from>
    <xdr:to>
      <xdr:col>10</xdr:col>
      <xdr:colOff>0</xdr:colOff>
      <xdr:row>8</xdr:row>
      <xdr:rowOff>76200</xdr:rowOff>
    </xdr:to>
    <xdr:sp macro="" textlink="">
      <xdr:nvSpPr>
        <xdr:cNvPr id="15" name="Line 54"/>
        <xdr:cNvSpPr>
          <a:spLocks noChangeShapeType="1"/>
        </xdr:cNvSpPr>
      </xdr:nvSpPr>
      <xdr:spPr bwMode="auto">
        <a:xfrm>
          <a:off x="3238500" y="1600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0</xdr:colOff>
      <xdr:row>8</xdr:row>
      <xdr:rowOff>76200</xdr:rowOff>
    </xdr:from>
    <xdr:to>
      <xdr:col>8</xdr:col>
      <xdr:colOff>0</xdr:colOff>
      <xdr:row>8</xdr:row>
      <xdr:rowOff>76200</xdr:rowOff>
    </xdr:to>
    <xdr:sp macro="" textlink="">
      <xdr:nvSpPr>
        <xdr:cNvPr id="16" name="Line 55"/>
        <xdr:cNvSpPr>
          <a:spLocks noChangeShapeType="1"/>
        </xdr:cNvSpPr>
      </xdr:nvSpPr>
      <xdr:spPr bwMode="auto">
        <a:xfrm>
          <a:off x="2990850" y="16002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9</xdr:col>
      <xdr:colOff>603052</xdr:colOff>
      <xdr:row>12</xdr:row>
      <xdr:rowOff>155377</xdr:rowOff>
    </xdr:from>
    <xdr:to>
      <xdr:col>10</xdr:col>
      <xdr:colOff>145256</xdr:colOff>
      <xdr:row>13</xdr:row>
      <xdr:rowOff>114301</xdr:rowOff>
    </xdr:to>
    <xdr:sp macro="" textlink="">
      <xdr:nvSpPr>
        <xdr:cNvPr id="17" name="Terminal 115"/>
        <xdr:cNvSpPr/>
      </xdr:nvSpPr>
      <xdr:spPr>
        <a:xfrm rot="16200000">
          <a:off x="4452342" y="2440187"/>
          <a:ext cx="149424" cy="151804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13</xdr:row>
      <xdr:rowOff>76200</xdr:rowOff>
    </xdr:from>
    <xdr:to>
      <xdr:col>10</xdr:col>
      <xdr:colOff>0</xdr:colOff>
      <xdr:row>13</xdr:row>
      <xdr:rowOff>76200</xdr:rowOff>
    </xdr:to>
    <xdr:sp macro="" textlink="">
      <xdr:nvSpPr>
        <xdr:cNvPr id="18" name="Line 56"/>
        <xdr:cNvSpPr>
          <a:spLocks noChangeShapeType="1"/>
        </xdr:cNvSpPr>
      </xdr:nvSpPr>
      <xdr:spPr bwMode="auto">
        <a:xfrm>
          <a:off x="3238500" y="25527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0</xdr:colOff>
      <xdr:row>8</xdr:row>
      <xdr:rowOff>76200</xdr:rowOff>
    </xdr:from>
    <xdr:to>
      <xdr:col>8</xdr:col>
      <xdr:colOff>0</xdr:colOff>
      <xdr:row>13</xdr:row>
      <xdr:rowOff>76200</xdr:rowOff>
    </xdr:to>
    <xdr:sp macro="" textlink="">
      <xdr:nvSpPr>
        <xdr:cNvPr id="19" name="Line 57"/>
        <xdr:cNvSpPr>
          <a:spLocks noChangeShapeType="1"/>
        </xdr:cNvSpPr>
      </xdr:nvSpPr>
      <xdr:spPr bwMode="auto">
        <a:xfrm>
          <a:off x="2990850" y="16002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9</xdr:col>
      <xdr:colOff>603052</xdr:colOff>
      <xdr:row>17</xdr:row>
      <xdr:rowOff>161330</xdr:rowOff>
    </xdr:from>
    <xdr:to>
      <xdr:col>10</xdr:col>
      <xdr:colOff>145256</xdr:colOff>
      <xdr:row>18</xdr:row>
      <xdr:rowOff>120254</xdr:rowOff>
    </xdr:to>
    <xdr:sp macro="" textlink="">
      <xdr:nvSpPr>
        <xdr:cNvPr id="20" name="Terminal 118"/>
        <xdr:cNvSpPr/>
      </xdr:nvSpPr>
      <xdr:spPr>
        <a:xfrm rot="16200000">
          <a:off x="4452342" y="3398640"/>
          <a:ext cx="149424" cy="151804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18</xdr:row>
      <xdr:rowOff>76200</xdr:rowOff>
    </xdr:from>
    <xdr:to>
      <xdr:col>10</xdr:col>
      <xdr:colOff>0</xdr:colOff>
      <xdr:row>18</xdr:row>
      <xdr:rowOff>76200</xdr:rowOff>
    </xdr:to>
    <xdr:sp macro="" textlink="">
      <xdr:nvSpPr>
        <xdr:cNvPr id="21" name="Line 58"/>
        <xdr:cNvSpPr>
          <a:spLocks noChangeShapeType="1"/>
        </xdr:cNvSpPr>
      </xdr:nvSpPr>
      <xdr:spPr bwMode="auto">
        <a:xfrm>
          <a:off x="3238500" y="3505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0</xdr:colOff>
      <xdr:row>18</xdr:row>
      <xdr:rowOff>76200</xdr:rowOff>
    </xdr:from>
    <xdr:to>
      <xdr:col>8</xdr:col>
      <xdr:colOff>0</xdr:colOff>
      <xdr:row>23</xdr:row>
      <xdr:rowOff>76200</xdr:rowOff>
    </xdr:to>
    <xdr:sp macro="" textlink="">
      <xdr:nvSpPr>
        <xdr:cNvPr id="22" name="Line 59"/>
        <xdr:cNvSpPr>
          <a:spLocks noChangeShapeType="1"/>
        </xdr:cNvSpPr>
      </xdr:nvSpPr>
      <xdr:spPr bwMode="auto">
        <a:xfrm flipV="1">
          <a:off x="2990850" y="35052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9</xdr:col>
      <xdr:colOff>603052</xdr:colOff>
      <xdr:row>23</xdr:row>
      <xdr:rowOff>3572</xdr:rowOff>
    </xdr:from>
    <xdr:to>
      <xdr:col>10</xdr:col>
      <xdr:colOff>145256</xdr:colOff>
      <xdr:row>23</xdr:row>
      <xdr:rowOff>155972</xdr:rowOff>
    </xdr:to>
    <xdr:sp macro="" textlink="">
      <xdr:nvSpPr>
        <xdr:cNvPr id="23" name="Terminal 121"/>
        <xdr:cNvSpPr/>
      </xdr:nvSpPr>
      <xdr:spPr>
        <a:xfrm rot="16200000">
          <a:off x="4450854" y="4385370"/>
          <a:ext cx="152400" cy="151804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23</xdr:row>
      <xdr:rowOff>76200</xdr:rowOff>
    </xdr:from>
    <xdr:to>
      <xdr:col>10</xdr:col>
      <xdr:colOff>0</xdr:colOff>
      <xdr:row>23</xdr:row>
      <xdr:rowOff>76200</xdr:rowOff>
    </xdr:to>
    <xdr:sp macro="" textlink="">
      <xdr:nvSpPr>
        <xdr:cNvPr id="24" name="Line 60"/>
        <xdr:cNvSpPr>
          <a:spLocks noChangeShapeType="1"/>
        </xdr:cNvSpPr>
      </xdr:nvSpPr>
      <xdr:spPr bwMode="auto">
        <a:xfrm>
          <a:off x="3238500" y="44577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0</xdr:colOff>
      <xdr:row>23</xdr:row>
      <xdr:rowOff>76200</xdr:rowOff>
    </xdr:from>
    <xdr:to>
      <xdr:col>8</xdr:col>
      <xdr:colOff>0</xdr:colOff>
      <xdr:row>23</xdr:row>
      <xdr:rowOff>76200</xdr:rowOff>
    </xdr:to>
    <xdr:sp macro="" textlink="">
      <xdr:nvSpPr>
        <xdr:cNvPr id="25" name="Line 61"/>
        <xdr:cNvSpPr>
          <a:spLocks noChangeShapeType="1"/>
        </xdr:cNvSpPr>
      </xdr:nvSpPr>
      <xdr:spPr bwMode="auto">
        <a:xfrm>
          <a:off x="2990850" y="44577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9</xdr:col>
      <xdr:colOff>603052</xdr:colOff>
      <xdr:row>27</xdr:row>
      <xdr:rowOff>158354</xdr:rowOff>
    </xdr:from>
    <xdr:to>
      <xdr:col>10</xdr:col>
      <xdr:colOff>145256</xdr:colOff>
      <xdr:row>28</xdr:row>
      <xdr:rowOff>117277</xdr:rowOff>
    </xdr:to>
    <xdr:sp macro="" textlink="">
      <xdr:nvSpPr>
        <xdr:cNvPr id="26" name="Terminal 124"/>
        <xdr:cNvSpPr/>
      </xdr:nvSpPr>
      <xdr:spPr>
        <a:xfrm rot="16200000">
          <a:off x="4452342" y="5300664"/>
          <a:ext cx="149423" cy="151804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28</xdr:row>
      <xdr:rowOff>76200</xdr:rowOff>
    </xdr:from>
    <xdr:to>
      <xdr:col>10</xdr:col>
      <xdr:colOff>0</xdr:colOff>
      <xdr:row>28</xdr:row>
      <xdr:rowOff>76200</xdr:rowOff>
    </xdr:to>
    <xdr:sp macro="" textlink="">
      <xdr:nvSpPr>
        <xdr:cNvPr id="27" name="Line 62"/>
        <xdr:cNvSpPr>
          <a:spLocks noChangeShapeType="1"/>
        </xdr:cNvSpPr>
      </xdr:nvSpPr>
      <xdr:spPr bwMode="auto">
        <a:xfrm>
          <a:off x="3238500" y="5410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0</xdr:colOff>
      <xdr:row>23</xdr:row>
      <xdr:rowOff>76200</xdr:rowOff>
    </xdr:from>
    <xdr:to>
      <xdr:col>8</xdr:col>
      <xdr:colOff>0</xdr:colOff>
      <xdr:row>28</xdr:row>
      <xdr:rowOff>76200</xdr:rowOff>
    </xdr:to>
    <xdr:sp macro="" textlink="">
      <xdr:nvSpPr>
        <xdr:cNvPr id="28" name="Line 63"/>
        <xdr:cNvSpPr>
          <a:spLocks noChangeShapeType="1"/>
        </xdr:cNvSpPr>
      </xdr:nvSpPr>
      <xdr:spPr bwMode="auto">
        <a:xfrm>
          <a:off x="2990850" y="44577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9</xdr:col>
      <xdr:colOff>603052</xdr:colOff>
      <xdr:row>33</xdr:row>
      <xdr:rowOff>596</xdr:rowOff>
    </xdr:from>
    <xdr:to>
      <xdr:col>10</xdr:col>
      <xdr:colOff>145256</xdr:colOff>
      <xdr:row>33</xdr:row>
      <xdr:rowOff>152996</xdr:rowOff>
    </xdr:to>
    <xdr:sp macro="" textlink="">
      <xdr:nvSpPr>
        <xdr:cNvPr id="29" name="Terminal 127"/>
        <xdr:cNvSpPr/>
      </xdr:nvSpPr>
      <xdr:spPr>
        <a:xfrm rot="16200000">
          <a:off x="4450854" y="6287394"/>
          <a:ext cx="152400" cy="151804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33</xdr:row>
      <xdr:rowOff>76200</xdr:rowOff>
    </xdr:from>
    <xdr:to>
      <xdr:col>10</xdr:col>
      <xdr:colOff>0</xdr:colOff>
      <xdr:row>33</xdr:row>
      <xdr:rowOff>76200</xdr:rowOff>
    </xdr:to>
    <xdr:sp macro="" textlink="">
      <xdr:nvSpPr>
        <xdr:cNvPr id="30" name="Line 64"/>
        <xdr:cNvSpPr>
          <a:spLocks noChangeShapeType="1"/>
        </xdr:cNvSpPr>
      </xdr:nvSpPr>
      <xdr:spPr bwMode="auto">
        <a:xfrm>
          <a:off x="3238500" y="63627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0</xdr:colOff>
      <xdr:row>33</xdr:row>
      <xdr:rowOff>76200</xdr:rowOff>
    </xdr:from>
    <xdr:to>
      <xdr:col>8</xdr:col>
      <xdr:colOff>0</xdr:colOff>
      <xdr:row>38</xdr:row>
      <xdr:rowOff>76200</xdr:rowOff>
    </xdr:to>
    <xdr:sp macro="" textlink="">
      <xdr:nvSpPr>
        <xdr:cNvPr id="31" name="Line 65"/>
        <xdr:cNvSpPr>
          <a:spLocks noChangeShapeType="1"/>
        </xdr:cNvSpPr>
      </xdr:nvSpPr>
      <xdr:spPr bwMode="auto">
        <a:xfrm flipV="1">
          <a:off x="2990850" y="63627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9</xdr:col>
      <xdr:colOff>603052</xdr:colOff>
      <xdr:row>38</xdr:row>
      <xdr:rowOff>6549</xdr:rowOff>
    </xdr:from>
    <xdr:to>
      <xdr:col>10</xdr:col>
      <xdr:colOff>145256</xdr:colOff>
      <xdr:row>38</xdr:row>
      <xdr:rowOff>158949</xdr:rowOff>
    </xdr:to>
    <xdr:sp macro="" textlink="">
      <xdr:nvSpPr>
        <xdr:cNvPr id="32" name="Terminal 130"/>
        <xdr:cNvSpPr/>
      </xdr:nvSpPr>
      <xdr:spPr>
        <a:xfrm rot="16200000">
          <a:off x="4450854" y="7245847"/>
          <a:ext cx="152400" cy="151804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38</xdr:row>
      <xdr:rowOff>76200</xdr:rowOff>
    </xdr:from>
    <xdr:to>
      <xdr:col>10</xdr:col>
      <xdr:colOff>0</xdr:colOff>
      <xdr:row>38</xdr:row>
      <xdr:rowOff>76200</xdr:rowOff>
    </xdr:to>
    <xdr:sp macro="" textlink="">
      <xdr:nvSpPr>
        <xdr:cNvPr id="33" name="Line 66"/>
        <xdr:cNvSpPr>
          <a:spLocks noChangeShapeType="1"/>
        </xdr:cNvSpPr>
      </xdr:nvSpPr>
      <xdr:spPr bwMode="auto">
        <a:xfrm>
          <a:off x="3238500" y="7315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0</xdr:colOff>
      <xdr:row>38</xdr:row>
      <xdr:rowOff>76200</xdr:rowOff>
    </xdr:from>
    <xdr:to>
      <xdr:col>8</xdr:col>
      <xdr:colOff>0</xdr:colOff>
      <xdr:row>38</xdr:row>
      <xdr:rowOff>76200</xdr:rowOff>
    </xdr:to>
    <xdr:sp macro="" textlink="">
      <xdr:nvSpPr>
        <xdr:cNvPr id="34" name="Line 67"/>
        <xdr:cNvSpPr>
          <a:spLocks noChangeShapeType="1"/>
        </xdr:cNvSpPr>
      </xdr:nvSpPr>
      <xdr:spPr bwMode="auto">
        <a:xfrm>
          <a:off x="2990850" y="73152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9</xdr:col>
      <xdr:colOff>603052</xdr:colOff>
      <xdr:row>42</xdr:row>
      <xdr:rowOff>161331</xdr:rowOff>
    </xdr:from>
    <xdr:to>
      <xdr:col>10</xdr:col>
      <xdr:colOff>145256</xdr:colOff>
      <xdr:row>43</xdr:row>
      <xdr:rowOff>120255</xdr:rowOff>
    </xdr:to>
    <xdr:sp macro="" textlink="">
      <xdr:nvSpPr>
        <xdr:cNvPr id="35" name="Terminal 133"/>
        <xdr:cNvSpPr/>
      </xdr:nvSpPr>
      <xdr:spPr>
        <a:xfrm rot="16200000">
          <a:off x="4452342" y="8161141"/>
          <a:ext cx="149424" cy="151804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43</xdr:row>
      <xdr:rowOff>76200</xdr:rowOff>
    </xdr:from>
    <xdr:to>
      <xdr:col>10</xdr:col>
      <xdr:colOff>0</xdr:colOff>
      <xdr:row>43</xdr:row>
      <xdr:rowOff>76200</xdr:rowOff>
    </xdr:to>
    <xdr:sp macro="" textlink="">
      <xdr:nvSpPr>
        <xdr:cNvPr id="36" name="Line 68"/>
        <xdr:cNvSpPr>
          <a:spLocks noChangeShapeType="1"/>
        </xdr:cNvSpPr>
      </xdr:nvSpPr>
      <xdr:spPr bwMode="auto">
        <a:xfrm>
          <a:off x="3238500" y="82677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0</xdr:colOff>
      <xdr:row>38</xdr:row>
      <xdr:rowOff>76200</xdr:rowOff>
    </xdr:from>
    <xdr:to>
      <xdr:col>8</xdr:col>
      <xdr:colOff>0</xdr:colOff>
      <xdr:row>43</xdr:row>
      <xdr:rowOff>76200</xdr:rowOff>
    </xdr:to>
    <xdr:sp macro="" textlink="">
      <xdr:nvSpPr>
        <xdr:cNvPr id="37" name="Line 69"/>
        <xdr:cNvSpPr>
          <a:spLocks noChangeShapeType="1"/>
        </xdr:cNvSpPr>
      </xdr:nvSpPr>
      <xdr:spPr bwMode="auto">
        <a:xfrm>
          <a:off x="2990850" y="73152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3</xdr:col>
      <xdr:colOff>0</xdr:colOff>
      <xdr:row>23</xdr:row>
      <xdr:rowOff>152400</xdr:rowOff>
    </xdr:to>
    <xdr:sp macro="" textlink="">
      <xdr:nvSpPr>
        <xdr:cNvPr id="38" name="Rectangle 70"/>
        <xdr:cNvSpPr>
          <a:spLocks noChangeArrowheads="1"/>
        </xdr:cNvSpPr>
      </xdr:nvSpPr>
      <xdr:spPr bwMode="auto">
        <a:xfrm>
          <a:off x="1219200" y="4381500"/>
          <a:ext cx="152400" cy="152400"/>
        </a:xfrm>
        <a:prstGeom prst="rect">
          <a:avLst/>
        </a:prstGeom>
        <a:noFill/>
        <a:ln w="12700">
          <a:solidFill>
            <a:srgbClr val="000000"/>
          </a:solidFill>
          <a:prstDash val="solid"/>
          <a:miter lim="800000"/>
          <a:headEnd/>
          <a:tailEnd type="none" w="med" len="med"/>
        </a:ln>
        <a:effectLst/>
      </xdr:spPr>
    </xdr:sp>
    <xdr:clientData/>
  </xdr:twoCellAnchor>
  <xdr:twoCellAnchor>
    <xdr:from>
      <xdr:col>1</xdr:col>
      <xdr:colOff>0</xdr:colOff>
      <xdr:row>23</xdr:row>
      <xdr:rowOff>76200</xdr:rowOff>
    </xdr:from>
    <xdr:to>
      <xdr:col>2</xdr:col>
      <xdr:colOff>0</xdr:colOff>
      <xdr:row>23</xdr:row>
      <xdr:rowOff>76200</xdr:rowOff>
    </xdr:to>
    <xdr:sp macro="" textlink="">
      <xdr:nvSpPr>
        <xdr:cNvPr id="39" name="Line 71"/>
        <xdr:cNvSpPr>
          <a:spLocks noChangeShapeType="1"/>
        </xdr:cNvSpPr>
      </xdr:nvSpPr>
      <xdr:spPr bwMode="auto">
        <a:xfrm>
          <a:off x="609600" y="4457700"/>
          <a:ext cx="609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8</xdr:row>
      <xdr:rowOff>0</xdr:rowOff>
    </xdr:from>
    <xdr:to>
      <xdr:col>7</xdr:col>
      <xdr:colOff>0</xdr:colOff>
      <xdr:row>8</xdr:row>
      <xdr:rowOff>152400</xdr:rowOff>
    </xdr:to>
    <xdr:sp macro="" textlink="">
      <xdr:nvSpPr>
        <xdr:cNvPr id="2" name="Oval 43"/>
        <xdr:cNvSpPr>
          <a:spLocks noChangeArrowheads="1"/>
        </xdr:cNvSpPr>
      </xdr:nvSpPr>
      <xdr:spPr bwMode="auto">
        <a:xfrm>
          <a:off x="2838450" y="152400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4</xdr:col>
      <xdr:colOff>0</xdr:colOff>
      <xdr:row>8</xdr:row>
      <xdr:rowOff>76200</xdr:rowOff>
    </xdr:from>
    <xdr:to>
      <xdr:col>6</xdr:col>
      <xdr:colOff>0</xdr:colOff>
      <xdr:row>8</xdr:row>
      <xdr:rowOff>76200</xdr:rowOff>
    </xdr:to>
    <xdr:sp macro="" textlink="">
      <xdr:nvSpPr>
        <xdr:cNvPr id="3" name="Line 44"/>
        <xdr:cNvSpPr>
          <a:spLocks noChangeShapeType="1"/>
        </xdr:cNvSpPr>
      </xdr:nvSpPr>
      <xdr:spPr bwMode="auto">
        <a:xfrm>
          <a:off x="1619250" y="1600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3</xdr:col>
      <xdr:colOff>0</xdr:colOff>
      <xdr:row>8</xdr:row>
      <xdr:rowOff>76200</xdr:rowOff>
    </xdr:from>
    <xdr:to>
      <xdr:col>4</xdr:col>
      <xdr:colOff>0</xdr:colOff>
      <xdr:row>23</xdr:row>
      <xdr:rowOff>76200</xdr:rowOff>
    </xdr:to>
    <xdr:sp macro="" textlink="">
      <xdr:nvSpPr>
        <xdr:cNvPr id="4" name="Line 45"/>
        <xdr:cNvSpPr>
          <a:spLocks noChangeShapeType="1"/>
        </xdr:cNvSpPr>
      </xdr:nvSpPr>
      <xdr:spPr bwMode="auto">
        <a:xfrm flipV="1">
          <a:off x="1371600" y="1600200"/>
          <a:ext cx="247650" cy="2857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6</xdr:col>
      <xdr:colOff>0</xdr:colOff>
      <xdr:row>23</xdr:row>
      <xdr:rowOff>0</xdr:rowOff>
    </xdr:from>
    <xdr:to>
      <xdr:col>7</xdr:col>
      <xdr:colOff>0</xdr:colOff>
      <xdr:row>23</xdr:row>
      <xdr:rowOff>152400</xdr:rowOff>
    </xdr:to>
    <xdr:sp macro="" textlink="">
      <xdr:nvSpPr>
        <xdr:cNvPr id="5" name="Oval 46"/>
        <xdr:cNvSpPr>
          <a:spLocks noChangeArrowheads="1"/>
        </xdr:cNvSpPr>
      </xdr:nvSpPr>
      <xdr:spPr bwMode="auto">
        <a:xfrm>
          <a:off x="2838450" y="438150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4</xdr:col>
      <xdr:colOff>0</xdr:colOff>
      <xdr:row>23</xdr:row>
      <xdr:rowOff>76200</xdr:rowOff>
    </xdr:from>
    <xdr:to>
      <xdr:col>6</xdr:col>
      <xdr:colOff>0</xdr:colOff>
      <xdr:row>23</xdr:row>
      <xdr:rowOff>76200</xdr:rowOff>
    </xdr:to>
    <xdr:sp macro="" textlink="">
      <xdr:nvSpPr>
        <xdr:cNvPr id="6" name="Line 47"/>
        <xdr:cNvSpPr>
          <a:spLocks noChangeShapeType="1"/>
        </xdr:cNvSpPr>
      </xdr:nvSpPr>
      <xdr:spPr bwMode="auto">
        <a:xfrm>
          <a:off x="1619250" y="44577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3</xdr:col>
      <xdr:colOff>0</xdr:colOff>
      <xdr:row>23</xdr:row>
      <xdr:rowOff>76200</xdr:rowOff>
    </xdr:from>
    <xdr:to>
      <xdr:col>4</xdr:col>
      <xdr:colOff>0</xdr:colOff>
      <xdr:row>23</xdr:row>
      <xdr:rowOff>76200</xdr:rowOff>
    </xdr:to>
    <xdr:sp macro="" textlink="">
      <xdr:nvSpPr>
        <xdr:cNvPr id="7" name="Line 48"/>
        <xdr:cNvSpPr>
          <a:spLocks noChangeShapeType="1"/>
        </xdr:cNvSpPr>
      </xdr:nvSpPr>
      <xdr:spPr bwMode="auto">
        <a:xfrm>
          <a:off x="1371600" y="44577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6</xdr:col>
      <xdr:colOff>0</xdr:colOff>
      <xdr:row>38</xdr:row>
      <xdr:rowOff>0</xdr:rowOff>
    </xdr:from>
    <xdr:to>
      <xdr:col>7</xdr:col>
      <xdr:colOff>0</xdr:colOff>
      <xdr:row>38</xdr:row>
      <xdr:rowOff>152400</xdr:rowOff>
    </xdr:to>
    <xdr:sp macro="" textlink="">
      <xdr:nvSpPr>
        <xdr:cNvPr id="8" name="Oval 49"/>
        <xdr:cNvSpPr>
          <a:spLocks noChangeArrowheads="1"/>
        </xdr:cNvSpPr>
      </xdr:nvSpPr>
      <xdr:spPr bwMode="auto">
        <a:xfrm>
          <a:off x="2838450" y="723900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4</xdr:col>
      <xdr:colOff>0</xdr:colOff>
      <xdr:row>38</xdr:row>
      <xdr:rowOff>76200</xdr:rowOff>
    </xdr:from>
    <xdr:to>
      <xdr:col>6</xdr:col>
      <xdr:colOff>0</xdr:colOff>
      <xdr:row>38</xdr:row>
      <xdr:rowOff>76200</xdr:rowOff>
    </xdr:to>
    <xdr:sp macro="" textlink="">
      <xdr:nvSpPr>
        <xdr:cNvPr id="9" name="Line 50"/>
        <xdr:cNvSpPr>
          <a:spLocks noChangeShapeType="1"/>
        </xdr:cNvSpPr>
      </xdr:nvSpPr>
      <xdr:spPr bwMode="auto">
        <a:xfrm>
          <a:off x="1619250" y="7315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3</xdr:col>
      <xdr:colOff>0</xdr:colOff>
      <xdr:row>23</xdr:row>
      <xdr:rowOff>76200</xdr:rowOff>
    </xdr:from>
    <xdr:to>
      <xdr:col>4</xdr:col>
      <xdr:colOff>0</xdr:colOff>
      <xdr:row>38</xdr:row>
      <xdr:rowOff>76200</xdr:rowOff>
    </xdr:to>
    <xdr:sp macro="" textlink="">
      <xdr:nvSpPr>
        <xdr:cNvPr id="10" name="Line 51"/>
        <xdr:cNvSpPr>
          <a:spLocks noChangeShapeType="1"/>
        </xdr:cNvSpPr>
      </xdr:nvSpPr>
      <xdr:spPr bwMode="auto">
        <a:xfrm>
          <a:off x="1371600" y="4457700"/>
          <a:ext cx="247650" cy="2857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9</xdr:col>
      <xdr:colOff>603052</xdr:colOff>
      <xdr:row>2</xdr:row>
      <xdr:rowOff>158353</xdr:rowOff>
    </xdr:from>
    <xdr:to>
      <xdr:col>10</xdr:col>
      <xdr:colOff>145256</xdr:colOff>
      <xdr:row>3</xdr:row>
      <xdr:rowOff>117276</xdr:rowOff>
    </xdr:to>
    <xdr:sp macro="" textlink="">
      <xdr:nvSpPr>
        <xdr:cNvPr id="11" name="Terminal 109"/>
        <xdr:cNvSpPr/>
      </xdr:nvSpPr>
      <xdr:spPr>
        <a:xfrm rot="16200000">
          <a:off x="4452342" y="538163"/>
          <a:ext cx="149423" cy="151804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3</xdr:row>
      <xdr:rowOff>76200</xdr:rowOff>
    </xdr:from>
    <xdr:to>
      <xdr:col>10</xdr:col>
      <xdr:colOff>0</xdr:colOff>
      <xdr:row>3</xdr:row>
      <xdr:rowOff>76200</xdr:rowOff>
    </xdr:to>
    <xdr:sp macro="" textlink="">
      <xdr:nvSpPr>
        <xdr:cNvPr id="12" name="Line 52"/>
        <xdr:cNvSpPr>
          <a:spLocks noChangeShapeType="1"/>
        </xdr:cNvSpPr>
      </xdr:nvSpPr>
      <xdr:spPr bwMode="auto">
        <a:xfrm>
          <a:off x="3238500" y="6477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0</xdr:colOff>
      <xdr:row>3</xdr:row>
      <xdr:rowOff>76200</xdr:rowOff>
    </xdr:from>
    <xdr:to>
      <xdr:col>8</xdr:col>
      <xdr:colOff>0</xdr:colOff>
      <xdr:row>8</xdr:row>
      <xdr:rowOff>76200</xdr:rowOff>
    </xdr:to>
    <xdr:sp macro="" textlink="">
      <xdr:nvSpPr>
        <xdr:cNvPr id="13" name="Line 53"/>
        <xdr:cNvSpPr>
          <a:spLocks noChangeShapeType="1"/>
        </xdr:cNvSpPr>
      </xdr:nvSpPr>
      <xdr:spPr bwMode="auto">
        <a:xfrm flipV="1">
          <a:off x="2990850" y="6477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9</xdr:col>
      <xdr:colOff>603052</xdr:colOff>
      <xdr:row>8</xdr:row>
      <xdr:rowOff>595</xdr:rowOff>
    </xdr:from>
    <xdr:to>
      <xdr:col>10</xdr:col>
      <xdr:colOff>145256</xdr:colOff>
      <xdr:row>8</xdr:row>
      <xdr:rowOff>152995</xdr:rowOff>
    </xdr:to>
    <xdr:sp macro="" textlink="">
      <xdr:nvSpPr>
        <xdr:cNvPr id="14" name="Terminal 112"/>
        <xdr:cNvSpPr/>
      </xdr:nvSpPr>
      <xdr:spPr>
        <a:xfrm rot="16200000">
          <a:off x="4450854" y="1524893"/>
          <a:ext cx="152400" cy="151804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8</xdr:row>
      <xdr:rowOff>76200</xdr:rowOff>
    </xdr:from>
    <xdr:to>
      <xdr:col>10</xdr:col>
      <xdr:colOff>0</xdr:colOff>
      <xdr:row>8</xdr:row>
      <xdr:rowOff>76200</xdr:rowOff>
    </xdr:to>
    <xdr:sp macro="" textlink="">
      <xdr:nvSpPr>
        <xdr:cNvPr id="15" name="Line 54"/>
        <xdr:cNvSpPr>
          <a:spLocks noChangeShapeType="1"/>
        </xdr:cNvSpPr>
      </xdr:nvSpPr>
      <xdr:spPr bwMode="auto">
        <a:xfrm>
          <a:off x="3238500" y="1600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0</xdr:colOff>
      <xdr:row>8</xdr:row>
      <xdr:rowOff>76200</xdr:rowOff>
    </xdr:from>
    <xdr:to>
      <xdr:col>8</xdr:col>
      <xdr:colOff>0</xdr:colOff>
      <xdr:row>8</xdr:row>
      <xdr:rowOff>76200</xdr:rowOff>
    </xdr:to>
    <xdr:sp macro="" textlink="">
      <xdr:nvSpPr>
        <xdr:cNvPr id="16" name="Line 55"/>
        <xdr:cNvSpPr>
          <a:spLocks noChangeShapeType="1"/>
        </xdr:cNvSpPr>
      </xdr:nvSpPr>
      <xdr:spPr bwMode="auto">
        <a:xfrm>
          <a:off x="2990850" y="16002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9</xdr:col>
      <xdr:colOff>603052</xdr:colOff>
      <xdr:row>13</xdr:row>
      <xdr:rowOff>6549</xdr:rowOff>
    </xdr:from>
    <xdr:to>
      <xdr:col>10</xdr:col>
      <xdr:colOff>145256</xdr:colOff>
      <xdr:row>13</xdr:row>
      <xdr:rowOff>158949</xdr:rowOff>
    </xdr:to>
    <xdr:sp macro="" textlink="">
      <xdr:nvSpPr>
        <xdr:cNvPr id="17" name="Terminal 115"/>
        <xdr:cNvSpPr/>
      </xdr:nvSpPr>
      <xdr:spPr>
        <a:xfrm rot="16200000">
          <a:off x="4450854" y="2483347"/>
          <a:ext cx="152400" cy="151804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13</xdr:row>
      <xdr:rowOff>76200</xdr:rowOff>
    </xdr:from>
    <xdr:to>
      <xdr:col>10</xdr:col>
      <xdr:colOff>0</xdr:colOff>
      <xdr:row>13</xdr:row>
      <xdr:rowOff>76200</xdr:rowOff>
    </xdr:to>
    <xdr:sp macro="" textlink="">
      <xdr:nvSpPr>
        <xdr:cNvPr id="18" name="Line 56"/>
        <xdr:cNvSpPr>
          <a:spLocks noChangeShapeType="1"/>
        </xdr:cNvSpPr>
      </xdr:nvSpPr>
      <xdr:spPr bwMode="auto">
        <a:xfrm>
          <a:off x="3238500" y="25527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0</xdr:colOff>
      <xdr:row>8</xdr:row>
      <xdr:rowOff>76200</xdr:rowOff>
    </xdr:from>
    <xdr:to>
      <xdr:col>8</xdr:col>
      <xdr:colOff>0</xdr:colOff>
      <xdr:row>13</xdr:row>
      <xdr:rowOff>76200</xdr:rowOff>
    </xdr:to>
    <xdr:sp macro="" textlink="">
      <xdr:nvSpPr>
        <xdr:cNvPr id="19" name="Line 57"/>
        <xdr:cNvSpPr>
          <a:spLocks noChangeShapeType="1"/>
        </xdr:cNvSpPr>
      </xdr:nvSpPr>
      <xdr:spPr bwMode="auto">
        <a:xfrm>
          <a:off x="2990850" y="16002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9</xdr:col>
      <xdr:colOff>603052</xdr:colOff>
      <xdr:row>17</xdr:row>
      <xdr:rowOff>161330</xdr:rowOff>
    </xdr:from>
    <xdr:to>
      <xdr:col>10</xdr:col>
      <xdr:colOff>145256</xdr:colOff>
      <xdr:row>18</xdr:row>
      <xdr:rowOff>120254</xdr:rowOff>
    </xdr:to>
    <xdr:sp macro="" textlink="">
      <xdr:nvSpPr>
        <xdr:cNvPr id="20" name="Terminal 118"/>
        <xdr:cNvSpPr/>
      </xdr:nvSpPr>
      <xdr:spPr>
        <a:xfrm rot="16200000">
          <a:off x="4452342" y="3398640"/>
          <a:ext cx="149424" cy="151804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18</xdr:row>
      <xdr:rowOff>76200</xdr:rowOff>
    </xdr:from>
    <xdr:to>
      <xdr:col>10</xdr:col>
      <xdr:colOff>0</xdr:colOff>
      <xdr:row>18</xdr:row>
      <xdr:rowOff>76200</xdr:rowOff>
    </xdr:to>
    <xdr:sp macro="" textlink="">
      <xdr:nvSpPr>
        <xdr:cNvPr id="21" name="Line 58"/>
        <xdr:cNvSpPr>
          <a:spLocks noChangeShapeType="1"/>
        </xdr:cNvSpPr>
      </xdr:nvSpPr>
      <xdr:spPr bwMode="auto">
        <a:xfrm>
          <a:off x="3238500" y="3505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0</xdr:colOff>
      <xdr:row>18</xdr:row>
      <xdr:rowOff>76200</xdr:rowOff>
    </xdr:from>
    <xdr:to>
      <xdr:col>8</xdr:col>
      <xdr:colOff>0</xdr:colOff>
      <xdr:row>23</xdr:row>
      <xdr:rowOff>76200</xdr:rowOff>
    </xdr:to>
    <xdr:sp macro="" textlink="">
      <xdr:nvSpPr>
        <xdr:cNvPr id="22" name="Line 59"/>
        <xdr:cNvSpPr>
          <a:spLocks noChangeShapeType="1"/>
        </xdr:cNvSpPr>
      </xdr:nvSpPr>
      <xdr:spPr bwMode="auto">
        <a:xfrm flipV="1">
          <a:off x="2990850" y="35052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9</xdr:col>
      <xdr:colOff>603052</xdr:colOff>
      <xdr:row>23</xdr:row>
      <xdr:rowOff>3572</xdr:rowOff>
    </xdr:from>
    <xdr:to>
      <xdr:col>10</xdr:col>
      <xdr:colOff>145256</xdr:colOff>
      <xdr:row>23</xdr:row>
      <xdr:rowOff>155972</xdr:rowOff>
    </xdr:to>
    <xdr:sp macro="" textlink="">
      <xdr:nvSpPr>
        <xdr:cNvPr id="23" name="Terminal 121"/>
        <xdr:cNvSpPr/>
      </xdr:nvSpPr>
      <xdr:spPr>
        <a:xfrm rot="16200000">
          <a:off x="4450854" y="4385370"/>
          <a:ext cx="152400" cy="151804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23</xdr:row>
      <xdr:rowOff>76200</xdr:rowOff>
    </xdr:from>
    <xdr:to>
      <xdr:col>10</xdr:col>
      <xdr:colOff>0</xdr:colOff>
      <xdr:row>23</xdr:row>
      <xdr:rowOff>76200</xdr:rowOff>
    </xdr:to>
    <xdr:sp macro="" textlink="">
      <xdr:nvSpPr>
        <xdr:cNvPr id="24" name="Line 60"/>
        <xdr:cNvSpPr>
          <a:spLocks noChangeShapeType="1"/>
        </xdr:cNvSpPr>
      </xdr:nvSpPr>
      <xdr:spPr bwMode="auto">
        <a:xfrm>
          <a:off x="3238500" y="44577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0</xdr:colOff>
      <xdr:row>23</xdr:row>
      <xdr:rowOff>76200</xdr:rowOff>
    </xdr:from>
    <xdr:to>
      <xdr:col>8</xdr:col>
      <xdr:colOff>0</xdr:colOff>
      <xdr:row>23</xdr:row>
      <xdr:rowOff>76200</xdr:rowOff>
    </xdr:to>
    <xdr:sp macro="" textlink="">
      <xdr:nvSpPr>
        <xdr:cNvPr id="25" name="Line 61"/>
        <xdr:cNvSpPr>
          <a:spLocks noChangeShapeType="1"/>
        </xdr:cNvSpPr>
      </xdr:nvSpPr>
      <xdr:spPr bwMode="auto">
        <a:xfrm>
          <a:off x="2990850" y="44577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9</xdr:col>
      <xdr:colOff>603052</xdr:colOff>
      <xdr:row>27</xdr:row>
      <xdr:rowOff>158354</xdr:rowOff>
    </xdr:from>
    <xdr:to>
      <xdr:col>10</xdr:col>
      <xdr:colOff>145256</xdr:colOff>
      <xdr:row>28</xdr:row>
      <xdr:rowOff>117277</xdr:rowOff>
    </xdr:to>
    <xdr:sp macro="" textlink="">
      <xdr:nvSpPr>
        <xdr:cNvPr id="26" name="Terminal 124"/>
        <xdr:cNvSpPr/>
      </xdr:nvSpPr>
      <xdr:spPr>
        <a:xfrm rot="16200000">
          <a:off x="4452342" y="5300664"/>
          <a:ext cx="149423" cy="151804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28</xdr:row>
      <xdr:rowOff>76200</xdr:rowOff>
    </xdr:from>
    <xdr:to>
      <xdr:col>10</xdr:col>
      <xdr:colOff>0</xdr:colOff>
      <xdr:row>28</xdr:row>
      <xdr:rowOff>76200</xdr:rowOff>
    </xdr:to>
    <xdr:sp macro="" textlink="">
      <xdr:nvSpPr>
        <xdr:cNvPr id="27" name="Line 62"/>
        <xdr:cNvSpPr>
          <a:spLocks noChangeShapeType="1"/>
        </xdr:cNvSpPr>
      </xdr:nvSpPr>
      <xdr:spPr bwMode="auto">
        <a:xfrm>
          <a:off x="3238500" y="5410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0</xdr:colOff>
      <xdr:row>23</xdr:row>
      <xdr:rowOff>76200</xdr:rowOff>
    </xdr:from>
    <xdr:to>
      <xdr:col>8</xdr:col>
      <xdr:colOff>0</xdr:colOff>
      <xdr:row>28</xdr:row>
      <xdr:rowOff>76200</xdr:rowOff>
    </xdr:to>
    <xdr:sp macro="" textlink="">
      <xdr:nvSpPr>
        <xdr:cNvPr id="28" name="Line 63"/>
        <xdr:cNvSpPr>
          <a:spLocks noChangeShapeType="1"/>
        </xdr:cNvSpPr>
      </xdr:nvSpPr>
      <xdr:spPr bwMode="auto">
        <a:xfrm>
          <a:off x="2990850" y="44577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9</xdr:col>
      <xdr:colOff>603052</xdr:colOff>
      <xdr:row>33</xdr:row>
      <xdr:rowOff>596</xdr:rowOff>
    </xdr:from>
    <xdr:to>
      <xdr:col>10</xdr:col>
      <xdr:colOff>145256</xdr:colOff>
      <xdr:row>33</xdr:row>
      <xdr:rowOff>152996</xdr:rowOff>
    </xdr:to>
    <xdr:sp macro="" textlink="">
      <xdr:nvSpPr>
        <xdr:cNvPr id="29" name="Terminal 127"/>
        <xdr:cNvSpPr/>
      </xdr:nvSpPr>
      <xdr:spPr>
        <a:xfrm rot="16200000">
          <a:off x="4450854" y="6287394"/>
          <a:ext cx="152400" cy="151804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33</xdr:row>
      <xdr:rowOff>76200</xdr:rowOff>
    </xdr:from>
    <xdr:to>
      <xdr:col>10</xdr:col>
      <xdr:colOff>0</xdr:colOff>
      <xdr:row>33</xdr:row>
      <xdr:rowOff>76200</xdr:rowOff>
    </xdr:to>
    <xdr:sp macro="" textlink="">
      <xdr:nvSpPr>
        <xdr:cNvPr id="30" name="Line 64"/>
        <xdr:cNvSpPr>
          <a:spLocks noChangeShapeType="1"/>
        </xdr:cNvSpPr>
      </xdr:nvSpPr>
      <xdr:spPr bwMode="auto">
        <a:xfrm>
          <a:off x="3238500" y="63627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0</xdr:colOff>
      <xdr:row>33</xdr:row>
      <xdr:rowOff>76200</xdr:rowOff>
    </xdr:from>
    <xdr:to>
      <xdr:col>8</xdr:col>
      <xdr:colOff>0</xdr:colOff>
      <xdr:row>38</xdr:row>
      <xdr:rowOff>76200</xdr:rowOff>
    </xdr:to>
    <xdr:sp macro="" textlink="">
      <xdr:nvSpPr>
        <xdr:cNvPr id="31" name="Line 65"/>
        <xdr:cNvSpPr>
          <a:spLocks noChangeShapeType="1"/>
        </xdr:cNvSpPr>
      </xdr:nvSpPr>
      <xdr:spPr bwMode="auto">
        <a:xfrm flipV="1">
          <a:off x="2990850" y="63627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9</xdr:col>
      <xdr:colOff>603052</xdr:colOff>
      <xdr:row>37</xdr:row>
      <xdr:rowOff>155377</xdr:rowOff>
    </xdr:from>
    <xdr:to>
      <xdr:col>10</xdr:col>
      <xdr:colOff>145256</xdr:colOff>
      <xdr:row>38</xdr:row>
      <xdr:rowOff>114301</xdr:rowOff>
    </xdr:to>
    <xdr:sp macro="" textlink="">
      <xdr:nvSpPr>
        <xdr:cNvPr id="32" name="Terminal 130"/>
        <xdr:cNvSpPr/>
      </xdr:nvSpPr>
      <xdr:spPr>
        <a:xfrm rot="16200000">
          <a:off x="4452342" y="7202687"/>
          <a:ext cx="149424" cy="151804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38</xdr:row>
      <xdr:rowOff>76200</xdr:rowOff>
    </xdr:from>
    <xdr:to>
      <xdr:col>10</xdr:col>
      <xdr:colOff>0</xdr:colOff>
      <xdr:row>38</xdr:row>
      <xdr:rowOff>76200</xdr:rowOff>
    </xdr:to>
    <xdr:sp macro="" textlink="">
      <xdr:nvSpPr>
        <xdr:cNvPr id="33" name="Line 66"/>
        <xdr:cNvSpPr>
          <a:spLocks noChangeShapeType="1"/>
        </xdr:cNvSpPr>
      </xdr:nvSpPr>
      <xdr:spPr bwMode="auto">
        <a:xfrm>
          <a:off x="3238500" y="7315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0</xdr:colOff>
      <xdr:row>38</xdr:row>
      <xdr:rowOff>76200</xdr:rowOff>
    </xdr:from>
    <xdr:to>
      <xdr:col>8</xdr:col>
      <xdr:colOff>0</xdr:colOff>
      <xdr:row>38</xdr:row>
      <xdr:rowOff>76200</xdr:rowOff>
    </xdr:to>
    <xdr:sp macro="" textlink="">
      <xdr:nvSpPr>
        <xdr:cNvPr id="34" name="Line 67"/>
        <xdr:cNvSpPr>
          <a:spLocks noChangeShapeType="1"/>
        </xdr:cNvSpPr>
      </xdr:nvSpPr>
      <xdr:spPr bwMode="auto">
        <a:xfrm>
          <a:off x="2990850" y="73152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9</xdr:col>
      <xdr:colOff>603052</xdr:colOff>
      <xdr:row>42</xdr:row>
      <xdr:rowOff>161331</xdr:rowOff>
    </xdr:from>
    <xdr:to>
      <xdr:col>10</xdr:col>
      <xdr:colOff>145256</xdr:colOff>
      <xdr:row>43</xdr:row>
      <xdr:rowOff>120255</xdr:rowOff>
    </xdr:to>
    <xdr:sp macro="" textlink="">
      <xdr:nvSpPr>
        <xdr:cNvPr id="35" name="Terminal 133"/>
        <xdr:cNvSpPr/>
      </xdr:nvSpPr>
      <xdr:spPr>
        <a:xfrm rot="16200000">
          <a:off x="4452342" y="8161141"/>
          <a:ext cx="149424" cy="151804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43</xdr:row>
      <xdr:rowOff>76200</xdr:rowOff>
    </xdr:from>
    <xdr:to>
      <xdr:col>10</xdr:col>
      <xdr:colOff>0</xdr:colOff>
      <xdr:row>43</xdr:row>
      <xdr:rowOff>76200</xdr:rowOff>
    </xdr:to>
    <xdr:sp macro="" textlink="">
      <xdr:nvSpPr>
        <xdr:cNvPr id="36" name="Line 68"/>
        <xdr:cNvSpPr>
          <a:spLocks noChangeShapeType="1"/>
        </xdr:cNvSpPr>
      </xdr:nvSpPr>
      <xdr:spPr bwMode="auto">
        <a:xfrm>
          <a:off x="3238500" y="82677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0</xdr:colOff>
      <xdr:row>38</xdr:row>
      <xdr:rowOff>76200</xdr:rowOff>
    </xdr:from>
    <xdr:to>
      <xdr:col>8</xdr:col>
      <xdr:colOff>0</xdr:colOff>
      <xdr:row>43</xdr:row>
      <xdr:rowOff>76200</xdr:rowOff>
    </xdr:to>
    <xdr:sp macro="" textlink="">
      <xdr:nvSpPr>
        <xdr:cNvPr id="37" name="Line 69"/>
        <xdr:cNvSpPr>
          <a:spLocks noChangeShapeType="1"/>
        </xdr:cNvSpPr>
      </xdr:nvSpPr>
      <xdr:spPr bwMode="auto">
        <a:xfrm>
          <a:off x="2990850" y="73152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3</xdr:col>
      <xdr:colOff>0</xdr:colOff>
      <xdr:row>23</xdr:row>
      <xdr:rowOff>152400</xdr:rowOff>
    </xdr:to>
    <xdr:sp macro="" textlink="">
      <xdr:nvSpPr>
        <xdr:cNvPr id="38" name="Rectangle 70"/>
        <xdr:cNvSpPr>
          <a:spLocks noChangeArrowheads="1"/>
        </xdr:cNvSpPr>
      </xdr:nvSpPr>
      <xdr:spPr bwMode="auto">
        <a:xfrm>
          <a:off x="1219200" y="4381500"/>
          <a:ext cx="152400" cy="152400"/>
        </a:xfrm>
        <a:prstGeom prst="rect">
          <a:avLst/>
        </a:prstGeom>
        <a:noFill/>
        <a:ln w="12700">
          <a:solidFill>
            <a:srgbClr val="000000"/>
          </a:solidFill>
          <a:prstDash val="solid"/>
          <a:miter lim="800000"/>
          <a:headEnd/>
          <a:tailEnd type="none" w="med" len="med"/>
        </a:ln>
        <a:effectLst/>
      </xdr:spPr>
    </xdr:sp>
    <xdr:clientData/>
  </xdr:twoCellAnchor>
  <xdr:twoCellAnchor>
    <xdr:from>
      <xdr:col>1</xdr:col>
      <xdr:colOff>0</xdr:colOff>
      <xdr:row>23</xdr:row>
      <xdr:rowOff>76200</xdr:rowOff>
    </xdr:from>
    <xdr:to>
      <xdr:col>2</xdr:col>
      <xdr:colOff>0</xdr:colOff>
      <xdr:row>23</xdr:row>
      <xdr:rowOff>76200</xdr:rowOff>
    </xdr:to>
    <xdr:sp macro="" textlink="">
      <xdr:nvSpPr>
        <xdr:cNvPr id="39" name="Line 71"/>
        <xdr:cNvSpPr>
          <a:spLocks noChangeShapeType="1"/>
        </xdr:cNvSpPr>
      </xdr:nvSpPr>
      <xdr:spPr bwMode="auto">
        <a:xfrm>
          <a:off x="609600" y="4457700"/>
          <a:ext cx="609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603250</xdr:colOff>
      <xdr:row>3</xdr:row>
      <xdr:rowOff>3175</xdr:rowOff>
    </xdr:from>
    <xdr:to>
      <xdr:col>6</xdr:col>
      <xdr:colOff>146050</xdr:colOff>
      <xdr:row>3</xdr:row>
      <xdr:rowOff>155575</xdr:rowOff>
    </xdr:to>
    <xdr:sp macro="" textlink="">
      <xdr:nvSpPr>
        <xdr:cNvPr id="2" name="Terminal 96"/>
        <xdr:cNvSpPr/>
      </xdr:nvSpPr>
      <xdr:spPr>
        <a:xfrm rot="16200000">
          <a:off x="2832100" y="574675"/>
          <a:ext cx="152400" cy="152400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3</xdr:row>
      <xdr:rowOff>76200</xdr:rowOff>
    </xdr:from>
    <xdr:to>
      <xdr:col>18</xdr:col>
      <xdr:colOff>0</xdr:colOff>
      <xdr:row>3</xdr:row>
      <xdr:rowOff>76200</xdr:rowOff>
    </xdr:to>
    <xdr:sp macro="" textlink="">
      <xdr:nvSpPr>
        <xdr:cNvPr id="3" name="Line 43"/>
        <xdr:cNvSpPr>
          <a:spLocks noChangeShapeType="1"/>
        </xdr:cNvSpPr>
      </xdr:nvSpPr>
      <xdr:spPr bwMode="auto">
        <a:xfrm>
          <a:off x="2990850" y="647700"/>
          <a:ext cx="4705350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4</xdr:col>
      <xdr:colOff>0</xdr:colOff>
      <xdr:row>3</xdr:row>
      <xdr:rowOff>76200</xdr:rowOff>
    </xdr:from>
    <xdr:to>
      <xdr:col>6</xdr:col>
      <xdr:colOff>0</xdr:colOff>
      <xdr:row>3</xdr:row>
      <xdr:rowOff>76200</xdr:rowOff>
    </xdr:to>
    <xdr:sp macro="" textlink="">
      <xdr:nvSpPr>
        <xdr:cNvPr id="4" name="Line 44"/>
        <xdr:cNvSpPr>
          <a:spLocks noChangeShapeType="1"/>
        </xdr:cNvSpPr>
      </xdr:nvSpPr>
      <xdr:spPr bwMode="auto">
        <a:xfrm>
          <a:off x="1619250" y="6477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3</xdr:col>
      <xdr:colOff>0</xdr:colOff>
      <xdr:row>3</xdr:row>
      <xdr:rowOff>76200</xdr:rowOff>
    </xdr:from>
    <xdr:to>
      <xdr:col>4</xdr:col>
      <xdr:colOff>0</xdr:colOff>
      <xdr:row>23</xdr:row>
      <xdr:rowOff>76200</xdr:rowOff>
    </xdr:to>
    <xdr:sp macro="" textlink="">
      <xdr:nvSpPr>
        <xdr:cNvPr id="5" name="Line 45"/>
        <xdr:cNvSpPr>
          <a:spLocks noChangeShapeType="1"/>
        </xdr:cNvSpPr>
      </xdr:nvSpPr>
      <xdr:spPr bwMode="auto">
        <a:xfrm flipV="1">
          <a:off x="1371600" y="647700"/>
          <a:ext cx="247650" cy="3810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6</xdr:col>
      <xdr:colOff>0</xdr:colOff>
      <xdr:row>23</xdr:row>
      <xdr:rowOff>0</xdr:rowOff>
    </xdr:from>
    <xdr:to>
      <xdr:col>7</xdr:col>
      <xdr:colOff>0</xdr:colOff>
      <xdr:row>23</xdr:row>
      <xdr:rowOff>152400</xdr:rowOff>
    </xdr:to>
    <xdr:sp macro="" textlink="">
      <xdr:nvSpPr>
        <xdr:cNvPr id="6" name="Oval 46"/>
        <xdr:cNvSpPr>
          <a:spLocks noChangeArrowheads="1"/>
        </xdr:cNvSpPr>
      </xdr:nvSpPr>
      <xdr:spPr bwMode="auto">
        <a:xfrm>
          <a:off x="2838450" y="438150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4</xdr:col>
      <xdr:colOff>0</xdr:colOff>
      <xdr:row>23</xdr:row>
      <xdr:rowOff>76200</xdr:rowOff>
    </xdr:from>
    <xdr:to>
      <xdr:col>6</xdr:col>
      <xdr:colOff>0</xdr:colOff>
      <xdr:row>23</xdr:row>
      <xdr:rowOff>76200</xdr:rowOff>
    </xdr:to>
    <xdr:sp macro="" textlink="">
      <xdr:nvSpPr>
        <xdr:cNvPr id="7" name="Line 47"/>
        <xdr:cNvSpPr>
          <a:spLocks noChangeShapeType="1"/>
        </xdr:cNvSpPr>
      </xdr:nvSpPr>
      <xdr:spPr bwMode="auto">
        <a:xfrm>
          <a:off x="1619250" y="44577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3</xdr:col>
      <xdr:colOff>0</xdr:colOff>
      <xdr:row>23</xdr:row>
      <xdr:rowOff>76200</xdr:rowOff>
    </xdr:from>
    <xdr:to>
      <xdr:col>4</xdr:col>
      <xdr:colOff>0</xdr:colOff>
      <xdr:row>23</xdr:row>
      <xdr:rowOff>76200</xdr:rowOff>
    </xdr:to>
    <xdr:sp macro="" textlink="">
      <xdr:nvSpPr>
        <xdr:cNvPr id="8" name="Line 48"/>
        <xdr:cNvSpPr>
          <a:spLocks noChangeShapeType="1"/>
        </xdr:cNvSpPr>
      </xdr:nvSpPr>
      <xdr:spPr bwMode="auto">
        <a:xfrm>
          <a:off x="1371600" y="44577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5</xdr:col>
      <xdr:colOff>603250</xdr:colOff>
      <xdr:row>43</xdr:row>
      <xdr:rowOff>3175</xdr:rowOff>
    </xdr:from>
    <xdr:to>
      <xdr:col>6</xdr:col>
      <xdr:colOff>146050</xdr:colOff>
      <xdr:row>43</xdr:row>
      <xdr:rowOff>155575</xdr:rowOff>
    </xdr:to>
    <xdr:sp macro="" textlink="">
      <xdr:nvSpPr>
        <xdr:cNvPr id="9" name="Terminal 103"/>
        <xdr:cNvSpPr/>
      </xdr:nvSpPr>
      <xdr:spPr>
        <a:xfrm rot="16200000">
          <a:off x="2832100" y="8194675"/>
          <a:ext cx="152400" cy="152400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43</xdr:row>
      <xdr:rowOff>76200</xdr:rowOff>
    </xdr:from>
    <xdr:to>
      <xdr:col>18</xdr:col>
      <xdr:colOff>0</xdr:colOff>
      <xdr:row>43</xdr:row>
      <xdr:rowOff>76200</xdr:rowOff>
    </xdr:to>
    <xdr:sp macro="" textlink="">
      <xdr:nvSpPr>
        <xdr:cNvPr id="10" name="Line 49"/>
        <xdr:cNvSpPr>
          <a:spLocks noChangeShapeType="1"/>
        </xdr:cNvSpPr>
      </xdr:nvSpPr>
      <xdr:spPr bwMode="auto">
        <a:xfrm>
          <a:off x="2990850" y="8267700"/>
          <a:ext cx="4705350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4</xdr:col>
      <xdr:colOff>0</xdr:colOff>
      <xdr:row>43</xdr:row>
      <xdr:rowOff>76200</xdr:rowOff>
    </xdr:from>
    <xdr:to>
      <xdr:col>6</xdr:col>
      <xdr:colOff>0</xdr:colOff>
      <xdr:row>43</xdr:row>
      <xdr:rowOff>76200</xdr:rowOff>
    </xdr:to>
    <xdr:sp macro="" textlink="">
      <xdr:nvSpPr>
        <xdr:cNvPr id="11" name="Line 50"/>
        <xdr:cNvSpPr>
          <a:spLocks noChangeShapeType="1"/>
        </xdr:cNvSpPr>
      </xdr:nvSpPr>
      <xdr:spPr bwMode="auto">
        <a:xfrm>
          <a:off x="1619250" y="82677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3</xdr:col>
      <xdr:colOff>0</xdr:colOff>
      <xdr:row>23</xdr:row>
      <xdr:rowOff>76200</xdr:rowOff>
    </xdr:from>
    <xdr:to>
      <xdr:col>4</xdr:col>
      <xdr:colOff>0</xdr:colOff>
      <xdr:row>43</xdr:row>
      <xdr:rowOff>76200</xdr:rowOff>
    </xdr:to>
    <xdr:sp macro="" textlink="">
      <xdr:nvSpPr>
        <xdr:cNvPr id="12" name="Line 51"/>
        <xdr:cNvSpPr>
          <a:spLocks noChangeShapeType="1"/>
        </xdr:cNvSpPr>
      </xdr:nvSpPr>
      <xdr:spPr bwMode="auto">
        <a:xfrm>
          <a:off x="1371600" y="4457700"/>
          <a:ext cx="247650" cy="3810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9</xdr:col>
      <xdr:colOff>596900</xdr:colOff>
      <xdr:row>8</xdr:row>
      <xdr:rowOff>0</xdr:rowOff>
    </xdr:from>
    <xdr:to>
      <xdr:col>10</xdr:col>
      <xdr:colOff>139700</xdr:colOff>
      <xdr:row>8</xdr:row>
      <xdr:rowOff>152400</xdr:rowOff>
    </xdr:to>
    <xdr:sp macro="" textlink="">
      <xdr:nvSpPr>
        <xdr:cNvPr id="13" name="Terminal 107"/>
        <xdr:cNvSpPr/>
      </xdr:nvSpPr>
      <xdr:spPr>
        <a:xfrm rot="16200000">
          <a:off x="4445000" y="1524000"/>
          <a:ext cx="152400" cy="152400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0</xdr:colOff>
      <xdr:row>8</xdr:row>
      <xdr:rowOff>76200</xdr:rowOff>
    </xdr:from>
    <xdr:to>
      <xdr:col>18</xdr:col>
      <xdr:colOff>0</xdr:colOff>
      <xdr:row>8</xdr:row>
      <xdr:rowOff>76200</xdr:rowOff>
    </xdr:to>
    <xdr:sp macro="" textlink="">
      <xdr:nvSpPr>
        <xdr:cNvPr id="14" name="Line 52"/>
        <xdr:cNvSpPr>
          <a:spLocks noChangeShapeType="1"/>
        </xdr:cNvSpPr>
      </xdr:nvSpPr>
      <xdr:spPr bwMode="auto">
        <a:xfrm>
          <a:off x="4610100" y="1600200"/>
          <a:ext cx="3086100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8</xdr:col>
      <xdr:colOff>0</xdr:colOff>
      <xdr:row>8</xdr:row>
      <xdr:rowOff>76200</xdr:rowOff>
    </xdr:from>
    <xdr:to>
      <xdr:col>10</xdr:col>
      <xdr:colOff>0</xdr:colOff>
      <xdr:row>8</xdr:row>
      <xdr:rowOff>76200</xdr:rowOff>
    </xdr:to>
    <xdr:sp macro="" textlink="">
      <xdr:nvSpPr>
        <xdr:cNvPr id="15" name="Line 53"/>
        <xdr:cNvSpPr>
          <a:spLocks noChangeShapeType="1"/>
        </xdr:cNvSpPr>
      </xdr:nvSpPr>
      <xdr:spPr bwMode="auto">
        <a:xfrm>
          <a:off x="3238500" y="1600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0</xdr:colOff>
      <xdr:row>8</xdr:row>
      <xdr:rowOff>76200</xdr:rowOff>
    </xdr:from>
    <xdr:to>
      <xdr:col>8</xdr:col>
      <xdr:colOff>0</xdr:colOff>
      <xdr:row>23</xdr:row>
      <xdr:rowOff>76200</xdr:rowOff>
    </xdr:to>
    <xdr:sp macro="" textlink="">
      <xdr:nvSpPr>
        <xdr:cNvPr id="16" name="Line 54"/>
        <xdr:cNvSpPr>
          <a:spLocks noChangeShapeType="1"/>
        </xdr:cNvSpPr>
      </xdr:nvSpPr>
      <xdr:spPr bwMode="auto">
        <a:xfrm flipV="1">
          <a:off x="2990850" y="1600200"/>
          <a:ext cx="247650" cy="2857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11</xdr:col>
      <xdr:colOff>0</xdr:colOff>
      <xdr:row>23</xdr:row>
      <xdr:rowOff>152400</xdr:rowOff>
    </xdr:to>
    <xdr:sp macro="" textlink="">
      <xdr:nvSpPr>
        <xdr:cNvPr id="17" name="Rectangle 55"/>
        <xdr:cNvSpPr>
          <a:spLocks noChangeArrowheads="1"/>
        </xdr:cNvSpPr>
      </xdr:nvSpPr>
      <xdr:spPr bwMode="auto">
        <a:xfrm>
          <a:off x="4457700" y="4381500"/>
          <a:ext cx="152400" cy="152400"/>
        </a:xfrm>
        <a:prstGeom prst="rect">
          <a:avLst/>
        </a:prstGeom>
        <a:noFill/>
        <a:ln w="12700">
          <a:solidFill>
            <a:srgbClr val="000000"/>
          </a:solidFill>
          <a:prstDash val="solid"/>
          <a:miter lim="800000"/>
          <a:headEnd/>
          <a:tailEnd type="none" w="med" len="med"/>
        </a:ln>
        <a:effectLst/>
      </xdr:spPr>
    </xdr:sp>
    <xdr:clientData/>
  </xdr:twoCellAnchor>
  <xdr:twoCellAnchor>
    <xdr:from>
      <xdr:col>8</xdr:col>
      <xdr:colOff>0</xdr:colOff>
      <xdr:row>23</xdr:row>
      <xdr:rowOff>76200</xdr:rowOff>
    </xdr:from>
    <xdr:to>
      <xdr:col>10</xdr:col>
      <xdr:colOff>0</xdr:colOff>
      <xdr:row>23</xdr:row>
      <xdr:rowOff>76200</xdr:rowOff>
    </xdr:to>
    <xdr:sp macro="" textlink="">
      <xdr:nvSpPr>
        <xdr:cNvPr id="18" name="Line 56"/>
        <xdr:cNvSpPr>
          <a:spLocks noChangeShapeType="1"/>
        </xdr:cNvSpPr>
      </xdr:nvSpPr>
      <xdr:spPr bwMode="auto">
        <a:xfrm>
          <a:off x="3238500" y="44577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0</xdr:colOff>
      <xdr:row>23</xdr:row>
      <xdr:rowOff>76200</xdr:rowOff>
    </xdr:from>
    <xdr:to>
      <xdr:col>8</xdr:col>
      <xdr:colOff>0</xdr:colOff>
      <xdr:row>23</xdr:row>
      <xdr:rowOff>76200</xdr:rowOff>
    </xdr:to>
    <xdr:sp macro="" textlink="">
      <xdr:nvSpPr>
        <xdr:cNvPr id="19" name="Line 57"/>
        <xdr:cNvSpPr>
          <a:spLocks noChangeShapeType="1"/>
        </xdr:cNvSpPr>
      </xdr:nvSpPr>
      <xdr:spPr bwMode="auto">
        <a:xfrm>
          <a:off x="2990850" y="44577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9</xdr:col>
      <xdr:colOff>596900</xdr:colOff>
      <xdr:row>37</xdr:row>
      <xdr:rowOff>158750</xdr:rowOff>
    </xdr:from>
    <xdr:to>
      <xdr:col>10</xdr:col>
      <xdr:colOff>139700</xdr:colOff>
      <xdr:row>38</xdr:row>
      <xdr:rowOff>120650</xdr:rowOff>
    </xdr:to>
    <xdr:sp macro="" textlink="">
      <xdr:nvSpPr>
        <xdr:cNvPr id="20" name="Terminal 114"/>
        <xdr:cNvSpPr/>
      </xdr:nvSpPr>
      <xdr:spPr>
        <a:xfrm rot="16200000">
          <a:off x="4445000" y="7207250"/>
          <a:ext cx="152400" cy="152400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0</xdr:colOff>
      <xdr:row>38</xdr:row>
      <xdr:rowOff>76200</xdr:rowOff>
    </xdr:from>
    <xdr:to>
      <xdr:col>18</xdr:col>
      <xdr:colOff>0</xdr:colOff>
      <xdr:row>38</xdr:row>
      <xdr:rowOff>76200</xdr:rowOff>
    </xdr:to>
    <xdr:sp macro="" textlink="">
      <xdr:nvSpPr>
        <xdr:cNvPr id="21" name="Line 58"/>
        <xdr:cNvSpPr>
          <a:spLocks noChangeShapeType="1"/>
        </xdr:cNvSpPr>
      </xdr:nvSpPr>
      <xdr:spPr bwMode="auto">
        <a:xfrm>
          <a:off x="4610100" y="7315200"/>
          <a:ext cx="3086100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8</xdr:col>
      <xdr:colOff>0</xdr:colOff>
      <xdr:row>38</xdr:row>
      <xdr:rowOff>76200</xdr:rowOff>
    </xdr:from>
    <xdr:to>
      <xdr:col>10</xdr:col>
      <xdr:colOff>0</xdr:colOff>
      <xdr:row>38</xdr:row>
      <xdr:rowOff>76200</xdr:rowOff>
    </xdr:to>
    <xdr:sp macro="" textlink="">
      <xdr:nvSpPr>
        <xdr:cNvPr id="22" name="Line 59"/>
        <xdr:cNvSpPr>
          <a:spLocks noChangeShapeType="1"/>
        </xdr:cNvSpPr>
      </xdr:nvSpPr>
      <xdr:spPr bwMode="auto">
        <a:xfrm>
          <a:off x="3238500" y="7315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0</xdr:colOff>
      <xdr:row>23</xdr:row>
      <xdr:rowOff>76200</xdr:rowOff>
    </xdr:from>
    <xdr:to>
      <xdr:col>8</xdr:col>
      <xdr:colOff>0</xdr:colOff>
      <xdr:row>38</xdr:row>
      <xdr:rowOff>76200</xdr:rowOff>
    </xdr:to>
    <xdr:sp macro="" textlink="">
      <xdr:nvSpPr>
        <xdr:cNvPr id="23" name="Line 60"/>
        <xdr:cNvSpPr>
          <a:spLocks noChangeShapeType="1"/>
        </xdr:cNvSpPr>
      </xdr:nvSpPr>
      <xdr:spPr bwMode="auto">
        <a:xfrm>
          <a:off x="2990850" y="4457700"/>
          <a:ext cx="247650" cy="2857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13</xdr:col>
      <xdr:colOff>590550</xdr:colOff>
      <xdr:row>12</xdr:row>
      <xdr:rowOff>161925</xdr:rowOff>
    </xdr:from>
    <xdr:to>
      <xdr:col>14</xdr:col>
      <xdr:colOff>133350</xdr:colOff>
      <xdr:row>13</xdr:row>
      <xdr:rowOff>123825</xdr:rowOff>
    </xdr:to>
    <xdr:sp macro="" textlink="">
      <xdr:nvSpPr>
        <xdr:cNvPr id="24" name="Terminal 118"/>
        <xdr:cNvSpPr/>
      </xdr:nvSpPr>
      <xdr:spPr>
        <a:xfrm rot="16200000">
          <a:off x="6057900" y="2447925"/>
          <a:ext cx="152400" cy="152400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0</xdr:colOff>
      <xdr:row>13</xdr:row>
      <xdr:rowOff>76200</xdr:rowOff>
    </xdr:from>
    <xdr:to>
      <xdr:col>18</xdr:col>
      <xdr:colOff>0</xdr:colOff>
      <xdr:row>13</xdr:row>
      <xdr:rowOff>76200</xdr:rowOff>
    </xdr:to>
    <xdr:sp macro="" textlink="">
      <xdr:nvSpPr>
        <xdr:cNvPr id="25" name="Line 61"/>
        <xdr:cNvSpPr>
          <a:spLocks noChangeShapeType="1"/>
        </xdr:cNvSpPr>
      </xdr:nvSpPr>
      <xdr:spPr bwMode="auto">
        <a:xfrm>
          <a:off x="6229350" y="2552700"/>
          <a:ext cx="1466850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12</xdr:col>
      <xdr:colOff>0</xdr:colOff>
      <xdr:row>13</xdr:row>
      <xdr:rowOff>76200</xdr:rowOff>
    </xdr:from>
    <xdr:to>
      <xdr:col>14</xdr:col>
      <xdr:colOff>0</xdr:colOff>
      <xdr:row>13</xdr:row>
      <xdr:rowOff>76200</xdr:rowOff>
    </xdr:to>
    <xdr:sp macro="" textlink="">
      <xdr:nvSpPr>
        <xdr:cNvPr id="26" name="Line 62"/>
        <xdr:cNvSpPr>
          <a:spLocks noChangeShapeType="1"/>
        </xdr:cNvSpPr>
      </xdr:nvSpPr>
      <xdr:spPr bwMode="auto">
        <a:xfrm>
          <a:off x="4857750" y="25527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11</xdr:col>
      <xdr:colOff>0</xdr:colOff>
      <xdr:row>13</xdr:row>
      <xdr:rowOff>76200</xdr:rowOff>
    </xdr:from>
    <xdr:to>
      <xdr:col>12</xdr:col>
      <xdr:colOff>0</xdr:colOff>
      <xdr:row>23</xdr:row>
      <xdr:rowOff>76200</xdr:rowOff>
    </xdr:to>
    <xdr:sp macro="" textlink="">
      <xdr:nvSpPr>
        <xdr:cNvPr id="27" name="Line 63"/>
        <xdr:cNvSpPr>
          <a:spLocks noChangeShapeType="1"/>
        </xdr:cNvSpPr>
      </xdr:nvSpPr>
      <xdr:spPr bwMode="auto">
        <a:xfrm flipV="1">
          <a:off x="4610100" y="2552700"/>
          <a:ext cx="247650" cy="1905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14</xdr:col>
      <xdr:colOff>0</xdr:colOff>
      <xdr:row>23</xdr:row>
      <xdr:rowOff>0</xdr:rowOff>
    </xdr:from>
    <xdr:to>
      <xdr:col>15</xdr:col>
      <xdr:colOff>0</xdr:colOff>
      <xdr:row>23</xdr:row>
      <xdr:rowOff>152400</xdr:rowOff>
    </xdr:to>
    <xdr:sp macro="" textlink="">
      <xdr:nvSpPr>
        <xdr:cNvPr id="28" name="Oval 64"/>
        <xdr:cNvSpPr>
          <a:spLocks noChangeArrowheads="1"/>
        </xdr:cNvSpPr>
      </xdr:nvSpPr>
      <xdr:spPr bwMode="auto">
        <a:xfrm>
          <a:off x="6076950" y="438150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12</xdr:col>
      <xdr:colOff>0</xdr:colOff>
      <xdr:row>23</xdr:row>
      <xdr:rowOff>76200</xdr:rowOff>
    </xdr:from>
    <xdr:to>
      <xdr:col>14</xdr:col>
      <xdr:colOff>0</xdr:colOff>
      <xdr:row>23</xdr:row>
      <xdr:rowOff>76200</xdr:rowOff>
    </xdr:to>
    <xdr:sp macro="" textlink="">
      <xdr:nvSpPr>
        <xdr:cNvPr id="29" name="Line 65"/>
        <xdr:cNvSpPr>
          <a:spLocks noChangeShapeType="1"/>
        </xdr:cNvSpPr>
      </xdr:nvSpPr>
      <xdr:spPr bwMode="auto">
        <a:xfrm>
          <a:off x="4857750" y="44577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11</xdr:col>
      <xdr:colOff>0</xdr:colOff>
      <xdr:row>23</xdr:row>
      <xdr:rowOff>76200</xdr:rowOff>
    </xdr:from>
    <xdr:to>
      <xdr:col>12</xdr:col>
      <xdr:colOff>0</xdr:colOff>
      <xdr:row>23</xdr:row>
      <xdr:rowOff>76200</xdr:rowOff>
    </xdr:to>
    <xdr:sp macro="" textlink="">
      <xdr:nvSpPr>
        <xdr:cNvPr id="30" name="Line 66"/>
        <xdr:cNvSpPr>
          <a:spLocks noChangeShapeType="1"/>
        </xdr:cNvSpPr>
      </xdr:nvSpPr>
      <xdr:spPr bwMode="auto">
        <a:xfrm>
          <a:off x="4610100" y="44577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13</xdr:col>
      <xdr:colOff>590550</xdr:colOff>
      <xdr:row>32</xdr:row>
      <xdr:rowOff>161925</xdr:rowOff>
    </xdr:from>
    <xdr:to>
      <xdr:col>14</xdr:col>
      <xdr:colOff>133350</xdr:colOff>
      <xdr:row>33</xdr:row>
      <xdr:rowOff>123825</xdr:rowOff>
    </xdr:to>
    <xdr:sp macro="" textlink="">
      <xdr:nvSpPr>
        <xdr:cNvPr id="31" name="Terminal 125"/>
        <xdr:cNvSpPr/>
      </xdr:nvSpPr>
      <xdr:spPr>
        <a:xfrm rot="16200000">
          <a:off x="6057900" y="6257925"/>
          <a:ext cx="152400" cy="152400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0</xdr:colOff>
      <xdr:row>33</xdr:row>
      <xdr:rowOff>76200</xdr:rowOff>
    </xdr:from>
    <xdr:to>
      <xdr:col>18</xdr:col>
      <xdr:colOff>0</xdr:colOff>
      <xdr:row>33</xdr:row>
      <xdr:rowOff>76200</xdr:rowOff>
    </xdr:to>
    <xdr:sp macro="" textlink="">
      <xdr:nvSpPr>
        <xdr:cNvPr id="32" name="Line 67"/>
        <xdr:cNvSpPr>
          <a:spLocks noChangeShapeType="1"/>
        </xdr:cNvSpPr>
      </xdr:nvSpPr>
      <xdr:spPr bwMode="auto">
        <a:xfrm>
          <a:off x="6229350" y="6362700"/>
          <a:ext cx="1466850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12</xdr:col>
      <xdr:colOff>0</xdr:colOff>
      <xdr:row>33</xdr:row>
      <xdr:rowOff>76200</xdr:rowOff>
    </xdr:from>
    <xdr:to>
      <xdr:col>14</xdr:col>
      <xdr:colOff>0</xdr:colOff>
      <xdr:row>33</xdr:row>
      <xdr:rowOff>76200</xdr:rowOff>
    </xdr:to>
    <xdr:sp macro="" textlink="">
      <xdr:nvSpPr>
        <xdr:cNvPr id="33" name="Line 68"/>
        <xdr:cNvSpPr>
          <a:spLocks noChangeShapeType="1"/>
        </xdr:cNvSpPr>
      </xdr:nvSpPr>
      <xdr:spPr bwMode="auto">
        <a:xfrm>
          <a:off x="4857750" y="63627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11</xdr:col>
      <xdr:colOff>0</xdr:colOff>
      <xdr:row>23</xdr:row>
      <xdr:rowOff>76200</xdr:rowOff>
    </xdr:from>
    <xdr:to>
      <xdr:col>12</xdr:col>
      <xdr:colOff>0</xdr:colOff>
      <xdr:row>33</xdr:row>
      <xdr:rowOff>76200</xdr:rowOff>
    </xdr:to>
    <xdr:sp macro="" textlink="">
      <xdr:nvSpPr>
        <xdr:cNvPr id="34" name="Line 69"/>
        <xdr:cNvSpPr>
          <a:spLocks noChangeShapeType="1"/>
        </xdr:cNvSpPr>
      </xdr:nvSpPr>
      <xdr:spPr bwMode="auto">
        <a:xfrm>
          <a:off x="4610100" y="4457700"/>
          <a:ext cx="247650" cy="1905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17</xdr:col>
      <xdr:colOff>584200</xdr:colOff>
      <xdr:row>18</xdr:row>
      <xdr:rowOff>6350</xdr:rowOff>
    </xdr:from>
    <xdr:to>
      <xdr:col>18</xdr:col>
      <xdr:colOff>127000</xdr:colOff>
      <xdr:row>18</xdr:row>
      <xdr:rowOff>158750</xdr:rowOff>
    </xdr:to>
    <xdr:sp macro="" textlink="">
      <xdr:nvSpPr>
        <xdr:cNvPr id="35" name="Terminal 129"/>
        <xdr:cNvSpPr/>
      </xdr:nvSpPr>
      <xdr:spPr>
        <a:xfrm rot="16200000">
          <a:off x="7670800" y="3435350"/>
          <a:ext cx="152400" cy="152400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0</xdr:colOff>
      <xdr:row>18</xdr:row>
      <xdr:rowOff>76200</xdr:rowOff>
    </xdr:from>
    <xdr:to>
      <xdr:col>18</xdr:col>
      <xdr:colOff>0</xdr:colOff>
      <xdr:row>18</xdr:row>
      <xdr:rowOff>76200</xdr:rowOff>
    </xdr:to>
    <xdr:sp macro="" textlink="">
      <xdr:nvSpPr>
        <xdr:cNvPr id="36" name="Line 70"/>
        <xdr:cNvSpPr>
          <a:spLocks noChangeShapeType="1"/>
        </xdr:cNvSpPr>
      </xdr:nvSpPr>
      <xdr:spPr bwMode="auto">
        <a:xfrm>
          <a:off x="6477000" y="3505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0</xdr:colOff>
      <xdr:row>18</xdr:row>
      <xdr:rowOff>76200</xdr:rowOff>
    </xdr:from>
    <xdr:to>
      <xdr:col>16</xdr:col>
      <xdr:colOff>0</xdr:colOff>
      <xdr:row>23</xdr:row>
      <xdr:rowOff>76200</xdr:rowOff>
    </xdr:to>
    <xdr:sp macro="" textlink="">
      <xdr:nvSpPr>
        <xdr:cNvPr id="37" name="Line 71"/>
        <xdr:cNvSpPr>
          <a:spLocks noChangeShapeType="1"/>
        </xdr:cNvSpPr>
      </xdr:nvSpPr>
      <xdr:spPr bwMode="auto">
        <a:xfrm flipV="1">
          <a:off x="6229350" y="35052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17</xdr:col>
      <xdr:colOff>584200</xdr:colOff>
      <xdr:row>23</xdr:row>
      <xdr:rowOff>3175</xdr:rowOff>
    </xdr:from>
    <xdr:to>
      <xdr:col>18</xdr:col>
      <xdr:colOff>127000</xdr:colOff>
      <xdr:row>23</xdr:row>
      <xdr:rowOff>155575</xdr:rowOff>
    </xdr:to>
    <xdr:sp macro="" textlink="">
      <xdr:nvSpPr>
        <xdr:cNvPr id="38" name="Terminal 132"/>
        <xdr:cNvSpPr/>
      </xdr:nvSpPr>
      <xdr:spPr>
        <a:xfrm rot="16200000">
          <a:off x="7670800" y="4384675"/>
          <a:ext cx="152400" cy="152400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0</xdr:colOff>
      <xdr:row>23</xdr:row>
      <xdr:rowOff>76200</xdr:rowOff>
    </xdr:from>
    <xdr:to>
      <xdr:col>18</xdr:col>
      <xdr:colOff>0</xdr:colOff>
      <xdr:row>23</xdr:row>
      <xdr:rowOff>76200</xdr:rowOff>
    </xdr:to>
    <xdr:sp macro="" textlink="">
      <xdr:nvSpPr>
        <xdr:cNvPr id="39" name="Line 72"/>
        <xdr:cNvSpPr>
          <a:spLocks noChangeShapeType="1"/>
        </xdr:cNvSpPr>
      </xdr:nvSpPr>
      <xdr:spPr bwMode="auto">
        <a:xfrm>
          <a:off x="6477000" y="44577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0</xdr:colOff>
      <xdr:row>23</xdr:row>
      <xdr:rowOff>76200</xdr:rowOff>
    </xdr:from>
    <xdr:to>
      <xdr:col>16</xdr:col>
      <xdr:colOff>0</xdr:colOff>
      <xdr:row>23</xdr:row>
      <xdr:rowOff>76200</xdr:rowOff>
    </xdr:to>
    <xdr:sp macro="" textlink="">
      <xdr:nvSpPr>
        <xdr:cNvPr id="40" name="Line 73"/>
        <xdr:cNvSpPr>
          <a:spLocks noChangeShapeType="1"/>
        </xdr:cNvSpPr>
      </xdr:nvSpPr>
      <xdr:spPr bwMode="auto">
        <a:xfrm>
          <a:off x="6229350" y="44577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17</xdr:col>
      <xdr:colOff>584200</xdr:colOff>
      <xdr:row>28</xdr:row>
      <xdr:rowOff>0</xdr:rowOff>
    </xdr:from>
    <xdr:to>
      <xdr:col>18</xdr:col>
      <xdr:colOff>127000</xdr:colOff>
      <xdr:row>28</xdr:row>
      <xdr:rowOff>152400</xdr:rowOff>
    </xdr:to>
    <xdr:sp macro="" textlink="">
      <xdr:nvSpPr>
        <xdr:cNvPr id="41" name="Terminal 135"/>
        <xdr:cNvSpPr/>
      </xdr:nvSpPr>
      <xdr:spPr>
        <a:xfrm rot="16200000">
          <a:off x="7670800" y="5334000"/>
          <a:ext cx="152400" cy="152400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0</xdr:colOff>
      <xdr:row>28</xdr:row>
      <xdr:rowOff>76200</xdr:rowOff>
    </xdr:from>
    <xdr:to>
      <xdr:col>18</xdr:col>
      <xdr:colOff>0</xdr:colOff>
      <xdr:row>28</xdr:row>
      <xdr:rowOff>76200</xdr:rowOff>
    </xdr:to>
    <xdr:sp macro="" textlink="">
      <xdr:nvSpPr>
        <xdr:cNvPr id="42" name="Line 74"/>
        <xdr:cNvSpPr>
          <a:spLocks noChangeShapeType="1"/>
        </xdr:cNvSpPr>
      </xdr:nvSpPr>
      <xdr:spPr bwMode="auto">
        <a:xfrm>
          <a:off x="6477000" y="5410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0</xdr:colOff>
      <xdr:row>23</xdr:row>
      <xdr:rowOff>76200</xdr:rowOff>
    </xdr:from>
    <xdr:to>
      <xdr:col>16</xdr:col>
      <xdr:colOff>0</xdr:colOff>
      <xdr:row>28</xdr:row>
      <xdr:rowOff>76200</xdr:rowOff>
    </xdr:to>
    <xdr:sp macro="" textlink="">
      <xdr:nvSpPr>
        <xdr:cNvPr id="43" name="Line 75"/>
        <xdr:cNvSpPr>
          <a:spLocks noChangeShapeType="1"/>
        </xdr:cNvSpPr>
      </xdr:nvSpPr>
      <xdr:spPr bwMode="auto">
        <a:xfrm>
          <a:off x="6229350" y="44577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3</xdr:col>
      <xdr:colOff>0</xdr:colOff>
      <xdr:row>23</xdr:row>
      <xdr:rowOff>152400</xdr:rowOff>
    </xdr:to>
    <xdr:sp macro="" textlink="">
      <xdr:nvSpPr>
        <xdr:cNvPr id="44" name="Rectangle 76"/>
        <xdr:cNvSpPr>
          <a:spLocks noChangeArrowheads="1"/>
        </xdr:cNvSpPr>
      </xdr:nvSpPr>
      <xdr:spPr bwMode="auto">
        <a:xfrm>
          <a:off x="1219200" y="4381500"/>
          <a:ext cx="152400" cy="152400"/>
        </a:xfrm>
        <a:prstGeom prst="rect">
          <a:avLst/>
        </a:prstGeom>
        <a:noFill/>
        <a:ln w="12700">
          <a:solidFill>
            <a:srgbClr val="000000"/>
          </a:solidFill>
          <a:prstDash val="solid"/>
          <a:miter lim="800000"/>
          <a:headEnd/>
          <a:tailEnd type="none" w="med" len="med"/>
        </a:ln>
        <a:effectLst/>
      </xdr:spPr>
    </xdr:sp>
    <xdr:clientData/>
  </xdr:twoCellAnchor>
  <xdr:twoCellAnchor>
    <xdr:from>
      <xdr:col>1</xdr:col>
      <xdr:colOff>0</xdr:colOff>
      <xdr:row>23</xdr:row>
      <xdr:rowOff>76200</xdr:rowOff>
    </xdr:from>
    <xdr:to>
      <xdr:col>2</xdr:col>
      <xdr:colOff>0</xdr:colOff>
      <xdr:row>23</xdr:row>
      <xdr:rowOff>76200</xdr:rowOff>
    </xdr:to>
    <xdr:sp macro="" textlink="">
      <xdr:nvSpPr>
        <xdr:cNvPr id="45" name="Line 77"/>
        <xdr:cNvSpPr>
          <a:spLocks noChangeShapeType="1"/>
        </xdr:cNvSpPr>
      </xdr:nvSpPr>
      <xdr:spPr bwMode="auto">
        <a:xfrm>
          <a:off x="609600" y="4457700"/>
          <a:ext cx="609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76200</xdr:rowOff>
    </xdr:from>
    <xdr:to>
      <xdr:col>22</xdr:col>
      <xdr:colOff>0</xdr:colOff>
      <xdr:row>3</xdr:row>
      <xdr:rowOff>76200</xdr:rowOff>
    </xdr:to>
    <xdr:sp macro="" textlink="">
      <xdr:nvSpPr>
        <xdr:cNvPr id="2" name="Line 46"/>
        <xdr:cNvSpPr>
          <a:spLocks noChangeShapeType="1"/>
        </xdr:cNvSpPr>
      </xdr:nvSpPr>
      <xdr:spPr bwMode="auto">
        <a:xfrm>
          <a:off x="2990850" y="647700"/>
          <a:ext cx="6400800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4</xdr:col>
      <xdr:colOff>0</xdr:colOff>
      <xdr:row>3</xdr:row>
      <xdr:rowOff>76200</xdr:rowOff>
    </xdr:from>
    <xdr:to>
      <xdr:col>6</xdr:col>
      <xdr:colOff>0</xdr:colOff>
      <xdr:row>3</xdr:row>
      <xdr:rowOff>76200</xdr:rowOff>
    </xdr:to>
    <xdr:sp macro="" textlink="">
      <xdr:nvSpPr>
        <xdr:cNvPr id="3" name="Line 47"/>
        <xdr:cNvSpPr>
          <a:spLocks noChangeShapeType="1"/>
        </xdr:cNvSpPr>
      </xdr:nvSpPr>
      <xdr:spPr bwMode="auto">
        <a:xfrm>
          <a:off x="1619250" y="6477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3</xdr:col>
      <xdr:colOff>0</xdr:colOff>
      <xdr:row>3</xdr:row>
      <xdr:rowOff>76200</xdr:rowOff>
    </xdr:from>
    <xdr:to>
      <xdr:col>4</xdr:col>
      <xdr:colOff>0</xdr:colOff>
      <xdr:row>17</xdr:row>
      <xdr:rowOff>76200</xdr:rowOff>
    </xdr:to>
    <xdr:sp macro="" textlink="">
      <xdr:nvSpPr>
        <xdr:cNvPr id="4" name="Line 48"/>
        <xdr:cNvSpPr>
          <a:spLocks noChangeShapeType="1"/>
        </xdr:cNvSpPr>
      </xdr:nvSpPr>
      <xdr:spPr bwMode="auto">
        <a:xfrm flipV="1">
          <a:off x="1371600" y="647700"/>
          <a:ext cx="247650" cy="2667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6</xdr:col>
      <xdr:colOff>0</xdr:colOff>
      <xdr:row>31</xdr:row>
      <xdr:rowOff>0</xdr:rowOff>
    </xdr:from>
    <xdr:to>
      <xdr:col>7</xdr:col>
      <xdr:colOff>0</xdr:colOff>
      <xdr:row>31</xdr:row>
      <xdr:rowOff>152400</xdr:rowOff>
    </xdr:to>
    <xdr:sp macro="" textlink="">
      <xdr:nvSpPr>
        <xdr:cNvPr id="5" name="Oval 49"/>
        <xdr:cNvSpPr>
          <a:spLocks noChangeArrowheads="1"/>
        </xdr:cNvSpPr>
      </xdr:nvSpPr>
      <xdr:spPr bwMode="auto">
        <a:xfrm>
          <a:off x="2838450" y="590550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4</xdr:col>
      <xdr:colOff>0</xdr:colOff>
      <xdr:row>31</xdr:row>
      <xdr:rowOff>76200</xdr:rowOff>
    </xdr:from>
    <xdr:to>
      <xdr:col>6</xdr:col>
      <xdr:colOff>0</xdr:colOff>
      <xdr:row>31</xdr:row>
      <xdr:rowOff>76200</xdr:rowOff>
    </xdr:to>
    <xdr:sp macro="" textlink="">
      <xdr:nvSpPr>
        <xdr:cNvPr id="6" name="Line 50"/>
        <xdr:cNvSpPr>
          <a:spLocks noChangeShapeType="1"/>
        </xdr:cNvSpPr>
      </xdr:nvSpPr>
      <xdr:spPr bwMode="auto">
        <a:xfrm>
          <a:off x="1619250" y="59817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3</xdr:col>
      <xdr:colOff>0</xdr:colOff>
      <xdr:row>17</xdr:row>
      <xdr:rowOff>76200</xdr:rowOff>
    </xdr:from>
    <xdr:to>
      <xdr:col>4</xdr:col>
      <xdr:colOff>0</xdr:colOff>
      <xdr:row>31</xdr:row>
      <xdr:rowOff>76200</xdr:rowOff>
    </xdr:to>
    <xdr:sp macro="" textlink="">
      <xdr:nvSpPr>
        <xdr:cNvPr id="7" name="Line 51"/>
        <xdr:cNvSpPr>
          <a:spLocks noChangeShapeType="1"/>
        </xdr:cNvSpPr>
      </xdr:nvSpPr>
      <xdr:spPr bwMode="auto">
        <a:xfrm>
          <a:off x="1371600" y="3314700"/>
          <a:ext cx="247650" cy="2667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11</xdr:col>
      <xdr:colOff>0</xdr:colOff>
      <xdr:row>24</xdr:row>
      <xdr:rowOff>152400</xdr:rowOff>
    </xdr:to>
    <xdr:sp macro="" textlink="">
      <xdr:nvSpPr>
        <xdr:cNvPr id="8" name="Oval 52"/>
        <xdr:cNvSpPr>
          <a:spLocks noChangeArrowheads="1"/>
        </xdr:cNvSpPr>
      </xdr:nvSpPr>
      <xdr:spPr bwMode="auto">
        <a:xfrm>
          <a:off x="4457700" y="457200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8</xdr:col>
      <xdr:colOff>0</xdr:colOff>
      <xdr:row>24</xdr:row>
      <xdr:rowOff>76200</xdr:rowOff>
    </xdr:from>
    <xdr:to>
      <xdr:col>10</xdr:col>
      <xdr:colOff>0</xdr:colOff>
      <xdr:row>24</xdr:row>
      <xdr:rowOff>76200</xdr:rowOff>
    </xdr:to>
    <xdr:sp macro="" textlink="">
      <xdr:nvSpPr>
        <xdr:cNvPr id="9" name="Line 53"/>
        <xdr:cNvSpPr>
          <a:spLocks noChangeShapeType="1"/>
        </xdr:cNvSpPr>
      </xdr:nvSpPr>
      <xdr:spPr bwMode="auto">
        <a:xfrm>
          <a:off x="3238500" y="4648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0</xdr:colOff>
      <xdr:row>24</xdr:row>
      <xdr:rowOff>76200</xdr:rowOff>
    </xdr:from>
    <xdr:to>
      <xdr:col>8</xdr:col>
      <xdr:colOff>0</xdr:colOff>
      <xdr:row>31</xdr:row>
      <xdr:rowOff>76200</xdr:rowOff>
    </xdr:to>
    <xdr:sp macro="" textlink="">
      <xdr:nvSpPr>
        <xdr:cNvPr id="10" name="Line 54"/>
        <xdr:cNvSpPr>
          <a:spLocks noChangeShapeType="1"/>
        </xdr:cNvSpPr>
      </xdr:nvSpPr>
      <xdr:spPr bwMode="auto">
        <a:xfrm flipV="1">
          <a:off x="2990850" y="4648200"/>
          <a:ext cx="247650" cy="1333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9</xdr:col>
      <xdr:colOff>603052</xdr:colOff>
      <xdr:row>37</xdr:row>
      <xdr:rowOff>155377</xdr:rowOff>
    </xdr:from>
    <xdr:to>
      <xdr:col>10</xdr:col>
      <xdr:colOff>145256</xdr:colOff>
      <xdr:row>38</xdr:row>
      <xdr:rowOff>118666</xdr:rowOff>
    </xdr:to>
    <xdr:sp macro="" textlink="">
      <xdr:nvSpPr>
        <xdr:cNvPr id="11" name="Terminal 111"/>
        <xdr:cNvSpPr/>
      </xdr:nvSpPr>
      <xdr:spPr>
        <a:xfrm rot="16200000">
          <a:off x="4450159" y="7204870"/>
          <a:ext cx="153789" cy="151804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0</xdr:colOff>
      <xdr:row>38</xdr:row>
      <xdr:rowOff>76200</xdr:rowOff>
    </xdr:from>
    <xdr:to>
      <xdr:col>22</xdr:col>
      <xdr:colOff>0</xdr:colOff>
      <xdr:row>38</xdr:row>
      <xdr:rowOff>76200</xdr:rowOff>
    </xdr:to>
    <xdr:sp macro="" textlink="">
      <xdr:nvSpPr>
        <xdr:cNvPr id="12" name="Line 55"/>
        <xdr:cNvSpPr>
          <a:spLocks noChangeShapeType="1"/>
        </xdr:cNvSpPr>
      </xdr:nvSpPr>
      <xdr:spPr bwMode="auto">
        <a:xfrm>
          <a:off x="4610100" y="7315200"/>
          <a:ext cx="4781550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8</xdr:col>
      <xdr:colOff>0</xdr:colOff>
      <xdr:row>38</xdr:row>
      <xdr:rowOff>76200</xdr:rowOff>
    </xdr:from>
    <xdr:to>
      <xdr:col>10</xdr:col>
      <xdr:colOff>0</xdr:colOff>
      <xdr:row>38</xdr:row>
      <xdr:rowOff>76200</xdr:rowOff>
    </xdr:to>
    <xdr:sp macro="" textlink="">
      <xdr:nvSpPr>
        <xdr:cNvPr id="13" name="Line 56"/>
        <xdr:cNvSpPr>
          <a:spLocks noChangeShapeType="1"/>
        </xdr:cNvSpPr>
      </xdr:nvSpPr>
      <xdr:spPr bwMode="auto">
        <a:xfrm>
          <a:off x="3238500" y="7315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0</xdr:colOff>
      <xdr:row>31</xdr:row>
      <xdr:rowOff>76200</xdr:rowOff>
    </xdr:from>
    <xdr:to>
      <xdr:col>8</xdr:col>
      <xdr:colOff>0</xdr:colOff>
      <xdr:row>38</xdr:row>
      <xdr:rowOff>76200</xdr:rowOff>
    </xdr:to>
    <xdr:sp macro="" textlink="">
      <xdr:nvSpPr>
        <xdr:cNvPr id="14" name="Line 57"/>
        <xdr:cNvSpPr>
          <a:spLocks noChangeShapeType="1"/>
        </xdr:cNvSpPr>
      </xdr:nvSpPr>
      <xdr:spPr bwMode="auto">
        <a:xfrm>
          <a:off x="2990850" y="5981700"/>
          <a:ext cx="247650" cy="1333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15</xdr:col>
      <xdr:colOff>0</xdr:colOff>
      <xdr:row>16</xdr:row>
      <xdr:rowOff>152400</xdr:rowOff>
    </xdr:to>
    <xdr:sp macro="" textlink="">
      <xdr:nvSpPr>
        <xdr:cNvPr id="15" name="Rectangle 58"/>
        <xdr:cNvSpPr>
          <a:spLocks noChangeArrowheads="1"/>
        </xdr:cNvSpPr>
      </xdr:nvSpPr>
      <xdr:spPr bwMode="auto">
        <a:xfrm>
          <a:off x="6076950" y="3048000"/>
          <a:ext cx="152400" cy="152400"/>
        </a:xfrm>
        <a:prstGeom prst="rect">
          <a:avLst/>
        </a:prstGeom>
        <a:noFill/>
        <a:ln w="12700">
          <a:solidFill>
            <a:srgbClr val="000000"/>
          </a:solidFill>
          <a:prstDash val="solid"/>
          <a:miter lim="800000"/>
          <a:headEnd/>
          <a:tailEnd type="none" w="med" len="med"/>
        </a:ln>
        <a:effectLst/>
      </xdr:spPr>
    </xdr:sp>
    <xdr:clientData/>
  </xdr:twoCellAnchor>
  <xdr:twoCellAnchor>
    <xdr:from>
      <xdr:col>12</xdr:col>
      <xdr:colOff>0</xdr:colOff>
      <xdr:row>16</xdr:row>
      <xdr:rowOff>76200</xdr:rowOff>
    </xdr:from>
    <xdr:to>
      <xdr:col>14</xdr:col>
      <xdr:colOff>0</xdr:colOff>
      <xdr:row>16</xdr:row>
      <xdr:rowOff>76200</xdr:rowOff>
    </xdr:to>
    <xdr:sp macro="" textlink="">
      <xdr:nvSpPr>
        <xdr:cNvPr id="16" name="Line 59"/>
        <xdr:cNvSpPr>
          <a:spLocks noChangeShapeType="1"/>
        </xdr:cNvSpPr>
      </xdr:nvSpPr>
      <xdr:spPr bwMode="auto">
        <a:xfrm>
          <a:off x="4857750" y="3124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11</xdr:col>
      <xdr:colOff>0</xdr:colOff>
      <xdr:row>16</xdr:row>
      <xdr:rowOff>76200</xdr:rowOff>
    </xdr:from>
    <xdr:to>
      <xdr:col>12</xdr:col>
      <xdr:colOff>0</xdr:colOff>
      <xdr:row>24</xdr:row>
      <xdr:rowOff>76200</xdr:rowOff>
    </xdr:to>
    <xdr:sp macro="" textlink="">
      <xdr:nvSpPr>
        <xdr:cNvPr id="17" name="Line 60"/>
        <xdr:cNvSpPr>
          <a:spLocks noChangeShapeType="1"/>
        </xdr:cNvSpPr>
      </xdr:nvSpPr>
      <xdr:spPr bwMode="auto">
        <a:xfrm flipV="1">
          <a:off x="4610100" y="3124200"/>
          <a:ext cx="247650" cy="1524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13</xdr:col>
      <xdr:colOff>600075</xdr:colOff>
      <xdr:row>33</xdr:row>
      <xdr:rowOff>596</xdr:rowOff>
    </xdr:from>
    <xdr:to>
      <xdr:col>14</xdr:col>
      <xdr:colOff>142280</xdr:colOff>
      <xdr:row>33</xdr:row>
      <xdr:rowOff>152996</xdr:rowOff>
    </xdr:to>
    <xdr:sp macro="" textlink="">
      <xdr:nvSpPr>
        <xdr:cNvPr id="18" name="Terminal 118"/>
        <xdr:cNvSpPr/>
      </xdr:nvSpPr>
      <xdr:spPr>
        <a:xfrm rot="16200000">
          <a:off x="6067128" y="6287393"/>
          <a:ext cx="152400" cy="151805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0</xdr:colOff>
      <xdr:row>33</xdr:row>
      <xdr:rowOff>76200</xdr:rowOff>
    </xdr:from>
    <xdr:to>
      <xdr:col>22</xdr:col>
      <xdr:colOff>0</xdr:colOff>
      <xdr:row>33</xdr:row>
      <xdr:rowOff>76200</xdr:rowOff>
    </xdr:to>
    <xdr:sp macro="" textlink="">
      <xdr:nvSpPr>
        <xdr:cNvPr id="19" name="Line 61"/>
        <xdr:cNvSpPr>
          <a:spLocks noChangeShapeType="1"/>
        </xdr:cNvSpPr>
      </xdr:nvSpPr>
      <xdr:spPr bwMode="auto">
        <a:xfrm>
          <a:off x="6229350" y="6362700"/>
          <a:ext cx="3162300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12</xdr:col>
      <xdr:colOff>0</xdr:colOff>
      <xdr:row>33</xdr:row>
      <xdr:rowOff>76200</xdr:rowOff>
    </xdr:from>
    <xdr:to>
      <xdr:col>14</xdr:col>
      <xdr:colOff>0</xdr:colOff>
      <xdr:row>33</xdr:row>
      <xdr:rowOff>76200</xdr:rowOff>
    </xdr:to>
    <xdr:sp macro="" textlink="">
      <xdr:nvSpPr>
        <xdr:cNvPr id="20" name="Line 62"/>
        <xdr:cNvSpPr>
          <a:spLocks noChangeShapeType="1"/>
        </xdr:cNvSpPr>
      </xdr:nvSpPr>
      <xdr:spPr bwMode="auto">
        <a:xfrm>
          <a:off x="4857750" y="63627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11</xdr:col>
      <xdr:colOff>0</xdr:colOff>
      <xdr:row>24</xdr:row>
      <xdr:rowOff>76200</xdr:rowOff>
    </xdr:from>
    <xdr:to>
      <xdr:col>12</xdr:col>
      <xdr:colOff>0</xdr:colOff>
      <xdr:row>33</xdr:row>
      <xdr:rowOff>76200</xdr:rowOff>
    </xdr:to>
    <xdr:sp macro="" textlink="">
      <xdr:nvSpPr>
        <xdr:cNvPr id="21" name="Line 63"/>
        <xdr:cNvSpPr>
          <a:spLocks noChangeShapeType="1"/>
        </xdr:cNvSpPr>
      </xdr:nvSpPr>
      <xdr:spPr bwMode="auto">
        <a:xfrm>
          <a:off x="4610100" y="4648200"/>
          <a:ext cx="247650" cy="1714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17</xdr:col>
      <xdr:colOff>597098</xdr:colOff>
      <xdr:row>8</xdr:row>
      <xdr:rowOff>595</xdr:rowOff>
    </xdr:from>
    <xdr:to>
      <xdr:col>18</xdr:col>
      <xdr:colOff>64889</xdr:colOff>
      <xdr:row>8</xdr:row>
      <xdr:rowOff>152995</xdr:rowOff>
    </xdr:to>
    <xdr:sp macro="" textlink="">
      <xdr:nvSpPr>
        <xdr:cNvPr id="22" name="Terminal 122"/>
        <xdr:cNvSpPr/>
      </xdr:nvSpPr>
      <xdr:spPr>
        <a:xfrm rot="16200000">
          <a:off x="7684294" y="1523999"/>
          <a:ext cx="152400" cy="153591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19</xdr:col>
      <xdr:colOff>0</xdr:colOff>
      <xdr:row>8</xdr:row>
      <xdr:rowOff>76200</xdr:rowOff>
    </xdr:from>
    <xdr:to>
      <xdr:col>22</xdr:col>
      <xdr:colOff>0</xdr:colOff>
      <xdr:row>8</xdr:row>
      <xdr:rowOff>76200</xdr:rowOff>
    </xdr:to>
    <xdr:sp macro="" textlink="">
      <xdr:nvSpPr>
        <xdr:cNvPr id="23" name="Line 64"/>
        <xdr:cNvSpPr>
          <a:spLocks noChangeShapeType="1"/>
        </xdr:cNvSpPr>
      </xdr:nvSpPr>
      <xdr:spPr bwMode="auto">
        <a:xfrm>
          <a:off x="7924800" y="1600200"/>
          <a:ext cx="1466850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0</xdr:colOff>
      <xdr:row>8</xdr:row>
      <xdr:rowOff>76200</xdr:rowOff>
    </xdr:from>
    <xdr:to>
      <xdr:col>18</xdr:col>
      <xdr:colOff>0</xdr:colOff>
      <xdr:row>8</xdr:row>
      <xdr:rowOff>76200</xdr:rowOff>
    </xdr:to>
    <xdr:sp macro="" textlink="">
      <xdr:nvSpPr>
        <xdr:cNvPr id="24" name="Line 65"/>
        <xdr:cNvSpPr>
          <a:spLocks noChangeShapeType="1"/>
        </xdr:cNvSpPr>
      </xdr:nvSpPr>
      <xdr:spPr bwMode="auto">
        <a:xfrm>
          <a:off x="6477000" y="1600200"/>
          <a:ext cx="12954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0</xdr:colOff>
      <xdr:row>8</xdr:row>
      <xdr:rowOff>76200</xdr:rowOff>
    </xdr:from>
    <xdr:to>
      <xdr:col>16</xdr:col>
      <xdr:colOff>0</xdr:colOff>
      <xdr:row>16</xdr:row>
      <xdr:rowOff>76200</xdr:rowOff>
    </xdr:to>
    <xdr:sp macro="" textlink="">
      <xdr:nvSpPr>
        <xdr:cNvPr id="25" name="Line 66"/>
        <xdr:cNvSpPr>
          <a:spLocks noChangeShapeType="1"/>
        </xdr:cNvSpPr>
      </xdr:nvSpPr>
      <xdr:spPr bwMode="auto">
        <a:xfrm flipV="1">
          <a:off x="6229350" y="1600200"/>
          <a:ext cx="247650" cy="1524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18</xdr:col>
      <xdr:colOff>0</xdr:colOff>
      <xdr:row>15</xdr:row>
      <xdr:rowOff>0</xdr:rowOff>
    </xdr:from>
    <xdr:to>
      <xdr:col>19</xdr:col>
      <xdr:colOff>0</xdr:colOff>
      <xdr:row>15</xdr:row>
      <xdr:rowOff>152400</xdr:rowOff>
    </xdr:to>
    <xdr:sp macro="" textlink="">
      <xdr:nvSpPr>
        <xdr:cNvPr id="26" name="Oval 67"/>
        <xdr:cNvSpPr>
          <a:spLocks noChangeArrowheads="1"/>
        </xdr:cNvSpPr>
      </xdr:nvSpPr>
      <xdr:spPr bwMode="auto">
        <a:xfrm>
          <a:off x="7772400" y="285750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16</xdr:col>
      <xdr:colOff>0</xdr:colOff>
      <xdr:row>15</xdr:row>
      <xdr:rowOff>76200</xdr:rowOff>
    </xdr:from>
    <xdr:to>
      <xdr:col>18</xdr:col>
      <xdr:colOff>0</xdr:colOff>
      <xdr:row>15</xdr:row>
      <xdr:rowOff>76200</xdr:rowOff>
    </xdr:to>
    <xdr:sp macro="" textlink="">
      <xdr:nvSpPr>
        <xdr:cNvPr id="27" name="Line 68"/>
        <xdr:cNvSpPr>
          <a:spLocks noChangeShapeType="1"/>
        </xdr:cNvSpPr>
      </xdr:nvSpPr>
      <xdr:spPr bwMode="auto">
        <a:xfrm>
          <a:off x="6477000" y="2933700"/>
          <a:ext cx="12954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0</xdr:colOff>
      <xdr:row>15</xdr:row>
      <xdr:rowOff>76200</xdr:rowOff>
    </xdr:from>
    <xdr:to>
      <xdr:col>16</xdr:col>
      <xdr:colOff>0</xdr:colOff>
      <xdr:row>16</xdr:row>
      <xdr:rowOff>76200</xdr:rowOff>
    </xdr:to>
    <xdr:sp macro="" textlink="">
      <xdr:nvSpPr>
        <xdr:cNvPr id="28" name="Line 69"/>
        <xdr:cNvSpPr>
          <a:spLocks noChangeShapeType="1"/>
        </xdr:cNvSpPr>
      </xdr:nvSpPr>
      <xdr:spPr bwMode="auto">
        <a:xfrm flipV="1">
          <a:off x="6229350" y="2933700"/>
          <a:ext cx="247650" cy="190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18</xdr:col>
      <xdr:colOff>0</xdr:colOff>
      <xdr:row>25</xdr:row>
      <xdr:rowOff>0</xdr:rowOff>
    </xdr:from>
    <xdr:to>
      <xdr:col>19</xdr:col>
      <xdr:colOff>0</xdr:colOff>
      <xdr:row>25</xdr:row>
      <xdr:rowOff>152400</xdr:rowOff>
    </xdr:to>
    <xdr:sp macro="" textlink="">
      <xdr:nvSpPr>
        <xdr:cNvPr id="29" name="Oval 70"/>
        <xdr:cNvSpPr>
          <a:spLocks noChangeArrowheads="1"/>
        </xdr:cNvSpPr>
      </xdr:nvSpPr>
      <xdr:spPr bwMode="auto">
        <a:xfrm>
          <a:off x="7772400" y="476250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16</xdr:col>
      <xdr:colOff>0</xdr:colOff>
      <xdr:row>25</xdr:row>
      <xdr:rowOff>76200</xdr:rowOff>
    </xdr:from>
    <xdr:to>
      <xdr:col>18</xdr:col>
      <xdr:colOff>0</xdr:colOff>
      <xdr:row>25</xdr:row>
      <xdr:rowOff>76200</xdr:rowOff>
    </xdr:to>
    <xdr:sp macro="" textlink="">
      <xdr:nvSpPr>
        <xdr:cNvPr id="30" name="Line 71"/>
        <xdr:cNvSpPr>
          <a:spLocks noChangeShapeType="1"/>
        </xdr:cNvSpPr>
      </xdr:nvSpPr>
      <xdr:spPr bwMode="auto">
        <a:xfrm>
          <a:off x="6477000" y="4838700"/>
          <a:ext cx="12954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0</xdr:colOff>
      <xdr:row>16</xdr:row>
      <xdr:rowOff>76200</xdr:rowOff>
    </xdr:from>
    <xdr:to>
      <xdr:col>16</xdr:col>
      <xdr:colOff>0</xdr:colOff>
      <xdr:row>25</xdr:row>
      <xdr:rowOff>76200</xdr:rowOff>
    </xdr:to>
    <xdr:sp macro="" textlink="">
      <xdr:nvSpPr>
        <xdr:cNvPr id="31" name="Line 72"/>
        <xdr:cNvSpPr>
          <a:spLocks noChangeShapeType="1"/>
        </xdr:cNvSpPr>
      </xdr:nvSpPr>
      <xdr:spPr bwMode="auto">
        <a:xfrm>
          <a:off x="6229350" y="3124200"/>
          <a:ext cx="247650" cy="1714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21</xdr:col>
      <xdr:colOff>594122</xdr:colOff>
      <xdr:row>13</xdr:row>
      <xdr:rowOff>6549</xdr:rowOff>
    </xdr:from>
    <xdr:to>
      <xdr:col>22</xdr:col>
      <xdr:colOff>136326</xdr:colOff>
      <xdr:row>13</xdr:row>
      <xdr:rowOff>158949</xdr:rowOff>
    </xdr:to>
    <xdr:sp macro="" textlink="">
      <xdr:nvSpPr>
        <xdr:cNvPr id="32" name="Terminal 132"/>
        <xdr:cNvSpPr/>
      </xdr:nvSpPr>
      <xdr:spPr>
        <a:xfrm rot="16200000">
          <a:off x="9375874" y="2483347"/>
          <a:ext cx="152400" cy="151804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0</xdr:colOff>
      <xdr:row>13</xdr:row>
      <xdr:rowOff>76200</xdr:rowOff>
    </xdr:from>
    <xdr:to>
      <xdr:col>22</xdr:col>
      <xdr:colOff>0</xdr:colOff>
      <xdr:row>13</xdr:row>
      <xdr:rowOff>76200</xdr:rowOff>
    </xdr:to>
    <xdr:sp macro="" textlink="">
      <xdr:nvSpPr>
        <xdr:cNvPr id="33" name="Line 73"/>
        <xdr:cNvSpPr>
          <a:spLocks noChangeShapeType="1"/>
        </xdr:cNvSpPr>
      </xdr:nvSpPr>
      <xdr:spPr bwMode="auto">
        <a:xfrm>
          <a:off x="8172450" y="25527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19</xdr:col>
      <xdr:colOff>0</xdr:colOff>
      <xdr:row>13</xdr:row>
      <xdr:rowOff>76200</xdr:rowOff>
    </xdr:from>
    <xdr:to>
      <xdr:col>20</xdr:col>
      <xdr:colOff>0</xdr:colOff>
      <xdr:row>15</xdr:row>
      <xdr:rowOff>76200</xdr:rowOff>
    </xdr:to>
    <xdr:sp macro="" textlink="">
      <xdr:nvSpPr>
        <xdr:cNvPr id="34" name="Line 74"/>
        <xdr:cNvSpPr>
          <a:spLocks noChangeShapeType="1"/>
        </xdr:cNvSpPr>
      </xdr:nvSpPr>
      <xdr:spPr bwMode="auto">
        <a:xfrm flipV="1">
          <a:off x="7924800" y="2552700"/>
          <a:ext cx="247650" cy="381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21</xdr:col>
      <xdr:colOff>594122</xdr:colOff>
      <xdr:row>17</xdr:row>
      <xdr:rowOff>161330</xdr:rowOff>
    </xdr:from>
    <xdr:to>
      <xdr:col>22</xdr:col>
      <xdr:colOff>136326</xdr:colOff>
      <xdr:row>18</xdr:row>
      <xdr:rowOff>124619</xdr:rowOff>
    </xdr:to>
    <xdr:sp macro="" textlink="">
      <xdr:nvSpPr>
        <xdr:cNvPr id="35" name="Terminal 135"/>
        <xdr:cNvSpPr/>
      </xdr:nvSpPr>
      <xdr:spPr>
        <a:xfrm rot="16200000">
          <a:off x="9375179" y="3400823"/>
          <a:ext cx="153789" cy="151804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0</xdr:colOff>
      <xdr:row>18</xdr:row>
      <xdr:rowOff>76200</xdr:rowOff>
    </xdr:from>
    <xdr:to>
      <xdr:col>22</xdr:col>
      <xdr:colOff>0</xdr:colOff>
      <xdr:row>18</xdr:row>
      <xdr:rowOff>76200</xdr:rowOff>
    </xdr:to>
    <xdr:sp macro="" textlink="">
      <xdr:nvSpPr>
        <xdr:cNvPr id="36" name="Line 75"/>
        <xdr:cNvSpPr>
          <a:spLocks noChangeShapeType="1"/>
        </xdr:cNvSpPr>
      </xdr:nvSpPr>
      <xdr:spPr bwMode="auto">
        <a:xfrm>
          <a:off x="8172450" y="3505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19</xdr:col>
      <xdr:colOff>0</xdr:colOff>
      <xdr:row>15</xdr:row>
      <xdr:rowOff>76200</xdr:rowOff>
    </xdr:from>
    <xdr:to>
      <xdr:col>20</xdr:col>
      <xdr:colOff>0</xdr:colOff>
      <xdr:row>18</xdr:row>
      <xdr:rowOff>76200</xdr:rowOff>
    </xdr:to>
    <xdr:sp macro="" textlink="">
      <xdr:nvSpPr>
        <xdr:cNvPr id="37" name="Line 76"/>
        <xdr:cNvSpPr>
          <a:spLocks noChangeShapeType="1"/>
        </xdr:cNvSpPr>
      </xdr:nvSpPr>
      <xdr:spPr bwMode="auto">
        <a:xfrm>
          <a:off x="7924800" y="2933700"/>
          <a:ext cx="247650" cy="571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21</xdr:col>
      <xdr:colOff>594122</xdr:colOff>
      <xdr:row>23</xdr:row>
      <xdr:rowOff>3572</xdr:rowOff>
    </xdr:from>
    <xdr:to>
      <xdr:col>22</xdr:col>
      <xdr:colOff>136326</xdr:colOff>
      <xdr:row>23</xdr:row>
      <xdr:rowOff>155972</xdr:rowOff>
    </xdr:to>
    <xdr:sp macro="" textlink="">
      <xdr:nvSpPr>
        <xdr:cNvPr id="38" name="Terminal 138"/>
        <xdr:cNvSpPr/>
      </xdr:nvSpPr>
      <xdr:spPr>
        <a:xfrm rot="16200000">
          <a:off x="9375874" y="4385370"/>
          <a:ext cx="152400" cy="151804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0</xdr:colOff>
      <xdr:row>23</xdr:row>
      <xdr:rowOff>76200</xdr:rowOff>
    </xdr:from>
    <xdr:to>
      <xdr:col>22</xdr:col>
      <xdr:colOff>0</xdr:colOff>
      <xdr:row>23</xdr:row>
      <xdr:rowOff>76200</xdr:rowOff>
    </xdr:to>
    <xdr:sp macro="" textlink="">
      <xdr:nvSpPr>
        <xdr:cNvPr id="39" name="Line 77"/>
        <xdr:cNvSpPr>
          <a:spLocks noChangeShapeType="1"/>
        </xdr:cNvSpPr>
      </xdr:nvSpPr>
      <xdr:spPr bwMode="auto">
        <a:xfrm>
          <a:off x="8172450" y="44577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19</xdr:col>
      <xdr:colOff>0</xdr:colOff>
      <xdr:row>23</xdr:row>
      <xdr:rowOff>76200</xdr:rowOff>
    </xdr:from>
    <xdr:to>
      <xdr:col>20</xdr:col>
      <xdr:colOff>0</xdr:colOff>
      <xdr:row>25</xdr:row>
      <xdr:rowOff>76200</xdr:rowOff>
    </xdr:to>
    <xdr:sp macro="" textlink="">
      <xdr:nvSpPr>
        <xdr:cNvPr id="40" name="Line 78"/>
        <xdr:cNvSpPr>
          <a:spLocks noChangeShapeType="1"/>
        </xdr:cNvSpPr>
      </xdr:nvSpPr>
      <xdr:spPr bwMode="auto">
        <a:xfrm flipV="1">
          <a:off x="7924800" y="4457700"/>
          <a:ext cx="247650" cy="381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21</xdr:col>
      <xdr:colOff>594122</xdr:colOff>
      <xdr:row>27</xdr:row>
      <xdr:rowOff>158354</xdr:rowOff>
    </xdr:from>
    <xdr:to>
      <xdr:col>22</xdr:col>
      <xdr:colOff>136326</xdr:colOff>
      <xdr:row>28</xdr:row>
      <xdr:rowOff>121643</xdr:rowOff>
    </xdr:to>
    <xdr:sp macro="" textlink="">
      <xdr:nvSpPr>
        <xdr:cNvPr id="41" name="Terminal 141"/>
        <xdr:cNvSpPr/>
      </xdr:nvSpPr>
      <xdr:spPr>
        <a:xfrm rot="16200000">
          <a:off x="9375179" y="5302847"/>
          <a:ext cx="153789" cy="151804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0</xdr:colOff>
      <xdr:row>28</xdr:row>
      <xdr:rowOff>76200</xdr:rowOff>
    </xdr:from>
    <xdr:to>
      <xdr:col>22</xdr:col>
      <xdr:colOff>0</xdr:colOff>
      <xdr:row>28</xdr:row>
      <xdr:rowOff>76200</xdr:rowOff>
    </xdr:to>
    <xdr:sp macro="" textlink="">
      <xdr:nvSpPr>
        <xdr:cNvPr id="42" name="Line 79"/>
        <xdr:cNvSpPr>
          <a:spLocks noChangeShapeType="1"/>
        </xdr:cNvSpPr>
      </xdr:nvSpPr>
      <xdr:spPr bwMode="auto">
        <a:xfrm>
          <a:off x="8172450" y="5410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19</xdr:col>
      <xdr:colOff>0</xdr:colOff>
      <xdr:row>25</xdr:row>
      <xdr:rowOff>76200</xdr:rowOff>
    </xdr:from>
    <xdr:to>
      <xdr:col>20</xdr:col>
      <xdr:colOff>0</xdr:colOff>
      <xdr:row>28</xdr:row>
      <xdr:rowOff>76200</xdr:rowOff>
    </xdr:to>
    <xdr:sp macro="" textlink="">
      <xdr:nvSpPr>
        <xdr:cNvPr id="43" name="Line 80"/>
        <xdr:cNvSpPr>
          <a:spLocks noChangeShapeType="1"/>
        </xdr:cNvSpPr>
      </xdr:nvSpPr>
      <xdr:spPr bwMode="auto">
        <a:xfrm>
          <a:off x="7924800" y="4838700"/>
          <a:ext cx="247650" cy="571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3</xdr:col>
      <xdr:colOff>0</xdr:colOff>
      <xdr:row>17</xdr:row>
      <xdr:rowOff>152400</xdr:rowOff>
    </xdr:to>
    <xdr:sp macro="" textlink="">
      <xdr:nvSpPr>
        <xdr:cNvPr id="44" name="Rectangle 81"/>
        <xdr:cNvSpPr>
          <a:spLocks noChangeArrowheads="1"/>
        </xdr:cNvSpPr>
      </xdr:nvSpPr>
      <xdr:spPr bwMode="auto">
        <a:xfrm>
          <a:off x="1219200" y="3238500"/>
          <a:ext cx="152400" cy="152400"/>
        </a:xfrm>
        <a:prstGeom prst="rect">
          <a:avLst/>
        </a:prstGeom>
        <a:noFill/>
        <a:ln w="12700">
          <a:solidFill>
            <a:srgbClr val="000000"/>
          </a:solidFill>
          <a:prstDash val="solid"/>
          <a:miter lim="800000"/>
          <a:headEnd/>
          <a:tailEnd type="none" w="med" len="med"/>
        </a:ln>
        <a:effectLst/>
      </xdr:spPr>
    </xdr:sp>
    <xdr:clientData/>
  </xdr:twoCellAnchor>
  <xdr:twoCellAnchor>
    <xdr:from>
      <xdr:col>1</xdr:col>
      <xdr:colOff>0</xdr:colOff>
      <xdr:row>17</xdr:row>
      <xdr:rowOff>76200</xdr:rowOff>
    </xdr:from>
    <xdr:to>
      <xdr:col>2</xdr:col>
      <xdr:colOff>0</xdr:colOff>
      <xdr:row>17</xdr:row>
      <xdr:rowOff>76200</xdr:rowOff>
    </xdr:to>
    <xdr:sp macro="" textlink="">
      <xdr:nvSpPr>
        <xdr:cNvPr id="45" name="Line 82"/>
        <xdr:cNvSpPr>
          <a:spLocks noChangeShapeType="1"/>
        </xdr:cNvSpPr>
      </xdr:nvSpPr>
      <xdr:spPr bwMode="auto">
        <a:xfrm>
          <a:off x="609600" y="3314700"/>
          <a:ext cx="609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3572</xdr:colOff>
      <xdr:row>3</xdr:row>
      <xdr:rowOff>152400</xdr:rowOff>
    </xdr:to>
    <xdr:sp macro="" textlink="">
      <xdr:nvSpPr>
        <xdr:cNvPr id="46" name="Terminal 122"/>
        <xdr:cNvSpPr/>
      </xdr:nvSpPr>
      <xdr:spPr>
        <a:xfrm rot="16200000">
          <a:off x="2840236" y="569714"/>
          <a:ext cx="152400" cy="155972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606028</xdr:colOff>
      <xdr:row>2</xdr:row>
      <xdr:rowOff>158353</xdr:rowOff>
    </xdr:from>
    <xdr:to>
      <xdr:col>6</xdr:col>
      <xdr:colOff>148233</xdr:colOff>
      <xdr:row>3</xdr:row>
      <xdr:rowOff>117276</xdr:rowOff>
    </xdr:to>
    <xdr:sp macro="" textlink="">
      <xdr:nvSpPr>
        <xdr:cNvPr id="2" name="Terminal 101"/>
        <xdr:cNvSpPr/>
      </xdr:nvSpPr>
      <xdr:spPr>
        <a:xfrm rot="16200000">
          <a:off x="2836069" y="538162"/>
          <a:ext cx="149423" cy="151805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3</xdr:row>
      <xdr:rowOff>76200</xdr:rowOff>
    </xdr:from>
    <xdr:to>
      <xdr:col>22</xdr:col>
      <xdr:colOff>0</xdr:colOff>
      <xdr:row>3</xdr:row>
      <xdr:rowOff>76200</xdr:rowOff>
    </xdr:to>
    <xdr:sp macro="" textlink="">
      <xdr:nvSpPr>
        <xdr:cNvPr id="3" name="Line 46"/>
        <xdr:cNvSpPr>
          <a:spLocks noChangeShapeType="1"/>
        </xdr:cNvSpPr>
      </xdr:nvSpPr>
      <xdr:spPr bwMode="auto">
        <a:xfrm>
          <a:off x="2990850" y="647700"/>
          <a:ext cx="6324600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4</xdr:col>
      <xdr:colOff>0</xdr:colOff>
      <xdr:row>3</xdr:row>
      <xdr:rowOff>76200</xdr:rowOff>
    </xdr:from>
    <xdr:to>
      <xdr:col>6</xdr:col>
      <xdr:colOff>0</xdr:colOff>
      <xdr:row>3</xdr:row>
      <xdr:rowOff>76200</xdr:rowOff>
    </xdr:to>
    <xdr:sp macro="" textlink="">
      <xdr:nvSpPr>
        <xdr:cNvPr id="4" name="Line 47"/>
        <xdr:cNvSpPr>
          <a:spLocks noChangeShapeType="1"/>
        </xdr:cNvSpPr>
      </xdr:nvSpPr>
      <xdr:spPr bwMode="auto">
        <a:xfrm>
          <a:off x="1619250" y="6477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3</xdr:col>
      <xdr:colOff>0</xdr:colOff>
      <xdr:row>3</xdr:row>
      <xdr:rowOff>76200</xdr:rowOff>
    </xdr:from>
    <xdr:to>
      <xdr:col>4</xdr:col>
      <xdr:colOff>0</xdr:colOff>
      <xdr:row>17</xdr:row>
      <xdr:rowOff>76200</xdr:rowOff>
    </xdr:to>
    <xdr:sp macro="" textlink="">
      <xdr:nvSpPr>
        <xdr:cNvPr id="5" name="Line 48"/>
        <xdr:cNvSpPr>
          <a:spLocks noChangeShapeType="1"/>
        </xdr:cNvSpPr>
      </xdr:nvSpPr>
      <xdr:spPr bwMode="auto">
        <a:xfrm flipV="1">
          <a:off x="1371600" y="647700"/>
          <a:ext cx="247650" cy="2667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6</xdr:col>
      <xdr:colOff>0</xdr:colOff>
      <xdr:row>31</xdr:row>
      <xdr:rowOff>0</xdr:rowOff>
    </xdr:from>
    <xdr:to>
      <xdr:col>7</xdr:col>
      <xdr:colOff>0</xdr:colOff>
      <xdr:row>31</xdr:row>
      <xdr:rowOff>152400</xdr:rowOff>
    </xdr:to>
    <xdr:sp macro="" textlink="">
      <xdr:nvSpPr>
        <xdr:cNvPr id="6" name="Oval 49"/>
        <xdr:cNvSpPr>
          <a:spLocks noChangeArrowheads="1"/>
        </xdr:cNvSpPr>
      </xdr:nvSpPr>
      <xdr:spPr bwMode="auto">
        <a:xfrm>
          <a:off x="2838450" y="590550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4</xdr:col>
      <xdr:colOff>0</xdr:colOff>
      <xdr:row>31</xdr:row>
      <xdr:rowOff>76200</xdr:rowOff>
    </xdr:from>
    <xdr:to>
      <xdr:col>6</xdr:col>
      <xdr:colOff>0</xdr:colOff>
      <xdr:row>31</xdr:row>
      <xdr:rowOff>76200</xdr:rowOff>
    </xdr:to>
    <xdr:sp macro="" textlink="">
      <xdr:nvSpPr>
        <xdr:cNvPr id="7" name="Line 50"/>
        <xdr:cNvSpPr>
          <a:spLocks noChangeShapeType="1"/>
        </xdr:cNvSpPr>
      </xdr:nvSpPr>
      <xdr:spPr bwMode="auto">
        <a:xfrm>
          <a:off x="1619250" y="59817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3</xdr:col>
      <xdr:colOff>0</xdr:colOff>
      <xdr:row>17</xdr:row>
      <xdr:rowOff>76200</xdr:rowOff>
    </xdr:from>
    <xdr:to>
      <xdr:col>4</xdr:col>
      <xdr:colOff>0</xdr:colOff>
      <xdr:row>31</xdr:row>
      <xdr:rowOff>76200</xdr:rowOff>
    </xdr:to>
    <xdr:sp macro="" textlink="">
      <xdr:nvSpPr>
        <xdr:cNvPr id="8" name="Line 51"/>
        <xdr:cNvSpPr>
          <a:spLocks noChangeShapeType="1"/>
        </xdr:cNvSpPr>
      </xdr:nvSpPr>
      <xdr:spPr bwMode="auto">
        <a:xfrm>
          <a:off x="1371600" y="3314700"/>
          <a:ext cx="247650" cy="2667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11</xdr:col>
      <xdr:colOff>0</xdr:colOff>
      <xdr:row>24</xdr:row>
      <xdr:rowOff>152400</xdr:rowOff>
    </xdr:to>
    <xdr:sp macro="" textlink="">
      <xdr:nvSpPr>
        <xdr:cNvPr id="9" name="Oval 52"/>
        <xdr:cNvSpPr>
          <a:spLocks noChangeArrowheads="1"/>
        </xdr:cNvSpPr>
      </xdr:nvSpPr>
      <xdr:spPr bwMode="auto">
        <a:xfrm>
          <a:off x="4457700" y="457200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8</xdr:col>
      <xdr:colOff>0</xdr:colOff>
      <xdr:row>24</xdr:row>
      <xdr:rowOff>76200</xdr:rowOff>
    </xdr:from>
    <xdr:to>
      <xdr:col>10</xdr:col>
      <xdr:colOff>0</xdr:colOff>
      <xdr:row>24</xdr:row>
      <xdr:rowOff>76200</xdr:rowOff>
    </xdr:to>
    <xdr:sp macro="" textlink="">
      <xdr:nvSpPr>
        <xdr:cNvPr id="10" name="Line 53"/>
        <xdr:cNvSpPr>
          <a:spLocks noChangeShapeType="1"/>
        </xdr:cNvSpPr>
      </xdr:nvSpPr>
      <xdr:spPr bwMode="auto">
        <a:xfrm>
          <a:off x="3238500" y="4648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0</xdr:colOff>
      <xdr:row>24</xdr:row>
      <xdr:rowOff>76200</xdr:rowOff>
    </xdr:from>
    <xdr:to>
      <xdr:col>8</xdr:col>
      <xdr:colOff>0</xdr:colOff>
      <xdr:row>31</xdr:row>
      <xdr:rowOff>76200</xdr:rowOff>
    </xdr:to>
    <xdr:sp macro="" textlink="">
      <xdr:nvSpPr>
        <xdr:cNvPr id="11" name="Line 54"/>
        <xdr:cNvSpPr>
          <a:spLocks noChangeShapeType="1"/>
        </xdr:cNvSpPr>
      </xdr:nvSpPr>
      <xdr:spPr bwMode="auto">
        <a:xfrm flipV="1">
          <a:off x="2990850" y="4648200"/>
          <a:ext cx="247650" cy="1333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9</xdr:col>
      <xdr:colOff>603052</xdr:colOff>
      <xdr:row>37</xdr:row>
      <xdr:rowOff>155377</xdr:rowOff>
    </xdr:from>
    <xdr:to>
      <xdr:col>10</xdr:col>
      <xdr:colOff>145256</xdr:colOff>
      <xdr:row>38</xdr:row>
      <xdr:rowOff>114301</xdr:rowOff>
    </xdr:to>
    <xdr:sp macro="" textlink="">
      <xdr:nvSpPr>
        <xdr:cNvPr id="12" name="Terminal 111"/>
        <xdr:cNvSpPr/>
      </xdr:nvSpPr>
      <xdr:spPr>
        <a:xfrm rot="16200000">
          <a:off x="4452342" y="7202687"/>
          <a:ext cx="149424" cy="151804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0</xdr:colOff>
      <xdr:row>38</xdr:row>
      <xdr:rowOff>76200</xdr:rowOff>
    </xdr:from>
    <xdr:to>
      <xdr:col>22</xdr:col>
      <xdr:colOff>0</xdr:colOff>
      <xdr:row>38</xdr:row>
      <xdr:rowOff>76200</xdr:rowOff>
    </xdr:to>
    <xdr:sp macro="" textlink="">
      <xdr:nvSpPr>
        <xdr:cNvPr id="13" name="Line 55"/>
        <xdr:cNvSpPr>
          <a:spLocks noChangeShapeType="1"/>
        </xdr:cNvSpPr>
      </xdr:nvSpPr>
      <xdr:spPr bwMode="auto">
        <a:xfrm>
          <a:off x="4610100" y="7315200"/>
          <a:ext cx="4705350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8</xdr:col>
      <xdr:colOff>0</xdr:colOff>
      <xdr:row>38</xdr:row>
      <xdr:rowOff>76200</xdr:rowOff>
    </xdr:from>
    <xdr:to>
      <xdr:col>10</xdr:col>
      <xdr:colOff>0</xdr:colOff>
      <xdr:row>38</xdr:row>
      <xdr:rowOff>76200</xdr:rowOff>
    </xdr:to>
    <xdr:sp macro="" textlink="">
      <xdr:nvSpPr>
        <xdr:cNvPr id="14" name="Line 56"/>
        <xdr:cNvSpPr>
          <a:spLocks noChangeShapeType="1"/>
        </xdr:cNvSpPr>
      </xdr:nvSpPr>
      <xdr:spPr bwMode="auto">
        <a:xfrm>
          <a:off x="3238500" y="7315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0</xdr:colOff>
      <xdr:row>31</xdr:row>
      <xdr:rowOff>76200</xdr:rowOff>
    </xdr:from>
    <xdr:to>
      <xdr:col>8</xdr:col>
      <xdr:colOff>0</xdr:colOff>
      <xdr:row>38</xdr:row>
      <xdr:rowOff>76200</xdr:rowOff>
    </xdr:to>
    <xdr:sp macro="" textlink="">
      <xdr:nvSpPr>
        <xdr:cNvPr id="15" name="Line 57"/>
        <xdr:cNvSpPr>
          <a:spLocks noChangeShapeType="1"/>
        </xdr:cNvSpPr>
      </xdr:nvSpPr>
      <xdr:spPr bwMode="auto">
        <a:xfrm>
          <a:off x="2990850" y="5981700"/>
          <a:ext cx="247650" cy="1333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15</xdr:col>
      <xdr:colOff>0</xdr:colOff>
      <xdr:row>16</xdr:row>
      <xdr:rowOff>152400</xdr:rowOff>
    </xdr:to>
    <xdr:sp macro="" textlink="">
      <xdr:nvSpPr>
        <xdr:cNvPr id="16" name="Rectangle 58"/>
        <xdr:cNvSpPr>
          <a:spLocks noChangeArrowheads="1"/>
        </xdr:cNvSpPr>
      </xdr:nvSpPr>
      <xdr:spPr bwMode="auto">
        <a:xfrm>
          <a:off x="6076950" y="3048000"/>
          <a:ext cx="152400" cy="152400"/>
        </a:xfrm>
        <a:prstGeom prst="rect">
          <a:avLst/>
        </a:prstGeom>
        <a:noFill/>
        <a:ln w="12700">
          <a:solidFill>
            <a:srgbClr val="000000"/>
          </a:solidFill>
          <a:prstDash val="solid"/>
          <a:miter lim="800000"/>
          <a:headEnd/>
          <a:tailEnd type="none" w="med" len="med"/>
        </a:ln>
        <a:effectLst/>
      </xdr:spPr>
    </xdr:sp>
    <xdr:clientData/>
  </xdr:twoCellAnchor>
  <xdr:twoCellAnchor>
    <xdr:from>
      <xdr:col>12</xdr:col>
      <xdr:colOff>0</xdr:colOff>
      <xdr:row>16</xdr:row>
      <xdr:rowOff>76200</xdr:rowOff>
    </xdr:from>
    <xdr:to>
      <xdr:col>14</xdr:col>
      <xdr:colOff>0</xdr:colOff>
      <xdr:row>16</xdr:row>
      <xdr:rowOff>76200</xdr:rowOff>
    </xdr:to>
    <xdr:sp macro="" textlink="">
      <xdr:nvSpPr>
        <xdr:cNvPr id="17" name="Line 59"/>
        <xdr:cNvSpPr>
          <a:spLocks noChangeShapeType="1"/>
        </xdr:cNvSpPr>
      </xdr:nvSpPr>
      <xdr:spPr bwMode="auto">
        <a:xfrm>
          <a:off x="4857750" y="3124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11</xdr:col>
      <xdr:colOff>0</xdr:colOff>
      <xdr:row>16</xdr:row>
      <xdr:rowOff>76200</xdr:rowOff>
    </xdr:from>
    <xdr:to>
      <xdr:col>12</xdr:col>
      <xdr:colOff>0</xdr:colOff>
      <xdr:row>24</xdr:row>
      <xdr:rowOff>76200</xdr:rowOff>
    </xdr:to>
    <xdr:sp macro="" textlink="">
      <xdr:nvSpPr>
        <xdr:cNvPr id="18" name="Line 60"/>
        <xdr:cNvSpPr>
          <a:spLocks noChangeShapeType="1"/>
        </xdr:cNvSpPr>
      </xdr:nvSpPr>
      <xdr:spPr bwMode="auto">
        <a:xfrm flipV="1">
          <a:off x="4610100" y="3124200"/>
          <a:ext cx="247650" cy="1524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13</xdr:col>
      <xdr:colOff>600075</xdr:colOff>
      <xdr:row>33</xdr:row>
      <xdr:rowOff>596</xdr:rowOff>
    </xdr:from>
    <xdr:to>
      <xdr:col>14</xdr:col>
      <xdr:colOff>142280</xdr:colOff>
      <xdr:row>33</xdr:row>
      <xdr:rowOff>152996</xdr:rowOff>
    </xdr:to>
    <xdr:sp macro="" textlink="">
      <xdr:nvSpPr>
        <xdr:cNvPr id="19" name="Terminal 118"/>
        <xdr:cNvSpPr/>
      </xdr:nvSpPr>
      <xdr:spPr>
        <a:xfrm rot="16200000">
          <a:off x="6067128" y="6287393"/>
          <a:ext cx="152400" cy="151805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0</xdr:colOff>
      <xdr:row>33</xdr:row>
      <xdr:rowOff>76200</xdr:rowOff>
    </xdr:from>
    <xdr:to>
      <xdr:col>22</xdr:col>
      <xdr:colOff>0</xdr:colOff>
      <xdr:row>33</xdr:row>
      <xdr:rowOff>76200</xdr:rowOff>
    </xdr:to>
    <xdr:sp macro="" textlink="">
      <xdr:nvSpPr>
        <xdr:cNvPr id="20" name="Line 61"/>
        <xdr:cNvSpPr>
          <a:spLocks noChangeShapeType="1"/>
        </xdr:cNvSpPr>
      </xdr:nvSpPr>
      <xdr:spPr bwMode="auto">
        <a:xfrm>
          <a:off x="6229350" y="6362700"/>
          <a:ext cx="3086100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12</xdr:col>
      <xdr:colOff>0</xdr:colOff>
      <xdr:row>33</xdr:row>
      <xdr:rowOff>76200</xdr:rowOff>
    </xdr:from>
    <xdr:to>
      <xdr:col>14</xdr:col>
      <xdr:colOff>0</xdr:colOff>
      <xdr:row>33</xdr:row>
      <xdr:rowOff>76200</xdr:rowOff>
    </xdr:to>
    <xdr:sp macro="" textlink="">
      <xdr:nvSpPr>
        <xdr:cNvPr id="21" name="Line 62"/>
        <xdr:cNvSpPr>
          <a:spLocks noChangeShapeType="1"/>
        </xdr:cNvSpPr>
      </xdr:nvSpPr>
      <xdr:spPr bwMode="auto">
        <a:xfrm>
          <a:off x="4857750" y="63627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11</xdr:col>
      <xdr:colOff>0</xdr:colOff>
      <xdr:row>24</xdr:row>
      <xdr:rowOff>76200</xdr:rowOff>
    </xdr:from>
    <xdr:to>
      <xdr:col>12</xdr:col>
      <xdr:colOff>0</xdr:colOff>
      <xdr:row>33</xdr:row>
      <xdr:rowOff>76200</xdr:rowOff>
    </xdr:to>
    <xdr:sp macro="" textlink="">
      <xdr:nvSpPr>
        <xdr:cNvPr id="22" name="Line 63"/>
        <xdr:cNvSpPr>
          <a:spLocks noChangeShapeType="1"/>
        </xdr:cNvSpPr>
      </xdr:nvSpPr>
      <xdr:spPr bwMode="auto">
        <a:xfrm>
          <a:off x="4610100" y="4648200"/>
          <a:ext cx="247650" cy="1714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17</xdr:col>
      <xdr:colOff>597098</xdr:colOff>
      <xdr:row>8</xdr:row>
      <xdr:rowOff>595</xdr:rowOff>
    </xdr:from>
    <xdr:to>
      <xdr:col>18</xdr:col>
      <xdr:colOff>139303</xdr:colOff>
      <xdr:row>8</xdr:row>
      <xdr:rowOff>152995</xdr:rowOff>
    </xdr:to>
    <xdr:sp macro="" textlink="">
      <xdr:nvSpPr>
        <xdr:cNvPr id="23" name="Terminal 122"/>
        <xdr:cNvSpPr/>
      </xdr:nvSpPr>
      <xdr:spPr>
        <a:xfrm rot="16200000">
          <a:off x="7683401" y="1524892"/>
          <a:ext cx="152400" cy="151805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19</xdr:col>
      <xdr:colOff>0</xdr:colOff>
      <xdr:row>8</xdr:row>
      <xdr:rowOff>76200</xdr:rowOff>
    </xdr:from>
    <xdr:to>
      <xdr:col>22</xdr:col>
      <xdr:colOff>0</xdr:colOff>
      <xdr:row>8</xdr:row>
      <xdr:rowOff>76200</xdr:rowOff>
    </xdr:to>
    <xdr:sp macro="" textlink="">
      <xdr:nvSpPr>
        <xdr:cNvPr id="24" name="Line 64"/>
        <xdr:cNvSpPr>
          <a:spLocks noChangeShapeType="1"/>
        </xdr:cNvSpPr>
      </xdr:nvSpPr>
      <xdr:spPr bwMode="auto">
        <a:xfrm>
          <a:off x="7848600" y="1600200"/>
          <a:ext cx="1466850" cy="0"/>
        </a:xfrm>
        <a:prstGeom prst="line">
          <a:avLst/>
        </a:prstGeom>
        <a:noFill/>
        <a:ln w="0">
          <a:solidFill>
            <a:srgbClr val="000000"/>
          </a:solidFill>
          <a:prstDash val="dot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16</xdr:col>
      <xdr:colOff>0</xdr:colOff>
      <xdr:row>8</xdr:row>
      <xdr:rowOff>76200</xdr:rowOff>
    </xdr:from>
    <xdr:to>
      <xdr:col>18</xdr:col>
      <xdr:colOff>0</xdr:colOff>
      <xdr:row>8</xdr:row>
      <xdr:rowOff>76200</xdr:rowOff>
    </xdr:to>
    <xdr:sp macro="" textlink="">
      <xdr:nvSpPr>
        <xdr:cNvPr id="25" name="Line 65"/>
        <xdr:cNvSpPr>
          <a:spLocks noChangeShapeType="1"/>
        </xdr:cNvSpPr>
      </xdr:nvSpPr>
      <xdr:spPr bwMode="auto">
        <a:xfrm>
          <a:off x="6477000" y="1600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0</xdr:colOff>
      <xdr:row>8</xdr:row>
      <xdr:rowOff>76200</xdr:rowOff>
    </xdr:from>
    <xdr:to>
      <xdr:col>16</xdr:col>
      <xdr:colOff>0</xdr:colOff>
      <xdr:row>16</xdr:row>
      <xdr:rowOff>76200</xdr:rowOff>
    </xdr:to>
    <xdr:sp macro="" textlink="">
      <xdr:nvSpPr>
        <xdr:cNvPr id="26" name="Line 66"/>
        <xdr:cNvSpPr>
          <a:spLocks noChangeShapeType="1"/>
        </xdr:cNvSpPr>
      </xdr:nvSpPr>
      <xdr:spPr bwMode="auto">
        <a:xfrm flipV="1">
          <a:off x="6229350" y="1600200"/>
          <a:ext cx="247650" cy="1524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18</xdr:col>
      <xdr:colOff>0</xdr:colOff>
      <xdr:row>15</xdr:row>
      <xdr:rowOff>0</xdr:rowOff>
    </xdr:from>
    <xdr:to>
      <xdr:col>19</xdr:col>
      <xdr:colOff>0</xdr:colOff>
      <xdr:row>15</xdr:row>
      <xdr:rowOff>152400</xdr:rowOff>
    </xdr:to>
    <xdr:sp macro="" textlink="">
      <xdr:nvSpPr>
        <xdr:cNvPr id="27" name="Oval 67"/>
        <xdr:cNvSpPr>
          <a:spLocks noChangeArrowheads="1"/>
        </xdr:cNvSpPr>
      </xdr:nvSpPr>
      <xdr:spPr bwMode="auto">
        <a:xfrm>
          <a:off x="7696200" y="285750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16</xdr:col>
      <xdr:colOff>0</xdr:colOff>
      <xdr:row>15</xdr:row>
      <xdr:rowOff>76200</xdr:rowOff>
    </xdr:from>
    <xdr:to>
      <xdr:col>18</xdr:col>
      <xdr:colOff>0</xdr:colOff>
      <xdr:row>15</xdr:row>
      <xdr:rowOff>76200</xdr:rowOff>
    </xdr:to>
    <xdr:sp macro="" textlink="">
      <xdr:nvSpPr>
        <xdr:cNvPr id="28" name="Line 68"/>
        <xdr:cNvSpPr>
          <a:spLocks noChangeShapeType="1"/>
        </xdr:cNvSpPr>
      </xdr:nvSpPr>
      <xdr:spPr bwMode="auto">
        <a:xfrm>
          <a:off x="6477000" y="29337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0</xdr:colOff>
      <xdr:row>15</xdr:row>
      <xdr:rowOff>76200</xdr:rowOff>
    </xdr:from>
    <xdr:to>
      <xdr:col>16</xdr:col>
      <xdr:colOff>0</xdr:colOff>
      <xdr:row>16</xdr:row>
      <xdr:rowOff>76200</xdr:rowOff>
    </xdr:to>
    <xdr:sp macro="" textlink="">
      <xdr:nvSpPr>
        <xdr:cNvPr id="29" name="Line 69"/>
        <xdr:cNvSpPr>
          <a:spLocks noChangeShapeType="1"/>
        </xdr:cNvSpPr>
      </xdr:nvSpPr>
      <xdr:spPr bwMode="auto">
        <a:xfrm flipV="1">
          <a:off x="6229350" y="2933700"/>
          <a:ext cx="247650" cy="190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18</xdr:col>
      <xdr:colOff>0</xdr:colOff>
      <xdr:row>25</xdr:row>
      <xdr:rowOff>0</xdr:rowOff>
    </xdr:from>
    <xdr:to>
      <xdr:col>19</xdr:col>
      <xdr:colOff>0</xdr:colOff>
      <xdr:row>25</xdr:row>
      <xdr:rowOff>152400</xdr:rowOff>
    </xdr:to>
    <xdr:sp macro="" textlink="">
      <xdr:nvSpPr>
        <xdr:cNvPr id="30" name="Oval 70"/>
        <xdr:cNvSpPr>
          <a:spLocks noChangeArrowheads="1"/>
        </xdr:cNvSpPr>
      </xdr:nvSpPr>
      <xdr:spPr bwMode="auto">
        <a:xfrm>
          <a:off x="7696200" y="4762500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16</xdr:col>
      <xdr:colOff>0</xdr:colOff>
      <xdr:row>25</xdr:row>
      <xdr:rowOff>76200</xdr:rowOff>
    </xdr:from>
    <xdr:to>
      <xdr:col>18</xdr:col>
      <xdr:colOff>0</xdr:colOff>
      <xdr:row>25</xdr:row>
      <xdr:rowOff>76200</xdr:rowOff>
    </xdr:to>
    <xdr:sp macro="" textlink="">
      <xdr:nvSpPr>
        <xdr:cNvPr id="31" name="Line 71"/>
        <xdr:cNvSpPr>
          <a:spLocks noChangeShapeType="1"/>
        </xdr:cNvSpPr>
      </xdr:nvSpPr>
      <xdr:spPr bwMode="auto">
        <a:xfrm>
          <a:off x="6477000" y="48387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15</xdr:col>
      <xdr:colOff>0</xdr:colOff>
      <xdr:row>16</xdr:row>
      <xdr:rowOff>76200</xdr:rowOff>
    </xdr:from>
    <xdr:to>
      <xdr:col>16</xdr:col>
      <xdr:colOff>0</xdr:colOff>
      <xdr:row>25</xdr:row>
      <xdr:rowOff>76200</xdr:rowOff>
    </xdr:to>
    <xdr:sp macro="" textlink="">
      <xdr:nvSpPr>
        <xdr:cNvPr id="32" name="Line 72"/>
        <xdr:cNvSpPr>
          <a:spLocks noChangeShapeType="1"/>
        </xdr:cNvSpPr>
      </xdr:nvSpPr>
      <xdr:spPr bwMode="auto">
        <a:xfrm>
          <a:off x="6229350" y="3124200"/>
          <a:ext cx="247650" cy="1714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21</xdr:col>
      <xdr:colOff>594122</xdr:colOff>
      <xdr:row>13</xdr:row>
      <xdr:rowOff>6549</xdr:rowOff>
    </xdr:from>
    <xdr:to>
      <xdr:col>22</xdr:col>
      <xdr:colOff>136327</xdr:colOff>
      <xdr:row>13</xdr:row>
      <xdr:rowOff>158949</xdr:rowOff>
    </xdr:to>
    <xdr:sp macro="" textlink="">
      <xdr:nvSpPr>
        <xdr:cNvPr id="33" name="Terminal 132"/>
        <xdr:cNvSpPr/>
      </xdr:nvSpPr>
      <xdr:spPr>
        <a:xfrm rot="16200000">
          <a:off x="9299675" y="2483346"/>
          <a:ext cx="152400" cy="151805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0</xdr:colOff>
      <xdr:row>13</xdr:row>
      <xdr:rowOff>76200</xdr:rowOff>
    </xdr:from>
    <xdr:to>
      <xdr:col>22</xdr:col>
      <xdr:colOff>0</xdr:colOff>
      <xdr:row>13</xdr:row>
      <xdr:rowOff>76200</xdr:rowOff>
    </xdr:to>
    <xdr:sp macro="" textlink="">
      <xdr:nvSpPr>
        <xdr:cNvPr id="34" name="Line 73"/>
        <xdr:cNvSpPr>
          <a:spLocks noChangeShapeType="1"/>
        </xdr:cNvSpPr>
      </xdr:nvSpPr>
      <xdr:spPr bwMode="auto">
        <a:xfrm>
          <a:off x="8096250" y="25527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19</xdr:col>
      <xdr:colOff>0</xdr:colOff>
      <xdr:row>13</xdr:row>
      <xdr:rowOff>76200</xdr:rowOff>
    </xdr:from>
    <xdr:to>
      <xdr:col>20</xdr:col>
      <xdr:colOff>0</xdr:colOff>
      <xdr:row>15</xdr:row>
      <xdr:rowOff>76200</xdr:rowOff>
    </xdr:to>
    <xdr:sp macro="" textlink="">
      <xdr:nvSpPr>
        <xdr:cNvPr id="35" name="Line 74"/>
        <xdr:cNvSpPr>
          <a:spLocks noChangeShapeType="1"/>
        </xdr:cNvSpPr>
      </xdr:nvSpPr>
      <xdr:spPr bwMode="auto">
        <a:xfrm flipV="1">
          <a:off x="7848600" y="2552700"/>
          <a:ext cx="247650" cy="381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21</xdr:col>
      <xdr:colOff>594122</xdr:colOff>
      <xdr:row>17</xdr:row>
      <xdr:rowOff>161330</xdr:rowOff>
    </xdr:from>
    <xdr:to>
      <xdr:col>22</xdr:col>
      <xdr:colOff>136327</xdr:colOff>
      <xdr:row>18</xdr:row>
      <xdr:rowOff>120254</xdr:rowOff>
    </xdr:to>
    <xdr:sp macro="" textlink="">
      <xdr:nvSpPr>
        <xdr:cNvPr id="36" name="Terminal 135"/>
        <xdr:cNvSpPr/>
      </xdr:nvSpPr>
      <xdr:spPr>
        <a:xfrm rot="16200000">
          <a:off x="9301163" y="3398639"/>
          <a:ext cx="149424" cy="151805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0</xdr:colOff>
      <xdr:row>18</xdr:row>
      <xdr:rowOff>76200</xdr:rowOff>
    </xdr:from>
    <xdr:to>
      <xdr:col>22</xdr:col>
      <xdr:colOff>0</xdr:colOff>
      <xdr:row>18</xdr:row>
      <xdr:rowOff>76200</xdr:rowOff>
    </xdr:to>
    <xdr:sp macro="" textlink="">
      <xdr:nvSpPr>
        <xdr:cNvPr id="37" name="Line 75"/>
        <xdr:cNvSpPr>
          <a:spLocks noChangeShapeType="1"/>
        </xdr:cNvSpPr>
      </xdr:nvSpPr>
      <xdr:spPr bwMode="auto">
        <a:xfrm>
          <a:off x="8096250" y="3505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19</xdr:col>
      <xdr:colOff>0</xdr:colOff>
      <xdr:row>15</xdr:row>
      <xdr:rowOff>76200</xdr:rowOff>
    </xdr:from>
    <xdr:to>
      <xdr:col>20</xdr:col>
      <xdr:colOff>0</xdr:colOff>
      <xdr:row>18</xdr:row>
      <xdr:rowOff>76200</xdr:rowOff>
    </xdr:to>
    <xdr:sp macro="" textlink="">
      <xdr:nvSpPr>
        <xdr:cNvPr id="38" name="Line 76"/>
        <xdr:cNvSpPr>
          <a:spLocks noChangeShapeType="1"/>
        </xdr:cNvSpPr>
      </xdr:nvSpPr>
      <xdr:spPr bwMode="auto">
        <a:xfrm>
          <a:off x="7848600" y="2933700"/>
          <a:ext cx="247650" cy="571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21</xdr:col>
      <xdr:colOff>594122</xdr:colOff>
      <xdr:row>23</xdr:row>
      <xdr:rowOff>3572</xdr:rowOff>
    </xdr:from>
    <xdr:to>
      <xdr:col>22</xdr:col>
      <xdr:colOff>136327</xdr:colOff>
      <xdr:row>23</xdr:row>
      <xdr:rowOff>155972</xdr:rowOff>
    </xdr:to>
    <xdr:sp macro="" textlink="">
      <xdr:nvSpPr>
        <xdr:cNvPr id="39" name="Terminal 138"/>
        <xdr:cNvSpPr/>
      </xdr:nvSpPr>
      <xdr:spPr>
        <a:xfrm rot="16200000">
          <a:off x="9299675" y="4385369"/>
          <a:ext cx="152400" cy="151805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0</xdr:colOff>
      <xdr:row>23</xdr:row>
      <xdr:rowOff>76200</xdr:rowOff>
    </xdr:from>
    <xdr:to>
      <xdr:col>22</xdr:col>
      <xdr:colOff>0</xdr:colOff>
      <xdr:row>23</xdr:row>
      <xdr:rowOff>76200</xdr:rowOff>
    </xdr:to>
    <xdr:sp macro="" textlink="">
      <xdr:nvSpPr>
        <xdr:cNvPr id="40" name="Line 77"/>
        <xdr:cNvSpPr>
          <a:spLocks noChangeShapeType="1"/>
        </xdr:cNvSpPr>
      </xdr:nvSpPr>
      <xdr:spPr bwMode="auto">
        <a:xfrm>
          <a:off x="8096250" y="44577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19</xdr:col>
      <xdr:colOff>0</xdr:colOff>
      <xdr:row>23</xdr:row>
      <xdr:rowOff>76200</xdr:rowOff>
    </xdr:from>
    <xdr:to>
      <xdr:col>20</xdr:col>
      <xdr:colOff>0</xdr:colOff>
      <xdr:row>25</xdr:row>
      <xdr:rowOff>76200</xdr:rowOff>
    </xdr:to>
    <xdr:sp macro="" textlink="">
      <xdr:nvSpPr>
        <xdr:cNvPr id="41" name="Line 78"/>
        <xdr:cNvSpPr>
          <a:spLocks noChangeShapeType="1"/>
        </xdr:cNvSpPr>
      </xdr:nvSpPr>
      <xdr:spPr bwMode="auto">
        <a:xfrm flipV="1">
          <a:off x="7848600" y="4457700"/>
          <a:ext cx="247650" cy="381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21</xdr:col>
      <xdr:colOff>594122</xdr:colOff>
      <xdr:row>27</xdr:row>
      <xdr:rowOff>158354</xdr:rowOff>
    </xdr:from>
    <xdr:to>
      <xdr:col>22</xdr:col>
      <xdr:colOff>136327</xdr:colOff>
      <xdr:row>28</xdr:row>
      <xdr:rowOff>117277</xdr:rowOff>
    </xdr:to>
    <xdr:sp macro="" textlink="">
      <xdr:nvSpPr>
        <xdr:cNvPr id="42" name="Terminal 141"/>
        <xdr:cNvSpPr/>
      </xdr:nvSpPr>
      <xdr:spPr>
        <a:xfrm rot="16200000">
          <a:off x="9301163" y="5300663"/>
          <a:ext cx="149423" cy="151805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0</xdr:colOff>
      <xdr:row>28</xdr:row>
      <xdr:rowOff>76200</xdr:rowOff>
    </xdr:from>
    <xdr:to>
      <xdr:col>22</xdr:col>
      <xdr:colOff>0</xdr:colOff>
      <xdr:row>28</xdr:row>
      <xdr:rowOff>76200</xdr:rowOff>
    </xdr:to>
    <xdr:sp macro="" textlink="">
      <xdr:nvSpPr>
        <xdr:cNvPr id="43" name="Line 79"/>
        <xdr:cNvSpPr>
          <a:spLocks noChangeShapeType="1"/>
        </xdr:cNvSpPr>
      </xdr:nvSpPr>
      <xdr:spPr bwMode="auto">
        <a:xfrm>
          <a:off x="8096250" y="5410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19</xdr:col>
      <xdr:colOff>0</xdr:colOff>
      <xdr:row>25</xdr:row>
      <xdr:rowOff>76200</xdr:rowOff>
    </xdr:from>
    <xdr:to>
      <xdr:col>20</xdr:col>
      <xdr:colOff>0</xdr:colOff>
      <xdr:row>28</xdr:row>
      <xdr:rowOff>76200</xdr:rowOff>
    </xdr:to>
    <xdr:sp macro="" textlink="">
      <xdr:nvSpPr>
        <xdr:cNvPr id="44" name="Line 80"/>
        <xdr:cNvSpPr>
          <a:spLocks noChangeShapeType="1"/>
        </xdr:cNvSpPr>
      </xdr:nvSpPr>
      <xdr:spPr bwMode="auto">
        <a:xfrm>
          <a:off x="7848600" y="4838700"/>
          <a:ext cx="247650" cy="571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3</xdr:col>
      <xdr:colOff>0</xdr:colOff>
      <xdr:row>17</xdr:row>
      <xdr:rowOff>152400</xdr:rowOff>
    </xdr:to>
    <xdr:sp macro="" textlink="">
      <xdr:nvSpPr>
        <xdr:cNvPr id="45" name="Rectangle 81"/>
        <xdr:cNvSpPr>
          <a:spLocks noChangeArrowheads="1"/>
        </xdr:cNvSpPr>
      </xdr:nvSpPr>
      <xdr:spPr bwMode="auto">
        <a:xfrm>
          <a:off x="1219200" y="3238500"/>
          <a:ext cx="152400" cy="152400"/>
        </a:xfrm>
        <a:prstGeom prst="rect">
          <a:avLst/>
        </a:prstGeom>
        <a:noFill/>
        <a:ln w="12700">
          <a:solidFill>
            <a:srgbClr val="000000"/>
          </a:solidFill>
          <a:prstDash val="solid"/>
          <a:miter lim="800000"/>
          <a:headEnd/>
          <a:tailEnd type="none" w="med" len="med"/>
        </a:ln>
        <a:effectLst/>
      </xdr:spPr>
    </xdr:sp>
    <xdr:clientData/>
  </xdr:twoCellAnchor>
  <xdr:twoCellAnchor>
    <xdr:from>
      <xdr:col>1</xdr:col>
      <xdr:colOff>0</xdr:colOff>
      <xdr:row>17</xdr:row>
      <xdr:rowOff>76200</xdr:rowOff>
    </xdr:from>
    <xdr:to>
      <xdr:col>2</xdr:col>
      <xdr:colOff>0</xdr:colOff>
      <xdr:row>17</xdr:row>
      <xdr:rowOff>76200</xdr:rowOff>
    </xdr:to>
    <xdr:sp macro="" textlink="">
      <xdr:nvSpPr>
        <xdr:cNvPr id="46" name="Line 82"/>
        <xdr:cNvSpPr>
          <a:spLocks noChangeShapeType="1"/>
        </xdr:cNvSpPr>
      </xdr:nvSpPr>
      <xdr:spPr bwMode="auto">
        <a:xfrm>
          <a:off x="609600" y="3314700"/>
          <a:ext cx="609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8</xdr:row>
      <xdr:rowOff>0</xdr:rowOff>
    </xdr:from>
    <xdr:to>
      <xdr:col>8</xdr:col>
      <xdr:colOff>0</xdr:colOff>
      <xdr:row>8</xdr:row>
      <xdr:rowOff>152400</xdr:rowOff>
    </xdr:to>
    <xdr:sp macro="" textlink="">
      <xdr:nvSpPr>
        <xdr:cNvPr id="2" name="Rectangle 68"/>
        <xdr:cNvSpPr>
          <a:spLocks noChangeArrowheads="1"/>
        </xdr:cNvSpPr>
      </xdr:nvSpPr>
      <xdr:spPr bwMode="auto">
        <a:xfrm>
          <a:off x="2838450" y="1524000"/>
          <a:ext cx="152400" cy="152400"/>
        </a:xfrm>
        <a:prstGeom prst="rect">
          <a:avLst/>
        </a:prstGeom>
        <a:noFill/>
        <a:ln w="12700">
          <a:solidFill>
            <a:srgbClr val="000000"/>
          </a:solidFill>
          <a:prstDash val="solid"/>
          <a:miter lim="800000"/>
          <a:headEnd/>
          <a:tailEnd type="none" w="med" len="med"/>
        </a:ln>
        <a:effectLst/>
      </xdr:spPr>
    </xdr:sp>
    <xdr:clientData/>
  </xdr:twoCellAnchor>
  <xdr:twoCellAnchor>
    <xdr:from>
      <xdr:col>5</xdr:col>
      <xdr:colOff>0</xdr:colOff>
      <xdr:row>8</xdr:row>
      <xdr:rowOff>76200</xdr:rowOff>
    </xdr:from>
    <xdr:to>
      <xdr:col>7</xdr:col>
      <xdr:colOff>0</xdr:colOff>
      <xdr:row>8</xdr:row>
      <xdr:rowOff>76200</xdr:rowOff>
    </xdr:to>
    <xdr:sp macro="" textlink="">
      <xdr:nvSpPr>
        <xdr:cNvPr id="3" name="Line 69"/>
        <xdr:cNvSpPr>
          <a:spLocks noChangeShapeType="1"/>
        </xdr:cNvSpPr>
      </xdr:nvSpPr>
      <xdr:spPr bwMode="auto">
        <a:xfrm>
          <a:off x="1619250" y="1600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4</xdr:col>
      <xdr:colOff>0</xdr:colOff>
      <xdr:row>8</xdr:row>
      <xdr:rowOff>76200</xdr:rowOff>
    </xdr:from>
    <xdr:to>
      <xdr:col>5</xdr:col>
      <xdr:colOff>0</xdr:colOff>
      <xdr:row>23</xdr:row>
      <xdr:rowOff>76200</xdr:rowOff>
    </xdr:to>
    <xdr:sp macro="" textlink="">
      <xdr:nvSpPr>
        <xdr:cNvPr id="4" name="Line 70"/>
        <xdr:cNvSpPr>
          <a:spLocks noChangeShapeType="1"/>
        </xdr:cNvSpPr>
      </xdr:nvSpPr>
      <xdr:spPr bwMode="auto">
        <a:xfrm flipV="1">
          <a:off x="1371600" y="1600200"/>
          <a:ext cx="247650" cy="28670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7</xdr:col>
      <xdr:colOff>0</xdr:colOff>
      <xdr:row>23</xdr:row>
      <xdr:rowOff>0</xdr:rowOff>
    </xdr:from>
    <xdr:to>
      <xdr:col>8</xdr:col>
      <xdr:colOff>0</xdr:colOff>
      <xdr:row>23</xdr:row>
      <xdr:rowOff>152400</xdr:rowOff>
    </xdr:to>
    <xdr:sp macro="" textlink="">
      <xdr:nvSpPr>
        <xdr:cNvPr id="5" name="Rectangle 71"/>
        <xdr:cNvSpPr>
          <a:spLocks noChangeArrowheads="1"/>
        </xdr:cNvSpPr>
      </xdr:nvSpPr>
      <xdr:spPr bwMode="auto">
        <a:xfrm>
          <a:off x="2838450" y="4391025"/>
          <a:ext cx="152400" cy="152400"/>
        </a:xfrm>
        <a:prstGeom prst="rect">
          <a:avLst/>
        </a:prstGeom>
        <a:noFill/>
        <a:ln w="12700">
          <a:solidFill>
            <a:srgbClr val="000000"/>
          </a:solidFill>
          <a:prstDash val="solid"/>
          <a:miter lim="800000"/>
          <a:headEnd/>
          <a:tailEnd type="none" w="med" len="med"/>
        </a:ln>
        <a:effectLst/>
      </xdr:spPr>
    </xdr:sp>
    <xdr:clientData/>
  </xdr:twoCellAnchor>
  <xdr:twoCellAnchor>
    <xdr:from>
      <xdr:col>5</xdr:col>
      <xdr:colOff>0</xdr:colOff>
      <xdr:row>23</xdr:row>
      <xdr:rowOff>76200</xdr:rowOff>
    </xdr:from>
    <xdr:to>
      <xdr:col>7</xdr:col>
      <xdr:colOff>0</xdr:colOff>
      <xdr:row>23</xdr:row>
      <xdr:rowOff>76200</xdr:rowOff>
    </xdr:to>
    <xdr:sp macro="" textlink="">
      <xdr:nvSpPr>
        <xdr:cNvPr id="6" name="Line 72"/>
        <xdr:cNvSpPr>
          <a:spLocks noChangeShapeType="1"/>
        </xdr:cNvSpPr>
      </xdr:nvSpPr>
      <xdr:spPr bwMode="auto">
        <a:xfrm>
          <a:off x="1619250" y="4467225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4</xdr:col>
      <xdr:colOff>0</xdr:colOff>
      <xdr:row>23</xdr:row>
      <xdr:rowOff>76200</xdr:rowOff>
    </xdr:from>
    <xdr:to>
      <xdr:col>5</xdr:col>
      <xdr:colOff>0</xdr:colOff>
      <xdr:row>23</xdr:row>
      <xdr:rowOff>76200</xdr:rowOff>
    </xdr:to>
    <xdr:sp macro="" textlink="">
      <xdr:nvSpPr>
        <xdr:cNvPr id="7" name="Line 73"/>
        <xdr:cNvSpPr>
          <a:spLocks noChangeShapeType="1"/>
        </xdr:cNvSpPr>
      </xdr:nvSpPr>
      <xdr:spPr bwMode="auto">
        <a:xfrm>
          <a:off x="1371600" y="4467225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7</xdr:col>
      <xdr:colOff>0</xdr:colOff>
      <xdr:row>38</xdr:row>
      <xdr:rowOff>0</xdr:rowOff>
    </xdr:from>
    <xdr:to>
      <xdr:col>8</xdr:col>
      <xdr:colOff>0</xdr:colOff>
      <xdr:row>38</xdr:row>
      <xdr:rowOff>152400</xdr:rowOff>
    </xdr:to>
    <xdr:sp macro="" textlink="">
      <xdr:nvSpPr>
        <xdr:cNvPr id="8" name="Rectangle 74"/>
        <xdr:cNvSpPr>
          <a:spLocks noChangeArrowheads="1"/>
        </xdr:cNvSpPr>
      </xdr:nvSpPr>
      <xdr:spPr bwMode="auto">
        <a:xfrm>
          <a:off x="2838450" y="7258050"/>
          <a:ext cx="152400" cy="152400"/>
        </a:xfrm>
        <a:prstGeom prst="rect">
          <a:avLst/>
        </a:prstGeom>
        <a:noFill/>
        <a:ln w="12700">
          <a:solidFill>
            <a:srgbClr val="000000"/>
          </a:solidFill>
          <a:prstDash val="solid"/>
          <a:miter lim="800000"/>
          <a:headEnd/>
          <a:tailEnd type="none" w="med" len="med"/>
        </a:ln>
        <a:effectLst/>
      </xdr:spPr>
    </xdr:sp>
    <xdr:clientData/>
  </xdr:twoCellAnchor>
  <xdr:twoCellAnchor>
    <xdr:from>
      <xdr:col>5</xdr:col>
      <xdr:colOff>0</xdr:colOff>
      <xdr:row>38</xdr:row>
      <xdr:rowOff>76200</xdr:rowOff>
    </xdr:from>
    <xdr:to>
      <xdr:col>7</xdr:col>
      <xdr:colOff>0</xdr:colOff>
      <xdr:row>38</xdr:row>
      <xdr:rowOff>76200</xdr:rowOff>
    </xdr:to>
    <xdr:sp macro="" textlink="">
      <xdr:nvSpPr>
        <xdr:cNvPr id="9" name="Line 75"/>
        <xdr:cNvSpPr>
          <a:spLocks noChangeShapeType="1"/>
        </xdr:cNvSpPr>
      </xdr:nvSpPr>
      <xdr:spPr bwMode="auto">
        <a:xfrm>
          <a:off x="1619250" y="733425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4</xdr:col>
      <xdr:colOff>0</xdr:colOff>
      <xdr:row>23</xdr:row>
      <xdr:rowOff>76200</xdr:rowOff>
    </xdr:from>
    <xdr:to>
      <xdr:col>5</xdr:col>
      <xdr:colOff>0</xdr:colOff>
      <xdr:row>38</xdr:row>
      <xdr:rowOff>76200</xdr:rowOff>
    </xdr:to>
    <xdr:sp macro="" textlink="">
      <xdr:nvSpPr>
        <xdr:cNvPr id="10" name="Line 76"/>
        <xdr:cNvSpPr>
          <a:spLocks noChangeShapeType="1"/>
        </xdr:cNvSpPr>
      </xdr:nvSpPr>
      <xdr:spPr bwMode="auto">
        <a:xfrm>
          <a:off x="1371600" y="4467225"/>
          <a:ext cx="247650" cy="28670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0</xdr:colOff>
      <xdr:row>3</xdr:row>
      <xdr:rowOff>152400</xdr:rowOff>
    </xdr:to>
    <xdr:sp macro="" textlink="">
      <xdr:nvSpPr>
        <xdr:cNvPr id="11" name="Terminal 97"/>
        <xdr:cNvSpPr/>
      </xdr:nvSpPr>
      <xdr:spPr>
        <a:xfrm rot="16200000">
          <a:off x="4457700" y="571500"/>
          <a:ext cx="152400" cy="152400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0</xdr:colOff>
      <xdr:row>3</xdr:row>
      <xdr:rowOff>76200</xdr:rowOff>
    </xdr:from>
    <xdr:to>
      <xdr:col>11</xdr:col>
      <xdr:colOff>0</xdr:colOff>
      <xdr:row>3</xdr:row>
      <xdr:rowOff>76200</xdr:rowOff>
    </xdr:to>
    <xdr:sp macro="" textlink="">
      <xdr:nvSpPr>
        <xdr:cNvPr id="12" name="Line 77"/>
        <xdr:cNvSpPr>
          <a:spLocks noChangeShapeType="1"/>
        </xdr:cNvSpPr>
      </xdr:nvSpPr>
      <xdr:spPr bwMode="auto">
        <a:xfrm>
          <a:off x="3238500" y="6477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8</xdr:col>
      <xdr:colOff>0</xdr:colOff>
      <xdr:row>3</xdr:row>
      <xdr:rowOff>76200</xdr:rowOff>
    </xdr:from>
    <xdr:to>
      <xdr:col>9</xdr:col>
      <xdr:colOff>0</xdr:colOff>
      <xdr:row>8</xdr:row>
      <xdr:rowOff>76200</xdr:rowOff>
    </xdr:to>
    <xdr:sp macro="" textlink="">
      <xdr:nvSpPr>
        <xdr:cNvPr id="13" name="Line 78"/>
        <xdr:cNvSpPr>
          <a:spLocks noChangeShapeType="1"/>
        </xdr:cNvSpPr>
      </xdr:nvSpPr>
      <xdr:spPr bwMode="auto">
        <a:xfrm flipV="1">
          <a:off x="2990850" y="6477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11</xdr:col>
      <xdr:colOff>0</xdr:colOff>
      <xdr:row>8</xdr:row>
      <xdr:rowOff>0</xdr:rowOff>
    </xdr:from>
    <xdr:to>
      <xdr:col>12</xdr:col>
      <xdr:colOff>0</xdr:colOff>
      <xdr:row>8</xdr:row>
      <xdr:rowOff>152400</xdr:rowOff>
    </xdr:to>
    <xdr:sp macro="" textlink="">
      <xdr:nvSpPr>
        <xdr:cNvPr id="14" name="Terminal 100"/>
        <xdr:cNvSpPr/>
      </xdr:nvSpPr>
      <xdr:spPr>
        <a:xfrm rot="16200000">
          <a:off x="4457700" y="1524000"/>
          <a:ext cx="152400" cy="152400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0</xdr:colOff>
      <xdr:row>8</xdr:row>
      <xdr:rowOff>76200</xdr:rowOff>
    </xdr:from>
    <xdr:to>
      <xdr:col>11</xdr:col>
      <xdr:colOff>0</xdr:colOff>
      <xdr:row>8</xdr:row>
      <xdr:rowOff>76200</xdr:rowOff>
    </xdr:to>
    <xdr:sp macro="" textlink="">
      <xdr:nvSpPr>
        <xdr:cNvPr id="15" name="Line 79"/>
        <xdr:cNvSpPr>
          <a:spLocks noChangeShapeType="1"/>
        </xdr:cNvSpPr>
      </xdr:nvSpPr>
      <xdr:spPr bwMode="auto">
        <a:xfrm>
          <a:off x="3238500" y="1600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8</xdr:col>
      <xdr:colOff>0</xdr:colOff>
      <xdr:row>8</xdr:row>
      <xdr:rowOff>76200</xdr:rowOff>
    </xdr:from>
    <xdr:to>
      <xdr:col>9</xdr:col>
      <xdr:colOff>0</xdr:colOff>
      <xdr:row>8</xdr:row>
      <xdr:rowOff>76200</xdr:rowOff>
    </xdr:to>
    <xdr:sp macro="" textlink="">
      <xdr:nvSpPr>
        <xdr:cNvPr id="16" name="Line 80"/>
        <xdr:cNvSpPr>
          <a:spLocks noChangeShapeType="1"/>
        </xdr:cNvSpPr>
      </xdr:nvSpPr>
      <xdr:spPr bwMode="auto">
        <a:xfrm>
          <a:off x="2990850" y="16002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11</xdr:col>
      <xdr:colOff>0</xdr:colOff>
      <xdr:row>13</xdr:row>
      <xdr:rowOff>0</xdr:rowOff>
    </xdr:from>
    <xdr:to>
      <xdr:col>12</xdr:col>
      <xdr:colOff>0</xdr:colOff>
      <xdr:row>13</xdr:row>
      <xdr:rowOff>152400</xdr:rowOff>
    </xdr:to>
    <xdr:sp macro="" textlink="">
      <xdr:nvSpPr>
        <xdr:cNvPr id="17" name="Terminal 103"/>
        <xdr:cNvSpPr/>
      </xdr:nvSpPr>
      <xdr:spPr>
        <a:xfrm rot="16200000">
          <a:off x="4457700" y="2476500"/>
          <a:ext cx="152400" cy="152400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0</xdr:colOff>
      <xdr:row>13</xdr:row>
      <xdr:rowOff>76200</xdr:rowOff>
    </xdr:from>
    <xdr:to>
      <xdr:col>11</xdr:col>
      <xdr:colOff>0</xdr:colOff>
      <xdr:row>13</xdr:row>
      <xdr:rowOff>76200</xdr:rowOff>
    </xdr:to>
    <xdr:sp macro="" textlink="">
      <xdr:nvSpPr>
        <xdr:cNvPr id="18" name="Line 81"/>
        <xdr:cNvSpPr>
          <a:spLocks noChangeShapeType="1"/>
        </xdr:cNvSpPr>
      </xdr:nvSpPr>
      <xdr:spPr bwMode="auto">
        <a:xfrm>
          <a:off x="3238500" y="25527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8</xdr:col>
      <xdr:colOff>0</xdr:colOff>
      <xdr:row>8</xdr:row>
      <xdr:rowOff>76200</xdr:rowOff>
    </xdr:from>
    <xdr:to>
      <xdr:col>9</xdr:col>
      <xdr:colOff>0</xdr:colOff>
      <xdr:row>13</xdr:row>
      <xdr:rowOff>76200</xdr:rowOff>
    </xdr:to>
    <xdr:sp macro="" textlink="">
      <xdr:nvSpPr>
        <xdr:cNvPr id="19" name="Line 82"/>
        <xdr:cNvSpPr>
          <a:spLocks noChangeShapeType="1"/>
        </xdr:cNvSpPr>
      </xdr:nvSpPr>
      <xdr:spPr bwMode="auto">
        <a:xfrm>
          <a:off x="2990850" y="16002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11</xdr:col>
      <xdr:colOff>0</xdr:colOff>
      <xdr:row>18</xdr:row>
      <xdr:rowOff>0</xdr:rowOff>
    </xdr:from>
    <xdr:to>
      <xdr:col>12</xdr:col>
      <xdr:colOff>0</xdr:colOff>
      <xdr:row>18</xdr:row>
      <xdr:rowOff>152400</xdr:rowOff>
    </xdr:to>
    <xdr:sp macro="" textlink="">
      <xdr:nvSpPr>
        <xdr:cNvPr id="20" name="Terminal 106"/>
        <xdr:cNvSpPr/>
      </xdr:nvSpPr>
      <xdr:spPr>
        <a:xfrm rot="16200000">
          <a:off x="4457700" y="3429000"/>
          <a:ext cx="152400" cy="152400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0</xdr:colOff>
      <xdr:row>18</xdr:row>
      <xdr:rowOff>76200</xdr:rowOff>
    </xdr:from>
    <xdr:to>
      <xdr:col>11</xdr:col>
      <xdr:colOff>0</xdr:colOff>
      <xdr:row>18</xdr:row>
      <xdr:rowOff>76200</xdr:rowOff>
    </xdr:to>
    <xdr:sp macro="" textlink="">
      <xdr:nvSpPr>
        <xdr:cNvPr id="21" name="Line 83"/>
        <xdr:cNvSpPr>
          <a:spLocks noChangeShapeType="1"/>
        </xdr:cNvSpPr>
      </xdr:nvSpPr>
      <xdr:spPr bwMode="auto">
        <a:xfrm>
          <a:off x="3238500" y="3505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8</xdr:col>
      <xdr:colOff>0</xdr:colOff>
      <xdr:row>18</xdr:row>
      <xdr:rowOff>76200</xdr:rowOff>
    </xdr:from>
    <xdr:to>
      <xdr:col>9</xdr:col>
      <xdr:colOff>0</xdr:colOff>
      <xdr:row>23</xdr:row>
      <xdr:rowOff>76200</xdr:rowOff>
    </xdr:to>
    <xdr:sp macro="" textlink="">
      <xdr:nvSpPr>
        <xdr:cNvPr id="22" name="Line 84"/>
        <xdr:cNvSpPr>
          <a:spLocks noChangeShapeType="1"/>
        </xdr:cNvSpPr>
      </xdr:nvSpPr>
      <xdr:spPr bwMode="auto">
        <a:xfrm flipV="1">
          <a:off x="2990850" y="3505200"/>
          <a:ext cx="247650" cy="9620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11</xdr:col>
      <xdr:colOff>0</xdr:colOff>
      <xdr:row>23</xdr:row>
      <xdr:rowOff>0</xdr:rowOff>
    </xdr:from>
    <xdr:to>
      <xdr:col>12</xdr:col>
      <xdr:colOff>0</xdr:colOff>
      <xdr:row>23</xdr:row>
      <xdr:rowOff>152400</xdr:rowOff>
    </xdr:to>
    <xdr:sp macro="" textlink="">
      <xdr:nvSpPr>
        <xdr:cNvPr id="23" name="Terminal 109"/>
        <xdr:cNvSpPr/>
      </xdr:nvSpPr>
      <xdr:spPr>
        <a:xfrm rot="16200000">
          <a:off x="4457700" y="4391025"/>
          <a:ext cx="152400" cy="152400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0</xdr:colOff>
      <xdr:row>23</xdr:row>
      <xdr:rowOff>76200</xdr:rowOff>
    </xdr:from>
    <xdr:to>
      <xdr:col>11</xdr:col>
      <xdr:colOff>0</xdr:colOff>
      <xdr:row>23</xdr:row>
      <xdr:rowOff>76200</xdr:rowOff>
    </xdr:to>
    <xdr:sp macro="" textlink="">
      <xdr:nvSpPr>
        <xdr:cNvPr id="24" name="Line 85"/>
        <xdr:cNvSpPr>
          <a:spLocks noChangeShapeType="1"/>
        </xdr:cNvSpPr>
      </xdr:nvSpPr>
      <xdr:spPr bwMode="auto">
        <a:xfrm>
          <a:off x="3238500" y="4467225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8</xdr:col>
      <xdr:colOff>0</xdr:colOff>
      <xdr:row>23</xdr:row>
      <xdr:rowOff>76200</xdr:rowOff>
    </xdr:from>
    <xdr:to>
      <xdr:col>9</xdr:col>
      <xdr:colOff>0</xdr:colOff>
      <xdr:row>23</xdr:row>
      <xdr:rowOff>76200</xdr:rowOff>
    </xdr:to>
    <xdr:sp macro="" textlink="">
      <xdr:nvSpPr>
        <xdr:cNvPr id="25" name="Line 86"/>
        <xdr:cNvSpPr>
          <a:spLocks noChangeShapeType="1"/>
        </xdr:cNvSpPr>
      </xdr:nvSpPr>
      <xdr:spPr bwMode="auto">
        <a:xfrm>
          <a:off x="2990850" y="4467225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11</xdr:col>
      <xdr:colOff>0</xdr:colOff>
      <xdr:row>28</xdr:row>
      <xdr:rowOff>0</xdr:rowOff>
    </xdr:from>
    <xdr:to>
      <xdr:col>12</xdr:col>
      <xdr:colOff>0</xdr:colOff>
      <xdr:row>28</xdr:row>
      <xdr:rowOff>152400</xdr:rowOff>
    </xdr:to>
    <xdr:sp macro="" textlink="">
      <xdr:nvSpPr>
        <xdr:cNvPr id="26" name="Terminal 112"/>
        <xdr:cNvSpPr/>
      </xdr:nvSpPr>
      <xdr:spPr>
        <a:xfrm rot="16200000">
          <a:off x="4457700" y="5353050"/>
          <a:ext cx="152400" cy="152400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0</xdr:colOff>
      <xdr:row>28</xdr:row>
      <xdr:rowOff>76200</xdr:rowOff>
    </xdr:from>
    <xdr:to>
      <xdr:col>11</xdr:col>
      <xdr:colOff>0</xdr:colOff>
      <xdr:row>28</xdr:row>
      <xdr:rowOff>76200</xdr:rowOff>
    </xdr:to>
    <xdr:sp macro="" textlink="">
      <xdr:nvSpPr>
        <xdr:cNvPr id="27" name="Line 87"/>
        <xdr:cNvSpPr>
          <a:spLocks noChangeShapeType="1"/>
        </xdr:cNvSpPr>
      </xdr:nvSpPr>
      <xdr:spPr bwMode="auto">
        <a:xfrm>
          <a:off x="3238500" y="542925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8</xdr:col>
      <xdr:colOff>0</xdr:colOff>
      <xdr:row>23</xdr:row>
      <xdr:rowOff>76200</xdr:rowOff>
    </xdr:from>
    <xdr:to>
      <xdr:col>9</xdr:col>
      <xdr:colOff>0</xdr:colOff>
      <xdr:row>28</xdr:row>
      <xdr:rowOff>76200</xdr:rowOff>
    </xdr:to>
    <xdr:sp macro="" textlink="">
      <xdr:nvSpPr>
        <xdr:cNvPr id="28" name="Line 88"/>
        <xdr:cNvSpPr>
          <a:spLocks noChangeShapeType="1"/>
        </xdr:cNvSpPr>
      </xdr:nvSpPr>
      <xdr:spPr bwMode="auto">
        <a:xfrm>
          <a:off x="2990850" y="4467225"/>
          <a:ext cx="247650" cy="962025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11</xdr:col>
      <xdr:colOff>0</xdr:colOff>
      <xdr:row>33</xdr:row>
      <xdr:rowOff>0</xdr:rowOff>
    </xdr:from>
    <xdr:to>
      <xdr:col>12</xdr:col>
      <xdr:colOff>0</xdr:colOff>
      <xdr:row>33</xdr:row>
      <xdr:rowOff>152400</xdr:rowOff>
    </xdr:to>
    <xdr:sp macro="" textlink="">
      <xdr:nvSpPr>
        <xdr:cNvPr id="29" name="Terminal 115"/>
        <xdr:cNvSpPr/>
      </xdr:nvSpPr>
      <xdr:spPr>
        <a:xfrm rot="16200000">
          <a:off x="4457700" y="6305550"/>
          <a:ext cx="152400" cy="152400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0</xdr:colOff>
      <xdr:row>33</xdr:row>
      <xdr:rowOff>76200</xdr:rowOff>
    </xdr:from>
    <xdr:to>
      <xdr:col>11</xdr:col>
      <xdr:colOff>0</xdr:colOff>
      <xdr:row>33</xdr:row>
      <xdr:rowOff>76200</xdr:rowOff>
    </xdr:to>
    <xdr:sp macro="" textlink="">
      <xdr:nvSpPr>
        <xdr:cNvPr id="30" name="Line 89"/>
        <xdr:cNvSpPr>
          <a:spLocks noChangeShapeType="1"/>
        </xdr:cNvSpPr>
      </xdr:nvSpPr>
      <xdr:spPr bwMode="auto">
        <a:xfrm>
          <a:off x="3238500" y="638175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8</xdr:col>
      <xdr:colOff>0</xdr:colOff>
      <xdr:row>33</xdr:row>
      <xdr:rowOff>76200</xdr:rowOff>
    </xdr:from>
    <xdr:to>
      <xdr:col>9</xdr:col>
      <xdr:colOff>0</xdr:colOff>
      <xdr:row>38</xdr:row>
      <xdr:rowOff>76200</xdr:rowOff>
    </xdr:to>
    <xdr:sp macro="" textlink="">
      <xdr:nvSpPr>
        <xdr:cNvPr id="31" name="Line 90"/>
        <xdr:cNvSpPr>
          <a:spLocks noChangeShapeType="1"/>
        </xdr:cNvSpPr>
      </xdr:nvSpPr>
      <xdr:spPr bwMode="auto">
        <a:xfrm flipV="1">
          <a:off x="2990850" y="638175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11</xdr:col>
      <xdr:colOff>0</xdr:colOff>
      <xdr:row>38</xdr:row>
      <xdr:rowOff>0</xdr:rowOff>
    </xdr:from>
    <xdr:to>
      <xdr:col>12</xdr:col>
      <xdr:colOff>0</xdr:colOff>
      <xdr:row>38</xdr:row>
      <xdr:rowOff>152400</xdr:rowOff>
    </xdr:to>
    <xdr:sp macro="" textlink="">
      <xdr:nvSpPr>
        <xdr:cNvPr id="32" name="Terminal 118"/>
        <xdr:cNvSpPr/>
      </xdr:nvSpPr>
      <xdr:spPr>
        <a:xfrm rot="16200000">
          <a:off x="4457700" y="7258050"/>
          <a:ext cx="152400" cy="152400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0</xdr:colOff>
      <xdr:row>38</xdr:row>
      <xdr:rowOff>76200</xdr:rowOff>
    </xdr:from>
    <xdr:to>
      <xdr:col>11</xdr:col>
      <xdr:colOff>0</xdr:colOff>
      <xdr:row>38</xdr:row>
      <xdr:rowOff>76200</xdr:rowOff>
    </xdr:to>
    <xdr:sp macro="" textlink="">
      <xdr:nvSpPr>
        <xdr:cNvPr id="33" name="Line 91"/>
        <xdr:cNvSpPr>
          <a:spLocks noChangeShapeType="1"/>
        </xdr:cNvSpPr>
      </xdr:nvSpPr>
      <xdr:spPr bwMode="auto">
        <a:xfrm>
          <a:off x="3238500" y="733425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8</xdr:col>
      <xdr:colOff>0</xdr:colOff>
      <xdr:row>38</xdr:row>
      <xdr:rowOff>76200</xdr:rowOff>
    </xdr:from>
    <xdr:to>
      <xdr:col>9</xdr:col>
      <xdr:colOff>0</xdr:colOff>
      <xdr:row>38</xdr:row>
      <xdr:rowOff>76200</xdr:rowOff>
    </xdr:to>
    <xdr:sp macro="" textlink="">
      <xdr:nvSpPr>
        <xdr:cNvPr id="34" name="Line 92"/>
        <xdr:cNvSpPr>
          <a:spLocks noChangeShapeType="1"/>
        </xdr:cNvSpPr>
      </xdr:nvSpPr>
      <xdr:spPr bwMode="auto">
        <a:xfrm>
          <a:off x="2990850" y="733425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11</xdr:col>
      <xdr:colOff>0</xdr:colOff>
      <xdr:row>43</xdr:row>
      <xdr:rowOff>0</xdr:rowOff>
    </xdr:from>
    <xdr:to>
      <xdr:col>12</xdr:col>
      <xdr:colOff>0</xdr:colOff>
      <xdr:row>43</xdr:row>
      <xdr:rowOff>152400</xdr:rowOff>
    </xdr:to>
    <xdr:sp macro="" textlink="">
      <xdr:nvSpPr>
        <xdr:cNvPr id="35" name="Terminal 121"/>
        <xdr:cNvSpPr/>
      </xdr:nvSpPr>
      <xdr:spPr>
        <a:xfrm rot="16200000">
          <a:off x="4457700" y="8210550"/>
          <a:ext cx="152400" cy="152400"/>
        </a:xfrm>
        <a:prstGeom prst="triangle">
          <a:avLst/>
        </a:prstGeom>
        <a:solidFill>
          <a:scrgbClr r="0" g="0" b="0">
            <a:alpha val="0"/>
          </a:sc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0</xdr:colOff>
      <xdr:row>43</xdr:row>
      <xdr:rowOff>76200</xdr:rowOff>
    </xdr:from>
    <xdr:to>
      <xdr:col>11</xdr:col>
      <xdr:colOff>0</xdr:colOff>
      <xdr:row>43</xdr:row>
      <xdr:rowOff>76200</xdr:rowOff>
    </xdr:to>
    <xdr:sp macro="" textlink="">
      <xdr:nvSpPr>
        <xdr:cNvPr id="36" name="Line 93"/>
        <xdr:cNvSpPr>
          <a:spLocks noChangeShapeType="1"/>
        </xdr:cNvSpPr>
      </xdr:nvSpPr>
      <xdr:spPr bwMode="auto">
        <a:xfrm>
          <a:off x="3238500" y="828675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8</xdr:col>
      <xdr:colOff>0</xdr:colOff>
      <xdr:row>38</xdr:row>
      <xdr:rowOff>76200</xdr:rowOff>
    </xdr:from>
    <xdr:to>
      <xdr:col>9</xdr:col>
      <xdr:colOff>0</xdr:colOff>
      <xdr:row>43</xdr:row>
      <xdr:rowOff>76200</xdr:rowOff>
    </xdr:to>
    <xdr:sp macro="" textlink="">
      <xdr:nvSpPr>
        <xdr:cNvPr id="37" name="Line 94"/>
        <xdr:cNvSpPr>
          <a:spLocks noChangeShapeType="1"/>
        </xdr:cNvSpPr>
      </xdr:nvSpPr>
      <xdr:spPr bwMode="auto">
        <a:xfrm>
          <a:off x="2990850" y="733425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4</xdr:col>
      <xdr:colOff>0</xdr:colOff>
      <xdr:row>23</xdr:row>
      <xdr:rowOff>152400</xdr:rowOff>
    </xdr:to>
    <xdr:sp macro="" textlink="">
      <xdr:nvSpPr>
        <xdr:cNvPr id="38" name="Oval 95"/>
        <xdr:cNvSpPr>
          <a:spLocks noChangeArrowheads="1"/>
        </xdr:cNvSpPr>
      </xdr:nvSpPr>
      <xdr:spPr bwMode="auto">
        <a:xfrm>
          <a:off x="1219200" y="4391025"/>
          <a:ext cx="152400" cy="152400"/>
        </a:xfrm>
        <a:prstGeom prst="ellipse">
          <a:avLst/>
        </a:prstGeom>
        <a:noFill/>
        <a:ln w="12700">
          <a:solidFill>
            <a:srgbClr val="000000"/>
          </a:solidFill>
          <a:prstDash val="solid"/>
          <a:round/>
          <a:headEnd/>
          <a:tailEnd type="none" w="med" len="med"/>
        </a:ln>
        <a:effectLst/>
      </xdr:spPr>
    </xdr:sp>
    <xdr:clientData/>
  </xdr:twoCellAnchor>
  <xdr:twoCellAnchor>
    <xdr:from>
      <xdr:col>2</xdr:col>
      <xdr:colOff>0</xdr:colOff>
      <xdr:row>23</xdr:row>
      <xdr:rowOff>76200</xdr:rowOff>
    </xdr:from>
    <xdr:to>
      <xdr:col>3</xdr:col>
      <xdr:colOff>0</xdr:colOff>
      <xdr:row>23</xdr:row>
      <xdr:rowOff>76200</xdr:rowOff>
    </xdr:to>
    <xdr:sp macro="" textlink="">
      <xdr:nvSpPr>
        <xdr:cNvPr id="39" name="Line 96"/>
        <xdr:cNvSpPr>
          <a:spLocks noChangeShapeType="1"/>
        </xdr:cNvSpPr>
      </xdr:nvSpPr>
      <xdr:spPr bwMode="auto">
        <a:xfrm>
          <a:off x="609600" y="4467225"/>
          <a:ext cx="6096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0</xdr:colOff>
      <xdr:row>18</xdr:row>
      <xdr:rowOff>76200</xdr:rowOff>
    </xdr:from>
    <xdr:to>
      <xdr:col>11</xdr:col>
      <xdr:colOff>0</xdr:colOff>
      <xdr:row>18</xdr:row>
      <xdr:rowOff>76200</xdr:rowOff>
    </xdr:to>
    <xdr:sp macro="" textlink="">
      <xdr:nvSpPr>
        <xdr:cNvPr id="40" name="Line 77"/>
        <xdr:cNvSpPr>
          <a:spLocks noChangeShapeType="1"/>
        </xdr:cNvSpPr>
      </xdr:nvSpPr>
      <xdr:spPr bwMode="auto">
        <a:xfrm>
          <a:off x="3238500" y="35052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0</xdr:colOff>
      <xdr:row>23</xdr:row>
      <xdr:rowOff>76200</xdr:rowOff>
    </xdr:from>
    <xdr:to>
      <xdr:col>11</xdr:col>
      <xdr:colOff>0</xdr:colOff>
      <xdr:row>23</xdr:row>
      <xdr:rowOff>76200</xdr:rowOff>
    </xdr:to>
    <xdr:sp macro="" textlink="">
      <xdr:nvSpPr>
        <xdr:cNvPr id="41" name="Line 79"/>
        <xdr:cNvSpPr>
          <a:spLocks noChangeShapeType="1"/>
        </xdr:cNvSpPr>
      </xdr:nvSpPr>
      <xdr:spPr bwMode="auto">
        <a:xfrm>
          <a:off x="3238500" y="4467225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0</xdr:colOff>
      <xdr:row>33</xdr:row>
      <xdr:rowOff>76200</xdr:rowOff>
    </xdr:from>
    <xdr:to>
      <xdr:col>11</xdr:col>
      <xdr:colOff>0</xdr:colOff>
      <xdr:row>33</xdr:row>
      <xdr:rowOff>76200</xdr:rowOff>
    </xdr:to>
    <xdr:sp macro="" textlink="">
      <xdr:nvSpPr>
        <xdr:cNvPr id="42" name="Line 77"/>
        <xdr:cNvSpPr>
          <a:spLocks noChangeShapeType="1"/>
        </xdr:cNvSpPr>
      </xdr:nvSpPr>
      <xdr:spPr bwMode="auto">
        <a:xfrm>
          <a:off x="3238500" y="638175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0</xdr:colOff>
      <xdr:row>38</xdr:row>
      <xdr:rowOff>76200</xdr:rowOff>
    </xdr:from>
    <xdr:to>
      <xdr:col>11</xdr:col>
      <xdr:colOff>0</xdr:colOff>
      <xdr:row>38</xdr:row>
      <xdr:rowOff>76200</xdr:rowOff>
    </xdr:to>
    <xdr:sp macro="" textlink="">
      <xdr:nvSpPr>
        <xdr:cNvPr id="43" name="Line 79"/>
        <xdr:cNvSpPr>
          <a:spLocks noChangeShapeType="1"/>
        </xdr:cNvSpPr>
      </xdr:nvSpPr>
      <xdr:spPr bwMode="auto">
        <a:xfrm>
          <a:off x="3238500" y="733425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160019</xdr:colOff>
      <xdr:row>5</xdr:row>
      <xdr:rowOff>160019</xdr:rowOff>
    </xdr:to>
    <xdr:sp macro="" textlink="">
      <xdr:nvSpPr>
        <xdr:cNvPr id="2" name="Solver_shape$C$6"/>
        <xdr:cNvSpPr/>
      </xdr:nvSpPr>
      <xdr:spPr>
        <a:xfrm>
          <a:off x="1219200" y="914400"/>
          <a:ext cx="160019" cy="160019"/>
        </a:xfrm>
        <a:prstGeom prst="flowChartProcess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5</xdr:row>
      <xdr:rowOff>80010</xdr:rowOff>
    </xdr:from>
    <xdr:to>
      <xdr:col>2</xdr:col>
      <xdr:colOff>0</xdr:colOff>
      <xdr:row>5</xdr:row>
      <xdr:rowOff>80010</xdr:rowOff>
    </xdr:to>
    <xdr:cxnSp macro="">
      <xdr:nvCxnSpPr>
        <xdr:cNvPr id="3" name="Solver_line$C$6"/>
        <xdr:cNvCxnSpPr/>
      </xdr:nvCxnSpPr>
      <xdr:spPr>
        <a:xfrm>
          <a:off x="609600" y="994410"/>
          <a:ext cx="6096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160019</xdr:colOff>
      <xdr:row>3</xdr:row>
      <xdr:rowOff>80010</xdr:rowOff>
    </xdr:from>
    <xdr:to>
      <xdr:col>4</xdr:col>
      <xdr:colOff>0</xdr:colOff>
      <xdr:row>5</xdr:row>
      <xdr:rowOff>80010</xdr:rowOff>
    </xdr:to>
    <xdr:cxnSp macro="">
      <xdr:nvCxnSpPr>
        <xdr:cNvPr id="4" name="Solver_shapecon$G$4"/>
        <xdr:cNvCxnSpPr/>
      </xdr:nvCxnSpPr>
      <xdr:spPr>
        <a:xfrm flipV="1">
          <a:off x="1379219" y="628650"/>
          <a:ext cx="259081" cy="36576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sp macro="" textlink="">
      <xdr:nvSpPr>
        <xdr:cNvPr id="5" name="Solver_shape$G$4"/>
        <xdr:cNvSpPr/>
      </xdr:nvSpPr>
      <xdr:spPr>
        <a:xfrm rot="16200000">
          <a:off x="2857500" y="548640"/>
          <a:ext cx="160020" cy="160020"/>
        </a:xfrm>
        <a:prstGeom prst="flowChartExtra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3</xdr:row>
      <xdr:rowOff>80010</xdr:rowOff>
    </xdr:from>
    <xdr:to>
      <xdr:col>6</xdr:col>
      <xdr:colOff>0</xdr:colOff>
      <xdr:row>3</xdr:row>
      <xdr:rowOff>80010</xdr:rowOff>
    </xdr:to>
    <xdr:cxnSp macro="">
      <xdr:nvCxnSpPr>
        <xdr:cNvPr id="6" name="Solver_line$G$4"/>
        <xdr:cNvCxnSpPr/>
      </xdr:nvCxnSpPr>
      <xdr:spPr>
        <a:xfrm>
          <a:off x="1638300" y="628650"/>
          <a:ext cx="1219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160019</xdr:colOff>
      <xdr:row>5</xdr:row>
      <xdr:rowOff>80010</xdr:rowOff>
    </xdr:from>
    <xdr:to>
      <xdr:col>4</xdr:col>
      <xdr:colOff>0</xdr:colOff>
      <xdr:row>8</xdr:row>
      <xdr:rowOff>80010</xdr:rowOff>
    </xdr:to>
    <xdr:cxnSp macro="">
      <xdr:nvCxnSpPr>
        <xdr:cNvPr id="7" name="Solver_shapecon$G$9"/>
        <xdr:cNvCxnSpPr/>
      </xdr:nvCxnSpPr>
      <xdr:spPr>
        <a:xfrm>
          <a:off x="1379219" y="971550"/>
          <a:ext cx="259081" cy="52578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7</xdr:row>
      <xdr:rowOff>182879</xdr:rowOff>
    </xdr:from>
    <xdr:to>
      <xdr:col>7</xdr:col>
      <xdr:colOff>0</xdr:colOff>
      <xdr:row>8</xdr:row>
      <xdr:rowOff>160019</xdr:rowOff>
    </xdr:to>
    <xdr:sp macro="" textlink="">
      <xdr:nvSpPr>
        <xdr:cNvPr id="8" name="Solver_shape$G$9"/>
        <xdr:cNvSpPr/>
      </xdr:nvSpPr>
      <xdr:spPr>
        <a:xfrm rot="16200000">
          <a:off x="2857500" y="1417319"/>
          <a:ext cx="160020" cy="160020"/>
        </a:xfrm>
        <a:prstGeom prst="flowChartExtra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8</xdr:row>
      <xdr:rowOff>80010</xdr:rowOff>
    </xdr:from>
    <xdr:to>
      <xdr:col>6</xdr:col>
      <xdr:colOff>0</xdr:colOff>
      <xdr:row>8</xdr:row>
      <xdr:rowOff>80010</xdr:rowOff>
    </xdr:to>
    <xdr:cxnSp macro="">
      <xdr:nvCxnSpPr>
        <xdr:cNvPr id="9" name="Solver_line$G$9"/>
        <xdr:cNvCxnSpPr/>
      </xdr:nvCxnSpPr>
      <xdr:spPr>
        <a:xfrm>
          <a:off x="1638300" y="1497330"/>
          <a:ext cx="1219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</xdr:col>
      <xdr:colOff>19050</xdr:colOff>
      <xdr:row>8</xdr:row>
      <xdr:rowOff>152400</xdr:rowOff>
    </xdr:to>
    <xdr:sp macro="" textlink="">
      <xdr:nvSpPr>
        <xdr:cNvPr id="35" name="Solver_shape$C$9"/>
        <xdr:cNvSpPr/>
      </xdr:nvSpPr>
      <xdr:spPr>
        <a:xfrm>
          <a:off x="1219200" y="1524000"/>
          <a:ext cx="152400" cy="15240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8</xdr:row>
      <xdr:rowOff>76200</xdr:rowOff>
    </xdr:from>
    <xdr:to>
      <xdr:col>2</xdr:col>
      <xdr:colOff>0</xdr:colOff>
      <xdr:row>8</xdr:row>
      <xdr:rowOff>76200</xdr:rowOff>
    </xdr:to>
    <xdr:cxnSp macro="">
      <xdr:nvCxnSpPr>
        <xdr:cNvPr id="36" name="Solver_line$C$9"/>
        <xdr:cNvCxnSpPr/>
      </xdr:nvCxnSpPr>
      <xdr:spPr>
        <a:xfrm>
          <a:off x="609600" y="1600200"/>
          <a:ext cx="6096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76200</xdr:rowOff>
    </xdr:from>
    <xdr:to>
      <xdr:col>4</xdr:col>
      <xdr:colOff>0</xdr:colOff>
      <xdr:row>8</xdr:row>
      <xdr:rowOff>76200</xdr:rowOff>
    </xdr:to>
    <xdr:cxnSp macro="">
      <xdr:nvCxnSpPr>
        <xdr:cNvPr id="37" name="Solver_shapecon$G$4"/>
        <xdr:cNvCxnSpPr/>
      </xdr:nvCxnSpPr>
      <xdr:spPr>
        <a:xfrm flipV="1">
          <a:off x="1371600" y="647700"/>
          <a:ext cx="247650" cy="952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3</xdr:row>
      <xdr:rowOff>152400</xdr:rowOff>
    </xdr:to>
    <xdr:sp macro="" textlink="">
      <xdr:nvSpPr>
        <xdr:cNvPr id="38" name="Solver_shape$G$4"/>
        <xdr:cNvSpPr/>
      </xdr:nvSpPr>
      <xdr:spPr>
        <a:xfrm rot="16200000">
          <a:off x="2743200" y="5715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3</xdr:row>
      <xdr:rowOff>76200</xdr:rowOff>
    </xdr:from>
    <xdr:to>
      <xdr:col>6</xdr:col>
      <xdr:colOff>0</xdr:colOff>
      <xdr:row>3</xdr:row>
      <xdr:rowOff>76200</xdr:rowOff>
    </xdr:to>
    <xdr:cxnSp macro="">
      <xdr:nvCxnSpPr>
        <xdr:cNvPr id="39" name="Solver_line$G$4"/>
        <xdr:cNvCxnSpPr/>
      </xdr:nvCxnSpPr>
      <xdr:spPr>
        <a:xfrm>
          <a:off x="1619250" y="647700"/>
          <a:ext cx="11239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76200</xdr:rowOff>
    </xdr:from>
    <xdr:to>
      <xdr:col>4</xdr:col>
      <xdr:colOff>0</xdr:colOff>
      <xdr:row>8</xdr:row>
      <xdr:rowOff>76200</xdr:rowOff>
    </xdr:to>
    <xdr:cxnSp macro="">
      <xdr:nvCxnSpPr>
        <xdr:cNvPr id="40" name="Solver_shapecon$G$9"/>
        <xdr:cNvCxnSpPr/>
      </xdr:nvCxnSpPr>
      <xdr:spPr>
        <a:xfrm>
          <a:off x="1371600" y="1562100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8</xdr:row>
      <xdr:rowOff>0</xdr:rowOff>
    </xdr:from>
    <xdr:to>
      <xdr:col>7</xdr:col>
      <xdr:colOff>0</xdr:colOff>
      <xdr:row>8</xdr:row>
      <xdr:rowOff>152400</xdr:rowOff>
    </xdr:to>
    <xdr:sp macro="" textlink="">
      <xdr:nvSpPr>
        <xdr:cNvPr id="41" name="Solver_shape$G$9"/>
        <xdr:cNvSpPr/>
      </xdr:nvSpPr>
      <xdr:spPr>
        <a:xfrm rot="16200000">
          <a:off x="2743200" y="14859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8</xdr:row>
      <xdr:rowOff>76200</xdr:rowOff>
    </xdr:from>
    <xdr:to>
      <xdr:col>6</xdr:col>
      <xdr:colOff>0</xdr:colOff>
      <xdr:row>8</xdr:row>
      <xdr:rowOff>76200</xdr:rowOff>
    </xdr:to>
    <xdr:cxnSp macro="">
      <xdr:nvCxnSpPr>
        <xdr:cNvPr id="42" name="Solver_line$G$9"/>
        <xdr:cNvCxnSpPr/>
      </xdr:nvCxnSpPr>
      <xdr:spPr>
        <a:xfrm>
          <a:off x="1619250" y="1562100"/>
          <a:ext cx="11239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76200</xdr:rowOff>
    </xdr:from>
    <xdr:to>
      <xdr:col>4</xdr:col>
      <xdr:colOff>0</xdr:colOff>
      <xdr:row>13</xdr:row>
      <xdr:rowOff>76200</xdr:rowOff>
    </xdr:to>
    <xdr:cxnSp macro="">
      <xdr:nvCxnSpPr>
        <xdr:cNvPr id="43" name="Solver_shapecon$G$14"/>
        <xdr:cNvCxnSpPr/>
      </xdr:nvCxnSpPr>
      <xdr:spPr>
        <a:xfrm>
          <a:off x="1371600" y="1562100"/>
          <a:ext cx="247650" cy="914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13</xdr:row>
      <xdr:rowOff>0</xdr:rowOff>
    </xdr:from>
    <xdr:to>
      <xdr:col>7</xdr:col>
      <xdr:colOff>0</xdr:colOff>
      <xdr:row>13</xdr:row>
      <xdr:rowOff>152400</xdr:rowOff>
    </xdr:to>
    <xdr:sp macro="" textlink="">
      <xdr:nvSpPr>
        <xdr:cNvPr id="44" name="Solver_shape$G$14"/>
        <xdr:cNvSpPr/>
      </xdr:nvSpPr>
      <xdr:spPr>
        <a:xfrm rot="16200000">
          <a:off x="2743200" y="24003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13</xdr:row>
      <xdr:rowOff>76200</xdr:rowOff>
    </xdr:from>
    <xdr:to>
      <xdr:col>6</xdr:col>
      <xdr:colOff>0</xdr:colOff>
      <xdr:row>13</xdr:row>
      <xdr:rowOff>76200</xdr:rowOff>
    </xdr:to>
    <xdr:cxnSp macro="">
      <xdr:nvCxnSpPr>
        <xdr:cNvPr id="45" name="Solver_line$G$14"/>
        <xdr:cNvCxnSpPr/>
      </xdr:nvCxnSpPr>
      <xdr:spPr>
        <a:xfrm>
          <a:off x="1619250" y="2476500"/>
          <a:ext cx="11239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190499</xdr:rowOff>
    </xdr:from>
    <xdr:to>
      <xdr:col>3</xdr:col>
      <xdr:colOff>0</xdr:colOff>
      <xdr:row>16</xdr:row>
      <xdr:rowOff>0</xdr:rowOff>
    </xdr:to>
    <xdr:sp macro="" textlink="">
      <xdr:nvSpPr>
        <xdr:cNvPr id="79" name="Solver_shape$C$16"/>
        <xdr:cNvSpPr/>
      </xdr:nvSpPr>
      <xdr:spPr>
        <a:xfrm>
          <a:off x="1242060" y="2849879"/>
          <a:ext cx="160020" cy="160021"/>
        </a:xfrm>
        <a:prstGeom prst="flowChartProcess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15</xdr:row>
      <xdr:rowOff>80009</xdr:rowOff>
    </xdr:from>
    <xdr:to>
      <xdr:col>2</xdr:col>
      <xdr:colOff>0</xdr:colOff>
      <xdr:row>15</xdr:row>
      <xdr:rowOff>80009</xdr:rowOff>
    </xdr:to>
    <xdr:cxnSp macro="">
      <xdr:nvCxnSpPr>
        <xdr:cNvPr id="80" name="Solver_line$C$16"/>
        <xdr:cNvCxnSpPr/>
      </xdr:nvCxnSpPr>
      <xdr:spPr>
        <a:xfrm>
          <a:off x="609600" y="2929889"/>
          <a:ext cx="63246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80010</xdr:rowOff>
    </xdr:from>
    <xdr:to>
      <xdr:col>4</xdr:col>
      <xdr:colOff>0</xdr:colOff>
      <xdr:row>15</xdr:row>
      <xdr:rowOff>80009</xdr:rowOff>
    </xdr:to>
    <xdr:cxnSp macro="">
      <xdr:nvCxnSpPr>
        <xdr:cNvPr id="81" name="Solver_shapecon$G$9"/>
        <xdr:cNvCxnSpPr/>
      </xdr:nvCxnSpPr>
      <xdr:spPr>
        <a:xfrm flipV="1">
          <a:off x="1402080" y="1596390"/>
          <a:ext cx="259080" cy="1333499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632459</xdr:colOff>
      <xdr:row>8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82" name="Solver_shape$G$9"/>
        <xdr:cNvSpPr/>
      </xdr:nvSpPr>
      <xdr:spPr>
        <a:xfrm>
          <a:off x="2926079" y="1516380"/>
          <a:ext cx="160021" cy="160020"/>
        </a:xfrm>
        <a:prstGeom prst="flowChartConnector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8</xdr:row>
      <xdr:rowOff>80010</xdr:rowOff>
    </xdr:from>
    <xdr:to>
      <xdr:col>5</xdr:col>
      <xdr:colOff>632459</xdr:colOff>
      <xdr:row>8</xdr:row>
      <xdr:rowOff>80010</xdr:rowOff>
    </xdr:to>
    <xdr:cxnSp macro="">
      <xdr:nvCxnSpPr>
        <xdr:cNvPr id="83" name="Solver_line$G$9"/>
        <xdr:cNvCxnSpPr/>
      </xdr:nvCxnSpPr>
      <xdr:spPr>
        <a:xfrm>
          <a:off x="1661160" y="1596390"/>
          <a:ext cx="1264919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80010</xdr:rowOff>
    </xdr:from>
    <xdr:to>
      <xdr:col>7</xdr:col>
      <xdr:colOff>259079</xdr:colOff>
      <xdr:row>8</xdr:row>
      <xdr:rowOff>80010</xdr:rowOff>
    </xdr:to>
    <xdr:cxnSp macro="">
      <xdr:nvCxnSpPr>
        <xdr:cNvPr id="84" name="Solver_shapecon$K$4"/>
        <xdr:cNvCxnSpPr/>
      </xdr:nvCxnSpPr>
      <xdr:spPr>
        <a:xfrm flipV="1">
          <a:off x="3086100" y="643890"/>
          <a:ext cx="259079" cy="952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3</xdr:row>
      <xdr:rowOff>0</xdr:rowOff>
    </xdr:from>
    <xdr:to>
      <xdr:col>11</xdr:col>
      <xdr:colOff>0</xdr:colOff>
      <xdr:row>4</xdr:row>
      <xdr:rowOff>0</xdr:rowOff>
    </xdr:to>
    <xdr:sp macro="" textlink="">
      <xdr:nvSpPr>
        <xdr:cNvPr id="85" name="Solver_shape$K$4"/>
        <xdr:cNvSpPr/>
      </xdr:nvSpPr>
      <xdr:spPr>
        <a:xfrm rot="16200000">
          <a:off x="4610100" y="563880"/>
          <a:ext cx="160020" cy="160020"/>
        </a:xfrm>
        <a:prstGeom prst="flowChartExtra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259079</xdr:colOff>
      <xdr:row>3</xdr:row>
      <xdr:rowOff>80010</xdr:rowOff>
    </xdr:from>
    <xdr:to>
      <xdr:col>10</xdr:col>
      <xdr:colOff>0</xdr:colOff>
      <xdr:row>3</xdr:row>
      <xdr:rowOff>80010</xdr:rowOff>
    </xdr:to>
    <xdr:cxnSp macro="">
      <xdr:nvCxnSpPr>
        <xdr:cNvPr id="86" name="Solver_line$K$4"/>
        <xdr:cNvCxnSpPr/>
      </xdr:nvCxnSpPr>
      <xdr:spPr>
        <a:xfrm>
          <a:off x="3345179" y="643890"/>
          <a:ext cx="1264921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80010</xdr:rowOff>
    </xdr:from>
    <xdr:to>
      <xdr:col>7</xdr:col>
      <xdr:colOff>259079</xdr:colOff>
      <xdr:row>8</xdr:row>
      <xdr:rowOff>80010</xdr:rowOff>
    </xdr:to>
    <xdr:cxnSp macro="">
      <xdr:nvCxnSpPr>
        <xdr:cNvPr id="87" name="Solver_shapecon$K$9"/>
        <xdr:cNvCxnSpPr/>
      </xdr:nvCxnSpPr>
      <xdr:spPr>
        <a:xfrm>
          <a:off x="3086100" y="1565910"/>
          <a:ext cx="259079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8</xdr:row>
      <xdr:rowOff>0</xdr:rowOff>
    </xdr:from>
    <xdr:to>
      <xdr:col>11</xdr:col>
      <xdr:colOff>0</xdr:colOff>
      <xdr:row>9</xdr:row>
      <xdr:rowOff>0</xdr:rowOff>
    </xdr:to>
    <xdr:sp macro="" textlink="">
      <xdr:nvSpPr>
        <xdr:cNvPr id="88" name="Solver_shape$K$9"/>
        <xdr:cNvSpPr/>
      </xdr:nvSpPr>
      <xdr:spPr>
        <a:xfrm rot="16200000">
          <a:off x="4610100" y="1485900"/>
          <a:ext cx="160020" cy="160020"/>
        </a:xfrm>
        <a:prstGeom prst="flowChartExtra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259079</xdr:colOff>
      <xdr:row>8</xdr:row>
      <xdr:rowOff>80010</xdr:rowOff>
    </xdr:from>
    <xdr:to>
      <xdr:col>10</xdr:col>
      <xdr:colOff>0</xdr:colOff>
      <xdr:row>8</xdr:row>
      <xdr:rowOff>80010</xdr:rowOff>
    </xdr:to>
    <xdr:cxnSp macro="">
      <xdr:nvCxnSpPr>
        <xdr:cNvPr id="89" name="Solver_line$K$9"/>
        <xdr:cNvCxnSpPr/>
      </xdr:nvCxnSpPr>
      <xdr:spPr>
        <a:xfrm>
          <a:off x="3345179" y="1565910"/>
          <a:ext cx="1264921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80010</xdr:rowOff>
    </xdr:from>
    <xdr:to>
      <xdr:col>7</xdr:col>
      <xdr:colOff>259079</xdr:colOff>
      <xdr:row>13</xdr:row>
      <xdr:rowOff>80010</xdr:rowOff>
    </xdr:to>
    <xdr:cxnSp macro="">
      <xdr:nvCxnSpPr>
        <xdr:cNvPr id="90" name="Solver_shapecon$K$14"/>
        <xdr:cNvCxnSpPr/>
      </xdr:nvCxnSpPr>
      <xdr:spPr>
        <a:xfrm>
          <a:off x="3086100" y="1565910"/>
          <a:ext cx="259079" cy="92202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13</xdr:row>
      <xdr:rowOff>0</xdr:rowOff>
    </xdr:from>
    <xdr:to>
      <xdr:col>11</xdr:col>
      <xdr:colOff>0</xdr:colOff>
      <xdr:row>14</xdr:row>
      <xdr:rowOff>0</xdr:rowOff>
    </xdr:to>
    <xdr:sp macro="" textlink="">
      <xdr:nvSpPr>
        <xdr:cNvPr id="91" name="Solver_shape$K$14"/>
        <xdr:cNvSpPr/>
      </xdr:nvSpPr>
      <xdr:spPr>
        <a:xfrm rot="16200000">
          <a:off x="4610100" y="2407920"/>
          <a:ext cx="160020" cy="160020"/>
        </a:xfrm>
        <a:prstGeom prst="flowChartExtra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259079</xdr:colOff>
      <xdr:row>13</xdr:row>
      <xdr:rowOff>80010</xdr:rowOff>
    </xdr:from>
    <xdr:to>
      <xdr:col>10</xdr:col>
      <xdr:colOff>0</xdr:colOff>
      <xdr:row>13</xdr:row>
      <xdr:rowOff>80010</xdr:rowOff>
    </xdr:to>
    <xdr:cxnSp macro="">
      <xdr:nvCxnSpPr>
        <xdr:cNvPr id="92" name="Solver_line$K$14"/>
        <xdr:cNvCxnSpPr/>
      </xdr:nvCxnSpPr>
      <xdr:spPr>
        <a:xfrm>
          <a:off x="3345179" y="2487930"/>
          <a:ext cx="1264921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80010</xdr:rowOff>
    </xdr:from>
    <xdr:to>
      <xdr:col>4</xdr:col>
      <xdr:colOff>0</xdr:colOff>
      <xdr:row>18</xdr:row>
      <xdr:rowOff>80009</xdr:rowOff>
    </xdr:to>
    <xdr:cxnSp macro="">
      <xdr:nvCxnSpPr>
        <xdr:cNvPr id="93" name="Solver_shapecon$G$19"/>
        <xdr:cNvCxnSpPr/>
      </xdr:nvCxnSpPr>
      <xdr:spPr>
        <a:xfrm>
          <a:off x="1402080" y="2838450"/>
          <a:ext cx="259080" cy="541019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9525</xdr:colOff>
      <xdr:row>18</xdr:row>
      <xdr:rowOff>0</xdr:rowOff>
    </xdr:from>
    <xdr:to>
      <xdr:col>7</xdr:col>
      <xdr:colOff>9525</xdr:colOff>
      <xdr:row>19</xdr:row>
      <xdr:rowOff>0</xdr:rowOff>
    </xdr:to>
    <xdr:sp macro="" textlink="">
      <xdr:nvSpPr>
        <xdr:cNvPr id="94" name="Solver_shape$G$19"/>
        <xdr:cNvSpPr/>
      </xdr:nvSpPr>
      <xdr:spPr>
        <a:xfrm rot="16200000">
          <a:off x="2876550" y="3276600"/>
          <a:ext cx="152400" cy="152400"/>
        </a:xfrm>
        <a:prstGeom prst="flowChartExtra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18</xdr:row>
      <xdr:rowOff>80009</xdr:rowOff>
    </xdr:from>
    <xdr:to>
      <xdr:col>10</xdr:col>
      <xdr:colOff>0</xdr:colOff>
      <xdr:row>18</xdr:row>
      <xdr:rowOff>80009</xdr:rowOff>
    </xdr:to>
    <xdr:cxnSp macro="">
      <xdr:nvCxnSpPr>
        <xdr:cNvPr id="95" name="Solver_dash$G$19"/>
        <xdr:cNvCxnSpPr/>
      </xdr:nvCxnSpPr>
      <xdr:spPr>
        <a:xfrm>
          <a:off x="3086100" y="3379469"/>
          <a:ext cx="15240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80009</xdr:rowOff>
    </xdr:from>
    <xdr:to>
      <xdr:col>5</xdr:col>
      <xdr:colOff>632459</xdr:colOff>
      <xdr:row>18</xdr:row>
      <xdr:rowOff>80009</xdr:rowOff>
    </xdr:to>
    <xdr:cxnSp macro="">
      <xdr:nvCxnSpPr>
        <xdr:cNvPr id="96" name="Solver_line$G$19"/>
        <xdr:cNvCxnSpPr/>
      </xdr:nvCxnSpPr>
      <xdr:spPr>
        <a:xfrm>
          <a:off x="1661160" y="3379469"/>
          <a:ext cx="1264919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80010</xdr:rowOff>
    </xdr:from>
    <xdr:to>
      <xdr:col>4</xdr:col>
      <xdr:colOff>0</xdr:colOff>
      <xdr:row>23</xdr:row>
      <xdr:rowOff>80009</xdr:rowOff>
    </xdr:to>
    <xdr:cxnSp macro="">
      <xdr:nvCxnSpPr>
        <xdr:cNvPr id="97" name="Solver_shapecon$G$24"/>
        <xdr:cNvCxnSpPr/>
      </xdr:nvCxnSpPr>
      <xdr:spPr>
        <a:xfrm>
          <a:off x="1402080" y="2838450"/>
          <a:ext cx="259080" cy="1463039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632459</xdr:colOff>
      <xdr:row>22</xdr:row>
      <xdr:rowOff>190499</xdr:rowOff>
    </xdr:from>
    <xdr:to>
      <xdr:col>7</xdr:col>
      <xdr:colOff>0</xdr:colOff>
      <xdr:row>24</xdr:row>
      <xdr:rowOff>0</xdr:rowOff>
    </xdr:to>
    <xdr:sp macro="" textlink="">
      <xdr:nvSpPr>
        <xdr:cNvPr id="98" name="Solver_shape$G$24"/>
        <xdr:cNvSpPr/>
      </xdr:nvSpPr>
      <xdr:spPr>
        <a:xfrm rot="16200000">
          <a:off x="2926079" y="4221479"/>
          <a:ext cx="160021" cy="160021"/>
        </a:xfrm>
        <a:prstGeom prst="flowChartExtra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23</xdr:row>
      <xdr:rowOff>80009</xdr:rowOff>
    </xdr:from>
    <xdr:to>
      <xdr:col>10</xdr:col>
      <xdr:colOff>0</xdr:colOff>
      <xdr:row>23</xdr:row>
      <xdr:rowOff>80009</xdr:rowOff>
    </xdr:to>
    <xdr:cxnSp macro="">
      <xdr:nvCxnSpPr>
        <xdr:cNvPr id="99" name="Solver_dash$G$24"/>
        <xdr:cNvCxnSpPr/>
      </xdr:nvCxnSpPr>
      <xdr:spPr>
        <a:xfrm>
          <a:off x="3086100" y="4301489"/>
          <a:ext cx="15240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23</xdr:row>
      <xdr:rowOff>80009</xdr:rowOff>
    </xdr:from>
    <xdr:to>
      <xdr:col>5</xdr:col>
      <xdr:colOff>632459</xdr:colOff>
      <xdr:row>23</xdr:row>
      <xdr:rowOff>80009</xdr:rowOff>
    </xdr:to>
    <xdr:cxnSp macro="">
      <xdr:nvCxnSpPr>
        <xdr:cNvPr id="100" name="Solver_line$G$24"/>
        <xdr:cNvCxnSpPr/>
      </xdr:nvCxnSpPr>
      <xdr:spPr>
        <a:xfrm>
          <a:off x="1661160" y="4301489"/>
          <a:ext cx="1264919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</xdr:row>
      <xdr:rowOff>190499</xdr:rowOff>
    </xdr:from>
    <xdr:to>
      <xdr:col>3</xdr:col>
      <xdr:colOff>0</xdr:colOff>
      <xdr:row>21</xdr:row>
      <xdr:rowOff>-1</xdr:rowOff>
    </xdr:to>
    <xdr:sp macro="" textlink="">
      <xdr:nvSpPr>
        <xdr:cNvPr id="54" name="Solver_shape$C$21"/>
        <xdr:cNvSpPr/>
      </xdr:nvSpPr>
      <xdr:spPr>
        <a:xfrm>
          <a:off x="1242060" y="3802379"/>
          <a:ext cx="160020" cy="160021"/>
        </a:xfrm>
        <a:prstGeom prst="flowChartProcess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20</xdr:row>
      <xdr:rowOff>80009</xdr:rowOff>
    </xdr:from>
    <xdr:to>
      <xdr:col>2</xdr:col>
      <xdr:colOff>0</xdr:colOff>
      <xdr:row>20</xdr:row>
      <xdr:rowOff>80009</xdr:rowOff>
    </xdr:to>
    <xdr:cxnSp macro="">
      <xdr:nvCxnSpPr>
        <xdr:cNvPr id="55" name="Solver_line$C$21"/>
        <xdr:cNvCxnSpPr/>
      </xdr:nvCxnSpPr>
      <xdr:spPr>
        <a:xfrm>
          <a:off x="609600" y="3882389"/>
          <a:ext cx="63246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80010</xdr:rowOff>
    </xdr:from>
    <xdr:to>
      <xdr:col>4</xdr:col>
      <xdr:colOff>0</xdr:colOff>
      <xdr:row>20</xdr:row>
      <xdr:rowOff>80009</xdr:rowOff>
    </xdr:to>
    <xdr:cxnSp macro="">
      <xdr:nvCxnSpPr>
        <xdr:cNvPr id="56" name="Solver_shapecon$G$9"/>
        <xdr:cNvCxnSpPr/>
      </xdr:nvCxnSpPr>
      <xdr:spPr>
        <a:xfrm flipV="1">
          <a:off x="1402080" y="1596390"/>
          <a:ext cx="259080" cy="2285999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632459</xdr:colOff>
      <xdr:row>8</xdr:row>
      <xdr:rowOff>0</xdr:rowOff>
    </xdr:from>
    <xdr:to>
      <xdr:col>7</xdr:col>
      <xdr:colOff>0</xdr:colOff>
      <xdr:row>8</xdr:row>
      <xdr:rowOff>158750</xdr:rowOff>
    </xdr:to>
    <xdr:sp macro="" textlink="">
      <xdr:nvSpPr>
        <xdr:cNvPr id="57" name="Solver_shape$G$9"/>
        <xdr:cNvSpPr/>
      </xdr:nvSpPr>
      <xdr:spPr>
        <a:xfrm>
          <a:off x="2926079" y="1516380"/>
          <a:ext cx="160021" cy="160020"/>
        </a:xfrm>
        <a:prstGeom prst="flowChartConnector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8</xdr:row>
      <xdr:rowOff>80010</xdr:rowOff>
    </xdr:from>
    <xdr:to>
      <xdr:col>5</xdr:col>
      <xdr:colOff>632459</xdr:colOff>
      <xdr:row>8</xdr:row>
      <xdr:rowOff>80010</xdr:rowOff>
    </xdr:to>
    <xdr:cxnSp macro="">
      <xdr:nvCxnSpPr>
        <xdr:cNvPr id="58" name="Solver_line$G$9"/>
        <xdr:cNvCxnSpPr/>
      </xdr:nvCxnSpPr>
      <xdr:spPr>
        <a:xfrm>
          <a:off x="1661160" y="1596390"/>
          <a:ext cx="1264919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80010</xdr:rowOff>
    </xdr:from>
    <xdr:to>
      <xdr:col>7</xdr:col>
      <xdr:colOff>259079</xdr:colOff>
      <xdr:row>8</xdr:row>
      <xdr:rowOff>80010</xdr:rowOff>
    </xdr:to>
    <xdr:cxnSp macro="">
      <xdr:nvCxnSpPr>
        <xdr:cNvPr id="59" name="Solver_shapecon$K$4"/>
        <xdr:cNvCxnSpPr/>
      </xdr:nvCxnSpPr>
      <xdr:spPr>
        <a:xfrm flipV="1">
          <a:off x="3086100" y="643890"/>
          <a:ext cx="259079" cy="952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3</xdr:row>
      <xdr:rowOff>0</xdr:rowOff>
    </xdr:from>
    <xdr:to>
      <xdr:col>11</xdr:col>
      <xdr:colOff>0</xdr:colOff>
      <xdr:row>3</xdr:row>
      <xdr:rowOff>158750</xdr:rowOff>
    </xdr:to>
    <xdr:sp macro="" textlink="">
      <xdr:nvSpPr>
        <xdr:cNvPr id="60" name="Solver_shape$K$4"/>
        <xdr:cNvSpPr/>
      </xdr:nvSpPr>
      <xdr:spPr>
        <a:xfrm rot="16200000">
          <a:off x="4610100" y="563880"/>
          <a:ext cx="160020" cy="160020"/>
        </a:xfrm>
        <a:prstGeom prst="flowChartExtra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259079</xdr:colOff>
      <xdr:row>3</xdr:row>
      <xdr:rowOff>80010</xdr:rowOff>
    </xdr:from>
    <xdr:to>
      <xdr:col>10</xdr:col>
      <xdr:colOff>0</xdr:colOff>
      <xdr:row>3</xdr:row>
      <xdr:rowOff>80010</xdr:rowOff>
    </xdr:to>
    <xdr:cxnSp macro="">
      <xdr:nvCxnSpPr>
        <xdr:cNvPr id="61" name="Solver_line$K$4"/>
        <xdr:cNvCxnSpPr/>
      </xdr:nvCxnSpPr>
      <xdr:spPr>
        <a:xfrm>
          <a:off x="3345179" y="643890"/>
          <a:ext cx="1264921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80010</xdr:rowOff>
    </xdr:from>
    <xdr:to>
      <xdr:col>7</xdr:col>
      <xdr:colOff>259079</xdr:colOff>
      <xdr:row>8</xdr:row>
      <xdr:rowOff>80010</xdr:rowOff>
    </xdr:to>
    <xdr:cxnSp macro="">
      <xdr:nvCxnSpPr>
        <xdr:cNvPr id="62" name="Solver_shapecon$K$9"/>
        <xdr:cNvCxnSpPr/>
      </xdr:nvCxnSpPr>
      <xdr:spPr>
        <a:xfrm>
          <a:off x="3086100" y="1565910"/>
          <a:ext cx="259079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8</xdr:row>
      <xdr:rowOff>0</xdr:rowOff>
    </xdr:from>
    <xdr:to>
      <xdr:col>11</xdr:col>
      <xdr:colOff>0</xdr:colOff>
      <xdr:row>8</xdr:row>
      <xdr:rowOff>158750</xdr:rowOff>
    </xdr:to>
    <xdr:sp macro="" textlink="">
      <xdr:nvSpPr>
        <xdr:cNvPr id="63" name="Solver_shape$K$9"/>
        <xdr:cNvSpPr/>
      </xdr:nvSpPr>
      <xdr:spPr>
        <a:xfrm rot="16200000">
          <a:off x="4610100" y="1485900"/>
          <a:ext cx="160020" cy="160020"/>
        </a:xfrm>
        <a:prstGeom prst="flowChartExtra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259079</xdr:colOff>
      <xdr:row>8</xdr:row>
      <xdr:rowOff>80010</xdr:rowOff>
    </xdr:from>
    <xdr:to>
      <xdr:col>10</xdr:col>
      <xdr:colOff>0</xdr:colOff>
      <xdr:row>8</xdr:row>
      <xdr:rowOff>80010</xdr:rowOff>
    </xdr:to>
    <xdr:cxnSp macro="">
      <xdr:nvCxnSpPr>
        <xdr:cNvPr id="64" name="Solver_line$K$9"/>
        <xdr:cNvCxnSpPr/>
      </xdr:nvCxnSpPr>
      <xdr:spPr>
        <a:xfrm>
          <a:off x="3345179" y="1565910"/>
          <a:ext cx="1264921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80010</xdr:rowOff>
    </xdr:from>
    <xdr:to>
      <xdr:col>7</xdr:col>
      <xdr:colOff>259079</xdr:colOff>
      <xdr:row>13</xdr:row>
      <xdr:rowOff>80010</xdr:rowOff>
    </xdr:to>
    <xdr:cxnSp macro="">
      <xdr:nvCxnSpPr>
        <xdr:cNvPr id="65" name="Solver_shapecon$K$14"/>
        <xdr:cNvCxnSpPr/>
      </xdr:nvCxnSpPr>
      <xdr:spPr>
        <a:xfrm>
          <a:off x="3086100" y="1565910"/>
          <a:ext cx="259079" cy="92202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13</xdr:row>
      <xdr:rowOff>0</xdr:rowOff>
    </xdr:from>
    <xdr:to>
      <xdr:col>11</xdr:col>
      <xdr:colOff>0</xdr:colOff>
      <xdr:row>13</xdr:row>
      <xdr:rowOff>158750</xdr:rowOff>
    </xdr:to>
    <xdr:sp macro="" textlink="">
      <xdr:nvSpPr>
        <xdr:cNvPr id="66" name="Solver_shape$K$14"/>
        <xdr:cNvSpPr/>
      </xdr:nvSpPr>
      <xdr:spPr>
        <a:xfrm rot="16200000">
          <a:off x="4610100" y="2407920"/>
          <a:ext cx="160020" cy="160020"/>
        </a:xfrm>
        <a:prstGeom prst="flowChartExtra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259079</xdr:colOff>
      <xdr:row>13</xdr:row>
      <xdr:rowOff>80010</xdr:rowOff>
    </xdr:from>
    <xdr:to>
      <xdr:col>10</xdr:col>
      <xdr:colOff>0</xdr:colOff>
      <xdr:row>13</xdr:row>
      <xdr:rowOff>80010</xdr:rowOff>
    </xdr:to>
    <xdr:cxnSp macro="">
      <xdr:nvCxnSpPr>
        <xdr:cNvPr id="67" name="Solver_line$K$14"/>
        <xdr:cNvCxnSpPr/>
      </xdr:nvCxnSpPr>
      <xdr:spPr>
        <a:xfrm>
          <a:off x="3345179" y="2487930"/>
          <a:ext cx="1264921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80010</xdr:rowOff>
    </xdr:from>
    <xdr:to>
      <xdr:col>4</xdr:col>
      <xdr:colOff>0</xdr:colOff>
      <xdr:row>23</xdr:row>
      <xdr:rowOff>80009</xdr:rowOff>
    </xdr:to>
    <xdr:cxnSp macro="">
      <xdr:nvCxnSpPr>
        <xdr:cNvPr id="68" name="Solver_shapecon$G$24"/>
        <xdr:cNvCxnSpPr/>
      </xdr:nvCxnSpPr>
      <xdr:spPr>
        <a:xfrm>
          <a:off x="1402080" y="3790950"/>
          <a:ext cx="259080" cy="541019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632459</xdr:colOff>
      <xdr:row>22</xdr:row>
      <xdr:rowOff>190499</xdr:rowOff>
    </xdr:from>
    <xdr:to>
      <xdr:col>7</xdr:col>
      <xdr:colOff>0</xdr:colOff>
      <xdr:row>23</xdr:row>
      <xdr:rowOff>160019</xdr:rowOff>
    </xdr:to>
    <xdr:sp macro="" textlink="">
      <xdr:nvSpPr>
        <xdr:cNvPr id="69" name="Solver_shape$G$24"/>
        <xdr:cNvSpPr/>
      </xdr:nvSpPr>
      <xdr:spPr>
        <a:xfrm>
          <a:off x="2926079" y="4251959"/>
          <a:ext cx="160021" cy="160020"/>
        </a:xfrm>
        <a:prstGeom prst="flowChartConnector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23</xdr:row>
      <xdr:rowOff>80009</xdr:rowOff>
    </xdr:from>
    <xdr:to>
      <xdr:col>5</xdr:col>
      <xdr:colOff>632459</xdr:colOff>
      <xdr:row>23</xdr:row>
      <xdr:rowOff>80009</xdr:rowOff>
    </xdr:to>
    <xdr:cxnSp macro="">
      <xdr:nvCxnSpPr>
        <xdr:cNvPr id="70" name="Solver_line$G$24"/>
        <xdr:cNvCxnSpPr/>
      </xdr:nvCxnSpPr>
      <xdr:spPr>
        <a:xfrm>
          <a:off x="1661160" y="4331969"/>
          <a:ext cx="1264919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</xdr:row>
      <xdr:rowOff>80010</xdr:rowOff>
    </xdr:from>
    <xdr:to>
      <xdr:col>7</xdr:col>
      <xdr:colOff>259079</xdr:colOff>
      <xdr:row>23</xdr:row>
      <xdr:rowOff>80009</xdr:rowOff>
    </xdr:to>
    <xdr:cxnSp macro="">
      <xdr:nvCxnSpPr>
        <xdr:cNvPr id="71" name="Solver_shapecon$K$19"/>
        <xdr:cNvCxnSpPr/>
      </xdr:nvCxnSpPr>
      <xdr:spPr>
        <a:xfrm flipV="1">
          <a:off x="3086100" y="3409950"/>
          <a:ext cx="259079" cy="922019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18</xdr:row>
      <xdr:rowOff>0</xdr:rowOff>
    </xdr:from>
    <xdr:to>
      <xdr:col>11</xdr:col>
      <xdr:colOff>0</xdr:colOff>
      <xdr:row>18</xdr:row>
      <xdr:rowOff>158750</xdr:rowOff>
    </xdr:to>
    <xdr:sp macro="" textlink="">
      <xdr:nvSpPr>
        <xdr:cNvPr id="72" name="Solver_shape$K$19"/>
        <xdr:cNvSpPr/>
      </xdr:nvSpPr>
      <xdr:spPr>
        <a:xfrm rot="16200000">
          <a:off x="4610100" y="3329940"/>
          <a:ext cx="160020" cy="160020"/>
        </a:xfrm>
        <a:prstGeom prst="flowChartExtra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259079</xdr:colOff>
      <xdr:row>18</xdr:row>
      <xdr:rowOff>80010</xdr:rowOff>
    </xdr:from>
    <xdr:to>
      <xdr:col>10</xdr:col>
      <xdr:colOff>0</xdr:colOff>
      <xdr:row>18</xdr:row>
      <xdr:rowOff>80010</xdr:rowOff>
    </xdr:to>
    <xdr:cxnSp macro="">
      <xdr:nvCxnSpPr>
        <xdr:cNvPr id="73" name="Solver_line$K$19"/>
        <xdr:cNvCxnSpPr/>
      </xdr:nvCxnSpPr>
      <xdr:spPr>
        <a:xfrm>
          <a:off x="3345179" y="3409950"/>
          <a:ext cx="1264921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23</xdr:row>
      <xdr:rowOff>80009</xdr:rowOff>
    </xdr:from>
    <xdr:to>
      <xdr:col>7</xdr:col>
      <xdr:colOff>259079</xdr:colOff>
      <xdr:row>23</xdr:row>
      <xdr:rowOff>80009</xdr:rowOff>
    </xdr:to>
    <xdr:cxnSp macro="">
      <xdr:nvCxnSpPr>
        <xdr:cNvPr id="74" name="Solver_shapecon$K$24"/>
        <xdr:cNvCxnSpPr/>
      </xdr:nvCxnSpPr>
      <xdr:spPr>
        <a:xfrm>
          <a:off x="3086100" y="4301489"/>
          <a:ext cx="259079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632459</xdr:colOff>
      <xdr:row>23</xdr:row>
      <xdr:rowOff>0</xdr:rowOff>
    </xdr:from>
    <xdr:to>
      <xdr:col>11</xdr:col>
      <xdr:colOff>0</xdr:colOff>
      <xdr:row>23</xdr:row>
      <xdr:rowOff>158750</xdr:rowOff>
    </xdr:to>
    <xdr:sp macro="" textlink="">
      <xdr:nvSpPr>
        <xdr:cNvPr id="75" name="Solver_shape$K$24"/>
        <xdr:cNvSpPr/>
      </xdr:nvSpPr>
      <xdr:spPr>
        <a:xfrm rot="16200000">
          <a:off x="4610100" y="4221479"/>
          <a:ext cx="160020" cy="160021"/>
        </a:xfrm>
        <a:prstGeom prst="flowChartExtra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259079</xdr:colOff>
      <xdr:row>23</xdr:row>
      <xdr:rowOff>80009</xdr:rowOff>
    </xdr:from>
    <xdr:to>
      <xdr:col>10</xdr:col>
      <xdr:colOff>0</xdr:colOff>
      <xdr:row>23</xdr:row>
      <xdr:rowOff>80009</xdr:rowOff>
    </xdr:to>
    <xdr:cxnSp macro="">
      <xdr:nvCxnSpPr>
        <xdr:cNvPr id="76" name="Solver_line$K$24"/>
        <xdr:cNvCxnSpPr/>
      </xdr:nvCxnSpPr>
      <xdr:spPr>
        <a:xfrm>
          <a:off x="3345179" y="4301489"/>
          <a:ext cx="1264921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23</xdr:row>
      <xdr:rowOff>80009</xdr:rowOff>
    </xdr:from>
    <xdr:to>
      <xdr:col>7</xdr:col>
      <xdr:colOff>259079</xdr:colOff>
      <xdr:row>28</xdr:row>
      <xdr:rowOff>80009</xdr:rowOff>
    </xdr:to>
    <xdr:cxnSp macro="">
      <xdr:nvCxnSpPr>
        <xdr:cNvPr id="77" name="Solver_shapecon$K$29"/>
        <xdr:cNvCxnSpPr/>
      </xdr:nvCxnSpPr>
      <xdr:spPr>
        <a:xfrm>
          <a:off x="3086100" y="4301489"/>
          <a:ext cx="259079" cy="92202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28</xdr:row>
      <xdr:rowOff>0</xdr:rowOff>
    </xdr:from>
    <xdr:to>
      <xdr:col>11</xdr:col>
      <xdr:colOff>0</xdr:colOff>
      <xdr:row>28</xdr:row>
      <xdr:rowOff>158750</xdr:rowOff>
    </xdr:to>
    <xdr:sp macro="" textlink="">
      <xdr:nvSpPr>
        <xdr:cNvPr id="78" name="Solver_shape$K$29"/>
        <xdr:cNvSpPr/>
      </xdr:nvSpPr>
      <xdr:spPr>
        <a:xfrm rot="16200000">
          <a:off x="4610100" y="5143500"/>
          <a:ext cx="160020" cy="160020"/>
        </a:xfrm>
        <a:prstGeom prst="flowChartExtra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259079</xdr:colOff>
      <xdr:row>28</xdr:row>
      <xdr:rowOff>80009</xdr:rowOff>
    </xdr:from>
    <xdr:to>
      <xdr:col>10</xdr:col>
      <xdr:colOff>0</xdr:colOff>
      <xdr:row>28</xdr:row>
      <xdr:rowOff>80009</xdr:rowOff>
    </xdr:to>
    <xdr:cxnSp macro="">
      <xdr:nvCxnSpPr>
        <xdr:cNvPr id="79" name="Solver_line$K$29"/>
        <xdr:cNvCxnSpPr/>
      </xdr:nvCxnSpPr>
      <xdr:spPr>
        <a:xfrm>
          <a:off x="3345179" y="5223509"/>
          <a:ext cx="1264921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80009</xdr:rowOff>
    </xdr:from>
    <xdr:to>
      <xdr:col>4</xdr:col>
      <xdr:colOff>0</xdr:colOff>
      <xdr:row>33</xdr:row>
      <xdr:rowOff>80009</xdr:rowOff>
    </xdr:to>
    <xdr:cxnSp macro="">
      <xdr:nvCxnSpPr>
        <xdr:cNvPr id="80" name="Solver_shapecon$G$34"/>
        <xdr:cNvCxnSpPr/>
      </xdr:nvCxnSpPr>
      <xdr:spPr>
        <a:xfrm>
          <a:off x="1402080" y="3760469"/>
          <a:ext cx="259080" cy="238506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32</xdr:row>
      <xdr:rowOff>190499</xdr:rowOff>
    </xdr:from>
    <xdr:to>
      <xdr:col>7</xdr:col>
      <xdr:colOff>0</xdr:colOff>
      <xdr:row>33</xdr:row>
      <xdr:rowOff>158750</xdr:rowOff>
    </xdr:to>
    <xdr:sp macro="" textlink="">
      <xdr:nvSpPr>
        <xdr:cNvPr id="81" name="Solver_shape$G$34"/>
        <xdr:cNvSpPr/>
      </xdr:nvSpPr>
      <xdr:spPr>
        <a:xfrm rot="16200000">
          <a:off x="2926079" y="6065520"/>
          <a:ext cx="160021" cy="160020"/>
        </a:xfrm>
        <a:prstGeom prst="flowChartExtra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33</xdr:row>
      <xdr:rowOff>80009</xdr:rowOff>
    </xdr:from>
    <xdr:to>
      <xdr:col>10</xdr:col>
      <xdr:colOff>0</xdr:colOff>
      <xdr:row>33</xdr:row>
      <xdr:rowOff>80009</xdr:rowOff>
    </xdr:to>
    <xdr:cxnSp macro="">
      <xdr:nvCxnSpPr>
        <xdr:cNvPr id="82" name="Solver_dash$G$34"/>
        <xdr:cNvCxnSpPr/>
      </xdr:nvCxnSpPr>
      <xdr:spPr>
        <a:xfrm>
          <a:off x="3086100" y="6145529"/>
          <a:ext cx="15240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33</xdr:row>
      <xdr:rowOff>80009</xdr:rowOff>
    </xdr:from>
    <xdr:to>
      <xdr:col>5</xdr:col>
      <xdr:colOff>632459</xdr:colOff>
      <xdr:row>33</xdr:row>
      <xdr:rowOff>80009</xdr:rowOff>
    </xdr:to>
    <xdr:cxnSp macro="">
      <xdr:nvCxnSpPr>
        <xdr:cNvPr id="83" name="Solver_line$G$34"/>
        <xdr:cNvCxnSpPr/>
      </xdr:nvCxnSpPr>
      <xdr:spPr>
        <a:xfrm>
          <a:off x="1661160" y="6145529"/>
          <a:ext cx="1264919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23</xdr:row>
      <xdr:rowOff>0</xdr:rowOff>
    </xdr:from>
    <xdr:to>
      <xdr:col>2</xdr:col>
      <xdr:colOff>158750</xdr:colOff>
      <xdr:row>23</xdr:row>
      <xdr:rowOff>158750</xdr:rowOff>
    </xdr:to>
    <xdr:sp macro="" textlink="">
      <xdr:nvSpPr>
        <xdr:cNvPr id="2" name="Solver_shape$C$24"/>
        <xdr:cNvSpPr/>
      </xdr:nvSpPr>
      <xdr:spPr>
        <a:xfrm>
          <a:off x="1228725" y="4229100"/>
          <a:ext cx="152400" cy="15240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23</xdr:row>
      <xdr:rowOff>76200</xdr:rowOff>
    </xdr:from>
    <xdr:to>
      <xdr:col>2</xdr:col>
      <xdr:colOff>0</xdr:colOff>
      <xdr:row>23</xdr:row>
      <xdr:rowOff>76200</xdr:rowOff>
    </xdr:to>
    <xdr:cxnSp macro="">
      <xdr:nvCxnSpPr>
        <xdr:cNvPr id="3" name="Solver_line$C$24"/>
        <xdr:cNvCxnSpPr/>
      </xdr:nvCxnSpPr>
      <xdr:spPr>
        <a:xfrm>
          <a:off x="609600" y="4305300"/>
          <a:ext cx="6191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76200</xdr:rowOff>
    </xdr:from>
    <xdr:to>
      <xdr:col>4</xdr:col>
      <xdr:colOff>0</xdr:colOff>
      <xdr:row>23</xdr:row>
      <xdr:rowOff>76200</xdr:rowOff>
    </xdr:to>
    <xdr:cxnSp macro="">
      <xdr:nvCxnSpPr>
        <xdr:cNvPr id="4" name="Solver_shapecon$G$9"/>
        <xdr:cNvCxnSpPr/>
      </xdr:nvCxnSpPr>
      <xdr:spPr>
        <a:xfrm flipV="1">
          <a:off x="1381125" y="1562100"/>
          <a:ext cx="247650" cy="27432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8</xdr:row>
      <xdr:rowOff>0</xdr:rowOff>
    </xdr:from>
    <xdr:to>
      <xdr:col>7</xdr:col>
      <xdr:colOff>0</xdr:colOff>
      <xdr:row>8</xdr:row>
      <xdr:rowOff>158750</xdr:rowOff>
    </xdr:to>
    <xdr:sp macro="" textlink="">
      <xdr:nvSpPr>
        <xdr:cNvPr id="5" name="Solver_shape$G$9"/>
        <xdr:cNvSpPr/>
      </xdr:nvSpPr>
      <xdr:spPr>
        <a:xfrm>
          <a:off x="2867025" y="14859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8</xdr:row>
      <xdr:rowOff>76200</xdr:rowOff>
    </xdr:from>
    <xdr:to>
      <xdr:col>6</xdr:col>
      <xdr:colOff>0</xdr:colOff>
      <xdr:row>8</xdr:row>
      <xdr:rowOff>76200</xdr:rowOff>
    </xdr:to>
    <xdr:cxnSp macro="">
      <xdr:nvCxnSpPr>
        <xdr:cNvPr id="6" name="Solver_line$G$9"/>
        <xdr:cNvCxnSpPr/>
      </xdr:nvCxnSpPr>
      <xdr:spPr>
        <a:xfrm>
          <a:off x="1628775" y="1562100"/>
          <a:ext cx="12382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76200</xdr:rowOff>
    </xdr:from>
    <xdr:to>
      <xdr:col>8</xdr:col>
      <xdr:colOff>0</xdr:colOff>
      <xdr:row>8</xdr:row>
      <xdr:rowOff>76200</xdr:rowOff>
    </xdr:to>
    <xdr:cxnSp macro="">
      <xdr:nvCxnSpPr>
        <xdr:cNvPr id="7" name="Solver_shapecon$K$4"/>
        <xdr:cNvCxnSpPr/>
      </xdr:nvCxnSpPr>
      <xdr:spPr>
        <a:xfrm flipV="1">
          <a:off x="3019425" y="647700"/>
          <a:ext cx="247650" cy="914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3</xdr:row>
      <xdr:rowOff>0</xdr:rowOff>
    </xdr:from>
    <xdr:to>
      <xdr:col>11</xdr:col>
      <xdr:colOff>0</xdr:colOff>
      <xdr:row>3</xdr:row>
      <xdr:rowOff>158750</xdr:rowOff>
    </xdr:to>
    <xdr:sp macro="" textlink="">
      <xdr:nvSpPr>
        <xdr:cNvPr id="8" name="Solver_shape$K$4"/>
        <xdr:cNvSpPr/>
      </xdr:nvSpPr>
      <xdr:spPr>
        <a:xfrm rot="16200000">
          <a:off x="4505325" y="5715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3</xdr:row>
      <xdr:rowOff>76200</xdr:rowOff>
    </xdr:from>
    <xdr:to>
      <xdr:col>10</xdr:col>
      <xdr:colOff>0</xdr:colOff>
      <xdr:row>3</xdr:row>
      <xdr:rowOff>76200</xdr:rowOff>
    </xdr:to>
    <xdr:cxnSp macro="">
      <xdr:nvCxnSpPr>
        <xdr:cNvPr id="9" name="Solver_line$K$4"/>
        <xdr:cNvCxnSpPr/>
      </xdr:nvCxnSpPr>
      <xdr:spPr>
        <a:xfrm>
          <a:off x="3267075" y="647700"/>
          <a:ext cx="12382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76200</xdr:rowOff>
    </xdr:from>
    <xdr:to>
      <xdr:col>8</xdr:col>
      <xdr:colOff>0</xdr:colOff>
      <xdr:row>8</xdr:row>
      <xdr:rowOff>76200</xdr:rowOff>
    </xdr:to>
    <xdr:cxnSp macro="">
      <xdr:nvCxnSpPr>
        <xdr:cNvPr id="10" name="Solver_shapecon$K$9"/>
        <xdr:cNvCxnSpPr/>
      </xdr:nvCxnSpPr>
      <xdr:spPr>
        <a:xfrm>
          <a:off x="3019425" y="1562100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8</xdr:row>
      <xdr:rowOff>0</xdr:rowOff>
    </xdr:from>
    <xdr:to>
      <xdr:col>11</xdr:col>
      <xdr:colOff>0</xdr:colOff>
      <xdr:row>8</xdr:row>
      <xdr:rowOff>158750</xdr:rowOff>
    </xdr:to>
    <xdr:sp macro="" textlink="">
      <xdr:nvSpPr>
        <xdr:cNvPr id="11" name="Solver_shape$K$9"/>
        <xdr:cNvSpPr/>
      </xdr:nvSpPr>
      <xdr:spPr>
        <a:xfrm rot="16200000">
          <a:off x="4505325" y="14859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8</xdr:row>
      <xdr:rowOff>76200</xdr:rowOff>
    </xdr:from>
    <xdr:to>
      <xdr:col>10</xdr:col>
      <xdr:colOff>0</xdr:colOff>
      <xdr:row>8</xdr:row>
      <xdr:rowOff>76200</xdr:rowOff>
    </xdr:to>
    <xdr:cxnSp macro="">
      <xdr:nvCxnSpPr>
        <xdr:cNvPr id="12" name="Solver_line$K$9"/>
        <xdr:cNvCxnSpPr/>
      </xdr:nvCxnSpPr>
      <xdr:spPr>
        <a:xfrm>
          <a:off x="3267075" y="1562100"/>
          <a:ext cx="12382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76200</xdr:rowOff>
    </xdr:from>
    <xdr:to>
      <xdr:col>8</xdr:col>
      <xdr:colOff>0</xdr:colOff>
      <xdr:row>13</xdr:row>
      <xdr:rowOff>76200</xdr:rowOff>
    </xdr:to>
    <xdr:cxnSp macro="">
      <xdr:nvCxnSpPr>
        <xdr:cNvPr id="13" name="Solver_shapecon$K$14"/>
        <xdr:cNvCxnSpPr/>
      </xdr:nvCxnSpPr>
      <xdr:spPr>
        <a:xfrm>
          <a:off x="3019425" y="1562100"/>
          <a:ext cx="247650" cy="914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13</xdr:row>
      <xdr:rowOff>0</xdr:rowOff>
    </xdr:from>
    <xdr:to>
      <xdr:col>11</xdr:col>
      <xdr:colOff>0</xdr:colOff>
      <xdr:row>13</xdr:row>
      <xdr:rowOff>158750</xdr:rowOff>
    </xdr:to>
    <xdr:sp macro="" textlink="">
      <xdr:nvSpPr>
        <xdr:cNvPr id="14" name="Solver_shape$K$14"/>
        <xdr:cNvSpPr/>
      </xdr:nvSpPr>
      <xdr:spPr>
        <a:xfrm rot="16200000">
          <a:off x="4505325" y="24003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13</xdr:row>
      <xdr:rowOff>76200</xdr:rowOff>
    </xdr:from>
    <xdr:to>
      <xdr:col>10</xdr:col>
      <xdr:colOff>0</xdr:colOff>
      <xdr:row>13</xdr:row>
      <xdr:rowOff>76200</xdr:rowOff>
    </xdr:to>
    <xdr:cxnSp macro="">
      <xdr:nvCxnSpPr>
        <xdr:cNvPr id="15" name="Solver_line$K$14"/>
        <xdr:cNvCxnSpPr/>
      </xdr:nvCxnSpPr>
      <xdr:spPr>
        <a:xfrm>
          <a:off x="3267075" y="2476500"/>
          <a:ext cx="12382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76200</xdr:rowOff>
    </xdr:from>
    <xdr:to>
      <xdr:col>4</xdr:col>
      <xdr:colOff>0</xdr:colOff>
      <xdr:row>23</xdr:row>
      <xdr:rowOff>76200</xdr:rowOff>
    </xdr:to>
    <xdr:cxnSp macro="">
      <xdr:nvCxnSpPr>
        <xdr:cNvPr id="16" name="Solver_shapecon$G$24"/>
        <xdr:cNvCxnSpPr/>
      </xdr:nvCxnSpPr>
      <xdr:spPr>
        <a:xfrm>
          <a:off x="1381125" y="4305300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23</xdr:row>
      <xdr:rowOff>0</xdr:rowOff>
    </xdr:from>
    <xdr:to>
      <xdr:col>7</xdr:col>
      <xdr:colOff>0</xdr:colOff>
      <xdr:row>23</xdr:row>
      <xdr:rowOff>158750</xdr:rowOff>
    </xdr:to>
    <xdr:sp macro="" textlink="">
      <xdr:nvSpPr>
        <xdr:cNvPr id="17" name="Solver_shape$G$24"/>
        <xdr:cNvSpPr/>
      </xdr:nvSpPr>
      <xdr:spPr>
        <a:xfrm>
          <a:off x="2867025" y="42291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23</xdr:row>
      <xdr:rowOff>76200</xdr:rowOff>
    </xdr:from>
    <xdr:to>
      <xdr:col>6</xdr:col>
      <xdr:colOff>0</xdr:colOff>
      <xdr:row>23</xdr:row>
      <xdr:rowOff>76200</xdr:rowOff>
    </xdr:to>
    <xdr:cxnSp macro="">
      <xdr:nvCxnSpPr>
        <xdr:cNvPr id="18" name="Solver_line$G$24"/>
        <xdr:cNvCxnSpPr/>
      </xdr:nvCxnSpPr>
      <xdr:spPr>
        <a:xfrm>
          <a:off x="1628775" y="4305300"/>
          <a:ext cx="12382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</xdr:row>
      <xdr:rowOff>76200</xdr:rowOff>
    </xdr:from>
    <xdr:to>
      <xdr:col>8</xdr:col>
      <xdr:colOff>0</xdr:colOff>
      <xdr:row>23</xdr:row>
      <xdr:rowOff>76200</xdr:rowOff>
    </xdr:to>
    <xdr:cxnSp macro="">
      <xdr:nvCxnSpPr>
        <xdr:cNvPr id="19" name="Solver_shapecon$K$19"/>
        <xdr:cNvCxnSpPr/>
      </xdr:nvCxnSpPr>
      <xdr:spPr>
        <a:xfrm flipV="1">
          <a:off x="3019425" y="3390900"/>
          <a:ext cx="247650" cy="914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18</xdr:row>
      <xdr:rowOff>0</xdr:rowOff>
    </xdr:from>
    <xdr:to>
      <xdr:col>11</xdr:col>
      <xdr:colOff>0</xdr:colOff>
      <xdr:row>18</xdr:row>
      <xdr:rowOff>158750</xdr:rowOff>
    </xdr:to>
    <xdr:sp macro="" textlink="">
      <xdr:nvSpPr>
        <xdr:cNvPr id="20" name="Solver_shape$K$19"/>
        <xdr:cNvSpPr/>
      </xdr:nvSpPr>
      <xdr:spPr>
        <a:xfrm rot="16200000">
          <a:off x="4505325" y="33147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18</xdr:row>
      <xdr:rowOff>76200</xdr:rowOff>
    </xdr:from>
    <xdr:to>
      <xdr:col>10</xdr:col>
      <xdr:colOff>0</xdr:colOff>
      <xdr:row>18</xdr:row>
      <xdr:rowOff>76200</xdr:rowOff>
    </xdr:to>
    <xdr:cxnSp macro="">
      <xdr:nvCxnSpPr>
        <xdr:cNvPr id="21" name="Solver_line$K$19"/>
        <xdr:cNvCxnSpPr/>
      </xdr:nvCxnSpPr>
      <xdr:spPr>
        <a:xfrm>
          <a:off x="3267075" y="3390900"/>
          <a:ext cx="12382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23</xdr:row>
      <xdr:rowOff>76200</xdr:rowOff>
    </xdr:from>
    <xdr:to>
      <xdr:col>8</xdr:col>
      <xdr:colOff>0</xdr:colOff>
      <xdr:row>23</xdr:row>
      <xdr:rowOff>76200</xdr:rowOff>
    </xdr:to>
    <xdr:cxnSp macro="">
      <xdr:nvCxnSpPr>
        <xdr:cNvPr id="22" name="Solver_shapecon$K$24"/>
        <xdr:cNvCxnSpPr/>
      </xdr:nvCxnSpPr>
      <xdr:spPr>
        <a:xfrm>
          <a:off x="3019425" y="4305300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23</xdr:row>
      <xdr:rowOff>0</xdr:rowOff>
    </xdr:from>
    <xdr:to>
      <xdr:col>11</xdr:col>
      <xdr:colOff>0</xdr:colOff>
      <xdr:row>23</xdr:row>
      <xdr:rowOff>158750</xdr:rowOff>
    </xdr:to>
    <xdr:sp macro="" textlink="">
      <xdr:nvSpPr>
        <xdr:cNvPr id="23" name="Solver_shape$K$24"/>
        <xdr:cNvSpPr/>
      </xdr:nvSpPr>
      <xdr:spPr>
        <a:xfrm rot="16200000">
          <a:off x="4505325" y="42291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23</xdr:row>
      <xdr:rowOff>76200</xdr:rowOff>
    </xdr:from>
    <xdr:to>
      <xdr:col>10</xdr:col>
      <xdr:colOff>0</xdr:colOff>
      <xdr:row>23</xdr:row>
      <xdr:rowOff>76200</xdr:rowOff>
    </xdr:to>
    <xdr:cxnSp macro="">
      <xdr:nvCxnSpPr>
        <xdr:cNvPr id="24" name="Solver_line$K$24"/>
        <xdr:cNvCxnSpPr/>
      </xdr:nvCxnSpPr>
      <xdr:spPr>
        <a:xfrm>
          <a:off x="3267075" y="4305300"/>
          <a:ext cx="12382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23</xdr:row>
      <xdr:rowOff>76200</xdr:rowOff>
    </xdr:from>
    <xdr:to>
      <xdr:col>8</xdr:col>
      <xdr:colOff>0</xdr:colOff>
      <xdr:row>28</xdr:row>
      <xdr:rowOff>76200</xdr:rowOff>
    </xdr:to>
    <xdr:cxnSp macro="">
      <xdr:nvCxnSpPr>
        <xdr:cNvPr id="25" name="Solver_shapecon$K$29"/>
        <xdr:cNvCxnSpPr/>
      </xdr:nvCxnSpPr>
      <xdr:spPr>
        <a:xfrm>
          <a:off x="3019425" y="4305300"/>
          <a:ext cx="247650" cy="914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28</xdr:row>
      <xdr:rowOff>0</xdr:rowOff>
    </xdr:from>
    <xdr:to>
      <xdr:col>11</xdr:col>
      <xdr:colOff>0</xdr:colOff>
      <xdr:row>28</xdr:row>
      <xdr:rowOff>158750</xdr:rowOff>
    </xdr:to>
    <xdr:sp macro="" textlink="">
      <xdr:nvSpPr>
        <xdr:cNvPr id="26" name="Solver_shape$K$29"/>
        <xdr:cNvSpPr/>
      </xdr:nvSpPr>
      <xdr:spPr>
        <a:xfrm rot="16200000">
          <a:off x="4505325" y="51435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28</xdr:row>
      <xdr:rowOff>76200</xdr:rowOff>
    </xdr:from>
    <xdr:to>
      <xdr:col>10</xdr:col>
      <xdr:colOff>0</xdr:colOff>
      <xdr:row>28</xdr:row>
      <xdr:rowOff>76200</xdr:rowOff>
    </xdr:to>
    <xdr:cxnSp macro="">
      <xdr:nvCxnSpPr>
        <xdr:cNvPr id="27" name="Solver_line$K$29"/>
        <xdr:cNvCxnSpPr/>
      </xdr:nvCxnSpPr>
      <xdr:spPr>
        <a:xfrm>
          <a:off x="3267075" y="5219700"/>
          <a:ext cx="12382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76200</xdr:rowOff>
    </xdr:from>
    <xdr:to>
      <xdr:col>4</xdr:col>
      <xdr:colOff>0</xdr:colOff>
      <xdr:row>38</xdr:row>
      <xdr:rowOff>76200</xdr:rowOff>
    </xdr:to>
    <xdr:cxnSp macro="">
      <xdr:nvCxnSpPr>
        <xdr:cNvPr id="28" name="Solver_shapecon$G$39"/>
        <xdr:cNvCxnSpPr/>
      </xdr:nvCxnSpPr>
      <xdr:spPr>
        <a:xfrm>
          <a:off x="1381125" y="4305300"/>
          <a:ext cx="247650" cy="27432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38</xdr:row>
      <xdr:rowOff>0</xdr:rowOff>
    </xdr:from>
    <xdr:to>
      <xdr:col>7</xdr:col>
      <xdr:colOff>0</xdr:colOff>
      <xdr:row>38</xdr:row>
      <xdr:rowOff>158750</xdr:rowOff>
    </xdr:to>
    <xdr:sp macro="" textlink="">
      <xdr:nvSpPr>
        <xdr:cNvPr id="29" name="Solver_shape$G$39"/>
        <xdr:cNvSpPr/>
      </xdr:nvSpPr>
      <xdr:spPr>
        <a:xfrm>
          <a:off x="2867025" y="69723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38</xdr:row>
      <xdr:rowOff>76200</xdr:rowOff>
    </xdr:from>
    <xdr:to>
      <xdr:col>6</xdr:col>
      <xdr:colOff>0</xdr:colOff>
      <xdr:row>38</xdr:row>
      <xdr:rowOff>76200</xdr:rowOff>
    </xdr:to>
    <xdr:cxnSp macro="">
      <xdr:nvCxnSpPr>
        <xdr:cNvPr id="30" name="Solver_line$G$39"/>
        <xdr:cNvCxnSpPr/>
      </xdr:nvCxnSpPr>
      <xdr:spPr>
        <a:xfrm>
          <a:off x="1628775" y="7048500"/>
          <a:ext cx="12382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33</xdr:row>
      <xdr:rowOff>76200</xdr:rowOff>
    </xdr:from>
    <xdr:to>
      <xdr:col>8</xdr:col>
      <xdr:colOff>0</xdr:colOff>
      <xdr:row>38</xdr:row>
      <xdr:rowOff>76200</xdr:rowOff>
    </xdr:to>
    <xdr:cxnSp macro="">
      <xdr:nvCxnSpPr>
        <xdr:cNvPr id="31" name="Solver_shapecon$K$34"/>
        <xdr:cNvCxnSpPr/>
      </xdr:nvCxnSpPr>
      <xdr:spPr>
        <a:xfrm flipV="1">
          <a:off x="3019425" y="6134100"/>
          <a:ext cx="247650" cy="914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33</xdr:row>
      <xdr:rowOff>0</xdr:rowOff>
    </xdr:from>
    <xdr:to>
      <xdr:col>11</xdr:col>
      <xdr:colOff>0</xdr:colOff>
      <xdr:row>33</xdr:row>
      <xdr:rowOff>158750</xdr:rowOff>
    </xdr:to>
    <xdr:sp macro="" textlink="">
      <xdr:nvSpPr>
        <xdr:cNvPr id="160" name="Solver_shape$K$34"/>
        <xdr:cNvSpPr/>
      </xdr:nvSpPr>
      <xdr:spPr>
        <a:xfrm rot="16200000">
          <a:off x="4505325" y="60579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33</xdr:row>
      <xdr:rowOff>76200</xdr:rowOff>
    </xdr:from>
    <xdr:to>
      <xdr:col>10</xdr:col>
      <xdr:colOff>0</xdr:colOff>
      <xdr:row>33</xdr:row>
      <xdr:rowOff>76200</xdr:rowOff>
    </xdr:to>
    <xdr:cxnSp macro="">
      <xdr:nvCxnSpPr>
        <xdr:cNvPr id="161" name="Solver_line$K$34"/>
        <xdr:cNvCxnSpPr/>
      </xdr:nvCxnSpPr>
      <xdr:spPr>
        <a:xfrm>
          <a:off x="3267075" y="6134100"/>
          <a:ext cx="12382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38</xdr:row>
      <xdr:rowOff>76200</xdr:rowOff>
    </xdr:from>
    <xdr:to>
      <xdr:col>8</xdr:col>
      <xdr:colOff>0</xdr:colOff>
      <xdr:row>38</xdr:row>
      <xdr:rowOff>76200</xdr:rowOff>
    </xdr:to>
    <xdr:cxnSp macro="">
      <xdr:nvCxnSpPr>
        <xdr:cNvPr id="162" name="Solver_shapecon$K$39"/>
        <xdr:cNvCxnSpPr/>
      </xdr:nvCxnSpPr>
      <xdr:spPr>
        <a:xfrm>
          <a:off x="3019425" y="7048500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38</xdr:row>
      <xdr:rowOff>0</xdr:rowOff>
    </xdr:from>
    <xdr:to>
      <xdr:col>11</xdr:col>
      <xdr:colOff>0</xdr:colOff>
      <xdr:row>38</xdr:row>
      <xdr:rowOff>158750</xdr:rowOff>
    </xdr:to>
    <xdr:sp macro="" textlink="">
      <xdr:nvSpPr>
        <xdr:cNvPr id="163" name="Solver_shape$K$39"/>
        <xdr:cNvSpPr/>
      </xdr:nvSpPr>
      <xdr:spPr>
        <a:xfrm rot="16200000">
          <a:off x="4505325" y="69723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38</xdr:row>
      <xdr:rowOff>76200</xdr:rowOff>
    </xdr:from>
    <xdr:to>
      <xdr:col>10</xdr:col>
      <xdr:colOff>0</xdr:colOff>
      <xdr:row>38</xdr:row>
      <xdr:rowOff>76200</xdr:rowOff>
    </xdr:to>
    <xdr:cxnSp macro="">
      <xdr:nvCxnSpPr>
        <xdr:cNvPr id="164" name="Solver_line$K$39"/>
        <xdr:cNvCxnSpPr/>
      </xdr:nvCxnSpPr>
      <xdr:spPr>
        <a:xfrm>
          <a:off x="3267075" y="7048500"/>
          <a:ext cx="12382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38</xdr:row>
      <xdr:rowOff>76200</xdr:rowOff>
    </xdr:from>
    <xdr:to>
      <xdr:col>8</xdr:col>
      <xdr:colOff>0</xdr:colOff>
      <xdr:row>43</xdr:row>
      <xdr:rowOff>76200</xdr:rowOff>
    </xdr:to>
    <xdr:cxnSp macro="">
      <xdr:nvCxnSpPr>
        <xdr:cNvPr id="165" name="Solver_shapecon$K$44"/>
        <xdr:cNvCxnSpPr/>
      </xdr:nvCxnSpPr>
      <xdr:spPr>
        <a:xfrm>
          <a:off x="3019425" y="7048500"/>
          <a:ext cx="247650" cy="914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43</xdr:row>
      <xdr:rowOff>0</xdr:rowOff>
    </xdr:from>
    <xdr:to>
      <xdr:col>11</xdr:col>
      <xdr:colOff>0</xdr:colOff>
      <xdr:row>43</xdr:row>
      <xdr:rowOff>158750</xdr:rowOff>
    </xdr:to>
    <xdr:sp macro="" textlink="">
      <xdr:nvSpPr>
        <xdr:cNvPr id="166" name="Solver_shape$K$44"/>
        <xdr:cNvSpPr/>
      </xdr:nvSpPr>
      <xdr:spPr>
        <a:xfrm rot="16200000">
          <a:off x="4505325" y="78867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43</xdr:row>
      <xdr:rowOff>76200</xdr:rowOff>
    </xdr:from>
    <xdr:to>
      <xdr:col>10</xdr:col>
      <xdr:colOff>0</xdr:colOff>
      <xdr:row>43</xdr:row>
      <xdr:rowOff>76200</xdr:rowOff>
    </xdr:to>
    <xdr:cxnSp macro="">
      <xdr:nvCxnSpPr>
        <xdr:cNvPr id="167" name="Solver_line$K$44"/>
        <xdr:cNvCxnSpPr/>
      </xdr:nvCxnSpPr>
      <xdr:spPr>
        <a:xfrm>
          <a:off x="3267075" y="7962900"/>
          <a:ext cx="12382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76200</xdr:rowOff>
    </xdr:from>
    <xdr:to>
      <xdr:col>10</xdr:col>
      <xdr:colOff>0</xdr:colOff>
      <xdr:row>3</xdr:row>
      <xdr:rowOff>76200</xdr:rowOff>
    </xdr:to>
    <xdr:cxnSp macro="">
      <xdr:nvCxnSpPr>
        <xdr:cNvPr id="78" name="Solver_line$K$4"/>
        <xdr:cNvCxnSpPr/>
      </xdr:nvCxnSpPr>
      <xdr:spPr>
        <a:xfrm>
          <a:off x="3295650" y="647700"/>
          <a:ext cx="11906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</xdr:row>
      <xdr:rowOff>76200</xdr:rowOff>
    </xdr:from>
    <xdr:to>
      <xdr:col>10</xdr:col>
      <xdr:colOff>0</xdr:colOff>
      <xdr:row>8</xdr:row>
      <xdr:rowOff>76200</xdr:rowOff>
    </xdr:to>
    <xdr:cxnSp macro="">
      <xdr:nvCxnSpPr>
        <xdr:cNvPr id="79" name="Solver_line$K$9"/>
        <xdr:cNvCxnSpPr/>
      </xdr:nvCxnSpPr>
      <xdr:spPr>
        <a:xfrm>
          <a:off x="3295650" y="1600200"/>
          <a:ext cx="11906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</xdr:row>
      <xdr:rowOff>76200</xdr:rowOff>
    </xdr:from>
    <xdr:to>
      <xdr:col>10</xdr:col>
      <xdr:colOff>0</xdr:colOff>
      <xdr:row>13</xdr:row>
      <xdr:rowOff>76200</xdr:rowOff>
    </xdr:to>
    <xdr:cxnSp macro="">
      <xdr:nvCxnSpPr>
        <xdr:cNvPr id="80" name="Solver_line$K$14"/>
        <xdr:cNvCxnSpPr/>
      </xdr:nvCxnSpPr>
      <xdr:spPr>
        <a:xfrm>
          <a:off x="3295650" y="2552700"/>
          <a:ext cx="11906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</xdr:row>
      <xdr:rowOff>76200</xdr:rowOff>
    </xdr:from>
    <xdr:to>
      <xdr:col>10</xdr:col>
      <xdr:colOff>0</xdr:colOff>
      <xdr:row>18</xdr:row>
      <xdr:rowOff>76200</xdr:rowOff>
    </xdr:to>
    <xdr:cxnSp macro="">
      <xdr:nvCxnSpPr>
        <xdr:cNvPr id="81" name="Solver_line$K$19"/>
        <xdr:cNvCxnSpPr/>
      </xdr:nvCxnSpPr>
      <xdr:spPr>
        <a:xfrm>
          <a:off x="3295650" y="3505200"/>
          <a:ext cx="11906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23</xdr:row>
      <xdr:rowOff>76200</xdr:rowOff>
    </xdr:from>
    <xdr:to>
      <xdr:col>10</xdr:col>
      <xdr:colOff>0</xdr:colOff>
      <xdr:row>23</xdr:row>
      <xdr:rowOff>76200</xdr:rowOff>
    </xdr:to>
    <xdr:cxnSp macro="">
      <xdr:nvCxnSpPr>
        <xdr:cNvPr id="82" name="Solver_line$K$24"/>
        <xdr:cNvCxnSpPr/>
      </xdr:nvCxnSpPr>
      <xdr:spPr>
        <a:xfrm>
          <a:off x="3295650" y="4457700"/>
          <a:ext cx="11906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28</xdr:row>
      <xdr:rowOff>76200</xdr:rowOff>
    </xdr:from>
    <xdr:to>
      <xdr:col>10</xdr:col>
      <xdr:colOff>0</xdr:colOff>
      <xdr:row>28</xdr:row>
      <xdr:rowOff>76200</xdr:rowOff>
    </xdr:to>
    <xdr:cxnSp macro="">
      <xdr:nvCxnSpPr>
        <xdr:cNvPr id="83" name="Solver_line$K$29"/>
        <xdr:cNvCxnSpPr/>
      </xdr:nvCxnSpPr>
      <xdr:spPr>
        <a:xfrm>
          <a:off x="3295650" y="5429250"/>
          <a:ext cx="11906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33</xdr:row>
      <xdr:rowOff>76200</xdr:rowOff>
    </xdr:from>
    <xdr:to>
      <xdr:col>10</xdr:col>
      <xdr:colOff>0</xdr:colOff>
      <xdr:row>33</xdr:row>
      <xdr:rowOff>76200</xdr:rowOff>
    </xdr:to>
    <xdr:cxnSp macro="">
      <xdr:nvCxnSpPr>
        <xdr:cNvPr id="84" name="Solver_line$K$34"/>
        <xdr:cNvCxnSpPr/>
      </xdr:nvCxnSpPr>
      <xdr:spPr>
        <a:xfrm>
          <a:off x="3295650" y="6381750"/>
          <a:ext cx="11906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38</xdr:row>
      <xdr:rowOff>76200</xdr:rowOff>
    </xdr:from>
    <xdr:to>
      <xdr:col>10</xdr:col>
      <xdr:colOff>0</xdr:colOff>
      <xdr:row>38</xdr:row>
      <xdr:rowOff>76200</xdr:rowOff>
    </xdr:to>
    <xdr:cxnSp macro="">
      <xdr:nvCxnSpPr>
        <xdr:cNvPr id="85" name="Solver_line$K$39"/>
        <xdr:cNvCxnSpPr/>
      </xdr:nvCxnSpPr>
      <xdr:spPr>
        <a:xfrm>
          <a:off x="3295650" y="7334250"/>
          <a:ext cx="11906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23</xdr:row>
      <xdr:rowOff>0</xdr:rowOff>
    </xdr:from>
    <xdr:to>
      <xdr:col>2</xdr:col>
      <xdr:colOff>151847</xdr:colOff>
      <xdr:row>23</xdr:row>
      <xdr:rowOff>151848</xdr:rowOff>
    </xdr:to>
    <xdr:sp macro="" textlink="">
      <xdr:nvSpPr>
        <xdr:cNvPr id="326" name="Solver_shape$C$24"/>
        <xdr:cNvSpPr/>
      </xdr:nvSpPr>
      <xdr:spPr>
        <a:xfrm>
          <a:off x="1219200" y="4381500"/>
          <a:ext cx="152400" cy="15240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23</xdr:row>
      <xdr:rowOff>76200</xdr:rowOff>
    </xdr:from>
    <xdr:to>
      <xdr:col>2</xdr:col>
      <xdr:colOff>0</xdr:colOff>
      <xdr:row>23</xdr:row>
      <xdr:rowOff>76200</xdr:rowOff>
    </xdr:to>
    <xdr:cxnSp macro="">
      <xdr:nvCxnSpPr>
        <xdr:cNvPr id="327" name="Solver_line$C$24"/>
        <xdr:cNvCxnSpPr/>
      </xdr:nvCxnSpPr>
      <xdr:spPr>
        <a:xfrm>
          <a:off x="609600" y="4457700"/>
          <a:ext cx="6096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76200</xdr:rowOff>
    </xdr:from>
    <xdr:to>
      <xdr:col>4</xdr:col>
      <xdr:colOff>0</xdr:colOff>
      <xdr:row>23</xdr:row>
      <xdr:rowOff>76200</xdr:rowOff>
    </xdr:to>
    <xdr:cxnSp macro="">
      <xdr:nvCxnSpPr>
        <xdr:cNvPr id="328" name="Solver_shapecon$G$9"/>
        <xdr:cNvCxnSpPr/>
      </xdr:nvCxnSpPr>
      <xdr:spPr>
        <a:xfrm flipV="1">
          <a:off x="1371600" y="1600200"/>
          <a:ext cx="247650" cy="2857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8</xdr:row>
      <xdr:rowOff>0</xdr:rowOff>
    </xdr:from>
    <xdr:to>
      <xdr:col>7</xdr:col>
      <xdr:colOff>0</xdr:colOff>
      <xdr:row>8</xdr:row>
      <xdr:rowOff>151848</xdr:rowOff>
    </xdr:to>
    <xdr:sp macro="" textlink="">
      <xdr:nvSpPr>
        <xdr:cNvPr id="329" name="Solver_shape$G$9"/>
        <xdr:cNvSpPr/>
      </xdr:nvSpPr>
      <xdr:spPr>
        <a:xfrm>
          <a:off x="2914650" y="15240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8</xdr:row>
      <xdr:rowOff>76200</xdr:rowOff>
    </xdr:from>
    <xdr:to>
      <xdr:col>6</xdr:col>
      <xdr:colOff>0</xdr:colOff>
      <xdr:row>8</xdr:row>
      <xdr:rowOff>76200</xdr:rowOff>
    </xdr:to>
    <xdr:cxnSp macro="">
      <xdr:nvCxnSpPr>
        <xdr:cNvPr id="330" name="Solver_line$G$9"/>
        <xdr:cNvCxnSpPr/>
      </xdr:nvCxnSpPr>
      <xdr:spPr>
        <a:xfrm>
          <a:off x="1619250" y="1600200"/>
          <a:ext cx="12954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76200</xdr:rowOff>
    </xdr:from>
    <xdr:to>
      <xdr:col>8</xdr:col>
      <xdr:colOff>0</xdr:colOff>
      <xdr:row>8</xdr:row>
      <xdr:rowOff>76200</xdr:rowOff>
    </xdr:to>
    <xdr:cxnSp macro="">
      <xdr:nvCxnSpPr>
        <xdr:cNvPr id="331" name="Solver_shapecon$K$4"/>
        <xdr:cNvCxnSpPr/>
      </xdr:nvCxnSpPr>
      <xdr:spPr>
        <a:xfrm flipV="1">
          <a:off x="3067050" y="647700"/>
          <a:ext cx="247650" cy="952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3</xdr:row>
      <xdr:rowOff>0</xdr:rowOff>
    </xdr:from>
    <xdr:to>
      <xdr:col>11</xdr:col>
      <xdr:colOff>0</xdr:colOff>
      <xdr:row>3</xdr:row>
      <xdr:rowOff>151847</xdr:rowOff>
    </xdr:to>
    <xdr:sp macro="" textlink="">
      <xdr:nvSpPr>
        <xdr:cNvPr id="332" name="Solver_shape$K$4"/>
        <xdr:cNvSpPr/>
      </xdr:nvSpPr>
      <xdr:spPr>
        <a:xfrm rot="16200000">
          <a:off x="4657725" y="5715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3</xdr:row>
      <xdr:rowOff>76200</xdr:rowOff>
    </xdr:from>
    <xdr:to>
      <xdr:col>10</xdr:col>
      <xdr:colOff>0</xdr:colOff>
      <xdr:row>3</xdr:row>
      <xdr:rowOff>76200</xdr:rowOff>
    </xdr:to>
    <xdr:cxnSp macro="">
      <xdr:nvCxnSpPr>
        <xdr:cNvPr id="333" name="Solver_line$K$4"/>
        <xdr:cNvCxnSpPr/>
      </xdr:nvCxnSpPr>
      <xdr:spPr>
        <a:xfrm>
          <a:off x="3314700" y="647700"/>
          <a:ext cx="13430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76200</xdr:rowOff>
    </xdr:from>
    <xdr:to>
      <xdr:col>8</xdr:col>
      <xdr:colOff>0</xdr:colOff>
      <xdr:row>8</xdr:row>
      <xdr:rowOff>76200</xdr:rowOff>
    </xdr:to>
    <xdr:cxnSp macro="">
      <xdr:nvCxnSpPr>
        <xdr:cNvPr id="334" name="Solver_shapecon$K$9"/>
        <xdr:cNvCxnSpPr/>
      </xdr:nvCxnSpPr>
      <xdr:spPr>
        <a:xfrm>
          <a:off x="3067050" y="1562100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8</xdr:row>
      <xdr:rowOff>0</xdr:rowOff>
    </xdr:from>
    <xdr:to>
      <xdr:col>11</xdr:col>
      <xdr:colOff>0</xdr:colOff>
      <xdr:row>8</xdr:row>
      <xdr:rowOff>151848</xdr:rowOff>
    </xdr:to>
    <xdr:sp macro="" textlink="">
      <xdr:nvSpPr>
        <xdr:cNvPr id="335" name="Solver_shape$K$9"/>
        <xdr:cNvSpPr/>
      </xdr:nvSpPr>
      <xdr:spPr>
        <a:xfrm rot="16200000">
          <a:off x="4657725" y="14859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8</xdr:row>
      <xdr:rowOff>76200</xdr:rowOff>
    </xdr:from>
    <xdr:to>
      <xdr:col>10</xdr:col>
      <xdr:colOff>0</xdr:colOff>
      <xdr:row>8</xdr:row>
      <xdr:rowOff>76200</xdr:rowOff>
    </xdr:to>
    <xdr:cxnSp macro="">
      <xdr:nvCxnSpPr>
        <xdr:cNvPr id="336" name="Solver_line$K$9"/>
        <xdr:cNvCxnSpPr/>
      </xdr:nvCxnSpPr>
      <xdr:spPr>
        <a:xfrm>
          <a:off x="3314700" y="1562100"/>
          <a:ext cx="13430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76200</xdr:rowOff>
    </xdr:from>
    <xdr:to>
      <xdr:col>8</xdr:col>
      <xdr:colOff>0</xdr:colOff>
      <xdr:row>13</xdr:row>
      <xdr:rowOff>76200</xdr:rowOff>
    </xdr:to>
    <xdr:cxnSp macro="">
      <xdr:nvCxnSpPr>
        <xdr:cNvPr id="337" name="Solver_shapecon$K$14"/>
        <xdr:cNvCxnSpPr/>
      </xdr:nvCxnSpPr>
      <xdr:spPr>
        <a:xfrm>
          <a:off x="3067050" y="1562100"/>
          <a:ext cx="247650" cy="914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13</xdr:row>
      <xdr:rowOff>0</xdr:rowOff>
    </xdr:from>
    <xdr:to>
      <xdr:col>11</xdr:col>
      <xdr:colOff>0</xdr:colOff>
      <xdr:row>13</xdr:row>
      <xdr:rowOff>151848</xdr:rowOff>
    </xdr:to>
    <xdr:sp macro="" textlink="">
      <xdr:nvSpPr>
        <xdr:cNvPr id="338" name="Solver_shape$K$14"/>
        <xdr:cNvSpPr/>
      </xdr:nvSpPr>
      <xdr:spPr>
        <a:xfrm rot="16200000">
          <a:off x="4657725" y="24003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13</xdr:row>
      <xdr:rowOff>76200</xdr:rowOff>
    </xdr:from>
    <xdr:to>
      <xdr:col>10</xdr:col>
      <xdr:colOff>0</xdr:colOff>
      <xdr:row>13</xdr:row>
      <xdr:rowOff>76200</xdr:rowOff>
    </xdr:to>
    <xdr:cxnSp macro="">
      <xdr:nvCxnSpPr>
        <xdr:cNvPr id="339" name="Solver_line$K$14"/>
        <xdr:cNvCxnSpPr/>
      </xdr:nvCxnSpPr>
      <xdr:spPr>
        <a:xfrm>
          <a:off x="3314700" y="2476500"/>
          <a:ext cx="13430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76200</xdr:rowOff>
    </xdr:from>
    <xdr:to>
      <xdr:col>4</xdr:col>
      <xdr:colOff>0</xdr:colOff>
      <xdr:row>23</xdr:row>
      <xdr:rowOff>76200</xdr:rowOff>
    </xdr:to>
    <xdr:cxnSp macro="">
      <xdr:nvCxnSpPr>
        <xdr:cNvPr id="340" name="Solver_shapecon$G$24"/>
        <xdr:cNvCxnSpPr/>
      </xdr:nvCxnSpPr>
      <xdr:spPr>
        <a:xfrm>
          <a:off x="1371600" y="4343400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23</xdr:row>
      <xdr:rowOff>0</xdr:rowOff>
    </xdr:from>
    <xdr:to>
      <xdr:col>7</xdr:col>
      <xdr:colOff>0</xdr:colOff>
      <xdr:row>23</xdr:row>
      <xdr:rowOff>151848</xdr:rowOff>
    </xdr:to>
    <xdr:sp macro="" textlink="">
      <xdr:nvSpPr>
        <xdr:cNvPr id="341" name="Solver_shape$G$24"/>
        <xdr:cNvSpPr/>
      </xdr:nvSpPr>
      <xdr:spPr>
        <a:xfrm>
          <a:off x="2914650" y="4267200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23</xdr:row>
      <xdr:rowOff>76200</xdr:rowOff>
    </xdr:from>
    <xdr:to>
      <xdr:col>6</xdr:col>
      <xdr:colOff>0</xdr:colOff>
      <xdr:row>23</xdr:row>
      <xdr:rowOff>76200</xdr:rowOff>
    </xdr:to>
    <xdr:cxnSp macro="">
      <xdr:nvCxnSpPr>
        <xdr:cNvPr id="342" name="Solver_line$G$24"/>
        <xdr:cNvCxnSpPr/>
      </xdr:nvCxnSpPr>
      <xdr:spPr>
        <a:xfrm>
          <a:off x="1619250" y="4343400"/>
          <a:ext cx="12954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</xdr:row>
      <xdr:rowOff>76200</xdr:rowOff>
    </xdr:from>
    <xdr:to>
      <xdr:col>8</xdr:col>
      <xdr:colOff>0</xdr:colOff>
      <xdr:row>23</xdr:row>
      <xdr:rowOff>76200</xdr:rowOff>
    </xdr:to>
    <xdr:cxnSp macro="">
      <xdr:nvCxnSpPr>
        <xdr:cNvPr id="343" name="Solver_shapecon$K$19"/>
        <xdr:cNvCxnSpPr/>
      </xdr:nvCxnSpPr>
      <xdr:spPr>
        <a:xfrm flipV="1">
          <a:off x="3067050" y="3390900"/>
          <a:ext cx="247650" cy="952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18</xdr:row>
      <xdr:rowOff>0</xdr:rowOff>
    </xdr:from>
    <xdr:to>
      <xdr:col>11</xdr:col>
      <xdr:colOff>0</xdr:colOff>
      <xdr:row>18</xdr:row>
      <xdr:rowOff>151847</xdr:rowOff>
    </xdr:to>
    <xdr:sp macro="" textlink="">
      <xdr:nvSpPr>
        <xdr:cNvPr id="344" name="Solver_shape$K$19"/>
        <xdr:cNvSpPr/>
      </xdr:nvSpPr>
      <xdr:spPr>
        <a:xfrm rot="16200000">
          <a:off x="4657725" y="33147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18</xdr:row>
      <xdr:rowOff>76200</xdr:rowOff>
    </xdr:from>
    <xdr:to>
      <xdr:col>10</xdr:col>
      <xdr:colOff>0</xdr:colOff>
      <xdr:row>18</xdr:row>
      <xdr:rowOff>76200</xdr:rowOff>
    </xdr:to>
    <xdr:cxnSp macro="">
      <xdr:nvCxnSpPr>
        <xdr:cNvPr id="345" name="Solver_line$K$19"/>
        <xdr:cNvCxnSpPr/>
      </xdr:nvCxnSpPr>
      <xdr:spPr>
        <a:xfrm>
          <a:off x="3314700" y="3390900"/>
          <a:ext cx="13430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23</xdr:row>
      <xdr:rowOff>76200</xdr:rowOff>
    </xdr:from>
    <xdr:to>
      <xdr:col>8</xdr:col>
      <xdr:colOff>0</xdr:colOff>
      <xdr:row>23</xdr:row>
      <xdr:rowOff>76200</xdr:rowOff>
    </xdr:to>
    <xdr:cxnSp macro="">
      <xdr:nvCxnSpPr>
        <xdr:cNvPr id="346" name="Solver_shapecon$K$24"/>
        <xdr:cNvCxnSpPr/>
      </xdr:nvCxnSpPr>
      <xdr:spPr>
        <a:xfrm>
          <a:off x="3067050" y="4305300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23</xdr:row>
      <xdr:rowOff>0</xdr:rowOff>
    </xdr:from>
    <xdr:to>
      <xdr:col>11</xdr:col>
      <xdr:colOff>0</xdr:colOff>
      <xdr:row>23</xdr:row>
      <xdr:rowOff>151848</xdr:rowOff>
    </xdr:to>
    <xdr:sp macro="" textlink="">
      <xdr:nvSpPr>
        <xdr:cNvPr id="347" name="Solver_shape$K$24"/>
        <xdr:cNvSpPr/>
      </xdr:nvSpPr>
      <xdr:spPr>
        <a:xfrm rot="16200000">
          <a:off x="4657725" y="4229100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23</xdr:row>
      <xdr:rowOff>76200</xdr:rowOff>
    </xdr:from>
    <xdr:to>
      <xdr:col>10</xdr:col>
      <xdr:colOff>0</xdr:colOff>
      <xdr:row>23</xdr:row>
      <xdr:rowOff>76200</xdr:rowOff>
    </xdr:to>
    <xdr:cxnSp macro="">
      <xdr:nvCxnSpPr>
        <xdr:cNvPr id="348" name="Solver_line$K$24"/>
        <xdr:cNvCxnSpPr/>
      </xdr:nvCxnSpPr>
      <xdr:spPr>
        <a:xfrm>
          <a:off x="3314700" y="4305300"/>
          <a:ext cx="13430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23</xdr:row>
      <xdr:rowOff>76200</xdr:rowOff>
    </xdr:from>
    <xdr:to>
      <xdr:col>8</xdr:col>
      <xdr:colOff>0</xdr:colOff>
      <xdr:row>28</xdr:row>
      <xdr:rowOff>76200</xdr:rowOff>
    </xdr:to>
    <xdr:cxnSp macro="">
      <xdr:nvCxnSpPr>
        <xdr:cNvPr id="349" name="Solver_shapecon$K$29"/>
        <xdr:cNvCxnSpPr/>
      </xdr:nvCxnSpPr>
      <xdr:spPr>
        <a:xfrm>
          <a:off x="3067050" y="4305300"/>
          <a:ext cx="247650" cy="9239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28</xdr:row>
      <xdr:rowOff>0</xdr:rowOff>
    </xdr:from>
    <xdr:to>
      <xdr:col>11</xdr:col>
      <xdr:colOff>0</xdr:colOff>
      <xdr:row>28</xdr:row>
      <xdr:rowOff>151848</xdr:rowOff>
    </xdr:to>
    <xdr:sp macro="" textlink="">
      <xdr:nvSpPr>
        <xdr:cNvPr id="350" name="Solver_shape$K$29"/>
        <xdr:cNvSpPr/>
      </xdr:nvSpPr>
      <xdr:spPr>
        <a:xfrm rot="16200000">
          <a:off x="4657725" y="515302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28</xdr:row>
      <xdr:rowOff>76200</xdr:rowOff>
    </xdr:from>
    <xdr:to>
      <xdr:col>10</xdr:col>
      <xdr:colOff>0</xdr:colOff>
      <xdr:row>28</xdr:row>
      <xdr:rowOff>76200</xdr:rowOff>
    </xdr:to>
    <xdr:cxnSp macro="">
      <xdr:nvCxnSpPr>
        <xdr:cNvPr id="351" name="Solver_line$K$29"/>
        <xdr:cNvCxnSpPr/>
      </xdr:nvCxnSpPr>
      <xdr:spPr>
        <a:xfrm>
          <a:off x="3314700" y="5229225"/>
          <a:ext cx="13430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76200</xdr:rowOff>
    </xdr:from>
    <xdr:to>
      <xdr:col>4</xdr:col>
      <xdr:colOff>0</xdr:colOff>
      <xdr:row>38</xdr:row>
      <xdr:rowOff>76200</xdr:rowOff>
    </xdr:to>
    <xdr:cxnSp macro="">
      <xdr:nvCxnSpPr>
        <xdr:cNvPr id="352" name="Solver_shapecon$G$39"/>
        <xdr:cNvCxnSpPr/>
      </xdr:nvCxnSpPr>
      <xdr:spPr>
        <a:xfrm>
          <a:off x="1371600" y="4305300"/>
          <a:ext cx="247650" cy="27908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38</xdr:row>
      <xdr:rowOff>0</xdr:rowOff>
    </xdr:from>
    <xdr:to>
      <xdr:col>7</xdr:col>
      <xdr:colOff>0</xdr:colOff>
      <xdr:row>38</xdr:row>
      <xdr:rowOff>151848</xdr:rowOff>
    </xdr:to>
    <xdr:sp macro="" textlink="">
      <xdr:nvSpPr>
        <xdr:cNvPr id="353" name="Solver_shape$G$39"/>
        <xdr:cNvSpPr/>
      </xdr:nvSpPr>
      <xdr:spPr>
        <a:xfrm>
          <a:off x="2914650" y="7019925"/>
          <a:ext cx="152400" cy="15240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38</xdr:row>
      <xdr:rowOff>76200</xdr:rowOff>
    </xdr:from>
    <xdr:to>
      <xdr:col>6</xdr:col>
      <xdr:colOff>0</xdr:colOff>
      <xdr:row>38</xdr:row>
      <xdr:rowOff>76200</xdr:rowOff>
    </xdr:to>
    <xdr:cxnSp macro="">
      <xdr:nvCxnSpPr>
        <xdr:cNvPr id="354" name="Solver_line$G$39"/>
        <xdr:cNvCxnSpPr/>
      </xdr:nvCxnSpPr>
      <xdr:spPr>
        <a:xfrm>
          <a:off x="1619250" y="7096125"/>
          <a:ext cx="12954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33</xdr:row>
      <xdr:rowOff>76200</xdr:rowOff>
    </xdr:from>
    <xdr:to>
      <xdr:col>8</xdr:col>
      <xdr:colOff>0</xdr:colOff>
      <xdr:row>38</xdr:row>
      <xdr:rowOff>76200</xdr:rowOff>
    </xdr:to>
    <xdr:cxnSp macro="">
      <xdr:nvCxnSpPr>
        <xdr:cNvPr id="355" name="Solver_shapecon$K$34"/>
        <xdr:cNvCxnSpPr/>
      </xdr:nvCxnSpPr>
      <xdr:spPr>
        <a:xfrm flipV="1">
          <a:off x="3067050" y="6143625"/>
          <a:ext cx="247650" cy="952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33</xdr:row>
      <xdr:rowOff>0</xdr:rowOff>
    </xdr:from>
    <xdr:to>
      <xdr:col>11</xdr:col>
      <xdr:colOff>0</xdr:colOff>
      <xdr:row>33</xdr:row>
      <xdr:rowOff>151848</xdr:rowOff>
    </xdr:to>
    <xdr:sp macro="" textlink="">
      <xdr:nvSpPr>
        <xdr:cNvPr id="356" name="Solver_shape$K$34"/>
        <xdr:cNvSpPr/>
      </xdr:nvSpPr>
      <xdr:spPr>
        <a:xfrm rot="16200000">
          <a:off x="4657725" y="606742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33</xdr:row>
      <xdr:rowOff>76200</xdr:rowOff>
    </xdr:from>
    <xdr:to>
      <xdr:col>10</xdr:col>
      <xdr:colOff>0</xdr:colOff>
      <xdr:row>33</xdr:row>
      <xdr:rowOff>76200</xdr:rowOff>
    </xdr:to>
    <xdr:cxnSp macro="">
      <xdr:nvCxnSpPr>
        <xdr:cNvPr id="357" name="Solver_line$K$34"/>
        <xdr:cNvCxnSpPr/>
      </xdr:nvCxnSpPr>
      <xdr:spPr>
        <a:xfrm>
          <a:off x="3314700" y="6143625"/>
          <a:ext cx="13430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38</xdr:row>
      <xdr:rowOff>76200</xdr:rowOff>
    </xdr:from>
    <xdr:to>
      <xdr:col>8</xdr:col>
      <xdr:colOff>0</xdr:colOff>
      <xdr:row>38</xdr:row>
      <xdr:rowOff>76200</xdr:rowOff>
    </xdr:to>
    <xdr:cxnSp macro="">
      <xdr:nvCxnSpPr>
        <xdr:cNvPr id="358" name="Solver_shapecon$K$39"/>
        <xdr:cNvCxnSpPr/>
      </xdr:nvCxnSpPr>
      <xdr:spPr>
        <a:xfrm>
          <a:off x="3067050" y="7058025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38</xdr:row>
      <xdr:rowOff>0</xdr:rowOff>
    </xdr:from>
    <xdr:to>
      <xdr:col>11</xdr:col>
      <xdr:colOff>0</xdr:colOff>
      <xdr:row>38</xdr:row>
      <xdr:rowOff>151848</xdr:rowOff>
    </xdr:to>
    <xdr:sp macro="" textlink="">
      <xdr:nvSpPr>
        <xdr:cNvPr id="359" name="Solver_shape$K$39"/>
        <xdr:cNvSpPr/>
      </xdr:nvSpPr>
      <xdr:spPr>
        <a:xfrm rot="16200000">
          <a:off x="4657725" y="698182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38</xdr:row>
      <xdr:rowOff>76200</xdr:rowOff>
    </xdr:from>
    <xdr:to>
      <xdr:col>10</xdr:col>
      <xdr:colOff>0</xdr:colOff>
      <xdr:row>38</xdr:row>
      <xdr:rowOff>76200</xdr:rowOff>
    </xdr:to>
    <xdr:cxnSp macro="">
      <xdr:nvCxnSpPr>
        <xdr:cNvPr id="360" name="Solver_line$K$39"/>
        <xdr:cNvCxnSpPr/>
      </xdr:nvCxnSpPr>
      <xdr:spPr>
        <a:xfrm>
          <a:off x="3314700" y="7058025"/>
          <a:ext cx="13430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38</xdr:row>
      <xdr:rowOff>76200</xdr:rowOff>
    </xdr:from>
    <xdr:to>
      <xdr:col>8</xdr:col>
      <xdr:colOff>0</xdr:colOff>
      <xdr:row>43</xdr:row>
      <xdr:rowOff>76200</xdr:rowOff>
    </xdr:to>
    <xdr:cxnSp macro="">
      <xdr:nvCxnSpPr>
        <xdr:cNvPr id="361" name="Solver_shapecon$K$44"/>
        <xdr:cNvCxnSpPr/>
      </xdr:nvCxnSpPr>
      <xdr:spPr>
        <a:xfrm>
          <a:off x="3067050" y="7058025"/>
          <a:ext cx="247650" cy="914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43</xdr:row>
      <xdr:rowOff>0</xdr:rowOff>
    </xdr:from>
    <xdr:to>
      <xdr:col>11</xdr:col>
      <xdr:colOff>0</xdr:colOff>
      <xdr:row>43</xdr:row>
      <xdr:rowOff>151848</xdr:rowOff>
    </xdr:to>
    <xdr:sp macro="" textlink="">
      <xdr:nvSpPr>
        <xdr:cNvPr id="362" name="Solver_shape$K$44"/>
        <xdr:cNvSpPr/>
      </xdr:nvSpPr>
      <xdr:spPr>
        <a:xfrm rot="16200000">
          <a:off x="4657725" y="7896225"/>
          <a:ext cx="152400" cy="15240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43</xdr:row>
      <xdr:rowOff>76200</xdr:rowOff>
    </xdr:from>
    <xdr:to>
      <xdr:col>10</xdr:col>
      <xdr:colOff>0</xdr:colOff>
      <xdr:row>43</xdr:row>
      <xdr:rowOff>76200</xdr:rowOff>
    </xdr:to>
    <xdr:cxnSp macro="">
      <xdr:nvCxnSpPr>
        <xdr:cNvPr id="363" name="Solver_line$K$44"/>
        <xdr:cNvCxnSpPr/>
      </xdr:nvCxnSpPr>
      <xdr:spPr>
        <a:xfrm>
          <a:off x="3314700" y="7972425"/>
          <a:ext cx="134302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17</xdr:row>
      <xdr:rowOff>0</xdr:rowOff>
    </xdr:from>
    <xdr:to>
      <xdr:col>3</xdr:col>
      <xdr:colOff>0</xdr:colOff>
      <xdr:row>17</xdr:row>
      <xdr:rowOff>149678</xdr:rowOff>
    </xdr:to>
    <xdr:sp macro="" textlink="">
      <xdr:nvSpPr>
        <xdr:cNvPr id="254" name="Solver_shape$C$18"/>
        <xdr:cNvSpPr/>
      </xdr:nvSpPr>
      <xdr:spPr>
        <a:xfrm>
          <a:off x="1219200" y="3238500"/>
          <a:ext cx="152400" cy="152400"/>
        </a:xfrm>
        <a:prstGeom prst="flowChartProcess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17</xdr:row>
      <xdr:rowOff>76200</xdr:rowOff>
    </xdr:from>
    <xdr:to>
      <xdr:col>2</xdr:col>
      <xdr:colOff>0</xdr:colOff>
      <xdr:row>17</xdr:row>
      <xdr:rowOff>76200</xdr:rowOff>
    </xdr:to>
    <xdr:cxnSp macro="">
      <xdr:nvCxnSpPr>
        <xdr:cNvPr id="255" name="Solver_line$C$18"/>
        <xdr:cNvCxnSpPr/>
      </xdr:nvCxnSpPr>
      <xdr:spPr>
        <a:xfrm>
          <a:off x="609600" y="3314700"/>
          <a:ext cx="6096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76200</xdr:rowOff>
    </xdr:from>
    <xdr:to>
      <xdr:col>4</xdr:col>
      <xdr:colOff>0</xdr:colOff>
      <xdr:row>17</xdr:row>
      <xdr:rowOff>76200</xdr:rowOff>
    </xdr:to>
    <xdr:cxnSp macro="">
      <xdr:nvCxnSpPr>
        <xdr:cNvPr id="256" name="Solver_shapecon$G$4"/>
        <xdr:cNvCxnSpPr/>
      </xdr:nvCxnSpPr>
      <xdr:spPr>
        <a:xfrm flipV="1">
          <a:off x="1371600" y="647700"/>
          <a:ext cx="247650" cy="2667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4</xdr:row>
      <xdr:rowOff>-1</xdr:rowOff>
    </xdr:to>
    <xdr:sp macro="" textlink="">
      <xdr:nvSpPr>
        <xdr:cNvPr id="257" name="Solver_shape$G$4"/>
        <xdr:cNvSpPr/>
      </xdr:nvSpPr>
      <xdr:spPr>
        <a:xfrm rot="16200000">
          <a:off x="2838450" y="571500"/>
          <a:ext cx="152400" cy="152400"/>
        </a:xfrm>
        <a:prstGeom prst="flowChartExtra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3</xdr:row>
      <xdr:rowOff>76200</xdr:rowOff>
    </xdr:from>
    <xdr:to>
      <xdr:col>22</xdr:col>
      <xdr:colOff>0</xdr:colOff>
      <xdr:row>3</xdr:row>
      <xdr:rowOff>76200</xdr:rowOff>
    </xdr:to>
    <xdr:cxnSp macro="">
      <xdr:nvCxnSpPr>
        <xdr:cNvPr id="258" name="Solver_dash$G$4"/>
        <xdr:cNvCxnSpPr/>
      </xdr:nvCxnSpPr>
      <xdr:spPr>
        <a:xfrm>
          <a:off x="2990850" y="647700"/>
          <a:ext cx="91440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</xdr:row>
      <xdr:rowOff>76200</xdr:rowOff>
    </xdr:from>
    <xdr:to>
      <xdr:col>6</xdr:col>
      <xdr:colOff>0</xdr:colOff>
      <xdr:row>3</xdr:row>
      <xdr:rowOff>76200</xdr:rowOff>
    </xdr:to>
    <xdr:cxnSp macro="">
      <xdr:nvCxnSpPr>
        <xdr:cNvPr id="259" name="Solver_line$G$4"/>
        <xdr:cNvCxnSpPr/>
      </xdr:nvCxnSpPr>
      <xdr:spPr>
        <a:xfrm>
          <a:off x="1619250" y="647700"/>
          <a:ext cx="1219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17</xdr:row>
      <xdr:rowOff>76200</xdr:rowOff>
    </xdr:from>
    <xdr:to>
      <xdr:col>4</xdr:col>
      <xdr:colOff>0</xdr:colOff>
      <xdr:row>31</xdr:row>
      <xdr:rowOff>76200</xdr:rowOff>
    </xdr:to>
    <xdr:cxnSp macro="">
      <xdr:nvCxnSpPr>
        <xdr:cNvPr id="260" name="Solver_shapecon$G$32"/>
        <xdr:cNvCxnSpPr/>
      </xdr:nvCxnSpPr>
      <xdr:spPr>
        <a:xfrm>
          <a:off x="1371600" y="3276600"/>
          <a:ext cx="247650" cy="26289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31</xdr:row>
      <xdr:rowOff>0</xdr:rowOff>
    </xdr:from>
    <xdr:to>
      <xdr:col>7</xdr:col>
      <xdr:colOff>0</xdr:colOff>
      <xdr:row>31</xdr:row>
      <xdr:rowOff>149679</xdr:rowOff>
    </xdr:to>
    <xdr:sp macro="" textlink="">
      <xdr:nvSpPr>
        <xdr:cNvPr id="261" name="Solver_shape$G$32"/>
        <xdr:cNvSpPr/>
      </xdr:nvSpPr>
      <xdr:spPr>
        <a:xfrm>
          <a:off x="2838450" y="5829300"/>
          <a:ext cx="152400" cy="152400"/>
        </a:xfrm>
        <a:prstGeom prst="flowChartConnector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31</xdr:row>
      <xdr:rowOff>76200</xdr:rowOff>
    </xdr:from>
    <xdr:to>
      <xdr:col>6</xdr:col>
      <xdr:colOff>0</xdr:colOff>
      <xdr:row>31</xdr:row>
      <xdr:rowOff>76200</xdr:rowOff>
    </xdr:to>
    <xdr:cxnSp macro="">
      <xdr:nvCxnSpPr>
        <xdr:cNvPr id="262" name="Solver_line$G$32"/>
        <xdr:cNvCxnSpPr/>
      </xdr:nvCxnSpPr>
      <xdr:spPr>
        <a:xfrm>
          <a:off x="1619250" y="5905500"/>
          <a:ext cx="1219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24</xdr:row>
      <xdr:rowOff>76200</xdr:rowOff>
    </xdr:from>
    <xdr:to>
      <xdr:col>8</xdr:col>
      <xdr:colOff>0</xdr:colOff>
      <xdr:row>31</xdr:row>
      <xdr:rowOff>76200</xdr:rowOff>
    </xdr:to>
    <xdr:cxnSp macro="">
      <xdr:nvCxnSpPr>
        <xdr:cNvPr id="263" name="Solver_shapecon$K$25"/>
        <xdr:cNvCxnSpPr/>
      </xdr:nvCxnSpPr>
      <xdr:spPr>
        <a:xfrm flipV="1">
          <a:off x="2990850" y="4572000"/>
          <a:ext cx="247650" cy="1333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24</xdr:row>
      <xdr:rowOff>0</xdr:rowOff>
    </xdr:from>
    <xdr:to>
      <xdr:col>11</xdr:col>
      <xdr:colOff>0</xdr:colOff>
      <xdr:row>24</xdr:row>
      <xdr:rowOff>149678</xdr:rowOff>
    </xdr:to>
    <xdr:sp macro="" textlink="">
      <xdr:nvSpPr>
        <xdr:cNvPr id="264" name="Solver_shape$K$25"/>
        <xdr:cNvSpPr/>
      </xdr:nvSpPr>
      <xdr:spPr>
        <a:xfrm>
          <a:off x="4457700" y="4495800"/>
          <a:ext cx="152400" cy="152400"/>
        </a:xfrm>
        <a:prstGeom prst="flowChartConnector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24</xdr:row>
      <xdr:rowOff>76200</xdr:rowOff>
    </xdr:from>
    <xdr:to>
      <xdr:col>10</xdr:col>
      <xdr:colOff>0</xdr:colOff>
      <xdr:row>24</xdr:row>
      <xdr:rowOff>76200</xdr:rowOff>
    </xdr:to>
    <xdr:cxnSp macro="">
      <xdr:nvCxnSpPr>
        <xdr:cNvPr id="265" name="Solver_line$K$25"/>
        <xdr:cNvCxnSpPr/>
      </xdr:nvCxnSpPr>
      <xdr:spPr>
        <a:xfrm>
          <a:off x="3238500" y="4572000"/>
          <a:ext cx="1219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</xdr:row>
      <xdr:rowOff>76200</xdr:rowOff>
    </xdr:from>
    <xdr:to>
      <xdr:col>12</xdr:col>
      <xdr:colOff>0</xdr:colOff>
      <xdr:row>24</xdr:row>
      <xdr:rowOff>76200</xdr:rowOff>
    </xdr:to>
    <xdr:cxnSp macro="">
      <xdr:nvCxnSpPr>
        <xdr:cNvPr id="266" name="Solver_shapecon$O$17"/>
        <xdr:cNvCxnSpPr/>
      </xdr:nvCxnSpPr>
      <xdr:spPr>
        <a:xfrm flipV="1">
          <a:off x="4610100" y="3086100"/>
          <a:ext cx="247650" cy="14859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0</xdr:colOff>
      <xdr:row>16</xdr:row>
      <xdr:rowOff>0</xdr:rowOff>
    </xdr:from>
    <xdr:to>
      <xdr:col>15</xdr:col>
      <xdr:colOff>0</xdr:colOff>
      <xdr:row>16</xdr:row>
      <xdr:rowOff>149679</xdr:rowOff>
    </xdr:to>
    <xdr:sp macro="" textlink="">
      <xdr:nvSpPr>
        <xdr:cNvPr id="267" name="Solver_shape$O$17"/>
        <xdr:cNvSpPr/>
      </xdr:nvSpPr>
      <xdr:spPr>
        <a:xfrm>
          <a:off x="6076950" y="3009900"/>
          <a:ext cx="152400" cy="152400"/>
        </a:xfrm>
        <a:prstGeom prst="flowChartProcess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0</xdr:colOff>
      <xdr:row>16</xdr:row>
      <xdr:rowOff>76200</xdr:rowOff>
    </xdr:from>
    <xdr:to>
      <xdr:col>14</xdr:col>
      <xdr:colOff>0</xdr:colOff>
      <xdr:row>16</xdr:row>
      <xdr:rowOff>76200</xdr:rowOff>
    </xdr:to>
    <xdr:cxnSp macro="">
      <xdr:nvCxnSpPr>
        <xdr:cNvPr id="268" name="Solver_line$O$17"/>
        <xdr:cNvCxnSpPr/>
      </xdr:nvCxnSpPr>
      <xdr:spPr>
        <a:xfrm>
          <a:off x="4857750" y="3086100"/>
          <a:ext cx="1219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8</xdr:row>
      <xdr:rowOff>76200</xdr:rowOff>
    </xdr:from>
    <xdr:to>
      <xdr:col>16</xdr:col>
      <xdr:colOff>0</xdr:colOff>
      <xdr:row>16</xdr:row>
      <xdr:rowOff>76200</xdr:rowOff>
    </xdr:to>
    <xdr:cxnSp macro="">
      <xdr:nvCxnSpPr>
        <xdr:cNvPr id="269" name="Solver_shapecon$S$9"/>
        <xdr:cNvCxnSpPr/>
      </xdr:nvCxnSpPr>
      <xdr:spPr>
        <a:xfrm flipV="1">
          <a:off x="6229350" y="1562100"/>
          <a:ext cx="247650" cy="1524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0</xdr:colOff>
      <xdr:row>8</xdr:row>
      <xdr:rowOff>0</xdr:rowOff>
    </xdr:from>
    <xdr:to>
      <xdr:col>19</xdr:col>
      <xdr:colOff>0</xdr:colOff>
      <xdr:row>9</xdr:row>
      <xdr:rowOff>1</xdr:rowOff>
    </xdr:to>
    <xdr:sp macro="" textlink="">
      <xdr:nvSpPr>
        <xdr:cNvPr id="270" name="Solver_shape$S$9"/>
        <xdr:cNvSpPr/>
      </xdr:nvSpPr>
      <xdr:spPr>
        <a:xfrm rot="16200000">
          <a:off x="7696200" y="1485900"/>
          <a:ext cx="152400" cy="152400"/>
        </a:xfrm>
        <a:prstGeom prst="flowChartExtra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19</xdr:col>
      <xdr:colOff>0</xdr:colOff>
      <xdr:row>8</xdr:row>
      <xdr:rowOff>76200</xdr:rowOff>
    </xdr:from>
    <xdr:to>
      <xdr:col>22</xdr:col>
      <xdr:colOff>0</xdr:colOff>
      <xdr:row>8</xdr:row>
      <xdr:rowOff>76200</xdr:rowOff>
    </xdr:to>
    <xdr:cxnSp macro="">
      <xdr:nvCxnSpPr>
        <xdr:cNvPr id="271" name="Solver_dash$S$9"/>
        <xdr:cNvCxnSpPr/>
      </xdr:nvCxnSpPr>
      <xdr:spPr>
        <a:xfrm>
          <a:off x="7848600" y="1562100"/>
          <a:ext cx="18288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8</xdr:row>
      <xdr:rowOff>76200</xdr:rowOff>
    </xdr:from>
    <xdr:to>
      <xdr:col>18</xdr:col>
      <xdr:colOff>0</xdr:colOff>
      <xdr:row>8</xdr:row>
      <xdr:rowOff>76200</xdr:rowOff>
    </xdr:to>
    <xdr:cxnSp macro="">
      <xdr:nvCxnSpPr>
        <xdr:cNvPr id="272" name="Solver_line$S$9"/>
        <xdr:cNvCxnSpPr/>
      </xdr:nvCxnSpPr>
      <xdr:spPr>
        <a:xfrm>
          <a:off x="6477000" y="1562100"/>
          <a:ext cx="1219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15</xdr:row>
      <xdr:rowOff>76200</xdr:rowOff>
    </xdr:from>
    <xdr:to>
      <xdr:col>16</xdr:col>
      <xdr:colOff>0</xdr:colOff>
      <xdr:row>16</xdr:row>
      <xdr:rowOff>76200</xdr:rowOff>
    </xdr:to>
    <xdr:cxnSp macro="">
      <xdr:nvCxnSpPr>
        <xdr:cNvPr id="273" name="Solver_shapecon$S$16"/>
        <xdr:cNvCxnSpPr/>
      </xdr:nvCxnSpPr>
      <xdr:spPr>
        <a:xfrm flipV="1">
          <a:off x="6229350" y="2857500"/>
          <a:ext cx="247650" cy="190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0</xdr:colOff>
      <xdr:row>15</xdr:row>
      <xdr:rowOff>0</xdr:rowOff>
    </xdr:from>
    <xdr:to>
      <xdr:col>19</xdr:col>
      <xdr:colOff>0</xdr:colOff>
      <xdr:row>15</xdr:row>
      <xdr:rowOff>154780</xdr:rowOff>
    </xdr:to>
    <xdr:sp macro="" textlink="">
      <xdr:nvSpPr>
        <xdr:cNvPr id="274" name="Solver_shape$S$16"/>
        <xdr:cNvSpPr/>
      </xdr:nvSpPr>
      <xdr:spPr>
        <a:xfrm>
          <a:off x="7696200" y="2781300"/>
          <a:ext cx="152400" cy="152400"/>
        </a:xfrm>
        <a:prstGeom prst="flowChartConnector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0</xdr:colOff>
      <xdr:row>15</xdr:row>
      <xdr:rowOff>76200</xdr:rowOff>
    </xdr:from>
    <xdr:to>
      <xdr:col>18</xdr:col>
      <xdr:colOff>0</xdr:colOff>
      <xdr:row>15</xdr:row>
      <xdr:rowOff>76200</xdr:rowOff>
    </xdr:to>
    <xdr:cxnSp macro="">
      <xdr:nvCxnSpPr>
        <xdr:cNvPr id="275" name="Solver_line$S$16"/>
        <xdr:cNvCxnSpPr/>
      </xdr:nvCxnSpPr>
      <xdr:spPr>
        <a:xfrm>
          <a:off x="6477000" y="2857500"/>
          <a:ext cx="1219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</xdr:row>
      <xdr:rowOff>76200</xdr:rowOff>
    </xdr:from>
    <xdr:to>
      <xdr:col>20</xdr:col>
      <xdr:colOff>0</xdr:colOff>
      <xdr:row>15</xdr:row>
      <xdr:rowOff>76200</xdr:rowOff>
    </xdr:to>
    <xdr:cxnSp macro="">
      <xdr:nvCxnSpPr>
        <xdr:cNvPr id="276" name="Solver_shapecon$W$14"/>
        <xdr:cNvCxnSpPr/>
      </xdr:nvCxnSpPr>
      <xdr:spPr>
        <a:xfrm flipV="1">
          <a:off x="7848600" y="2476500"/>
          <a:ext cx="247650" cy="3810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0</xdr:colOff>
      <xdr:row>13</xdr:row>
      <xdr:rowOff>0</xdr:rowOff>
    </xdr:from>
    <xdr:to>
      <xdr:col>23</xdr:col>
      <xdr:colOff>0</xdr:colOff>
      <xdr:row>13</xdr:row>
      <xdr:rowOff>149679</xdr:rowOff>
    </xdr:to>
    <xdr:sp macro="" textlink="">
      <xdr:nvSpPr>
        <xdr:cNvPr id="277" name="Solver_shape$W$14"/>
        <xdr:cNvSpPr/>
      </xdr:nvSpPr>
      <xdr:spPr>
        <a:xfrm rot="16200000">
          <a:off x="9315450" y="2400300"/>
          <a:ext cx="152400" cy="152400"/>
        </a:xfrm>
        <a:prstGeom prst="flowChartExtra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0</xdr:colOff>
      <xdr:row>13</xdr:row>
      <xdr:rowOff>76200</xdr:rowOff>
    </xdr:from>
    <xdr:to>
      <xdr:col>22</xdr:col>
      <xdr:colOff>0</xdr:colOff>
      <xdr:row>13</xdr:row>
      <xdr:rowOff>76200</xdr:rowOff>
    </xdr:to>
    <xdr:cxnSp macro="">
      <xdr:nvCxnSpPr>
        <xdr:cNvPr id="278" name="Solver_line$W$14"/>
        <xdr:cNvCxnSpPr/>
      </xdr:nvCxnSpPr>
      <xdr:spPr>
        <a:xfrm>
          <a:off x="8096250" y="2476500"/>
          <a:ext cx="1219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15</xdr:row>
      <xdr:rowOff>76200</xdr:rowOff>
    </xdr:from>
    <xdr:to>
      <xdr:col>20</xdr:col>
      <xdr:colOff>0</xdr:colOff>
      <xdr:row>18</xdr:row>
      <xdr:rowOff>76200</xdr:rowOff>
    </xdr:to>
    <xdr:cxnSp macro="">
      <xdr:nvCxnSpPr>
        <xdr:cNvPr id="279" name="Solver_shapecon$W$19"/>
        <xdr:cNvCxnSpPr/>
      </xdr:nvCxnSpPr>
      <xdr:spPr>
        <a:xfrm>
          <a:off x="7848600" y="2819400"/>
          <a:ext cx="247650" cy="4572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0</xdr:colOff>
      <xdr:row>18</xdr:row>
      <xdr:rowOff>0</xdr:rowOff>
    </xdr:from>
    <xdr:to>
      <xdr:col>23</xdr:col>
      <xdr:colOff>0</xdr:colOff>
      <xdr:row>18</xdr:row>
      <xdr:rowOff>149679</xdr:rowOff>
    </xdr:to>
    <xdr:sp macro="" textlink="">
      <xdr:nvSpPr>
        <xdr:cNvPr id="280" name="Solver_shape$W$19"/>
        <xdr:cNvSpPr/>
      </xdr:nvSpPr>
      <xdr:spPr>
        <a:xfrm rot="16200000">
          <a:off x="9315450" y="3200400"/>
          <a:ext cx="152400" cy="152400"/>
        </a:xfrm>
        <a:prstGeom prst="flowChartExtra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0</xdr:colOff>
      <xdr:row>18</xdr:row>
      <xdr:rowOff>76200</xdr:rowOff>
    </xdr:from>
    <xdr:to>
      <xdr:col>22</xdr:col>
      <xdr:colOff>0</xdr:colOff>
      <xdr:row>18</xdr:row>
      <xdr:rowOff>76200</xdr:rowOff>
    </xdr:to>
    <xdr:cxnSp macro="">
      <xdr:nvCxnSpPr>
        <xdr:cNvPr id="281" name="Solver_line$W$19"/>
        <xdr:cNvCxnSpPr/>
      </xdr:nvCxnSpPr>
      <xdr:spPr>
        <a:xfrm>
          <a:off x="8096250" y="3276600"/>
          <a:ext cx="1219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16</xdr:row>
      <xdr:rowOff>76200</xdr:rowOff>
    </xdr:from>
    <xdr:to>
      <xdr:col>16</xdr:col>
      <xdr:colOff>0</xdr:colOff>
      <xdr:row>25</xdr:row>
      <xdr:rowOff>76200</xdr:rowOff>
    </xdr:to>
    <xdr:cxnSp macro="">
      <xdr:nvCxnSpPr>
        <xdr:cNvPr id="282" name="Solver_shapecon$S$26"/>
        <xdr:cNvCxnSpPr/>
      </xdr:nvCxnSpPr>
      <xdr:spPr>
        <a:xfrm>
          <a:off x="6229350" y="2971800"/>
          <a:ext cx="247650" cy="15621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0</xdr:colOff>
      <xdr:row>25</xdr:row>
      <xdr:rowOff>0</xdr:rowOff>
    </xdr:from>
    <xdr:to>
      <xdr:col>19</xdr:col>
      <xdr:colOff>0</xdr:colOff>
      <xdr:row>25</xdr:row>
      <xdr:rowOff>149679</xdr:rowOff>
    </xdr:to>
    <xdr:sp macro="" textlink="">
      <xdr:nvSpPr>
        <xdr:cNvPr id="283" name="Solver_shape$S$26"/>
        <xdr:cNvSpPr/>
      </xdr:nvSpPr>
      <xdr:spPr>
        <a:xfrm>
          <a:off x="7696200" y="4457700"/>
          <a:ext cx="152400" cy="152400"/>
        </a:xfrm>
        <a:prstGeom prst="flowChartConnector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0</xdr:colOff>
      <xdr:row>25</xdr:row>
      <xdr:rowOff>76200</xdr:rowOff>
    </xdr:from>
    <xdr:to>
      <xdr:col>18</xdr:col>
      <xdr:colOff>0</xdr:colOff>
      <xdr:row>25</xdr:row>
      <xdr:rowOff>76200</xdr:rowOff>
    </xdr:to>
    <xdr:cxnSp macro="">
      <xdr:nvCxnSpPr>
        <xdr:cNvPr id="284" name="Solver_line$S$26"/>
        <xdr:cNvCxnSpPr/>
      </xdr:nvCxnSpPr>
      <xdr:spPr>
        <a:xfrm>
          <a:off x="6477000" y="4533900"/>
          <a:ext cx="1219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23</xdr:row>
      <xdr:rowOff>76200</xdr:rowOff>
    </xdr:from>
    <xdr:to>
      <xdr:col>20</xdr:col>
      <xdr:colOff>0</xdr:colOff>
      <xdr:row>25</xdr:row>
      <xdr:rowOff>76200</xdr:rowOff>
    </xdr:to>
    <xdr:cxnSp macro="">
      <xdr:nvCxnSpPr>
        <xdr:cNvPr id="285" name="Solver_shapecon$W$24"/>
        <xdr:cNvCxnSpPr/>
      </xdr:nvCxnSpPr>
      <xdr:spPr>
        <a:xfrm flipV="1">
          <a:off x="7848600" y="4191000"/>
          <a:ext cx="247650" cy="3429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0</xdr:colOff>
      <xdr:row>23</xdr:row>
      <xdr:rowOff>0</xdr:rowOff>
    </xdr:from>
    <xdr:to>
      <xdr:col>23</xdr:col>
      <xdr:colOff>0</xdr:colOff>
      <xdr:row>23</xdr:row>
      <xdr:rowOff>149679</xdr:rowOff>
    </xdr:to>
    <xdr:sp macro="" textlink="">
      <xdr:nvSpPr>
        <xdr:cNvPr id="286" name="Solver_shape$W$24"/>
        <xdr:cNvSpPr/>
      </xdr:nvSpPr>
      <xdr:spPr>
        <a:xfrm rot="16200000">
          <a:off x="9315450" y="4114800"/>
          <a:ext cx="152400" cy="152400"/>
        </a:xfrm>
        <a:prstGeom prst="flowChartExtra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0</xdr:colOff>
      <xdr:row>23</xdr:row>
      <xdr:rowOff>76200</xdr:rowOff>
    </xdr:from>
    <xdr:to>
      <xdr:col>22</xdr:col>
      <xdr:colOff>0</xdr:colOff>
      <xdr:row>23</xdr:row>
      <xdr:rowOff>76200</xdr:rowOff>
    </xdr:to>
    <xdr:cxnSp macro="">
      <xdr:nvCxnSpPr>
        <xdr:cNvPr id="287" name="Solver_line$W$24"/>
        <xdr:cNvCxnSpPr/>
      </xdr:nvCxnSpPr>
      <xdr:spPr>
        <a:xfrm>
          <a:off x="8096250" y="4191000"/>
          <a:ext cx="1219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76200</xdr:rowOff>
    </xdr:from>
    <xdr:to>
      <xdr:col>20</xdr:col>
      <xdr:colOff>0</xdr:colOff>
      <xdr:row>28</xdr:row>
      <xdr:rowOff>76200</xdr:rowOff>
    </xdr:to>
    <xdr:cxnSp macro="">
      <xdr:nvCxnSpPr>
        <xdr:cNvPr id="288" name="Solver_shapecon$W$29"/>
        <xdr:cNvCxnSpPr/>
      </xdr:nvCxnSpPr>
      <xdr:spPr>
        <a:xfrm>
          <a:off x="7848600" y="4495800"/>
          <a:ext cx="247650" cy="533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0</xdr:colOff>
      <xdr:row>28</xdr:row>
      <xdr:rowOff>0</xdr:rowOff>
    </xdr:from>
    <xdr:to>
      <xdr:col>23</xdr:col>
      <xdr:colOff>0</xdr:colOff>
      <xdr:row>28</xdr:row>
      <xdr:rowOff>149678</xdr:rowOff>
    </xdr:to>
    <xdr:sp macro="" textlink="">
      <xdr:nvSpPr>
        <xdr:cNvPr id="289" name="Solver_shape$W$29"/>
        <xdr:cNvSpPr/>
      </xdr:nvSpPr>
      <xdr:spPr>
        <a:xfrm rot="16200000">
          <a:off x="9315450" y="4953000"/>
          <a:ext cx="152400" cy="152400"/>
        </a:xfrm>
        <a:prstGeom prst="flowChartExtra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0</xdr:colOff>
      <xdr:row>28</xdr:row>
      <xdr:rowOff>76200</xdr:rowOff>
    </xdr:from>
    <xdr:to>
      <xdr:col>22</xdr:col>
      <xdr:colOff>0</xdr:colOff>
      <xdr:row>28</xdr:row>
      <xdr:rowOff>76200</xdr:rowOff>
    </xdr:to>
    <xdr:cxnSp macro="">
      <xdr:nvCxnSpPr>
        <xdr:cNvPr id="290" name="Solver_line$W$29"/>
        <xdr:cNvCxnSpPr/>
      </xdr:nvCxnSpPr>
      <xdr:spPr>
        <a:xfrm>
          <a:off x="8096250" y="5029200"/>
          <a:ext cx="1219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24</xdr:row>
      <xdr:rowOff>76200</xdr:rowOff>
    </xdr:from>
    <xdr:to>
      <xdr:col>12</xdr:col>
      <xdr:colOff>0</xdr:colOff>
      <xdr:row>33</xdr:row>
      <xdr:rowOff>76200</xdr:rowOff>
    </xdr:to>
    <xdr:cxnSp macro="">
      <xdr:nvCxnSpPr>
        <xdr:cNvPr id="291" name="Solver_shapecon$O$34"/>
        <xdr:cNvCxnSpPr/>
      </xdr:nvCxnSpPr>
      <xdr:spPr>
        <a:xfrm>
          <a:off x="4610100" y="4343400"/>
          <a:ext cx="247650" cy="15621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0</xdr:colOff>
      <xdr:row>33</xdr:row>
      <xdr:rowOff>0</xdr:rowOff>
    </xdr:from>
    <xdr:to>
      <xdr:col>15</xdr:col>
      <xdr:colOff>0</xdr:colOff>
      <xdr:row>33</xdr:row>
      <xdr:rowOff>149678</xdr:rowOff>
    </xdr:to>
    <xdr:sp macro="" textlink="">
      <xdr:nvSpPr>
        <xdr:cNvPr id="292" name="Solver_shape$O$34"/>
        <xdr:cNvSpPr/>
      </xdr:nvSpPr>
      <xdr:spPr>
        <a:xfrm rot="16200000">
          <a:off x="6076950" y="5829300"/>
          <a:ext cx="152400" cy="152400"/>
        </a:xfrm>
        <a:prstGeom prst="flowChartExtra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0</xdr:colOff>
      <xdr:row>33</xdr:row>
      <xdr:rowOff>76200</xdr:rowOff>
    </xdr:from>
    <xdr:to>
      <xdr:col>22</xdr:col>
      <xdr:colOff>0</xdr:colOff>
      <xdr:row>33</xdr:row>
      <xdr:rowOff>76200</xdr:rowOff>
    </xdr:to>
    <xdr:cxnSp macro="">
      <xdr:nvCxnSpPr>
        <xdr:cNvPr id="293" name="Solver_dash$O$34"/>
        <xdr:cNvCxnSpPr/>
      </xdr:nvCxnSpPr>
      <xdr:spPr>
        <a:xfrm>
          <a:off x="6229350" y="5905500"/>
          <a:ext cx="30861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33</xdr:row>
      <xdr:rowOff>76200</xdr:rowOff>
    </xdr:from>
    <xdr:to>
      <xdr:col>14</xdr:col>
      <xdr:colOff>0</xdr:colOff>
      <xdr:row>33</xdr:row>
      <xdr:rowOff>76200</xdr:rowOff>
    </xdr:to>
    <xdr:cxnSp macro="">
      <xdr:nvCxnSpPr>
        <xdr:cNvPr id="294" name="Solver_line$O$34"/>
        <xdr:cNvCxnSpPr/>
      </xdr:nvCxnSpPr>
      <xdr:spPr>
        <a:xfrm>
          <a:off x="4857750" y="5905500"/>
          <a:ext cx="1219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31</xdr:row>
      <xdr:rowOff>76200</xdr:rowOff>
    </xdr:from>
    <xdr:to>
      <xdr:col>8</xdr:col>
      <xdr:colOff>0</xdr:colOff>
      <xdr:row>38</xdr:row>
      <xdr:rowOff>76200</xdr:rowOff>
    </xdr:to>
    <xdr:cxnSp macro="">
      <xdr:nvCxnSpPr>
        <xdr:cNvPr id="295" name="Solver_shapecon$K$39"/>
        <xdr:cNvCxnSpPr/>
      </xdr:nvCxnSpPr>
      <xdr:spPr>
        <a:xfrm>
          <a:off x="2990850" y="5562600"/>
          <a:ext cx="247650" cy="12573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38</xdr:row>
      <xdr:rowOff>0</xdr:rowOff>
    </xdr:from>
    <xdr:to>
      <xdr:col>11</xdr:col>
      <xdr:colOff>0</xdr:colOff>
      <xdr:row>38</xdr:row>
      <xdr:rowOff>149679</xdr:rowOff>
    </xdr:to>
    <xdr:sp macro="" textlink="">
      <xdr:nvSpPr>
        <xdr:cNvPr id="296" name="Solver_shape$K$39"/>
        <xdr:cNvSpPr/>
      </xdr:nvSpPr>
      <xdr:spPr>
        <a:xfrm rot="16200000">
          <a:off x="4457700" y="6743700"/>
          <a:ext cx="152400" cy="152400"/>
        </a:xfrm>
        <a:prstGeom prst="flowChartExtra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0</xdr:colOff>
      <xdr:row>38</xdr:row>
      <xdr:rowOff>76200</xdr:rowOff>
    </xdr:from>
    <xdr:to>
      <xdr:col>22</xdr:col>
      <xdr:colOff>0</xdr:colOff>
      <xdr:row>38</xdr:row>
      <xdr:rowOff>76200</xdr:rowOff>
    </xdr:to>
    <xdr:cxnSp macro="">
      <xdr:nvCxnSpPr>
        <xdr:cNvPr id="297" name="Solver_dash$K$39"/>
        <xdr:cNvCxnSpPr/>
      </xdr:nvCxnSpPr>
      <xdr:spPr>
        <a:xfrm>
          <a:off x="4610100" y="6819900"/>
          <a:ext cx="470535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38</xdr:row>
      <xdr:rowOff>76200</xdr:rowOff>
    </xdr:from>
    <xdr:to>
      <xdr:col>10</xdr:col>
      <xdr:colOff>0</xdr:colOff>
      <xdr:row>38</xdr:row>
      <xdr:rowOff>76200</xdr:rowOff>
    </xdr:to>
    <xdr:cxnSp macro="">
      <xdr:nvCxnSpPr>
        <xdr:cNvPr id="298" name="Solver_line$K$39"/>
        <xdr:cNvCxnSpPr/>
      </xdr:nvCxnSpPr>
      <xdr:spPr>
        <a:xfrm>
          <a:off x="3238500" y="6819900"/>
          <a:ext cx="1219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3</xdr:row>
      <xdr:rowOff>133350</xdr:rowOff>
    </xdr:from>
    <xdr:to>
      <xdr:col>8</xdr:col>
      <xdr:colOff>438150</xdr:colOff>
      <xdr:row>16</xdr:row>
      <xdr:rowOff>19050</xdr:rowOff>
    </xdr:to>
    <xdr:graphicFrame macro="">
      <xdr:nvGraphicFramePr>
        <xdr:cNvPr id="1332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23</xdr:row>
      <xdr:rowOff>0</xdr:rowOff>
    </xdr:from>
    <xdr:to>
      <xdr:col>3</xdr:col>
      <xdr:colOff>0</xdr:colOff>
      <xdr:row>23</xdr:row>
      <xdr:rowOff>152400</xdr:rowOff>
    </xdr:to>
    <xdr:sp macro="" textlink="">
      <xdr:nvSpPr>
        <xdr:cNvPr id="116" name="Solver_shape$C$24"/>
        <xdr:cNvSpPr/>
      </xdr:nvSpPr>
      <xdr:spPr>
        <a:xfrm>
          <a:off x="1219200" y="4381500"/>
          <a:ext cx="152400" cy="152400"/>
        </a:xfrm>
        <a:prstGeom prst="flowChartProcess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23</xdr:row>
      <xdr:rowOff>76200</xdr:rowOff>
    </xdr:from>
    <xdr:to>
      <xdr:col>2</xdr:col>
      <xdr:colOff>0</xdr:colOff>
      <xdr:row>23</xdr:row>
      <xdr:rowOff>76200</xdr:rowOff>
    </xdr:to>
    <xdr:cxnSp macro="">
      <xdr:nvCxnSpPr>
        <xdr:cNvPr id="117" name="Solver_line$C$24"/>
        <xdr:cNvCxnSpPr/>
      </xdr:nvCxnSpPr>
      <xdr:spPr>
        <a:xfrm>
          <a:off x="609600" y="4457700"/>
          <a:ext cx="6096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76200</xdr:rowOff>
    </xdr:from>
    <xdr:to>
      <xdr:col>4</xdr:col>
      <xdr:colOff>0</xdr:colOff>
      <xdr:row>23</xdr:row>
      <xdr:rowOff>76200</xdr:rowOff>
    </xdr:to>
    <xdr:cxnSp macro="">
      <xdr:nvCxnSpPr>
        <xdr:cNvPr id="118" name="Solver_shapecon$G$9"/>
        <xdr:cNvCxnSpPr/>
      </xdr:nvCxnSpPr>
      <xdr:spPr>
        <a:xfrm flipV="1">
          <a:off x="1371600" y="1600200"/>
          <a:ext cx="247650" cy="2857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8</xdr:row>
      <xdr:rowOff>0</xdr:rowOff>
    </xdr:from>
    <xdr:to>
      <xdr:col>7</xdr:col>
      <xdr:colOff>0</xdr:colOff>
      <xdr:row>8</xdr:row>
      <xdr:rowOff>152400</xdr:rowOff>
    </xdr:to>
    <xdr:sp macro="" textlink="">
      <xdr:nvSpPr>
        <xdr:cNvPr id="119" name="Solver_shape$G$9"/>
        <xdr:cNvSpPr/>
      </xdr:nvSpPr>
      <xdr:spPr>
        <a:xfrm>
          <a:off x="2838450" y="1524000"/>
          <a:ext cx="152400" cy="152400"/>
        </a:xfrm>
        <a:prstGeom prst="flowChartConnector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8</xdr:row>
      <xdr:rowOff>76200</xdr:rowOff>
    </xdr:from>
    <xdr:to>
      <xdr:col>6</xdr:col>
      <xdr:colOff>0</xdr:colOff>
      <xdr:row>8</xdr:row>
      <xdr:rowOff>76200</xdr:rowOff>
    </xdr:to>
    <xdr:cxnSp macro="">
      <xdr:nvCxnSpPr>
        <xdr:cNvPr id="120" name="Solver_line$G$9"/>
        <xdr:cNvCxnSpPr/>
      </xdr:nvCxnSpPr>
      <xdr:spPr>
        <a:xfrm>
          <a:off x="1619250" y="1600200"/>
          <a:ext cx="1219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76200</xdr:rowOff>
    </xdr:from>
    <xdr:to>
      <xdr:col>8</xdr:col>
      <xdr:colOff>0</xdr:colOff>
      <xdr:row>8</xdr:row>
      <xdr:rowOff>76200</xdr:rowOff>
    </xdr:to>
    <xdr:cxnSp macro="">
      <xdr:nvCxnSpPr>
        <xdr:cNvPr id="121" name="Solver_shapecon$K$4"/>
        <xdr:cNvCxnSpPr/>
      </xdr:nvCxnSpPr>
      <xdr:spPr>
        <a:xfrm flipV="1">
          <a:off x="2990850" y="647700"/>
          <a:ext cx="247650" cy="952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3</xdr:row>
      <xdr:rowOff>0</xdr:rowOff>
    </xdr:from>
    <xdr:to>
      <xdr:col>11</xdr:col>
      <xdr:colOff>0</xdr:colOff>
      <xdr:row>3</xdr:row>
      <xdr:rowOff>152400</xdr:rowOff>
    </xdr:to>
    <xdr:sp macro="" textlink="">
      <xdr:nvSpPr>
        <xdr:cNvPr id="122" name="Solver_shape$K$4"/>
        <xdr:cNvSpPr/>
      </xdr:nvSpPr>
      <xdr:spPr>
        <a:xfrm rot="16200000">
          <a:off x="4457700" y="571500"/>
          <a:ext cx="152400" cy="152400"/>
        </a:xfrm>
        <a:prstGeom prst="flowChartExtra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3</xdr:row>
      <xdr:rowOff>76200</xdr:rowOff>
    </xdr:from>
    <xdr:to>
      <xdr:col>10</xdr:col>
      <xdr:colOff>0</xdr:colOff>
      <xdr:row>3</xdr:row>
      <xdr:rowOff>76200</xdr:rowOff>
    </xdr:to>
    <xdr:cxnSp macro="">
      <xdr:nvCxnSpPr>
        <xdr:cNvPr id="123" name="Solver_line$K$4"/>
        <xdr:cNvCxnSpPr/>
      </xdr:nvCxnSpPr>
      <xdr:spPr>
        <a:xfrm>
          <a:off x="3238500" y="647700"/>
          <a:ext cx="1219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76200</xdr:rowOff>
    </xdr:from>
    <xdr:to>
      <xdr:col>8</xdr:col>
      <xdr:colOff>0</xdr:colOff>
      <xdr:row>8</xdr:row>
      <xdr:rowOff>76200</xdr:rowOff>
    </xdr:to>
    <xdr:cxnSp macro="">
      <xdr:nvCxnSpPr>
        <xdr:cNvPr id="124" name="Solver_shapecon$K$9"/>
        <xdr:cNvCxnSpPr/>
      </xdr:nvCxnSpPr>
      <xdr:spPr>
        <a:xfrm>
          <a:off x="2990850" y="1562100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8</xdr:row>
      <xdr:rowOff>0</xdr:rowOff>
    </xdr:from>
    <xdr:to>
      <xdr:col>11</xdr:col>
      <xdr:colOff>0</xdr:colOff>
      <xdr:row>8</xdr:row>
      <xdr:rowOff>152400</xdr:rowOff>
    </xdr:to>
    <xdr:sp macro="" textlink="">
      <xdr:nvSpPr>
        <xdr:cNvPr id="125" name="Solver_shape$K$9"/>
        <xdr:cNvSpPr/>
      </xdr:nvSpPr>
      <xdr:spPr>
        <a:xfrm rot="16200000">
          <a:off x="4457700" y="1485900"/>
          <a:ext cx="152400" cy="152400"/>
        </a:xfrm>
        <a:prstGeom prst="flowChartExtra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8</xdr:row>
      <xdr:rowOff>76200</xdr:rowOff>
    </xdr:from>
    <xdr:to>
      <xdr:col>10</xdr:col>
      <xdr:colOff>0</xdr:colOff>
      <xdr:row>8</xdr:row>
      <xdr:rowOff>76200</xdr:rowOff>
    </xdr:to>
    <xdr:cxnSp macro="">
      <xdr:nvCxnSpPr>
        <xdr:cNvPr id="126" name="Solver_line$K$9"/>
        <xdr:cNvCxnSpPr/>
      </xdr:nvCxnSpPr>
      <xdr:spPr>
        <a:xfrm>
          <a:off x="3238500" y="1562100"/>
          <a:ext cx="1219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76200</xdr:rowOff>
    </xdr:from>
    <xdr:to>
      <xdr:col>8</xdr:col>
      <xdr:colOff>0</xdr:colOff>
      <xdr:row>13</xdr:row>
      <xdr:rowOff>76200</xdr:rowOff>
    </xdr:to>
    <xdr:cxnSp macro="">
      <xdr:nvCxnSpPr>
        <xdr:cNvPr id="127" name="Solver_shapecon$K$14"/>
        <xdr:cNvCxnSpPr/>
      </xdr:nvCxnSpPr>
      <xdr:spPr>
        <a:xfrm>
          <a:off x="2990850" y="1562100"/>
          <a:ext cx="247650" cy="914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13</xdr:row>
      <xdr:rowOff>0</xdr:rowOff>
    </xdr:from>
    <xdr:to>
      <xdr:col>11</xdr:col>
      <xdr:colOff>0</xdr:colOff>
      <xdr:row>13</xdr:row>
      <xdr:rowOff>152400</xdr:rowOff>
    </xdr:to>
    <xdr:sp macro="" textlink="">
      <xdr:nvSpPr>
        <xdr:cNvPr id="128" name="Solver_shape$K$14"/>
        <xdr:cNvSpPr/>
      </xdr:nvSpPr>
      <xdr:spPr>
        <a:xfrm rot="16200000">
          <a:off x="4457700" y="2400300"/>
          <a:ext cx="152400" cy="152400"/>
        </a:xfrm>
        <a:prstGeom prst="flowChartExtra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13</xdr:row>
      <xdr:rowOff>76200</xdr:rowOff>
    </xdr:from>
    <xdr:to>
      <xdr:col>10</xdr:col>
      <xdr:colOff>0</xdr:colOff>
      <xdr:row>13</xdr:row>
      <xdr:rowOff>76200</xdr:rowOff>
    </xdr:to>
    <xdr:cxnSp macro="">
      <xdr:nvCxnSpPr>
        <xdr:cNvPr id="129" name="Solver_line$K$14"/>
        <xdr:cNvCxnSpPr/>
      </xdr:nvCxnSpPr>
      <xdr:spPr>
        <a:xfrm>
          <a:off x="3238500" y="2476500"/>
          <a:ext cx="1219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76200</xdr:rowOff>
    </xdr:from>
    <xdr:to>
      <xdr:col>4</xdr:col>
      <xdr:colOff>0</xdr:colOff>
      <xdr:row>23</xdr:row>
      <xdr:rowOff>76200</xdr:rowOff>
    </xdr:to>
    <xdr:cxnSp macro="">
      <xdr:nvCxnSpPr>
        <xdr:cNvPr id="130" name="Solver_shapecon$G$24"/>
        <xdr:cNvCxnSpPr/>
      </xdr:nvCxnSpPr>
      <xdr:spPr>
        <a:xfrm>
          <a:off x="1371600" y="4343400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23</xdr:row>
      <xdr:rowOff>0</xdr:rowOff>
    </xdr:from>
    <xdr:to>
      <xdr:col>7</xdr:col>
      <xdr:colOff>0</xdr:colOff>
      <xdr:row>23</xdr:row>
      <xdr:rowOff>152400</xdr:rowOff>
    </xdr:to>
    <xdr:sp macro="" textlink="">
      <xdr:nvSpPr>
        <xdr:cNvPr id="131" name="Solver_shape$G$24"/>
        <xdr:cNvSpPr/>
      </xdr:nvSpPr>
      <xdr:spPr>
        <a:xfrm>
          <a:off x="2838450" y="4267200"/>
          <a:ext cx="152400" cy="152400"/>
        </a:xfrm>
        <a:prstGeom prst="flowChartConnector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23</xdr:row>
      <xdr:rowOff>76200</xdr:rowOff>
    </xdr:from>
    <xdr:to>
      <xdr:col>6</xdr:col>
      <xdr:colOff>0</xdr:colOff>
      <xdr:row>23</xdr:row>
      <xdr:rowOff>76200</xdr:rowOff>
    </xdr:to>
    <xdr:cxnSp macro="">
      <xdr:nvCxnSpPr>
        <xdr:cNvPr id="132" name="Solver_line$G$24"/>
        <xdr:cNvCxnSpPr/>
      </xdr:nvCxnSpPr>
      <xdr:spPr>
        <a:xfrm>
          <a:off x="1619250" y="4343400"/>
          <a:ext cx="1219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</xdr:row>
      <xdr:rowOff>76200</xdr:rowOff>
    </xdr:from>
    <xdr:to>
      <xdr:col>8</xdr:col>
      <xdr:colOff>0</xdr:colOff>
      <xdr:row>23</xdr:row>
      <xdr:rowOff>76200</xdr:rowOff>
    </xdr:to>
    <xdr:cxnSp macro="">
      <xdr:nvCxnSpPr>
        <xdr:cNvPr id="133" name="Solver_shapecon$K$19"/>
        <xdr:cNvCxnSpPr/>
      </xdr:nvCxnSpPr>
      <xdr:spPr>
        <a:xfrm flipV="1">
          <a:off x="2990850" y="3390900"/>
          <a:ext cx="247650" cy="952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18</xdr:row>
      <xdr:rowOff>0</xdr:rowOff>
    </xdr:from>
    <xdr:to>
      <xdr:col>11</xdr:col>
      <xdr:colOff>0</xdr:colOff>
      <xdr:row>18</xdr:row>
      <xdr:rowOff>152400</xdr:rowOff>
    </xdr:to>
    <xdr:sp macro="" textlink="">
      <xdr:nvSpPr>
        <xdr:cNvPr id="134" name="Solver_shape$K$19"/>
        <xdr:cNvSpPr/>
      </xdr:nvSpPr>
      <xdr:spPr>
        <a:xfrm rot="16200000">
          <a:off x="4457700" y="3314700"/>
          <a:ext cx="152400" cy="152400"/>
        </a:xfrm>
        <a:prstGeom prst="flowChartExtra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18</xdr:row>
      <xdr:rowOff>76200</xdr:rowOff>
    </xdr:from>
    <xdr:to>
      <xdr:col>10</xdr:col>
      <xdr:colOff>0</xdr:colOff>
      <xdr:row>18</xdr:row>
      <xdr:rowOff>76200</xdr:rowOff>
    </xdr:to>
    <xdr:cxnSp macro="">
      <xdr:nvCxnSpPr>
        <xdr:cNvPr id="135" name="Solver_line$K$19"/>
        <xdr:cNvCxnSpPr/>
      </xdr:nvCxnSpPr>
      <xdr:spPr>
        <a:xfrm>
          <a:off x="3238500" y="3390900"/>
          <a:ext cx="1219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23</xdr:row>
      <xdr:rowOff>76200</xdr:rowOff>
    </xdr:from>
    <xdr:to>
      <xdr:col>8</xdr:col>
      <xdr:colOff>0</xdr:colOff>
      <xdr:row>23</xdr:row>
      <xdr:rowOff>76200</xdr:rowOff>
    </xdr:to>
    <xdr:cxnSp macro="">
      <xdr:nvCxnSpPr>
        <xdr:cNvPr id="136" name="Solver_shapecon$K$24"/>
        <xdr:cNvCxnSpPr/>
      </xdr:nvCxnSpPr>
      <xdr:spPr>
        <a:xfrm>
          <a:off x="2990850" y="4305300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23</xdr:row>
      <xdr:rowOff>0</xdr:rowOff>
    </xdr:from>
    <xdr:to>
      <xdr:col>11</xdr:col>
      <xdr:colOff>0</xdr:colOff>
      <xdr:row>23</xdr:row>
      <xdr:rowOff>152400</xdr:rowOff>
    </xdr:to>
    <xdr:sp macro="" textlink="">
      <xdr:nvSpPr>
        <xdr:cNvPr id="137" name="Solver_shape$K$24"/>
        <xdr:cNvSpPr/>
      </xdr:nvSpPr>
      <xdr:spPr>
        <a:xfrm rot="16200000">
          <a:off x="4457700" y="4229100"/>
          <a:ext cx="152400" cy="152400"/>
        </a:xfrm>
        <a:prstGeom prst="flowChartExtra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23</xdr:row>
      <xdr:rowOff>76200</xdr:rowOff>
    </xdr:from>
    <xdr:to>
      <xdr:col>10</xdr:col>
      <xdr:colOff>0</xdr:colOff>
      <xdr:row>23</xdr:row>
      <xdr:rowOff>76200</xdr:rowOff>
    </xdr:to>
    <xdr:cxnSp macro="">
      <xdr:nvCxnSpPr>
        <xdr:cNvPr id="138" name="Solver_line$K$24"/>
        <xdr:cNvCxnSpPr/>
      </xdr:nvCxnSpPr>
      <xdr:spPr>
        <a:xfrm>
          <a:off x="3238500" y="4305300"/>
          <a:ext cx="1219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23</xdr:row>
      <xdr:rowOff>76200</xdr:rowOff>
    </xdr:from>
    <xdr:to>
      <xdr:col>8</xdr:col>
      <xdr:colOff>0</xdr:colOff>
      <xdr:row>28</xdr:row>
      <xdr:rowOff>76200</xdr:rowOff>
    </xdr:to>
    <xdr:cxnSp macro="">
      <xdr:nvCxnSpPr>
        <xdr:cNvPr id="139" name="Solver_shapecon$K$29"/>
        <xdr:cNvCxnSpPr/>
      </xdr:nvCxnSpPr>
      <xdr:spPr>
        <a:xfrm>
          <a:off x="2990850" y="4305300"/>
          <a:ext cx="247650" cy="914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28</xdr:row>
      <xdr:rowOff>0</xdr:rowOff>
    </xdr:from>
    <xdr:to>
      <xdr:col>11</xdr:col>
      <xdr:colOff>0</xdr:colOff>
      <xdr:row>28</xdr:row>
      <xdr:rowOff>152400</xdr:rowOff>
    </xdr:to>
    <xdr:sp macro="" textlink="">
      <xdr:nvSpPr>
        <xdr:cNvPr id="140" name="Solver_shape$K$29"/>
        <xdr:cNvSpPr/>
      </xdr:nvSpPr>
      <xdr:spPr>
        <a:xfrm rot="16200000">
          <a:off x="4457700" y="5143500"/>
          <a:ext cx="152400" cy="152400"/>
        </a:xfrm>
        <a:prstGeom prst="flowChartExtra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28</xdr:row>
      <xdr:rowOff>76200</xdr:rowOff>
    </xdr:from>
    <xdr:to>
      <xdr:col>10</xdr:col>
      <xdr:colOff>0</xdr:colOff>
      <xdr:row>28</xdr:row>
      <xdr:rowOff>76200</xdr:rowOff>
    </xdr:to>
    <xdr:cxnSp macro="">
      <xdr:nvCxnSpPr>
        <xdr:cNvPr id="141" name="Solver_line$K$29"/>
        <xdr:cNvCxnSpPr/>
      </xdr:nvCxnSpPr>
      <xdr:spPr>
        <a:xfrm>
          <a:off x="3238500" y="5219700"/>
          <a:ext cx="1219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76200</xdr:rowOff>
    </xdr:from>
    <xdr:to>
      <xdr:col>4</xdr:col>
      <xdr:colOff>0</xdr:colOff>
      <xdr:row>38</xdr:row>
      <xdr:rowOff>76200</xdr:rowOff>
    </xdr:to>
    <xdr:cxnSp macro="">
      <xdr:nvCxnSpPr>
        <xdr:cNvPr id="142" name="Solver_shapecon$G$39"/>
        <xdr:cNvCxnSpPr/>
      </xdr:nvCxnSpPr>
      <xdr:spPr>
        <a:xfrm>
          <a:off x="1371600" y="4305300"/>
          <a:ext cx="247650" cy="27813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38</xdr:row>
      <xdr:rowOff>0</xdr:rowOff>
    </xdr:from>
    <xdr:to>
      <xdr:col>7</xdr:col>
      <xdr:colOff>0</xdr:colOff>
      <xdr:row>38</xdr:row>
      <xdr:rowOff>152400</xdr:rowOff>
    </xdr:to>
    <xdr:sp macro="" textlink="">
      <xdr:nvSpPr>
        <xdr:cNvPr id="143" name="Solver_shape$G$39"/>
        <xdr:cNvSpPr/>
      </xdr:nvSpPr>
      <xdr:spPr>
        <a:xfrm>
          <a:off x="2838450" y="7010400"/>
          <a:ext cx="152400" cy="152400"/>
        </a:xfrm>
        <a:prstGeom prst="flowChartConnector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38</xdr:row>
      <xdr:rowOff>76200</xdr:rowOff>
    </xdr:from>
    <xdr:to>
      <xdr:col>6</xdr:col>
      <xdr:colOff>0</xdr:colOff>
      <xdr:row>38</xdr:row>
      <xdr:rowOff>76200</xdr:rowOff>
    </xdr:to>
    <xdr:cxnSp macro="">
      <xdr:nvCxnSpPr>
        <xdr:cNvPr id="144" name="Solver_line$G$39"/>
        <xdr:cNvCxnSpPr/>
      </xdr:nvCxnSpPr>
      <xdr:spPr>
        <a:xfrm>
          <a:off x="1619250" y="7086600"/>
          <a:ext cx="1219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33</xdr:row>
      <xdr:rowOff>76200</xdr:rowOff>
    </xdr:from>
    <xdr:to>
      <xdr:col>8</xdr:col>
      <xdr:colOff>0</xdr:colOff>
      <xdr:row>38</xdr:row>
      <xdr:rowOff>76200</xdr:rowOff>
    </xdr:to>
    <xdr:cxnSp macro="">
      <xdr:nvCxnSpPr>
        <xdr:cNvPr id="145" name="Solver_shapecon$K$34"/>
        <xdr:cNvCxnSpPr/>
      </xdr:nvCxnSpPr>
      <xdr:spPr>
        <a:xfrm flipV="1">
          <a:off x="2990850" y="6134100"/>
          <a:ext cx="247650" cy="9525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33</xdr:row>
      <xdr:rowOff>0</xdr:rowOff>
    </xdr:from>
    <xdr:to>
      <xdr:col>11</xdr:col>
      <xdr:colOff>0</xdr:colOff>
      <xdr:row>33</xdr:row>
      <xdr:rowOff>152400</xdr:rowOff>
    </xdr:to>
    <xdr:sp macro="" textlink="">
      <xdr:nvSpPr>
        <xdr:cNvPr id="146" name="Solver_shape$K$34"/>
        <xdr:cNvSpPr/>
      </xdr:nvSpPr>
      <xdr:spPr>
        <a:xfrm rot="16200000">
          <a:off x="4457700" y="6057900"/>
          <a:ext cx="152400" cy="152400"/>
        </a:xfrm>
        <a:prstGeom prst="flowChartExtra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33</xdr:row>
      <xdr:rowOff>76200</xdr:rowOff>
    </xdr:from>
    <xdr:to>
      <xdr:col>10</xdr:col>
      <xdr:colOff>0</xdr:colOff>
      <xdr:row>33</xdr:row>
      <xdr:rowOff>76200</xdr:rowOff>
    </xdr:to>
    <xdr:cxnSp macro="">
      <xdr:nvCxnSpPr>
        <xdr:cNvPr id="147" name="Solver_line$K$34"/>
        <xdr:cNvCxnSpPr/>
      </xdr:nvCxnSpPr>
      <xdr:spPr>
        <a:xfrm>
          <a:off x="3238500" y="6134100"/>
          <a:ext cx="1219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38</xdr:row>
      <xdr:rowOff>76200</xdr:rowOff>
    </xdr:from>
    <xdr:to>
      <xdr:col>8</xdr:col>
      <xdr:colOff>0</xdr:colOff>
      <xdr:row>38</xdr:row>
      <xdr:rowOff>76200</xdr:rowOff>
    </xdr:to>
    <xdr:cxnSp macro="">
      <xdr:nvCxnSpPr>
        <xdr:cNvPr id="148" name="Solver_shapecon$K$39"/>
        <xdr:cNvCxnSpPr/>
      </xdr:nvCxnSpPr>
      <xdr:spPr>
        <a:xfrm>
          <a:off x="2990850" y="7048500"/>
          <a:ext cx="24765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38</xdr:row>
      <xdr:rowOff>0</xdr:rowOff>
    </xdr:from>
    <xdr:to>
      <xdr:col>11</xdr:col>
      <xdr:colOff>0</xdr:colOff>
      <xdr:row>38</xdr:row>
      <xdr:rowOff>152400</xdr:rowOff>
    </xdr:to>
    <xdr:sp macro="" textlink="">
      <xdr:nvSpPr>
        <xdr:cNvPr id="149" name="Solver_shape$K$39"/>
        <xdr:cNvSpPr/>
      </xdr:nvSpPr>
      <xdr:spPr>
        <a:xfrm rot="16200000">
          <a:off x="4457700" y="6972300"/>
          <a:ext cx="152400" cy="152400"/>
        </a:xfrm>
        <a:prstGeom prst="flowChartExtra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38</xdr:row>
      <xdr:rowOff>76200</xdr:rowOff>
    </xdr:from>
    <xdr:to>
      <xdr:col>10</xdr:col>
      <xdr:colOff>0</xdr:colOff>
      <xdr:row>38</xdr:row>
      <xdr:rowOff>76200</xdr:rowOff>
    </xdr:to>
    <xdr:cxnSp macro="">
      <xdr:nvCxnSpPr>
        <xdr:cNvPr id="150" name="Solver_line$K$39"/>
        <xdr:cNvCxnSpPr/>
      </xdr:nvCxnSpPr>
      <xdr:spPr>
        <a:xfrm>
          <a:off x="3238500" y="7048500"/>
          <a:ext cx="1219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38</xdr:row>
      <xdr:rowOff>76200</xdr:rowOff>
    </xdr:from>
    <xdr:to>
      <xdr:col>8</xdr:col>
      <xdr:colOff>0</xdr:colOff>
      <xdr:row>43</xdr:row>
      <xdr:rowOff>76200</xdr:rowOff>
    </xdr:to>
    <xdr:cxnSp macro="">
      <xdr:nvCxnSpPr>
        <xdr:cNvPr id="151" name="Solver_shapecon$K$44"/>
        <xdr:cNvCxnSpPr/>
      </xdr:nvCxnSpPr>
      <xdr:spPr>
        <a:xfrm>
          <a:off x="2990850" y="7048500"/>
          <a:ext cx="247650" cy="9144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43</xdr:row>
      <xdr:rowOff>0</xdr:rowOff>
    </xdr:from>
    <xdr:to>
      <xdr:col>11</xdr:col>
      <xdr:colOff>0</xdr:colOff>
      <xdr:row>43</xdr:row>
      <xdr:rowOff>152400</xdr:rowOff>
    </xdr:to>
    <xdr:sp macro="" textlink="">
      <xdr:nvSpPr>
        <xdr:cNvPr id="152" name="Solver_shape$K$44"/>
        <xdr:cNvSpPr/>
      </xdr:nvSpPr>
      <xdr:spPr>
        <a:xfrm rot="16200000">
          <a:off x="4457700" y="7886700"/>
          <a:ext cx="152400" cy="152400"/>
        </a:xfrm>
        <a:prstGeom prst="flowChartExtra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43</xdr:row>
      <xdr:rowOff>76200</xdr:rowOff>
    </xdr:from>
    <xdr:to>
      <xdr:col>10</xdr:col>
      <xdr:colOff>0</xdr:colOff>
      <xdr:row>43</xdr:row>
      <xdr:rowOff>76200</xdr:rowOff>
    </xdr:to>
    <xdr:cxnSp macro="">
      <xdr:nvCxnSpPr>
        <xdr:cNvPr id="153" name="Solver_line$K$44"/>
        <xdr:cNvCxnSpPr/>
      </xdr:nvCxnSpPr>
      <xdr:spPr>
        <a:xfrm>
          <a:off x="3238500" y="7962900"/>
          <a:ext cx="12192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W1004"/>
  <sheetViews>
    <sheetView showGridLines="0" tabSelected="1" workbookViewId="0">
      <selection activeCell="J16" sqref="J16"/>
    </sheetView>
  </sheetViews>
  <sheetFormatPr defaultRowHeight="15" x14ac:dyDescent="0.25"/>
  <cols>
    <col min="1" max="2" width="9.140625" style="42"/>
    <col min="3" max="3" width="2.28515625" style="42" customWidth="1"/>
    <col min="4" max="4" width="3.7109375" style="42" customWidth="1"/>
    <col min="5" max="6" width="9.140625" style="42"/>
    <col min="7" max="7" width="2.28515625" style="42" customWidth="1"/>
    <col min="8" max="10" width="9.140625" style="42"/>
    <col min="11" max="11" width="2.28515625" style="42" customWidth="1"/>
    <col min="12" max="16384" width="9.140625" style="42"/>
  </cols>
  <sheetData>
    <row r="1" spans="2:8" x14ac:dyDescent="0.25">
      <c r="B1" s="41" t="s">
        <v>39</v>
      </c>
      <c r="E1" s="43"/>
      <c r="H1" s="44" t="s">
        <v>40</v>
      </c>
    </row>
    <row r="2" spans="2:8" x14ac:dyDescent="0.25">
      <c r="E2" s="42" t="s">
        <v>19</v>
      </c>
    </row>
    <row r="4" spans="2:8" x14ac:dyDescent="0.25">
      <c r="E4" s="43"/>
    </row>
    <row r="6" spans="2:8" x14ac:dyDescent="0.25">
      <c r="E6" s="43"/>
    </row>
    <row r="7" spans="2:8" x14ac:dyDescent="0.25">
      <c r="B7" s="45"/>
      <c r="E7" s="42" t="s">
        <v>41</v>
      </c>
    </row>
    <row r="9" spans="2:8" x14ac:dyDescent="0.25">
      <c r="E9" s="43"/>
    </row>
    <row r="11" spans="2:8" x14ac:dyDescent="0.25">
      <c r="E11" s="43"/>
    </row>
    <row r="12" spans="2:8" x14ac:dyDescent="0.25">
      <c r="E12" s="42" t="s">
        <v>17</v>
      </c>
    </row>
    <row r="14" spans="2:8" x14ac:dyDescent="0.25">
      <c r="E14" s="43"/>
    </row>
    <row r="1000" spans="191:205" x14ac:dyDescent="0.25">
      <c r="GI1000" s="42" t="s">
        <v>42</v>
      </c>
      <c r="GJ1000" s="42" t="s">
        <v>43</v>
      </c>
      <c r="GK1000" s="42" t="s">
        <v>44</v>
      </c>
      <c r="GL1000" s="42" t="s">
        <v>45</v>
      </c>
      <c r="GM1000" s="42" t="s">
        <v>46</v>
      </c>
      <c r="GN1000" s="42" t="s">
        <v>47</v>
      </c>
      <c r="GO1000" s="42" t="s">
        <v>48</v>
      </c>
      <c r="GP1000" s="42" t="s">
        <v>49</v>
      </c>
      <c r="GQ1000" s="42" t="s">
        <v>50</v>
      </c>
      <c r="GR1000" s="42" t="s">
        <v>51</v>
      </c>
      <c r="GS1000" s="42" t="s">
        <v>52</v>
      </c>
      <c r="GT1000" s="42" t="s">
        <v>53</v>
      </c>
      <c r="GU1000" s="42" t="s">
        <v>54</v>
      </c>
      <c r="GV1000" s="42" t="s">
        <v>55</v>
      </c>
      <c r="GW1000" s="42" t="s">
        <v>56</v>
      </c>
    </row>
    <row r="1001" spans="191:205" x14ac:dyDescent="0.25">
      <c r="GI1001" s="42">
        <v>0</v>
      </c>
      <c r="GJ1001" s="42" t="s">
        <v>57</v>
      </c>
      <c r="GK1001" s="42">
        <v>0</v>
      </c>
      <c r="GL1001" s="42">
        <v>0</v>
      </c>
      <c r="GM1001" s="42">
        <v>0</v>
      </c>
      <c r="GN1001" s="42" t="s">
        <v>58</v>
      </c>
      <c r="GO1001" s="42">
        <v>3</v>
      </c>
      <c r="GP1001" s="42">
        <v>1</v>
      </c>
      <c r="GQ1001" s="42">
        <v>2</v>
      </c>
      <c r="GR1001" s="42">
        <v>3</v>
      </c>
      <c r="GS1001" s="42">
        <v>0</v>
      </c>
      <c r="GT1001" s="42">
        <v>0</v>
      </c>
      <c r="GU1001" s="42">
        <v>7</v>
      </c>
      <c r="GV1001" s="42">
        <v>1</v>
      </c>
      <c r="GW1001" s="42" t="b">
        <v>1</v>
      </c>
    </row>
    <row r="1002" spans="191:205" x14ac:dyDescent="0.25">
      <c r="GI1002" s="42">
        <v>1</v>
      </c>
      <c r="GM1002" s="42">
        <v>0</v>
      </c>
      <c r="GN1002" s="42" t="s">
        <v>59</v>
      </c>
      <c r="GO1002" s="42">
        <v>0</v>
      </c>
      <c r="GP1002" s="42">
        <v>0</v>
      </c>
      <c r="GQ1002" s="42">
        <v>0</v>
      </c>
      <c r="GR1002" s="42">
        <v>0</v>
      </c>
      <c r="GS1002" s="42">
        <v>0</v>
      </c>
      <c r="GT1002" s="42">
        <v>0</v>
      </c>
      <c r="GU1002" s="42">
        <v>2</v>
      </c>
      <c r="GV1002" s="42">
        <v>5</v>
      </c>
      <c r="GW1002" s="42" t="b">
        <v>1</v>
      </c>
    </row>
    <row r="1003" spans="191:205" x14ac:dyDescent="0.25">
      <c r="GI1003" s="42">
        <v>2</v>
      </c>
      <c r="GM1003" s="42">
        <v>0</v>
      </c>
      <c r="GN1003" s="42" t="s">
        <v>59</v>
      </c>
      <c r="GO1003" s="42">
        <v>0</v>
      </c>
      <c r="GP1003" s="42">
        <v>0</v>
      </c>
      <c r="GQ1003" s="42">
        <v>0</v>
      </c>
      <c r="GR1003" s="42">
        <v>0</v>
      </c>
      <c r="GS1003" s="42">
        <v>0</v>
      </c>
      <c r="GT1003" s="42">
        <v>0</v>
      </c>
      <c r="GU1003" s="42">
        <v>7</v>
      </c>
      <c r="GV1003" s="42">
        <v>5</v>
      </c>
      <c r="GW1003" s="42" t="b">
        <v>1</v>
      </c>
    </row>
    <row r="1004" spans="191:205" x14ac:dyDescent="0.25">
      <c r="GI1004" s="42">
        <v>3</v>
      </c>
      <c r="GM1004" s="42">
        <v>0</v>
      </c>
      <c r="GN1004" s="42" t="s">
        <v>59</v>
      </c>
      <c r="GO1004" s="42">
        <v>0</v>
      </c>
      <c r="GP1004" s="42">
        <v>0</v>
      </c>
      <c r="GQ1004" s="42">
        <v>0</v>
      </c>
      <c r="GR1004" s="42">
        <v>0</v>
      </c>
      <c r="GS1004" s="42">
        <v>0</v>
      </c>
      <c r="GT1004" s="42">
        <v>0</v>
      </c>
      <c r="GU1004" s="42">
        <v>12</v>
      </c>
      <c r="GV1004" s="42">
        <v>5</v>
      </c>
      <c r="GW1004" s="42" t="b">
        <v>1</v>
      </c>
    </row>
  </sheetData>
  <sheetProtection selectLockedCells="1" selectUnlockedCells="1"/>
  <pageMargins left="0.75" right="0.75" top="1" bottom="1" header="0.5" footer="0.5"/>
  <pageSetup orientation="portrait" r:id="rId1"/>
  <headerFooter alignWithMargins="0">
    <oddFooter>&amp;l&amp;bTreePlan Academic Version, Not Licensed For Commercial Use&amp;r&amp;bwww.TreePlan.com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W1006"/>
  <sheetViews>
    <sheetView showGridLines="0" workbookViewId="0">
      <selection activeCell="K26" sqref="K26"/>
    </sheetView>
  </sheetViews>
  <sheetFormatPr defaultRowHeight="15" x14ac:dyDescent="0.25"/>
  <cols>
    <col min="1" max="2" width="9.140625" style="42"/>
    <col min="3" max="3" width="2.28515625" style="42" customWidth="1"/>
    <col min="4" max="4" width="3.7109375" style="42" customWidth="1"/>
    <col min="5" max="6" width="9.140625" style="42"/>
    <col min="7" max="7" width="2.28515625" style="42" customWidth="1"/>
    <col min="8" max="10" width="9.140625" style="42"/>
    <col min="11" max="11" width="2.28515625" style="42" customWidth="1"/>
    <col min="12" max="16384" width="9.140625" style="42"/>
  </cols>
  <sheetData>
    <row r="1" spans="2:8" x14ac:dyDescent="0.25">
      <c r="B1" s="41" t="s">
        <v>39</v>
      </c>
      <c r="E1" s="43"/>
      <c r="H1" s="44" t="s">
        <v>40</v>
      </c>
    </row>
    <row r="2" spans="2:8" x14ac:dyDescent="0.25">
      <c r="E2" s="42" t="s">
        <v>60</v>
      </c>
    </row>
    <row r="4" spans="2:8" x14ac:dyDescent="0.25">
      <c r="E4" s="43"/>
    </row>
    <row r="6" spans="2:8" x14ac:dyDescent="0.25">
      <c r="E6" s="43"/>
    </row>
    <row r="7" spans="2:8" x14ac:dyDescent="0.25">
      <c r="E7" s="42" t="s">
        <v>61</v>
      </c>
    </row>
    <row r="9" spans="2:8" x14ac:dyDescent="0.25">
      <c r="E9" s="43"/>
    </row>
    <row r="11" spans="2:8" x14ac:dyDescent="0.25">
      <c r="E11" s="43"/>
    </row>
    <row r="12" spans="2:8" x14ac:dyDescent="0.25">
      <c r="B12" s="45"/>
      <c r="E12" s="42" t="s">
        <v>62</v>
      </c>
    </row>
    <row r="14" spans="2:8" x14ac:dyDescent="0.25">
      <c r="E14" s="43"/>
    </row>
    <row r="16" spans="2:8" x14ac:dyDescent="0.25">
      <c r="E16" s="43"/>
    </row>
    <row r="17" spans="5:5" x14ac:dyDescent="0.25">
      <c r="E17" s="42" t="s">
        <v>63</v>
      </c>
    </row>
    <row r="19" spans="5:5" x14ac:dyDescent="0.25">
      <c r="E19" s="43"/>
    </row>
    <row r="21" spans="5:5" x14ac:dyDescent="0.25">
      <c r="E21" s="43"/>
    </row>
    <row r="22" spans="5:5" x14ac:dyDescent="0.25">
      <c r="E22" s="42" t="s">
        <v>64</v>
      </c>
    </row>
    <row r="24" spans="5:5" x14ac:dyDescent="0.25">
      <c r="E24" s="43"/>
    </row>
    <row r="1000" spans="191:205" x14ac:dyDescent="0.25">
      <c r="GI1000" s="42" t="s">
        <v>42</v>
      </c>
      <c r="GJ1000" s="42" t="s">
        <v>43</v>
      </c>
      <c r="GK1000" s="42" t="s">
        <v>44</v>
      </c>
      <c r="GL1000" s="42" t="s">
        <v>45</v>
      </c>
      <c r="GM1000" s="42" t="s">
        <v>46</v>
      </c>
      <c r="GN1000" s="42" t="s">
        <v>47</v>
      </c>
      <c r="GO1000" s="42" t="s">
        <v>48</v>
      </c>
      <c r="GP1000" s="42" t="s">
        <v>49</v>
      </c>
      <c r="GQ1000" s="42" t="s">
        <v>50</v>
      </c>
      <c r="GR1000" s="42" t="s">
        <v>51</v>
      </c>
      <c r="GS1000" s="42" t="s">
        <v>52</v>
      </c>
      <c r="GT1000" s="42" t="s">
        <v>53</v>
      </c>
      <c r="GU1000" s="42" t="s">
        <v>54</v>
      </c>
      <c r="GV1000" s="42" t="s">
        <v>55</v>
      </c>
      <c r="GW1000" s="42" t="s">
        <v>56</v>
      </c>
    </row>
    <row r="1001" spans="191:205" x14ac:dyDescent="0.25">
      <c r="GI1001" s="42">
        <v>0</v>
      </c>
      <c r="GJ1001" s="42" t="s">
        <v>57</v>
      </c>
      <c r="GK1001" s="42">
        <v>0</v>
      </c>
      <c r="GL1001" s="42">
        <v>0</v>
      </c>
      <c r="GM1001" s="42">
        <v>0</v>
      </c>
      <c r="GN1001" s="42" t="s">
        <v>58</v>
      </c>
      <c r="GO1001" s="42">
        <v>5</v>
      </c>
      <c r="GP1001" s="42">
        <v>1</v>
      </c>
      <c r="GQ1001" s="42">
        <v>2</v>
      </c>
      <c r="GR1001" s="42">
        <v>3</v>
      </c>
      <c r="GS1001" s="42">
        <v>4</v>
      </c>
      <c r="GT1001" s="42">
        <v>5</v>
      </c>
      <c r="GU1001" s="42">
        <v>12</v>
      </c>
      <c r="GV1001" s="42">
        <v>1</v>
      </c>
      <c r="GW1001" s="42" t="b">
        <v>1</v>
      </c>
    </row>
    <row r="1002" spans="191:205" x14ac:dyDescent="0.25">
      <c r="GI1002" s="42">
        <v>1</v>
      </c>
      <c r="GM1002" s="42">
        <v>0</v>
      </c>
      <c r="GN1002" s="42" t="s">
        <v>59</v>
      </c>
      <c r="GO1002" s="42">
        <v>0</v>
      </c>
      <c r="GP1002" s="42">
        <v>0</v>
      </c>
      <c r="GQ1002" s="42">
        <v>0</v>
      </c>
      <c r="GR1002" s="42">
        <v>0</v>
      </c>
      <c r="GS1002" s="42">
        <v>0</v>
      </c>
      <c r="GT1002" s="42">
        <v>0</v>
      </c>
      <c r="GU1002" s="42">
        <v>2</v>
      </c>
      <c r="GV1002" s="42">
        <v>5</v>
      </c>
      <c r="GW1002" s="42" t="b">
        <v>1</v>
      </c>
    </row>
    <row r="1003" spans="191:205" x14ac:dyDescent="0.25">
      <c r="GI1003" s="42">
        <v>2</v>
      </c>
      <c r="GM1003" s="42">
        <v>0</v>
      </c>
      <c r="GN1003" s="42" t="s">
        <v>59</v>
      </c>
      <c r="GO1003" s="42">
        <v>0</v>
      </c>
      <c r="GP1003" s="42">
        <v>0</v>
      </c>
      <c r="GQ1003" s="42">
        <v>0</v>
      </c>
      <c r="GR1003" s="42">
        <v>0</v>
      </c>
      <c r="GS1003" s="42">
        <v>0</v>
      </c>
      <c r="GT1003" s="42">
        <v>0</v>
      </c>
      <c r="GU1003" s="42">
        <v>7</v>
      </c>
      <c r="GV1003" s="42">
        <v>5</v>
      </c>
      <c r="GW1003" s="42" t="b">
        <v>1</v>
      </c>
    </row>
    <row r="1004" spans="191:205" x14ac:dyDescent="0.25">
      <c r="GI1004" s="42">
        <v>3</v>
      </c>
      <c r="GM1004" s="42">
        <v>0</v>
      </c>
      <c r="GN1004" s="42" t="s">
        <v>59</v>
      </c>
      <c r="GO1004" s="42">
        <v>0</v>
      </c>
      <c r="GP1004" s="42">
        <v>0</v>
      </c>
      <c r="GQ1004" s="42">
        <v>0</v>
      </c>
      <c r="GR1004" s="42">
        <v>0</v>
      </c>
      <c r="GS1004" s="42">
        <v>0</v>
      </c>
      <c r="GT1004" s="42">
        <v>0</v>
      </c>
      <c r="GU1004" s="42">
        <v>12</v>
      </c>
      <c r="GV1004" s="42">
        <v>5</v>
      </c>
      <c r="GW1004" s="42" t="b">
        <v>1</v>
      </c>
    </row>
    <row r="1005" spans="191:205" x14ac:dyDescent="0.25">
      <c r="GI1005" s="42">
        <v>4</v>
      </c>
      <c r="GM1005" s="42">
        <v>0</v>
      </c>
      <c r="GN1005" s="42" t="s">
        <v>59</v>
      </c>
      <c r="GO1005" s="42">
        <v>0</v>
      </c>
      <c r="GP1005" s="42">
        <v>0</v>
      </c>
      <c r="GQ1005" s="42">
        <v>0</v>
      </c>
      <c r="GR1005" s="42">
        <v>0</v>
      </c>
      <c r="GS1005" s="42">
        <v>0</v>
      </c>
      <c r="GT1005" s="42">
        <v>0</v>
      </c>
      <c r="GU1005" s="42">
        <v>17</v>
      </c>
      <c r="GV1005" s="42">
        <v>5</v>
      </c>
      <c r="GW1005" s="42" t="b">
        <v>1</v>
      </c>
    </row>
    <row r="1006" spans="191:205" x14ac:dyDescent="0.25">
      <c r="GI1006" s="42">
        <v>5</v>
      </c>
      <c r="GM1006" s="42">
        <v>0</v>
      </c>
      <c r="GN1006" s="42" t="s">
        <v>59</v>
      </c>
      <c r="GO1006" s="42">
        <v>0</v>
      </c>
      <c r="GP1006" s="42">
        <v>0</v>
      </c>
      <c r="GQ1006" s="42">
        <v>0</v>
      </c>
      <c r="GR1006" s="42">
        <v>0</v>
      </c>
      <c r="GS1006" s="42">
        <v>0</v>
      </c>
      <c r="GT1006" s="42">
        <v>0</v>
      </c>
      <c r="GU1006" s="42">
        <v>22</v>
      </c>
      <c r="GV1006" s="42">
        <v>5</v>
      </c>
      <c r="GW1006" s="42" t="b">
        <v>1</v>
      </c>
    </row>
  </sheetData>
  <sheetProtection selectLockedCells="1" selectUnlockedCells="1"/>
  <pageMargins left="0.75" right="0.75" top="1" bottom="1" header="0.5" footer="0.5"/>
  <pageSetup orientation="portrait" r:id="rId1"/>
  <headerFooter alignWithMargins="0">
    <oddFooter>&amp;l&amp;bTreePlan Academic Version, Not Licensed For Commercial Use&amp;r&amp;bwww.TreePlan.com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W1012"/>
  <sheetViews>
    <sheetView showGridLines="0" zoomScale="75" zoomScaleNormal="75" workbookViewId="0">
      <selection activeCell="R46" sqref="R46"/>
    </sheetView>
  </sheetViews>
  <sheetFormatPr defaultRowHeight="15" x14ac:dyDescent="0.25"/>
  <cols>
    <col min="1" max="2" width="9.140625" style="42"/>
    <col min="3" max="3" width="2.28515625" style="42" customWidth="1"/>
    <col min="4" max="4" width="3.7109375" style="42" customWidth="1"/>
    <col min="5" max="6" width="9.140625" style="42"/>
    <col min="7" max="7" width="2.28515625" style="42" customWidth="1"/>
    <col min="8" max="8" width="3.7109375" style="42" customWidth="1"/>
    <col min="9" max="10" width="9.140625" style="42"/>
    <col min="11" max="11" width="2.28515625" style="42" customWidth="1"/>
    <col min="12" max="12" width="3.7109375" style="42" customWidth="1"/>
    <col min="13" max="14" width="9.140625" style="42"/>
    <col min="15" max="15" width="2.28515625" style="42" customWidth="1"/>
    <col min="16" max="18" width="9.140625" style="42"/>
    <col min="19" max="19" width="2.28515625" style="42" customWidth="1"/>
    <col min="20" max="16384" width="9.140625" style="42"/>
  </cols>
  <sheetData>
    <row r="1" spans="2:16" x14ac:dyDescent="0.25">
      <c r="B1" s="41" t="s">
        <v>39</v>
      </c>
      <c r="E1" s="43"/>
      <c r="P1" s="44" t="s">
        <v>40</v>
      </c>
    </row>
    <row r="2" spans="2:16" x14ac:dyDescent="0.25">
      <c r="E2" s="42" t="s">
        <v>19</v>
      </c>
    </row>
    <row r="4" spans="2:16" x14ac:dyDescent="0.25">
      <c r="E4" s="43"/>
    </row>
    <row r="6" spans="2:16" x14ac:dyDescent="0.25">
      <c r="I6" s="43"/>
    </row>
    <row r="7" spans="2:16" x14ac:dyDescent="0.25">
      <c r="I7" s="42" t="s">
        <v>65</v>
      </c>
    </row>
    <row r="9" spans="2:16" x14ac:dyDescent="0.25">
      <c r="I9" s="43"/>
    </row>
    <row r="11" spans="2:16" x14ac:dyDescent="0.25">
      <c r="I11" s="43"/>
    </row>
    <row r="12" spans="2:16" x14ac:dyDescent="0.25">
      <c r="I12" s="42" t="s">
        <v>66</v>
      </c>
    </row>
    <row r="14" spans="2:16" x14ac:dyDescent="0.25">
      <c r="I14" s="43"/>
    </row>
    <row r="16" spans="2:16" x14ac:dyDescent="0.25">
      <c r="M16" s="43"/>
    </row>
    <row r="17" spans="2:13" x14ac:dyDescent="0.25">
      <c r="M17" s="42" t="s">
        <v>2</v>
      </c>
    </row>
    <row r="19" spans="2:13" x14ac:dyDescent="0.25">
      <c r="M19" s="43"/>
    </row>
    <row r="21" spans="2:13" x14ac:dyDescent="0.25">
      <c r="E21" s="43"/>
      <c r="I21" s="43"/>
      <c r="M21" s="43"/>
    </row>
    <row r="22" spans="2:13" x14ac:dyDescent="0.25">
      <c r="B22" s="45"/>
      <c r="E22" s="42" t="s">
        <v>41</v>
      </c>
      <c r="I22" s="42" t="s">
        <v>67</v>
      </c>
      <c r="M22" s="42" t="s">
        <v>3</v>
      </c>
    </row>
    <row r="24" spans="2:13" x14ac:dyDescent="0.25">
      <c r="E24" s="43"/>
      <c r="I24" s="43"/>
      <c r="M24" s="43"/>
    </row>
    <row r="26" spans="2:13" x14ac:dyDescent="0.25">
      <c r="M26" s="43"/>
    </row>
    <row r="27" spans="2:13" x14ac:dyDescent="0.25">
      <c r="M27" s="42" t="s">
        <v>4</v>
      </c>
    </row>
    <row r="29" spans="2:13" x14ac:dyDescent="0.25">
      <c r="M29" s="43"/>
    </row>
    <row r="31" spans="2:13" x14ac:dyDescent="0.25">
      <c r="I31" s="43"/>
    </row>
    <row r="32" spans="2:13" x14ac:dyDescent="0.25">
      <c r="I32" s="42" t="s">
        <v>68</v>
      </c>
    </row>
    <row r="34" spans="5:9" x14ac:dyDescent="0.25">
      <c r="I34" s="43"/>
    </row>
    <row r="36" spans="5:9" x14ac:dyDescent="0.25">
      <c r="I36" s="43"/>
    </row>
    <row r="37" spans="5:9" x14ac:dyDescent="0.25">
      <c r="I37" s="42" t="s">
        <v>69</v>
      </c>
    </row>
    <row r="39" spans="5:9" x14ac:dyDescent="0.25">
      <c r="I39" s="43"/>
    </row>
    <row r="41" spans="5:9" x14ac:dyDescent="0.25">
      <c r="E41" s="43"/>
    </row>
    <row r="42" spans="5:9" x14ac:dyDescent="0.25">
      <c r="E42" s="42" t="s">
        <v>17</v>
      </c>
    </row>
    <row r="44" spans="5:9" x14ac:dyDescent="0.25">
      <c r="E44" s="43"/>
    </row>
    <row r="1000" spans="191:205" x14ac:dyDescent="0.25">
      <c r="GI1000" s="42" t="s">
        <v>42</v>
      </c>
      <c r="GJ1000" s="42" t="s">
        <v>43</v>
      </c>
      <c r="GK1000" s="42" t="s">
        <v>44</v>
      </c>
      <c r="GL1000" s="42" t="s">
        <v>45</v>
      </c>
      <c r="GM1000" s="42" t="s">
        <v>46</v>
      </c>
      <c r="GN1000" s="42" t="s">
        <v>47</v>
      </c>
      <c r="GO1000" s="42" t="s">
        <v>48</v>
      </c>
      <c r="GP1000" s="42" t="s">
        <v>49</v>
      </c>
      <c r="GQ1000" s="42" t="s">
        <v>50</v>
      </c>
      <c r="GR1000" s="42" t="s">
        <v>51</v>
      </c>
      <c r="GS1000" s="42" t="s">
        <v>52</v>
      </c>
      <c r="GT1000" s="42" t="s">
        <v>53</v>
      </c>
      <c r="GU1000" s="42" t="s">
        <v>54</v>
      </c>
      <c r="GV1000" s="42" t="s">
        <v>55</v>
      </c>
      <c r="GW1000" s="42" t="s">
        <v>56</v>
      </c>
    </row>
    <row r="1001" spans="191:205" x14ac:dyDescent="0.25">
      <c r="GI1001" s="42">
        <v>0</v>
      </c>
      <c r="GJ1001" s="42" t="s">
        <v>57</v>
      </c>
      <c r="GK1001" s="42">
        <v>0</v>
      </c>
      <c r="GL1001" s="42">
        <v>0</v>
      </c>
      <c r="GM1001" s="42">
        <v>0</v>
      </c>
      <c r="GN1001" s="42" t="s">
        <v>58</v>
      </c>
      <c r="GO1001" s="42">
        <v>3</v>
      </c>
      <c r="GP1001" s="42">
        <v>1</v>
      </c>
      <c r="GQ1001" s="42">
        <v>2</v>
      </c>
      <c r="GR1001" s="42">
        <v>3</v>
      </c>
      <c r="GS1001" s="42">
        <v>0</v>
      </c>
      <c r="GT1001" s="42">
        <v>0</v>
      </c>
      <c r="GU1001" s="42">
        <v>22</v>
      </c>
      <c r="GV1001" s="42">
        <v>1</v>
      </c>
      <c r="GW1001" s="42" t="b">
        <v>1</v>
      </c>
    </row>
    <row r="1002" spans="191:205" x14ac:dyDescent="0.25">
      <c r="GI1002" s="42">
        <v>1</v>
      </c>
      <c r="GM1002" s="42">
        <v>0</v>
      </c>
      <c r="GN1002" s="42" t="s">
        <v>59</v>
      </c>
      <c r="GO1002" s="42">
        <v>0</v>
      </c>
      <c r="GP1002" s="42">
        <v>0</v>
      </c>
      <c r="GQ1002" s="42">
        <v>0</v>
      </c>
      <c r="GR1002" s="42">
        <v>0</v>
      </c>
      <c r="GS1002" s="42">
        <v>0</v>
      </c>
      <c r="GT1002" s="42">
        <v>0</v>
      </c>
      <c r="GU1002" s="42">
        <v>2</v>
      </c>
      <c r="GV1002" s="42">
        <v>5</v>
      </c>
      <c r="GW1002" s="42" t="b">
        <v>1</v>
      </c>
    </row>
    <row r="1003" spans="191:205" x14ac:dyDescent="0.25">
      <c r="GI1003" s="42">
        <v>2</v>
      </c>
      <c r="GM1003" s="42">
        <v>0</v>
      </c>
      <c r="GN1003" s="42" t="s">
        <v>58</v>
      </c>
      <c r="GO1003" s="42">
        <v>5</v>
      </c>
      <c r="GP1003" s="42">
        <v>4</v>
      </c>
      <c r="GQ1003" s="42">
        <v>5</v>
      </c>
      <c r="GR1003" s="42">
        <v>6</v>
      </c>
      <c r="GS1003" s="42">
        <v>7</v>
      </c>
      <c r="GT1003" s="42">
        <v>8</v>
      </c>
      <c r="GU1003" s="42">
        <v>22</v>
      </c>
      <c r="GV1003" s="42">
        <v>5</v>
      </c>
      <c r="GW1003" s="42" t="b">
        <v>1</v>
      </c>
    </row>
    <row r="1004" spans="191:205" x14ac:dyDescent="0.25">
      <c r="GI1004" s="42">
        <v>3</v>
      </c>
      <c r="GM1004" s="42">
        <v>0</v>
      </c>
      <c r="GN1004" s="42" t="s">
        <v>59</v>
      </c>
      <c r="GO1004" s="42">
        <v>0</v>
      </c>
      <c r="GP1004" s="42">
        <v>0</v>
      </c>
      <c r="GQ1004" s="42">
        <v>0</v>
      </c>
      <c r="GR1004" s="42">
        <v>0</v>
      </c>
      <c r="GS1004" s="42">
        <v>0</v>
      </c>
      <c r="GT1004" s="42">
        <v>0</v>
      </c>
      <c r="GU1004" s="42">
        <v>42</v>
      </c>
      <c r="GV1004" s="42">
        <v>5</v>
      </c>
      <c r="GW1004" s="42" t="b">
        <v>1</v>
      </c>
    </row>
    <row r="1005" spans="191:205" x14ac:dyDescent="0.25">
      <c r="GI1005" s="42">
        <v>4</v>
      </c>
      <c r="GM1005" s="42">
        <v>2</v>
      </c>
      <c r="GN1005" s="42" t="s">
        <v>59</v>
      </c>
      <c r="GO1005" s="42">
        <v>0</v>
      </c>
      <c r="GP1005" s="42">
        <v>0</v>
      </c>
      <c r="GQ1005" s="42">
        <v>0</v>
      </c>
      <c r="GR1005" s="42">
        <v>0</v>
      </c>
      <c r="GS1005" s="42">
        <v>0</v>
      </c>
      <c r="GT1005" s="42">
        <v>0</v>
      </c>
      <c r="GU1005" s="42">
        <v>7</v>
      </c>
      <c r="GV1005" s="42">
        <v>9</v>
      </c>
      <c r="GW1005" s="42" t="b">
        <v>1</v>
      </c>
    </row>
    <row r="1006" spans="191:205" x14ac:dyDescent="0.25">
      <c r="GI1006" s="42">
        <v>5</v>
      </c>
      <c r="GM1006" s="42">
        <v>2</v>
      </c>
      <c r="GN1006" s="42" t="s">
        <v>59</v>
      </c>
      <c r="GO1006" s="42">
        <v>0</v>
      </c>
      <c r="GP1006" s="42">
        <v>0</v>
      </c>
      <c r="GQ1006" s="42">
        <v>0</v>
      </c>
      <c r="GR1006" s="42">
        <v>0</v>
      </c>
      <c r="GS1006" s="42">
        <v>0</v>
      </c>
      <c r="GT1006" s="42">
        <v>0</v>
      </c>
      <c r="GU1006" s="42">
        <v>12</v>
      </c>
      <c r="GV1006" s="42">
        <v>9</v>
      </c>
      <c r="GW1006" s="42" t="b">
        <v>1</v>
      </c>
    </row>
    <row r="1007" spans="191:205" x14ac:dyDescent="0.25">
      <c r="GI1007" s="42">
        <v>6</v>
      </c>
      <c r="GM1007" s="42">
        <v>2</v>
      </c>
      <c r="GN1007" s="42" t="s">
        <v>58</v>
      </c>
      <c r="GO1007" s="42">
        <v>3</v>
      </c>
      <c r="GP1007" s="42">
        <v>9</v>
      </c>
      <c r="GQ1007" s="42">
        <v>10</v>
      </c>
      <c r="GR1007" s="42">
        <v>11</v>
      </c>
      <c r="GS1007" s="42">
        <v>0</v>
      </c>
      <c r="GT1007" s="42">
        <v>0</v>
      </c>
      <c r="GU1007" s="42">
        <v>22</v>
      </c>
      <c r="GV1007" s="42">
        <v>9</v>
      </c>
      <c r="GW1007" s="42" t="b">
        <v>1</v>
      </c>
    </row>
    <row r="1008" spans="191:205" x14ac:dyDescent="0.25">
      <c r="GI1008" s="42">
        <v>7</v>
      </c>
      <c r="GM1008" s="42">
        <v>2</v>
      </c>
      <c r="GN1008" s="42" t="s">
        <v>59</v>
      </c>
      <c r="GO1008" s="42">
        <v>0</v>
      </c>
      <c r="GP1008" s="42">
        <v>0</v>
      </c>
      <c r="GQ1008" s="42">
        <v>0</v>
      </c>
      <c r="GR1008" s="42">
        <v>0</v>
      </c>
      <c r="GS1008" s="42">
        <v>0</v>
      </c>
      <c r="GT1008" s="42">
        <v>0</v>
      </c>
      <c r="GU1008" s="42">
        <v>32</v>
      </c>
      <c r="GV1008" s="42">
        <v>9</v>
      </c>
      <c r="GW1008" s="42" t="b">
        <v>1</v>
      </c>
    </row>
    <row r="1009" spans="191:205" x14ac:dyDescent="0.25">
      <c r="GI1009" s="42">
        <v>8</v>
      </c>
      <c r="GM1009" s="42">
        <v>2</v>
      </c>
      <c r="GN1009" s="42" t="s">
        <v>59</v>
      </c>
      <c r="GO1009" s="42">
        <v>0</v>
      </c>
      <c r="GP1009" s="42">
        <v>0</v>
      </c>
      <c r="GQ1009" s="42">
        <v>0</v>
      </c>
      <c r="GR1009" s="42">
        <v>0</v>
      </c>
      <c r="GS1009" s="42">
        <v>0</v>
      </c>
      <c r="GT1009" s="42">
        <v>0</v>
      </c>
      <c r="GU1009" s="42">
        <v>37</v>
      </c>
      <c r="GV1009" s="42">
        <v>9</v>
      </c>
      <c r="GW1009" s="42" t="b">
        <v>1</v>
      </c>
    </row>
    <row r="1010" spans="191:205" x14ac:dyDescent="0.25">
      <c r="GI1010" s="42">
        <v>9</v>
      </c>
      <c r="GM1010" s="42">
        <v>6</v>
      </c>
      <c r="GN1010" s="42" t="s">
        <v>59</v>
      </c>
      <c r="GO1010" s="42">
        <v>0</v>
      </c>
      <c r="GP1010" s="42">
        <v>0</v>
      </c>
      <c r="GQ1010" s="42">
        <v>0</v>
      </c>
      <c r="GR1010" s="42">
        <v>0</v>
      </c>
      <c r="GS1010" s="42">
        <v>0</v>
      </c>
      <c r="GT1010" s="42">
        <v>0</v>
      </c>
      <c r="GU1010" s="42">
        <v>17</v>
      </c>
      <c r="GV1010" s="42">
        <v>13</v>
      </c>
      <c r="GW1010" s="42" t="b">
        <v>1</v>
      </c>
    </row>
    <row r="1011" spans="191:205" x14ac:dyDescent="0.25">
      <c r="GI1011" s="42">
        <v>10</v>
      </c>
      <c r="GM1011" s="42">
        <v>6</v>
      </c>
      <c r="GN1011" s="42" t="s">
        <v>59</v>
      </c>
      <c r="GO1011" s="42">
        <v>0</v>
      </c>
      <c r="GP1011" s="42">
        <v>0</v>
      </c>
      <c r="GQ1011" s="42">
        <v>0</v>
      </c>
      <c r="GR1011" s="42">
        <v>0</v>
      </c>
      <c r="GS1011" s="42">
        <v>0</v>
      </c>
      <c r="GT1011" s="42">
        <v>0</v>
      </c>
      <c r="GU1011" s="42">
        <v>22</v>
      </c>
      <c r="GV1011" s="42">
        <v>13</v>
      </c>
      <c r="GW1011" s="42" t="b">
        <v>1</v>
      </c>
    </row>
    <row r="1012" spans="191:205" x14ac:dyDescent="0.25">
      <c r="GI1012" s="42">
        <v>11</v>
      </c>
      <c r="GM1012" s="42">
        <v>6</v>
      </c>
      <c r="GN1012" s="42" t="s">
        <v>59</v>
      </c>
      <c r="GO1012" s="42">
        <v>0</v>
      </c>
      <c r="GP1012" s="42">
        <v>0</v>
      </c>
      <c r="GQ1012" s="42">
        <v>0</v>
      </c>
      <c r="GR1012" s="42">
        <v>0</v>
      </c>
      <c r="GS1012" s="42">
        <v>0</v>
      </c>
      <c r="GT1012" s="42">
        <v>0</v>
      </c>
      <c r="GU1012" s="42">
        <v>27</v>
      </c>
      <c r="GV1012" s="42">
        <v>13</v>
      </c>
      <c r="GW1012" s="42" t="b">
        <v>1</v>
      </c>
    </row>
  </sheetData>
  <sheetProtection selectLockedCells="1" selectUnlockedCells="1"/>
  <pageMargins left="0.75" right="0.75" top="1" bottom="1" header="0.5" footer="0.5"/>
  <pageSetup scale="96" orientation="portrait" r:id="rId1"/>
  <headerFooter alignWithMargins="0">
    <oddFooter>&amp;l&amp;bTreePlan Academic Version, Not Licensed For Commercial Use&amp;r&amp;bwww.TreePlan.com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301"/>
  <sheetViews>
    <sheetView showGridLines="0" showRowColHeaders="0" zoomScale="50" zoomScaleNormal="50" workbookViewId="0">
      <selection activeCell="AE196" sqref="AE196"/>
    </sheetView>
  </sheetViews>
  <sheetFormatPr defaultRowHeight="15" x14ac:dyDescent="0.25"/>
  <cols>
    <col min="4" max="4" width="2.28515625" customWidth="1"/>
    <col min="5" max="5" width="3.7109375" customWidth="1"/>
    <col min="6" max="6" width="11.7109375" bestFit="1" customWidth="1"/>
    <col min="7" max="7" width="8.140625" bestFit="1" customWidth="1"/>
    <col min="8" max="8" width="2.28515625" customWidth="1"/>
    <col min="9" max="9" width="3.7109375" customWidth="1"/>
    <col min="10" max="10" width="15.28515625" bestFit="1" customWidth="1"/>
    <col min="11" max="11" width="8.140625" style="59" bestFit="1" customWidth="1"/>
    <col min="12" max="12" width="2.28515625" customWidth="1"/>
    <col min="13" max="13" width="3.7109375" customWidth="1"/>
    <col min="14" max="14" width="10.85546875" bestFit="1" customWidth="1"/>
    <col min="15" max="15" width="5.5703125" bestFit="1" customWidth="1"/>
    <col min="16" max="16" width="2.28515625" customWidth="1"/>
    <col min="17" max="17" width="5.5703125" style="59" bestFit="1" customWidth="1"/>
  </cols>
  <sheetData>
    <row r="3" spans="6:17" x14ac:dyDescent="0.25">
      <c r="F3" s="29"/>
      <c r="J3" s="29"/>
      <c r="N3" s="29"/>
    </row>
    <row r="4" spans="6:17" x14ac:dyDescent="0.25">
      <c r="N4" t="s">
        <v>2</v>
      </c>
    </row>
    <row r="5" spans="6:17" x14ac:dyDescent="0.25">
      <c r="Q5" s="59">
        <f>SUM($N$6,$J$11,$F$41)</f>
        <v>0</v>
      </c>
    </row>
    <row r="6" spans="6:17" x14ac:dyDescent="0.25">
      <c r="F6" s="28"/>
      <c r="J6" s="28"/>
      <c r="N6" s="60">
        <f>0</f>
        <v>0</v>
      </c>
      <c r="O6" s="59">
        <f>$Q$5</f>
        <v>0</v>
      </c>
    </row>
    <row r="8" spans="6:17" x14ac:dyDescent="0.25">
      <c r="F8" s="29"/>
      <c r="J8" s="29"/>
      <c r="N8" s="29"/>
    </row>
    <row r="9" spans="6:17" x14ac:dyDescent="0.25">
      <c r="J9" t="s">
        <v>65</v>
      </c>
      <c r="N9" t="s">
        <v>3</v>
      </c>
    </row>
    <row r="10" spans="6:17" x14ac:dyDescent="0.25">
      <c r="Q10" s="59">
        <f>SUM($N$11,$J$11,$F$41)</f>
        <v>0</v>
      </c>
    </row>
    <row r="11" spans="6:17" x14ac:dyDescent="0.25">
      <c r="F11" s="28"/>
      <c r="J11" s="60">
        <v>0</v>
      </c>
      <c r="K11" s="59" t="e">
        <f>IF(ABS(1-SUM($N$3,$N$8,$N$13))&lt;=0.00001,SUM($N$3*$O$6,$N$8*$O$11,$N$13*$O$16),NA())</f>
        <v>#N/A</v>
      </c>
      <c r="L11" s="59"/>
      <c r="M11" s="59"/>
      <c r="N11" s="60">
        <v>0</v>
      </c>
      <c r="O11" s="59">
        <f>$Q$10</f>
        <v>0</v>
      </c>
    </row>
    <row r="13" spans="6:17" x14ac:dyDescent="0.25">
      <c r="F13" s="29"/>
    </row>
    <row r="14" spans="6:17" x14ac:dyDescent="0.25">
      <c r="N14" t="s">
        <v>4</v>
      </c>
    </row>
    <row r="15" spans="6:17" x14ac:dyDescent="0.25">
      <c r="Q15" s="59">
        <f>SUM($N$16,$J$11,$F$41)</f>
        <v>0</v>
      </c>
    </row>
    <row r="16" spans="6:17" x14ac:dyDescent="0.25">
      <c r="F16" s="28"/>
      <c r="J16" s="28"/>
      <c r="N16" s="60">
        <v>0</v>
      </c>
      <c r="O16" s="59">
        <f>$Q$15</f>
        <v>0</v>
      </c>
    </row>
    <row r="18" spans="6:17" x14ac:dyDescent="0.25">
      <c r="J18" s="29"/>
    </row>
    <row r="19" spans="6:17" x14ac:dyDescent="0.25">
      <c r="N19" t="s">
        <v>2</v>
      </c>
    </row>
    <row r="20" spans="6:17" x14ac:dyDescent="0.25">
      <c r="F20" s="61"/>
      <c r="Q20" s="59">
        <f>SUM($N$21,$J$26,$F$41)</f>
        <v>0</v>
      </c>
    </row>
    <row r="21" spans="6:17" x14ac:dyDescent="0.25">
      <c r="J21" s="28"/>
      <c r="N21" s="60">
        <f>0</f>
        <v>0</v>
      </c>
      <c r="O21" s="59">
        <f>$Q$20</f>
        <v>0</v>
      </c>
    </row>
    <row r="23" spans="6:17" x14ac:dyDescent="0.25">
      <c r="F23" s="28"/>
    </row>
    <row r="24" spans="6:17" x14ac:dyDescent="0.25">
      <c r="J24" t="s">
        <v>66</v>
      </c>
      <c r="N24" t="s">
        <v>3</v>
      </c>
    </row>
    <row r="25" spans="6:17" x14ac:dyDescent="0.25">
      <c r="F25" s="29"/>
      <c r="Q25" s="59">
        <f>SUM($N$26,$J$26,$F$41)</f>
        <v>0</v>
      </c>
    </row>
    <row r="26" spans="6:17" x14ac:dyDescent="0.25">
      <c r="J26" s="60">
        <v>0</v>
      </c>
      <c r="K26" s="59" t="e">
        <f>IF(ABS(1-SUM($N$18,$N$23,$N$28))&lt;=0.00001,SUM($N$18*$O$21,$N$23*$O$26,$N$28*$O$31),NA())</f>
        <v>#N/A</v>
      </c>
      <c r="L26" s="59"/>
      <c r="M26" s="59"/>
      <c r="N26" s="60">
        <v>0</v>
      </c>
      <c r="O26" s="59">
        <f>$Q$25</f>
        <v>0</v>
      </c>
    </row>
    <row r="28" spans="6:17" x14ac:dyDescent="0.25">
      <c r="F28" s="62"/>
    </row>
    <row r="29" spans="6:17" x14ac:dyDescent="0.25">
      <c r="N29" t="s">
        <v>4</v>
      </c>
    </row>
    <row r="30" spans="6:17" x14ac:dyDescent="0.25">
      <c r="F30" s="29"/>
      <c r="Q30" s="59">
        <f>SUM($N$31,$J$26,$F$41)</f>
        <v>0</v>
      </c>
    </row>
    <row r="31" spans="6:17" x14ac:dyDescent="0.25">
      <c r="F31" s="28"/>
      <c r="J31" s="28"/>
      <c r="N31" s="60">
        <v>0</v>
      </c>
      <c r="O31" s="59">
        <f>$Q$30</f>
        <v>0</v>
      </c>
    </row>
    <row r="33" spans="3:17" x14ac:dyDescent="0.25">
      <c r="F33" s="28"/>
    </row>
    <row r="34" spans="3:17" x14ac:dyDescent="0.25">
      <c r="C34" s="59"/>
      <c r="N34" t="s">
        <v>2</v>
      </c>
    </row>
    <row r="35" spans="3:17" x14ac:dyDescent="0.25">
      <c r="F35" s="29"/>
      <c r="Q35" s="59">
        <f>SUM($N$36,$J$41,$F$41)</f>
        <v>0</v>
      </c>
    </row>
    <row r="36" spans="3:17" x14ac:dyDescent="0.25">
      <c r="F36" s="28"/>
      <c r="J36" s="28"/>
      <c r="N36" s="60">
        <f>0</f>
        <v>0</v>
      </c>
      <c r="O36" s="59">
        <f>$Q$35</f>
        <v>0</v>
      </c>
    </row>
    <row r="38" spans="3:17" x14ac:dyDescent="0.25">
      <c r="F38" s="61">
        <v>0.5</v>
      </c>
    </row>
    <row r="39" spans="3:17" x14ac:dyDescent="0.25">
      <c r="F39" t="s">
        <v>19</v>
      </c>
      <c r="J39" t="s">
        <v>67</v>
      </c>
      <c r="N39" t="s">
        <v>3</v>
      </c>
    </row>
    <row r="40" spans="3:17" x14ac:dyDescent="0.25">
      <c r="Q40" s="59">
        <f>SUM($N$41,$J$41,$F$41)</f>
        <v>0</v>
      </c>
    </row>
    <row r="41" spans="3:17" x14ac:dyDescent="0.25">
      <c r="F41" s="60">
        <v>0</v>
      </c>
      <c r="G41" s="59" t="e">
        <f>IF(ABS(1-SUM($J$8,$J$23,$J$38,$J$53,$J$68))&lt;=0.00001,SUM($J$8*$K$11,$J$23*$K$26,$J$38*$K$41,$J$53*$K$56,$J$68*$K$71),NA())</f>
        <v>#N/A</v>
      </c>
      <c r="J41" s="60" t="s">
        <v>83</v>
      </c>
      <c r="K41" s="59" t="e">
        <f>IF(ABS(1-SUM($N$33,$N$38,$N$43))&lt;=0.00001,SUM($N$33*$O$36,$N$38*$O$41,$N$43*$O$46),NA())</f>
        <v>#N/A</v>
      </c>
      <c r="N41" s="60">
        <f>0</f>
        <v>0</v>
      </c>
      <c r="O41" s="59">
        <f>$Q$40</f>
        <v>0</v>
      </c>
    </row>
    <row r="44" spans="3:17" x14ac:dyDescent="0.25">
      <c r="N44" t="s">
        <v>4</v>
      </c>
    </row>
    <row r="45" spans="3:17" x14ac:dyDescent="0.25">
      <c r="Q45" s="59">
        <f>SUM($N$46,$J$41,$F$41)</f>
        <v>0</v>
      </c>
    </row>
    <row r="46" spans="3:17" x14ac:dyDescent="0.25">
      <c r="F46" s="28"/>
      <c r="J46" s="28"/>
      <c r="N46" s="60">
        <f>0</f>
        <v>0</v>
      </c>
      <c r="O46" s="59">
        <f>$Q$45</f>
        <v>0</v>
      </c>
    </row>
    <row r="48" spans="3:17" x14ac:dyDescent="0.25">
      <c r="F48" s="29"/>
    </row>
    <row r="49" spans="6:17" x14ac:dyDescent="0.25">
      <c r="N49" t="s">
        <v>2</v>
      </c>
    </row>
    <row r="50" spans="6:17" x14ac:dyDescent="0.25">
      <c r="Q50" s="59">
        <f>SUM($N$51,$J$56,$F$41)</f>
        <v>0</v>
      </c>
    </row>
    <row r="51" spans="6:17" x14ac:dyDescent="0.25">
      <c r="F51" s="28"/>
      <c r="J51" s="28"/>
      <c r="N51" s="60">
        <f>0</f>
        <v>0</v>
      </c>
      <c r="O51" s="59">
        <f>$Q$50</f>
        <v>0</v>
      </c>
    </row>
    <row r="54" spans="6:17" x14ac:dyDescent="0.25">
      <c r="J54" t="s">
        <v>68</v>
      </c>
      <c r="N54" t="s">
        <v>3</v>
      </c>
    </row>
    <row r="55" spans="6:17" x14ac:dyDescent="0.25">
      <c r="Q55" s="59">
        <f>SUM($N$56,$J$56,$F$41)</f>
        <v>0</v>
      </c>
    </row>
    <row r="56" spans="6:17" x14ac:dyDescent="0.25">
      <c r="F56" s="28"/>
      <c r="J56" s="60" t="s">
        <v>83</v>
      </c>
      <c r="K56" s="59" t="e">
        <f>IF(ABS(1-SUM($N$48,$N$53,$N$58))&lt;=0.00001,SUM($N$48*$O$51,$N$53*$O$56,$N$58*$O$61),NA())</f>
        <v>#N/A</v>
      </c>
      <c r="N56" s="60">
        <f>0</f>
        <v>0</v>
      </c>
      <c r="O56" s="59">
        <f>$Q$55</f>
        <v>0</v>
      </c>
    </row>
    <row r="58" spans="6:17" x14ac:dyDescent="0.25">
      <c r="F58" s="29"/>
    </row>
    <row r="59" spans="6:17" x14ac:dyDescent="0.25">
      <c r="N59" t="s">
        <v>4</v>
      </c>
    </row>
    <row r="60" spans="6:17" x14ac:dyDescent="0.25">
      <c r="Q60" s="59">
        <f>SUM($N$61,$J$56,$F$41)</f>
        <v>0</v>
      </c>
    </row>
    <row r="61" spans="6:17" x14ac:dyDescent="0.25">
      <c r="F61" s="28"/>
      <c r="N61" s="60">
        <f>0</f>
        <v>0</v>
      </c>
      <c r="O61" s="59">
        <f>$Q$60</f>
        <v>0</v>
      </c>
    </row>
    <row r="64" spans="6:17" x14ac:dyDescent="0.25">
      <c r="N64" t="s">
        <v>2</v>
      </c>
    </row>
    <row r="65" spans="6:17" x14ac:dyDescent="0.25">
      <c r="Q65" s="59">
        <f>SUM($N$66,$J$71,$F$41)</f>
        <v>0</v>
      </c>
    </row>
    <row r="66" spans="6:17" x14ac:dyDescent="0.25">
      <c r="F66" s="28"/>
      <c r="J66" s="28"/>
      <c r="N66" s="60">
        <f>0</f>
        <v>0</v>
      </c>
      <c r="O66" s="59">
        <f>$Q$65</f>
        <v>0</v>
      </c>
    </row>
    <row r="68" spans="6:17" x14ac:dyDescent="0.25">
      <c r="F68" s="29"/>
    </row>
    <row r="69" spans="6:17" x14ac:dyDescent="0.25">
      <c r="J69" t="s">
        <v>69</v>
      </c>
      <c r="N69" t="s">
        <v>3</v>
      </c>
    </row>
    <row r="70" spans="6:17" x14ac:dyDescent="0.25">
      <c r="Q70" s="59">
        <f>SUM($N$71,$J$71,$F$41)</f>
        <v>0</v>
      </c>
    </row>
    <row r="71" spans="6:17" x14ac:dyDescent="0.25">
      <c r="F71" s="28"/>
      <c r="J71" s="60" t="s">
        <v>83</v>
      </c>
      <c r="K71" s="59" t="e">
        <f>IF(ABS(1-SUM($N$63,$N$68,$N$73))&lt;=0.00001,SUM($N$63*$O$66,$N$68*$O$71,$N$73*$O$76),NA())</f>
        <v>#N/A</v>
      </c>
      <c r="N71" s="60">
        <f>0</f>
        <v>0</v>
      </c>
      <c r="O71" s="59">
        <f>$Q$70</f>
        <v>0</v>
      </c>
    </row>
    <row r="74" spans="6:17" x14ac:dyDescent="0.25">
      <c r="N74" t="s">
        <v>4</v>
      </c>
    </row>
    <row r="75" spans="6:17" x14ac:dyDescent="0.25">
      <c r="Q75" s="59">
        <f>SUM($N$76,$J$71,$F$41)</f>
        <v>0</v>
      </c>
    </row>
    <row r="76" spans="6:17" x14ac:dyDescent="0.25">
      <c r="F76" s="28"/>
      <c r="N76" s="60">
        <f>0</f>
        <v>0</v>
      </c>
      <c r="O76" s="59">
        <f>$Q$75</f>
        <v>0</v>
      </c>
    </row>
    <row r="78" spans="6:17" x14ac:dyDescent="0.25">
      <c r="F78" s="29"/>
    </row>
    <row r="79" spans="6:17" x14ac:dyDescent="0.25">
      <c r="N79" t="s">
        <v>2</v>
      </c>
    </row>
    <row r="80" spans="6:17" x14ac:dyDescent="0.25">
      <c r="Q80" s="59">
        <f>SUM($N$81,$J$86,$F$116)</f>
        <v>0</v>
      </c>
    </row>
    <row r="81" spans="6:17" x14ac:dyDescent="0.25">
      <c r="F81" s="28"/>
      <c r="N81" s="60">
        <f>0</f>
        <v>0</v>
      </c>
      <c r="O81" s="59">
        <f>$Q$80</f>
        <v>0</v>
      </c>
    </row>
    <row r="83" spans="6:17" x14ac:dyDescent="0.25">
      <c r="J83" s="29"/>
      <c r="N83" s="29"/>
    </row>
    <row r="84" spans="6:17" x14ac:dyDescent="0.25">
      <c r="J84" t="s">
        <v>65</v>
      </c>
      <c r="N84" t="s">
        <v>3</v>
      </c>
    </row>
    <row r="85" spans="6:17" x14ac:dyDescent="0.25">
      <c r="Q85" s="59">
        <f>SUM($N$86,$J$86,$F$116)</f>
        <v>0</v>
      </c>
    </row>
    <row r="86" spans="6:17" x14ac:dyDescent="0.25">
      <c r="F86" s="28"/>
      <c r="J86" s="60">
        <v>0</v>
      </c>
      <c r="K86" s="59" t="e">
        <f>IF(ABS(1-SUM($N$78,$N$83,$N$88))&lt;=0.00001,SUM($N$78*$O$81,$N$83*$O$86,$N$88*$O$91),NA())</f>
        <v>#N/A</v>
      </c>
      <c r="L86" s="59"/>
      <c r="M86" s="59"/>
      <c r="N86" s="60">
        <v>0</v>
      </c>
      <c r="O86" s="59">
        <f>$Q$85</f>
        <v>0</v>
      </c>
    </row>
    <row r="89" spans="6:17" x14ac:dyDescent="0.25">
      <c r="N89" t="s">
        <v>4</v>
      </c>
    </row>
    <row r="90" spans="6:17" x14ac:dyDescent="0.25">
      <c r="Q90" s="59">
        <f>SUM($N$91,$J$86,$F$116)</f>
        <v>0</v>
      </c>
    </row>
    <row r="91" spans="6:17" x14ac:dyDescent="0.25">
      <c r="J91" s="28"/>
      <c r="N91" s="60">
        <v>0</v>
      </c>
      <c r="O91" s="59">
        <f>$Q$90</f>
        <v>0</v>
      </c>
    </row>
    <row r="93" spans="6:17" x14ac:dyDescent="0.25">
      <c r="J93" s="29"/>
    </row>
    <row r="94" spans="6:17" x14ac:dyDescent="0.25">
      <c r="N94" t="s">
        <v>2</v>
      </c>
    </row>
    <row r="95" spans="6:17" x14ac:dyDescent="0.25">
      <c r="Q95" s="59">
        <f>SUM($N$96,$J$101,$F$116)</f>
        <v>0</v>
      </c>
    </row>
    <row r="96" spans="6:17" x14ac:dyDescent="0.25">
      <c r="J96" s="28"/>
      <c r="N96" s="60">
        <f>0</f>
        <v>0</v>
      </c>
      <c r="O96" s="59">
        <f>$Q$95</f>
        <v>0</v>
      </c>
    </row>
    <row r="99" spans="10:17" x14ac:dyDescent="0.25">
      <c r="J99" t="s">
        <v>66</v>
      </c>
      <c r="N99" t="s">
        <v>3</v>
      </c>
    </row>
    <row r="100" spans="10:17" x14ac:dyDescent="0.25">
      <c r="Q100" s="59">
        <f>SUM($N$101,$J$101,$F$116)</f>
        <v>0</v>
      </c>
    </row>
    <row r="101" spans="10:17" x14ac:dyDescent="0.25">
      <c r="J101" s="60">
        <v>0</v>
      </c>
      <c r="K101" s="59" t="e">
        <f>IF(ABS(1-SUM($N$93,$N$98,$N$103))&lt;=0.00001,SUM($N$93*$O$96,$N$98*$O$101,$N$103*$O$106),NA())</f>
        <v>#N/A</v>
      </c>
      <c r="L101" s="59"/>
      <c r="M101" s="59"/>
      <c r="N101" s="60">
        <v>0</v>
      </c>
      <c r="O101" s="59">
        <f>$Q$100</f>
        <v>0</v>
      </c>
    </row>
    <row r="104" spans="10:17" x14ac:dyDescent="0.25">
      <c r="N104" t="s">
        <v>4</v>
      </c>
    </row>
    <row r="105" spans="10:17" x14ac:dyDescent="0.25">
      <c r="Q105" s="59">
        <f>SUM($N$106,$J$101,$F$116)</f>
        <v>0</v>
      </c>
    </row>
    <row r="106" spans="10:17" x14ac:dyDescent="0.25">
      <c r="J106" s="28"/>
      <c r="N106" s="60">
        <v>0</v>
      </c>
      <c r="O106" s="59">
        <f>$Q$105</f>
        <v>0</v>
      </c>
    </row>
    <row r="109" spans="10:17" x14ac:dyDescent="0.25">
      <c r="N109" t="s">
        <v>2</v>
      </c>
    </row>
    <row r="110" spans="10:17" x14ac:dyDescent="0.25">
      <c r="Q110" s="59">
        <f>SUM($N$111,$J$116,$F$116)</f>
        <v>0</v>
      </c>
    </row>
    <row r="111" spans="10:17" x14ac:dyDescent="0.25">
      <c r="J111" s="28"/>
      <c r="N111" s="60">
        <f>0</f>
        <v>0</v>
      </c>
      <c r="O111" s="59">
        <f>$Q$110</f>
        <v>0</v>
      </c>
    </row>
    <row r="113" spans="3:17" x14ac:dyDescent="0.25">
      <c r="F113" s="61">
        <v>0.5</v>
      </c>
    </row>
    <row r="114" spans="3:17" x14ac:dyDescent="0.25">
      <c r="F114" t="s">
        <v>41</v>
      </c>
      <c r="J114" t="s">
        <v>67</v>
      </c>
      <c r="N114" t="s">
        <v>3</v>
      </c>
    </row>
    <row r="115" spans="3:17" x14ac:dyDescent="0.25">
      <c r="Q115" s="59">
        <f>SUM($N$116,$J$116,$F$116)</f>
        <v>0</v>
      </c>
    </row>
    <row r="116" spans="3:17" x14ac:dyDescent="0.25">
      <c r="C116" s="59" t="e">
        <f>IF(ABS(1-SUM($F$38,$F$113,$F$188))&lt;=0.00001,SUM($F$38*$G$41,$F$113*$G$116,$F$188*$G$191),NA())</f>
        <v>#N/A</v>
      </c>
      <c r="D116" s="59"/>
      <c r="E116" s="59"/>
      <c r="F116" s="60">
        <v>0</v>
      </c>
      <c r="G116" s="59" t="e">
        <f>IF(ABS(1-SUM($J$83,$J$98,$J$113,$J$128,$J$143))&lt;=0.00001,SUM($J$83*$K$86,$J$98*$K$101,$J$113*$K$116,$J$128*$K$131,$J$143*$K$146),NA())</f>
        <v>#N/A</v>
      </c>
      <c r="J116" s="60" t="s">
        <v>83</v>
      </c>
      <c r="K116" s="59" t="e">
        <f>IF(ABS(1-SUM($N$108,$N$113,$N$118))&lt;=0.00001,SUM($N$108*$O$111,$N$113*$O$116,$N$118*$O$121),NA())</f>
        <v>#N/A</v>
      </c>
      <c r="N116" s="60">
        <f>0</f>
        <v>0</v>
      </c>
      <c r="O116" s="59">
        <f>$Q$115</f>
        <v>0</v>
      </c>
    </row>
    <row r="119" spans="3:17" x14ac:dyDescent="0.25">
      <c r="N119" t="s">
        <v>4</v>
      </c>
    </row>
    <row r="120" spans="3:17" x14ac:dyDescent="0.25">
      <c r="Q120" s="59">
        <f>SUM($N$121,$J$116,$F$116)</f>
        <v>0</v>
      </c>
    </row>
    <row r="121" spans="3:17" x14ac:dyDescent="0.25">
      <c r="J121" s="28"/>
      <c r="N121" s="60">
        <f>0</f>
        <v>0</v>
      </c>
      <c r="O121" s="59">
        <f>$Q$120</f>
        <v>0</v>
      </c>
    </row>
    <row r="124" spans="3:17" x14ac:dyDescent="0.25">
      <c r="N124" t="s">
        <v>2</v>
      </c>
    </row>
    <row r="125" spans="3:17" x14ac:dyDescent="0.25">
      <c r="Q125" s="59">
        <f>SUM($N$126,$J$131,$F$116)</f>
        <v>0</v>
      </c>
    </row>
    <row r="126" spans="3:17" x14ac:dyDescent="0.25">
      <c r="J126" s="28"/>
      <c r="N126" s="60">
        <f>0</f>
        <v>0</v>
      </c>
      <c r="O126" s="59">
        <f>$Q$125</f>
        <v>0</v>
      </c>
    </row>
    <row r="129" spans="10:17" x14ac:dyDescent="0.25">
      <c r="J129" t="s">
        <v>68</v>
      </c>
      <c r="N129" t="s">
        <v>3</v>
      </c>
    </row>
    <row r="130" spans="10:17" x14ac:dyDescent="0.25">
      <c r="Q130" s="59">
        <f>SUM($N$131,$J$131,$F$116)</f>
        <v>0</v>
      </c>
    </row>
    <row r="131" spans="10:17" x14ac:dyDescent="0.25">
      <c r="J131" s="60" t="s">
        <v>83</v>
      </c>
      <c r="K131" s="59" t="e">
        <f>IF(ABS(1-SUM($N$123,$N$128,$N$133))&lt;=0.00001,SUM($N$123*$O$126,$N$128*$O$131,$N$133*$O$136),NA())</f>
        <v>#N/A</v>
      </c>
      <c r="N131" s="60">
        <f>0</f>
        <v>0</v>
      </c>
      <c r="O131" s="59">
        <f>$Q$130</f>
        <v>0</v>
      </c>
    </row>
    <row r="134" spans="10:17" x14ac:dyDescent="0.25">
      <c r="N134" t="s">
        <v>4</v>
      </c>
    </row>
    <row r="135" spans="10:17" x14ac:dyDescent="0.25">
      <c r="Q135" s="59">
        <f>SUM($N$136,$J$131,$F$116)</f>
        <v>0</v>
      </c>
    </row>
    <row r="136" spans="10:17" x14ac:dyDescent="0.25">
      <c r="N136" s="60">
        <f>0</f>
        <v>0</v>
      </c>
      <c r="O136" s="59">
        <f>$Q$135</f>
        <v>0</v>
      </c>
    </row>
    <row r="139" spans="10:17" x14ac:dyDescent="0.25">
      <c r="N139" t="s">
        <v>2</v>
      </c>
    </row>
    <row r="140" spans="10:17" x14ac:dyDescent="0.25">
      <c r="Q140" s="59">
        <f>SUM($N$141,$J$146,$F$116)</f>
        <v>0</v>
      </c>
    </row>
    <row r="141" spans="10:17" x14ac:dyDescent="0.25">
      <c r="J141" s="28"/>
      <c r="N141" s="60">
        <f>0</f>
        <v>0</v>
      </c>
      <c r="O141" s="59">
        <f>$Q$140</f>
        <v>0</v>
      </c>
    </row>
    <row r="144" spans="10:17" x14ac:dyDescent="0.25">
      <c r="J144" t="s">
        <v>69</v>
      </c>
      <c r="N144" t="s">
        <v>3</v>
      </c>
    </row>
    <row r="145" spans="6:17" x14ac:dyDescent="0.25">
      <c r="Q145" s="59">
        <f>SUM($N$146,$J$146,$F$116)</f>
        <v>0</v>
      </c>
    </row>
    <row r="146" spans="6:17" x14ac:dyDescent="0.25">
      <c r="J146" s="60" t="s">
        <v>83</v>
      </c>
      <c r="K146" s="59" t="e">
        <f>IF(ABS(1-SUM($N$138,$N$143,$N$148))&lt;=0.00001,SUM($N$138*$O$141,$N$143*$O$146,$N$148*$O$151),NA())</f>
        <v>#N/A</v>
      </c>
      <c r="N146" s="60">
        <f>0</f>
        <v>0</v>
      </c>
      <c r="O146" s="59">
        <f>$Q$145</f>
        <v>0</v>
      </c>
    </row>
    <row r="149" spans="6:17" x14ac:dyDescent="0.25">
      <c r="N149" t="s">
        <v>4</v>
      </c>
    </row>
    <row r="150" spans="6:17" x14ac:dyDescent="0.25">
      <c r="Q150" s="59">
        <f>SUM($N$151,$J$146,$F$116)</f>
        <v>0</v>
      </c>
    </row>
    <row r="151" spans="6:17" x14ac:dyDescent="0.25">
      <c r="N151" s="60">
        <f>0</f>
        <v>0</v>
      </c>
      <c r="O151" s="59">
        <f>$Q$150</f>
        <v>0</v>
      </c>
    </row>
    <row r="154" spans="6:17" x14ac:dyDescent="0.25">
      <c r="N154" t="s">
        <v>2</v>
      </c>
    </row>
    <row r="155" spans="6:17" x14ac:dyDescent="0.25">
      <c r="Q155" s="59">
        <f>SUM($N$156,$J$161,$F$191)</f>
        <v>0</v>
      </c>
    </row>
    <row r="156" spans="6:17" x14ac:dyDescent="0.25">
      <c r="F156" s="28"/>
      <c r="N156" s="60">
        <f>0</f>
        <v>0</v>
      </c>
      <c r="O156" s="59">
        <f>$Q$155</f>
        <v>0</v>
      </c>
    </row>
    <row r="158" spans="6:17" x14ac:dyDescent="0.25">
      <c r="J158" s="29"/>
      <c r="N158" s="29"/>
    </row>
    <row r="159" spans="6:17" x14ac:dyDescent="0.25">
      <c r="J159" t="s">
        <v>65</v>
      </c>
      <c r="N159" t="s">
        <v>3</v>
      </c>
    </row>
    <row r="160" spans="6:17" x14ac:dyDescent="0.25">
      <c r="Q160" s="59">
        <f>SUM($N$161,$J$161,$F$191)</f>
        <v>0</v>
      </c>
    </row>
    <row r="161" spans="10:17" x14ac:dyDescent="0.25">
      <c r="J161" s="60">
        <v>0</v>
      </c>
      <c r="K161" s="59" t="e">
        <f>IF(ABS(1-SUM($N$153,$N$158,$N$163))&lt;=0.00001,SUM($N$153*$O$156,$N$158*$O$161,$N$163*$O$166),NA())</f>
        <v>#N/A</v>
      </c>
      <c r="L161" s="59"/>
      <c r="M161" s="59"/>
      <c r="N161" s="60">
        <v>0</v>
      </c>
      <c r="O161" s="59">
        <f>$Q$160</f>
        <v>0</v>
      </c>
    </row>
    <row r="164" spans="10:17" x14ac:dyDescent="0.25">
      <c r="N164" t="s">
        <v>4</v>
      </c>
    </row>
    <row r="165" spans="10:17" x14ac:dyDescent="0.25">
      <c r="Q165" s="59">
        <f>SUM($N$166,$J$161,$F$191)</f>
        <v>0</v>
      </c>
    </row>
    <row r="166" spans="10:17" x14ac:dyDescent="0.25">
      <c r="J166" s="28"/>
      <c r="N166" s="60">
        <v>0</v>
      </c>
      <c r="O166" s="59">
        <f>$Q$165</f>
        <v>0</v>
      </c>
    </row>
    <row r="168" spans="10:17" x14ac:dyDescent="0.25">
      <c r="J168" s="29"/>
    </row>
    <row r="169" spans="10:17" x14ac:dyDescent="0.25">
      <c r="N169" t="s">
        <v>2</v>
      </c>
    </row>
    <row r="170" spans="10:17" x14ac:dyDescent="0.25">
      <c r="Q170" s="59">
        <f>SUM($N$171,$J$176,$F$191)</f>
        <v>0</v>
      </c>
    </row>
    <row r="171" spans="10:17" x14ac:dyDescent="0.25">
      <c r="J171" s="28"/>
      <c r="N171" s="60">
        <f>0</f>
        <v>0</v>
      </c>
      <c r="O171" s="59">
        <f>$Q$170</f>
        <v>0</v>
      </c>
    </row>
    <row r="174" spans="10:17" x14ac:dyDescent="0.25">
      <c r="J174" t="s">
        <v>66</v>
      </c>
      <c r="N174" t="s">
        <v>3</v>
      </c>
    </row>
    <row r="175" spans="10:17" x14ac:dyDescent="0.25">
      <c r="Q175" s="59">
        <f>SUM($N$176,$J$176,$F$191)</f>
        <v>0</v>
      </c>
    </row>
    <row r="176" spans="10:17" x14ac:dyDescent="0.25">
      <c r="J176" s="60">
        <v>0</v>
      </c>
      <c r="K176" s="59" t="e">
        <f>IF(ABS(1-SUM($N$168,$N$173,$N$178))&lt;=0.00001,SUM($N$168*$O$171,$N$173*$O$176,$N$178*$O$181),NA())</f>
        <v>#N/A</v>
      </c>
      <c r="L176" s="59"/>
      <c r="M176" s="59"/>
      <c r="N176" s="60">
        <v>0</v>
      </c>
      <c r="O176" s="59">
        <f>$Q$175</f>
        <v>0</v>
      </c>
    </row>
    <row r="179" spans="6:17" x14ac:dyDescent="0.25">
      <c r="N179" t="s">
        <v>4</v>
      </c>
    </row>
    <row r="180" spans="6:17" x14ac:dyDescent="0.25">
      <c r="Q180" s="59">
        <f>SUM($N$181,$J$176,$F$191)</f>
        <v>0</v>
      </c>
    </row>
    <row r="181" spans="6:17" x14ac:dyDescent="0.25">
      <c r="J181" s="28"/>
      <c r="N181" s="60">
        <v>0</v>
      </c>
      <c r="O181" s="59">
        <f>$Q$180</f>
        <v>0</v>
      </c>
    </row>
    <row r="184" spans="6:17" x14ac:dyDescent="0.25">
      <c r="N184" t="s">
        <v>2</v>
      </c>
    </row>
    <row r="185" spans="6:17" x14ac:dyDescent="0.25">
      <c r="Q185" s="59">
        <f>SUM($N$186,$J$191,$F$191)</f>
        <v>0</v>
      </c>
    </row>
    <row r="186" spans="6:17" x14ac:dyDescent="0.25">
      <c r="J186" s="28"/>
      <c r="N186" s="60">
        <f>0</f>
        <v>0</v>
      </c>
      <c r="O186" s="59">
        <f>$Q$185</f>
        <v>0</v>
      </c>
    </row>
    <row r="189" spans="6:17" x14ac:dyDescent="0.25">
      <c r="F189" t="s">
        <v>17</v>
      </c>
      <c r="J189" t="s">
        <v>67</v>
      </c>
      <c r="N189" t="s">
        <v>3</v>
      </c>
    </row>
    <row r="190" spans="6:17" x14ac:dyDescent="0.25">
      <c r="Q190" s="59">
        <f>SUM($N$191,$J$191,$F$191)</f>
        <v>0</v>
      </c>
    </row>
    <row r="191" spans="6:17" x14ac:dyDescent="0.25">
      <c r="F191" s="60" t="s">
        <v>83</v>
      </c>
      <c r="G191" s="59" t="e">
        <f>IF(ABS(1-SUM($J$158,$J$173,$J$188,$J$203,$J$218))&lt;=0.00001,SUM($J$158*$K$161,$J$173*$K$176,$J$188*$K$191,$J$203*$K$206,$J$218*$K$221),NA())</f>
        <v>#N/A</v>
      </c>
      <c r="H191" s="59"/>
      <c r="J191" s="60" t="s">
        <v>83</v>
      </c>
      <c r="K191" s="59" t="e">
        <f>IF(ABS(1-SUM($N$183,$N$188,$N$193))&lt;=0.00001,SUM($N$183*$O$186,$N$188*$O$191,$N$193*$O$196),NA())</f>
        <v>#N/A</v>
      </c>
      <c r="N191" s="60">
        <f>0</f>
        <v>0</v>
      </c>
      <c r="O191" s="59">
        <f>$Q$190</f>
        <v>0</v>
      </c>
    </row>
    <row r="194" spans="10:17" x14ac:dyDescent="0.25">
      <c r="N194" t="s">
        <v>4</v>
      </c>
    </row>
    <row r="195" spans="10:17" x14ac:dyDescent="0.25">
      <c r="Q195" s="59">
        <f>SUM($N$196,$J$191,$F$191)</f>
        <v>0</v>
      </c>
    </row>
    <row r="196" spans="10:17" x14ac:dyDescent="0.25">
      <c r="J196" s="28"/>
      <c r="N196" s="60">
        <f>0</f>
        <v>0</v>
      </c>
      <c r="O196" s="59">
        <f>$Q$195</f>
        <v>0</v>
      </c>
    </row>
    <row r="199" spans="10:17" x14ac:dyDescent="0.25">
      <c r="N199" t="s">
        <v>2</v>
      </c>
    </row>
    <row r="200" spans="10:17" x14ac:dyDescent="0.25">
      <c r="Q200" s="59">
        <f>SUM($N$201,$J$206,$F$191)</f>
        <v>0</v>
      </c>
    </row>
    <row r="201" spans="10:17" x14ac:dyDescent="0.25">
      <c r="J201" s="28"/>
      <c r="N201" s="60">
        <f>0</f>
        <v>0</v>
      </c>
      <c r="O201" s="59">
        <f>$Q$200</f>
        <v>0</v>
      </c>
    </row>
    <row r="204" spans="10:17" x14ac:dyDescent="0.25">
      <c r="J204" t="s">
        <v>68</v>
      </c>
      <c r="N204" t="s">
        <v>3</v>
      </c>
    </row>
    <row r="205" spans="10:17" x14ac:dyDescent="0.25">
      <c r="Q205" s="59">
        <f>SUM($N$206,$J$206,$F$191)</f>
        <v>0</v>
      </c>
    </row>
    <row r="206" spans="10:17" x14ac:dyDescent="0.25">
      <c r="J206" s="60" t="s">
        <v>83</v>
      </c>
      <c r="K206" s="59" t="e">
        <f>IF(ABS(1-SUM($N$198,$N$203,$N$208))&lt;=0.00001,SUM($N$198*$O$201,$N$203*$O$206,$N$208*$O$211),NA())</f>
        <v>#N/A</v>
      </c>
      <c r="N206" s="60">
        <f>0</f>
        <v>0</v>
      </c>
      <c r="O206" s="59">
        <f>$Q$205</f>
        <v>0</v>
      </c>
    </row>
    <row r="209" spans="10:17" x14ac:dyDescent="0.25">
      <c r="N209" t="s">
        <v>4</v>
      </c>
    </row>
    <row r="210" spans="10:17" x14ac:dyDescent="0.25">
      <c r="Q210" s="59">
        <f>SUM($N$211,$J$206,$F$191)</f>
        <v>0</v>
      </c>
    </row>
    <row r="211" spans="10:17" x14ac:dyDescent="0.25">
      <c r="N211" s="60">
        <f>0</f>
        <v>0</v>
      </c>
      <c r="O211" s="59">
        <f>$Q$210</f>
        <v>0</v>
      </c>
    </row>
    <row r="214" spans="10:17" x14ac:dyDescent="0.25">
      <c r="N214" t="s">
        <v>2</v>
      </c>
    </row>
    <row r="215" spans="10:17" x14ac:dyDescent="0.25">
      <c r="Q215" s="59">
        <f>SUM($N$216,$J$221,$F$191)</f>
        <v>0</v>
      </c>
    </row>
    <row r="216" spans="10:17" x14ac:dyDescent="0.25">
      <c r="J216" s="28"/>
      <c r="N216" s="60">
        <f>0</f>
        <v>0</v>
      </c>
      <c r="O216" s="59">
        <f>$Q$215</f>
        <v>0</v>
      </c>
    </row>
    <row r="219" spans="10:17" x14ac:dyDescent="0.25">
      <c r="J219" t="s">
        <v>69</v>
      </c>
      <c r="N219" t="s">
        <v>3</v>
      </c>
    </row>
    <row r="220" spans="10:17" x14ac:dyDescent="0.25">
      <c r="Q220" s="59">
        <f>SUM($N$221,$J$221,$F$191)</f>
        <v>0</v>
      </c>
    </row>
    <row r="221" spans="10:17" x14ac:dyDescent="0.25">
      <c r="J221" s="60" t="s">
        <v>83</v>
      </c>
      <c r="K221" s="59" t="e">
        <f>IF(ABS(1-SUM($N$213,$N$218,$N$223))&lt;=0.00001,SUM($N$213*$O$216,$N$218*$O$221,$N$223*$O$226),NA())</f>
        <v>#N/A</v>
      </c>
      <c r="N221" s="60">
        <f>0</f>
        <v>0</v>
      </c>
      <c r="O221" s="59">
        <f>$Q$220</f>
        <v>0</v>
      </c>
    </row>
    <row r="224" spans="10:17" x14ac:dyDescent="0.25">
      <c r="N224" t="s">
        <v>4</v>
      </c>
    </row>
    <row r="225" spans="12:17" x14ac:dyDescent="0.25">
      <c r="Q225" s="59">
        <f>SUM($N$226,$J$221,$F$191)</f>
        <v>0</v>
      </c>
    </row>
    <row r="226" spans="12:17" x14ac:dyDescent="0.25">
      <c r="N226" s="60">
        <f>0</f>
        <v>0</v>
      </c>
      <c r="O226" s="59">
        <f>$Q$225</f>
        <v>0</v>
      </c>
    </row>
    <row r="231" spans="12:17" x14ac:dyDescent="0.25">
      <c r="N231" s="60"/>
      <c r="O231" s="59"/>
    </row>
    <row r="233" spans="12:17" x14ac:dyDescent="0.25">
      <c r="N233" s="29"/>
    </row>
    <row r="236" spans="12:17" x14ac:dyDescent="0.25">
      <c r="L236" s="59"/>
      <c r="M236" s="59"/>
      <c r="N236" s="60"/>
      <c r="O236" s="59"/>
    </row>
    <row r="241" spans="12:15" x14ac:dyDescent="0.25">
      <c r="N241" s="60"/>
      <c r="O241" s="59"/>
    </row>
    <row r="246" spans="12:15" x14ac:dyDescent="0.25">
      <c r="N246" s="60"/>
      <c r="O246" s="59"/>
    </row>
    <row r="251" spans="12:15" x14ac:dyDescent="0.25">
      <c r="L251" s="59"/>
      <c r="M251" s="59"/>
      <c r="N251" s="60"/>
      <c r="O251" s="59"/>
    </row>
    <row r="256" spans="12:15" x14ac:dyDescent="0.25">
      <c r="N256" s="60"/>
      <c r="O256" s="59"/>
    </row>
    <row r="261" spans="14:15" x14ac:dyDescent="0.25">
      <c r="N261" s="60"/>
      <c r="O261" s="59"/>
    </row>
    <row r="266" spans="14:15" x14ac:dyDescent="0.25">
      <c r="N266" s="60"/>
      <c r="O266" s="59"/>
    </row>
    <row r="271" spans="14:15" x14ac:dyDescent="0.25">
      <c r="N271" s="60"/>
      <c r="O271" s="59"/>
    </row>
    <row r="276" spans="14:15" x14ac:dyDescent="0.25">
      <c r="N276" s="60"/>
      <c r="O276" s="59"/>
    </row>
    <row r="281" spans="14:15" x14ac:dyDescent="0.25">
      <c r="N281" s="60"/>
      <c r="O281" s="59"/>
    </row>
    <row r="286" spans="14:15" x14ac:dyDescent="0.25">
      <c r="N286" s="60"/>
      <c r="O286" s="59"/>
    </row>
    <row r="291" spans="14:15" x14ac:dyDescent="0.25">
      <c r="N291" s="60"/>
      <c r="O291" s="59"/>
    </row>
    <row r="296" spans="14:15" x14ac:dyDescent="0.25">
      <c r="N296" s="60"/>
      <c r="O296" s="59"/>
    </row>
    <row r="301" spans="14:15" x14ac:dyDescent="0.25">
      <c r="N301" s="60"/>
      <c r="O301" s="5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V1013"/>
  <sheetViews>
    <sheetView showGridLines="0" zoomScale="70" zoomScaleNormal="70" workbookViewId="0">
      <selection activeCell="P51" sqref="P51"/>
    </sheetView>
  </sheetViews>
  <sheetFormatPr defaultRowHeight="15" x14ac:dyDescent="0.25"/>
  <cols>
    <col min="1" max="2" width="9.140625" style="42"/>
    <col min="3" max="3" width="2.28515625" style="42" customWidth="1"/>
    <col min="4" max="4" width="3.7109375" style="42" customWidth="1"/>
    <col min="5" max="6" width="9.140625" style="42"/>
    <col min="7" max="7" width="2.28515625" style="42" customWidth="1"/>
    <col min="8" max="8" width="3.7109375" style="42" customWidth="1"/>
    <col min="9" max="9" width="9.140625" style="46"/>
    <col min="10" max="10" width="9.140625" style="42"/>
    <col min="11" max="11" width="2.28515625" style="42" customWidth="1"/>
    <col min="12" max="14" width="9.140625" style="42"/>
    <col min="15" max="15" width="2.28515625" style="42" customWidth="1"/>
    <col min="16" max="16384" width="9.140625" style="42"/>
  </cols>
  <sheetData>
    <row r="2" spans="2:12" x14ac:dyDescent="0.25">
      <c r="B2" s="41" t="s">
        <v>39</v>
      </c>
      <c r="I2" s="46">
        <v>0.2</v>
      </c>
      <c r="L2" s="44" t="s">
        <v>40</v>
      </c>
    </row>
    <row r="3" spans="2:12" x14ac:dyDescent="0.25">
      <c r="I3" s="46" t="s">
        <v>2</v>
      </c>
    </row>
    <row r="4" spans="2:12" x14ac:dyDescent="0.25">
      <c r="L4" s="42">
        <v>100</v>
      </c>
    </row>
    <row r="7" spans="2:12" x14ac:dyDescent="0.25">
      <c r="I7" s="46">
        <v>0.5</v>
      </c>
    </row>
    <row r="8" spans="2:12" x14ac:dyDescent="0.25">
      <c r="E8" s="42" t="s">
        <v>24</v>
      </c>
      <c r="I8" s="46" t="s">
        <v>3</v>
      </c>
    </row>
    <row r="9" spans="2:12" x14ac:dyDescent="0.25">
      <c r="L9" s="42">
        <v>60</v>
      </c>
    </row>
    <row r="10" spans="2:12" x14ac:dyDescent="0.25">
      <c r="E10" s="43"/>
    </row>
    <row r="12" spans="2:12" x14ac:dyDescent="0.25">
      <c r="I12" s="46">
        <v>0.3</v>
      </c>
    </row>
    <row r="13" spans="2:12" x14ac:dyDescent="0.25">
      <c r="I13" s="46" t="s">
        <v>4</v>
      </c>
    </row>
    <row r="14" spans="2:12" x14ac:dyDescent="0.25">
      <c r="L14" s="42">
        <v>-10</v>
      </c>
    </row>
    <row r="17" spans="2:12" x14ac:dyDescent="0.25">
      <c r="I17" s="46">
        <v>0.2</v>
      </c>
    </row>
    <row r="18" spans="2:12" x14ac:dyDescent="0.25">
      <c r="I18" s="46" t="s">
        <v>2</v>
      </c>
    </row>
    <row r="19" spans="2:12" x14ac:dyDescent="0.25">
      <c r="L19" s="42">
        <v>200</v>
      </c>
    </row>
    <row r="22" spans="2:12" x14ac:dyDescent="0.25">
      <c r="I22" s="46">
        <v>0.5</v>
      </c>
    </row>
    <row r="23" spans="2:12" x14ac:dyDescent="0.25">
      <c r="B23" s="45"/>
      <c r="E23" s="42" t="s">
        <v>25</v>
      </c>
      <c r="I23" s="46" t="s">
        <v>3</v>
      </c>
    </row>
    <row r="24" spans="2:12" x14ac:dyDescent="0.25">
      <c r="L24" s="42">
        <v>50</v>
      </c>
    </row>
    <row r="25" spans="2:12" x14ac:dyDescent="0.25">
      <c r="E25" s="43"/>
    </row>
    <row r="27" spans="2:12" x14ac:dyDescent="0.25">
      <c r="I27" s="46">
        <v>0.3</v>
      </c>
    </row>
    <row r="28" spans="2:12" x14ac:dyDescent="0.25">
      <c r="I28" s="46" t="s">
        <v>4</v>
      </c>
    </row>
    <row r="29" spans="2:12" x14ac:dyDescent="0.25">
      <c r="L29" s="42">
        <v>-40</v>
      </c>
    </row>
    <row r="32" spans="2:12" x14ac:dyDescent="0.25">
      <c r="I32" s="46">
        <v>0.2</v>
      </c>
    </row>
    <row r="33" spans="5:12" x14ac:dyDescent="0.25">
      <c r="I33" s="46" t="s">
        <v>2</v>
      </c>
    </row>
    <row r="34" spans="5:12" x14ac:dyDescent="0.25">
      <c r="L34" s="42">
        <v>300</v>
      </c>
    </row>
    <row r="37" spans="5:12" x14ac:dyDescent="0.25">
      <c r="I37" s="46">
        <v>0.5</v>
      </c>
    </row>
    <row r="38" spans="5:12" x14ac:dyDescent="0.25">
      <c r="E38" s="42" t="s">
        <v>26</v>
      </c>
      <c r="I38" s="46" t="s">
        <v>3</v>
      </c>
    </row>
    <row r="39" spans="5:12" x14ac:dyDescent="0.25">
      <c r="L39" s="42">
        <v>40</v>
      </c>
    </row>
    <row r="40" spans="5:12" x14ac:dyDescent="0.25">
      <c r="E40" s="43"/>
    </row>
    <row r="42" spans="5:12" x14ac:dyDescent="0.25">
      <c r="I42" s="46">
        <v>0.3</v>
      </c>
    </row>
    <row r="43" spans="5:12" x14ac:dyDescent="0.25">
      <c r="I43" s="46" t="s">
        <v>4</v>
      </c>
    </row>
    <row r="44" spans="5:12" x14ac:dyDescent="0.25">
      <c r="L44" s="42">
        <v>-100</v>
      </c>
    </row>
    <row r="1000" spans="189:204" x14ac:dyDescent="0.25">
      <c r="GH1000" s="42" t="s">
        <v>42</v>
      </c>
      <c r="GI1000" s="42" t="s">
        <v>43</v>
      </c>
      <c r="GJ1000" s="42" t="s">
        <v>44</v>
      </c>
      <c r="GK1000" s="42" t="s">
        <v>45</v>
      </c>
      <c r="GL1000" s="42" t="s">
        <v>46</v>
      </c>
      <c r="GM1000" s="42" t="s">
        <v>47</v>
      </c>
      <c r="GN1000" s="42" t="s">
        <v>48</v>
      </c>
      <c r="GO1000" s="42" t="s">
        <v>49</v>
      </c>
      <c r="GP1000" s="42" t="s">
        <v>50</v>
      </c>
      <c r="GQ1000" s="42" t="s">
        <v>51</v>
      </c>
      <c r="GR1000" s="42" t="s">
        <v>52</v>
      </c>
      <c r="GS1000" s="42" t="s">
        <v>53</v>
      </c>
      <c r="GT1000" s="42" t="s">
        <v>54</v>
      </c>
      <c r="GU1000" s="42" t="s">
        <v>55</v>
      </c>
      <c r="GV1000" s="42" t="s">
        <v>56</v>
      </c>
    </row>
    <row r="1001" spans="189:204" x14ac:dyDescent="0.25">
      <c r="GG1001" s="42">
        <v>0</v>
      </c>
      <c r="GH1001" s="42">
        <v>0</v>
      </c>
      <c r="GI1001" s="42" t="s">
        <v>57</v>
      </c>
      <c r="GJ1001" s="42">
        <v>0</v>
      </c>
      <c r="GK1001" s="42">
        <v>0</v>
      </c>
      <c r="GL1001" s="42">
        <v>0</v>
      </c>
      <c r="GM1001" s="42" t="s">
        <v>12</v>
      </c>
      <c r="GN1001" s="42">
        <v>3</v>
      </c>
      <c r="GO1001" s="42">
        <v>1</v>
      </c>
      <c r="GP1001" s="42">
        <v>2</v>
      </c>
      <c r="GQ1001" s="42">
        <v>3</v>
      </c>
      <c r="GR1001" s="42">
        <v>0</v>
      </c>
      <c r="GS1001" s="42">
        <v>0</v>
      </c>
      <c r="GT1001" s="42">
        <v>22</v>
      </c>
      <c r="GU1001" s="42">
        <v>1</v>
      </c>
      <c r="GV1001" s="42" t="b">
        <v>1</v>
      </c>
    </row>
    <row r="1002" spans="189:204" x14ac:dyDescent="0.25">
      <c r="GG1002" s="42">
        <v>0</v>
      </c>
      <c r="GH1002" s="42">
        <v>1</v>
      </c>
      <c r="GK1002" s="42">
        <v>0</v>
      </c>
      <c r="GL1002" s="42">
        <v>0</v>
      </c>
      <c r="GM1002" s="42" t="s">
        <v>58</v>
      </c>
      <c r="GN1002" s="42">
        <v>3</v>
      </c>
      <c r="GO1002" s="42">
        <v>4</v>
      </c>
      <c r="GP1002" s="42">
        <v>5</v>
      </c>
      <c r="GQ1002" s="42">
        <v>6</v>
      </c>
      <c r="GR1002" s="42">
        <v>0</v>
      </c>
      <c r="GS1002" s="42">
        <v>0</v>
      </c>
      <c r="GT1002" s="42">
        <v>7</v>
      </c>
      <c r="GU1002" s="42">
        <v>5</v>
      </c>
      <c r="GV1002" s="42" t="b">
        <v>1</v>
      </c>
    </row>
    <row r="1003" spans="189:204" x14ac:dyDescent="0.25">
      <c r="GG1003" s="42">
        <v>3</v>
      </c>
      <c r="GH1003" s="42">
        <v>2</v>
      </c>
      <c r="GK1003" s="42">
        <v>0</v>
      </c>
      <c r="GL1003" s="42">
        <v>0</v>
      </c>
      <c r="GM1003" s="42" t="s">
        <v>58</v>
      </c>
      <c r="GN1003" s="42">
        <v>3</v>
      </c>
      <c r="GO1003" s="42">
        <v>7</v>
      </c>
      <c r="GP1003" s="42">
        <v>8</v>
      </c>
      <c r="GQ1003" s="42">
        <v>9</v>
      </c>
      <c r="GR1003" s="42">
        <v>0</v>
      </c>
      <c r="GS1003" s="42">
        <v>0</v>
      </c>
      <c r="GT1003" s="42">
        <v>22</v>
      </c>
      <c r="GU1003" s="42">
        <v>5</v>
      </c>
      <c r="GV1003" s="42" t="b">
        <v>1</v>
      </c>
    </row>
    <row r="1004" spans="189:204" x14ac:dyDescent="0.25">
      <c r="GG1004" s="42">
        <v>0</v>
      </c>
      <c r="GH1004" s="42">
        <v>3</v>
      </c>
      <c r="GK1004" s="42">
        <v>0</v>
      </c>
      <c r="GL1004" s="42">
        <v>0</v>
      </c>
      <c r="GM1004" s="42" t="s">
        <v>58</v>
      </c>
      <c r="GN1004" s="42">
        <v>3</v>
      </c>
      <c r="GO1004" s="42">
        <v>10</v>
      </c>
      <c r="GP1004" s="42">
        <v>11</v>
      </c>
      <c r="GQ1004" s="42">
        <v>12</v>
      </c>
      <c r="GR1004" s="42">
        <v>0</v>
      </c>
      <c r="GS1004" s="42">
        <v>0</v>
      </c>
      <c r="GT1004" s="42">
        <v>37</v>
      </c>
      <c r="GU1004" s="42">
        <v>5</v>
      </c>
      <c r="GV1004" s="42" t="b">
        <v>1</v>
      </c>
    </row>
    <row r="1005" spans="189:204" x14ac:dyDescent="0.25">
      <c r="GG1005" s="42">
        <v>0</v>
      </c>
      <c r="GH1005" s="42">
        <v>4</v>
      </c>
      <c r="GL1005" s="42">
        <v>1</v>
      </c>
      <c r="GM1005" s="42" t="s">
        <v>59</v>
      </c>
      <c r="GN1005" s="42">
        <v>0</v>
      </c>
      <c r="GO1005" s="42">
        <v>0</v>
      </c>
      <c r="GP1005" s="42">
        <v>0</v>
      </c>
      <c r="GQ1005" s="42">
        <v>0</v>
      </c>
      <c r="GR1005" s="42">
        <v>0</v>
      </c>
      <c r="GS1005" s="42">
        <v>0</v>
      </c>
      <c r="GT1005" s="42">
        <v>2</v>
      </c>
      <c r="GU1005" s="42">
        <v>9</v>
      </c>
      <c r="GV1005" s="42" t="b">
        <v>1</v>
      </c>
    </row>
    <row r="1006" spans="189:204" x14ac:dyDescent="0.25">
      <c r="GG1006" s="42">
        <v>0</v>
      </c>
      <c r="GH1006" s="42">
        <v>5</v>
      </c>
      <c r="GL1006" s="42">
        <v>1</v>
      </c>
      <c r="GM1006" s="42" t="s">
        <v>59</v>
      </c>
      <c r="GN1006" s="42">
        <v>0</v>
      </c>
      <c r="GO1006" s="42">
        <v>0</v>
      </c>
      <c r="GP1006" s="42">
        <v>0</v>
      </c>
      <c r="GQ1006" s="42">
        <v>0</v>
      </c>
      <c r="GR1006" s="42">
        <v>0</v>
      </c>
      <c r="GS1006" s="42">
        <v>0</v>
      </c>
      <c r="GT1006" s="42">
        <v>7</v>
      </c>
      <c r="GU1006" s="42">
        <v>9</v>
      </c>
      <c r="GV1006" s="42" t="b">
        <v>1</v>
      </c>
    </row>
    <row r="1007" spans="189:204" x14ac:dyDescent="0.25">
      <c r="GG1007" s="42">
        <v>0</v>
      </c>
      <c r="GH1007" s="42">
        <v>6</v>
      </c>
      <c r="GL1007" s="42">
        <v>1</v>
      </c>
      <c r="GM1007" s="42" t="s">
        <v>59</v>
      </c>
      <c r="GN1007" s="42">
        <v>0</v>
      </c>
      <c r="GO1007" s="42">
        <v>0</v>
      </c>
      <c r="GP1007" s="42">
        <v>0</v>
      </c>
      <c r="GQ1007" s="42">
        <v>0</v>
      </c>
      <c r="GR1007" s="42">
        <v>0</v>
      </c>
      <c r="GS1007" s="42">
        <v>0</v>
      </c>
      <c r="GT1007" s="42">
        <v>12</v>
      </c>
      <c r="GU1007" s="42">
        <v>9</v>
      </c>
      <c r="GV1007" s="42" t="b">
        <v>1</v>
      </c>
    </row>
    <row r="1008" spans="189:204" x14ac:dyDescent="0.25">
      <c r="GG1008" s="42">
        <v>10</v>
      </c>
      <c r="GH1008" s="42">
        <v>7</v>
      </c>
      <c r="GL1008" s="42">
        <v>2</v>
      </c>
      <c r="GM1008" s="42" t="s">
        <v>59</v>
      </c>
      <c r="GN1008" s="42">
        <v>0</v>
      </c>
      <c r="GO1008" s="42">
        <v>0</v>
      </c>
      <c r="GP1008" s="42">
        <v>0</v>
      </c>
      <c r="GQ1008" s="42">
        <v>0</v>
      </c>
      <c r="GR1008" s="42">
        <v>0</v>
      </c>
      <c r="GS1008" s="42">
        <v>0</v>
      </c>
      <c r="GT1008" s="42">
        <v>17</v>
      </c>
      <c r="GU1008" s="42">
        <v>9</v>
      </c>
      <c r="GV1008" s="42" t="b">
        <v>1</v>
      </c>
    </row>
    <row r="1009" spans="189:204" x14ac:dyDescent="0.25">
      <c r="GG1009" s="42">
        <v>11</v>
      </c>
      <c r="GH1009" s="42">
        <v>8</v>
      </c>
      <c r="GL1009" s="42">
        <v>2</v>
      </c>
      <c r="GM1009" s="42" t="s">
        <v>59</v>
      </c>
      <c r="GN1009" s="42">
        <v>0</v>
      </c>
      <c r="GO1009" s="42">
        <v>0</v>
      </c>
      <c r="GP1009" s="42">
        <v>0</v>
      </c>
      <c r="GQ1009" s="42">
        <v>0</v>
      </c>
      <c r="GR1009" s="42">
        <v>0</v>
      </c>
      <c r="GS1009" s="42">
        <v>0</v>
      </c>
      <c r="GT1009" s="42">
        <v>22</v>
      </c>
      <c r="GU1009" s="42">
        <v>9</v>
      </c>
      <c r="GV1009" s="42" t="b">
        <v>1</v>
      </c>
    </row>
    <row r="1010" spans="189:204" x14ac:dyDescent="0.25">
      <c r="GG1010" s="42">
        <v>12</v>
      </c>
      <c r="GH1010" s="42">
        <v>9</v>
      </c>
      <c r="GL1010" s="42">
        <v>2</v>
      </c>
      <c r="GM1010" s="42" t="s">
        <v>59</v>
      </c>
      <c r="GN1010" s="42">
        <v>0</v>
      </c>
      <c r="GO1010" s="42">
        <v>0</v>
      </c>
      <c r="GP1010" s="42">
        <v>0</v>
      </c>
      <c r="GQ1010" s="42">
        <v>0</v>
      </c>
      <c r="GR1010" s="42">
        <v>0</v>
      </c>
      <c r="GS1010" s="42">
        <v>0</v>
      </c>
      <c r="GT1010" s="42">
        <v>27</v>
      </c>
      <c r="GU1010" s="42">
        <v>9</v>
      </c>
      <c r="GV1010" s="42" t="b">
        <v>1</v>
      </c>
    </row>
    <row r="1011" spans="189:204" x14ac:dyDescent="0.25">
      <c r="GH1011" s="42">
        <v>10</v>
      </c>
      <c r="GL1011" s="42">
        <v>3</v>
      </c>
      <c r="GM1011" s="42" t="s">
        <v>59</v>
      </c>
      <c r="GN1011" s="42">
        <v>0</v>
      </c>
      <c r="GO1011" s="42">
        <v>0</v>
      </c>
      <c r="GP1011" s="42">
        <v>0</v>
      </c>
      <c r="GQ1011" s="42">
        <v>0</v>
      </c>
      <c r="GR1011" s="42">
        <v>0</v>
      </c>
      <c r="GS1011" s="42">
        <v>0</v>
      </c>
      <c r="GT1011" s="42">
        <v>32</v>
      </c>
      <c r="GU1011" s="42">
        <v>9</v>
      </c>
      <c r="GV1011" s="42" t="b">
        <v>1</v>
      </c>
    </row>
    <row r="1012" spans="189:204" x14ac:dyDescent="0.25">
      <c r="GH1012" s="42">
        <v>11</v>
      </c>
      <c r="GL1012" s="42">
        <v>3</v>
      </c>
      <c r="GM1012" s="42" t="s">
        <v>59</v>
      </c>
      <c r="GN1012" s="42">
        <v>0</v>
      </c>
      <c r="GO1012" s="42">
        <v>0</v>
      </c>
      <c r="GP1012" s="42">
        <v>0</v>
      </c>
      <c r="GQ1012" s="42">
        <v>0</v>
      </c>
      <c r="GR1012" s="42">
        <v>0</v>
      </c>
      <c r="GS1012" s="42">
        <v>0</v>
      </c>
      <c r="GT1012" s="42">
        <v>37</v>
      </c>
      <c r="GU1012" s="42">
        <v>9</v>
      </c>
      <c r="GV1012" s="42" t="b">
        <v>1</v>
      </c>
    </row>
    <row r="1013" spans="189:204" x14ac:dyDescent="0.25">
      <c r="GH1013" s="42">
        <v>12</v>
      </c>
      <c r="GL1013" s="42">
        <v>3</v>
      </c>
      <c r="GM1013" s="42" t="s">
        <v>59</v>
      </c>
      <c r="GN1013" s="42">
        <v>0</v>
      </c>
      <c r="GO1013" s="42">
        <v>0</v>
      </c>
      <c r="GP1013" s="42">
        <v>0</v>
      </c>
      <c r="GQ1013" s="42">
        <v>0</v>
      </c>
      <c r="GR1013" s="42">
        <v>0</v>
      </c>
      <c r="GS1013" s="42">
        <v>0</v>
      </c>
      <c r="GT1013" s="42">
        <v>42</v>
      </c>
      <c r="GU1013" s="42">
        <v>9</v>
      </c>
      <c r="GV1013" s="42" t="b">
        <v>1</v>
      </c>
    </row>
  </sheetData>
  <sheetProtection selectLockedCells="1" selectUnlockedCells="1"/>
  <pageMargins left="0.75" right="0.75" top="1" bottom="1" header="0.5" footer="0.5"/>
  <pageSetup orientation="portrait" r:id="rId1"/>
  <headerFooter alignWithMargins="0">
    <oddFooter>&amp;l&amp;bTreePlan Academic Version, Not Licensed For Commercial Use&amp;r&amp;bwww.TreePlan.com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V1013"/>
  <sheetViews>
    <sheetView showGridLines="0" zoomScale="70" zoomScaleNormal="70" workbookViewId="0">
      <selection activeCell="P47" sqref="P47"/>
    </sheetView>
  </sheetViews>
  <sheetFormatPr defaultRowHeight="15" x14ac:dyDescent="0.25"/>
  <cols>
    <col min="1" max="2" width="9.140625" style="42"/>
    <col min="3" max="3" width="2.28515625" style="42" customWidth="1"/>
    <col min="4" max="4" width="3.7109375" style="42" customWidth="1"/>
    <col min="5" max="6" width="9.140625" style="42"/>
    <col min="7" max="7" width="2.28515625" style="42" customWidth="1"/>
    <col min="8" max="8" width="3.7109375" style="42" customWidth="1"/>
    <col min="9" max="9" width="9.140625" style="46"/>
    <col min="10" max="10" width="9.140625" style="42"/>
    <col min="11" max="11" width="2.28515625" style="42" customWidth="1"/>
    <col min="12" max="14" width="9.140625" style="42"/>
    <col min="15" max="15" width="2.28515625" style="42" customWidth="1"/>
    <col min="16" max="16384" width="9.140625" style="42"/>
  </cols>
  <sheetData>
    <row r="2" spans="2:12" x14ac:dyDescent="0.25">
      <c r="B2" s="41" t="s">
        <v>39</v>
      </c>
      <c r="I2" s="46">
        <v>0.2</v>
      </c>
      <c r="L2" s="44" t="s">
        <v>40</v>
      </c>
    </row>
    <row r="3" spans="2:12" x14ac:dyDescent="0.25">
      <c r="I3" s="46" t="s">
        <v>2</v>
      </c>
    </row>
    <row r="4" spans="2:12" x14ac:dyDescent="0.25">
      <c r="L4" s="42">
        <v>100</v>
      </c>
    </row>
    <row r="5" spans="2:12" x14ac:dyDescent="0.25">
      <c r="J5" s="47">
        <f>L4</f>
        <v>100</v>
      </c>
    </row>
    <row r="6" spans="2:12" x14ac:dyDescent="0.25">
      <c r="J6" s="47"/>
    </row>
    <row r="7" spans="2:12" x14ac:dyDescent="0.25">
      <c r="I7" s="46">
        <v>0.5</v>
      </c>
      <c r="J7" s="47"/>
    </row>
    <row r="8" spans="2:12" x14ac:dyDescent="0.25">
      <c r="E8" s="42" t="s">
        <v>24</v>
      </c>
      <c r="I8" s="46" t="s">
        <v>3</v>
      </c>
      <c r="J8" s="47"/>
    </row>
    <row r="9" spans="2:12" x14ac:dyDescent="0.25">
      <c r="J9" s="47"/>
      <c r="L9" s="42">
        <v>60</v>
      </c>
    </row>
    <row r="10" spans="2:12" x14ac:dyDescent="0.25">
      <c r="E10" s="43"/>
      <c r="F10" s="42">
        <f>IF(ABS(1-SUM(I2,I7,I12))&lt;=0.00001,SUM(I2*J5,I7*J10,I12*J15),NA())</f>
        <v>47</v>
      </c>
      <c r="J10" s="47">
        <f>L9</f>
        <v>60</v>
      </c>
    </row>
    <row r="11" spans="2:12" x14ac:dyDescent="0.25">
      <c r="J11" s="47"/>
    </row>
    <row r="12" spans="2:12" x14ac:dyDescent="0.25">
      <c r="I12" s="46">
        <v>0.3</v>
      </c>
      <c r="J12" s="47"/>
    </row>
    <row r="13" spans="2:12" x14ac:dyDescent="0.25">
      <c r="I13" s="46" t="s">
        <v>4</v>
      </c>
      <c r="J13" s="47"/>
    </row>
    <row r="14" spans="2:12" x14ac:dyDescent="0.25">
      <c r="J14" s="47"/>
      <c r="L14" s="42">
        <v>-10</v>
      </c>
    </row>
    <row r="15" spans="2:12" x14ac:dyDescent="0.25">
      <c r="J15" s="47">
        <f>L14</f>
        <v>-10</v>
      </c>
    </row>
    <row r="17" spans="2:12" x14ac:dyDescent="0.25">
      <c r="I17" s="46">
        <v>0.2</v>
      </c>
    </row>
    <row r="18" spans="2:12" x14ac:dyDescent="0.25">
      <c r="I18" s="46" t="s">
        <v>2</v>
      </c>
    </row>
    <row r="19" spans="2:12" x14ac:dyDescent="0.25">
      <c r="L19" s="42">
        <v>200</v>
      </c>
    </row>
    <row r="20" spans="2:12" x14ac:dyDescent="0.25">
      <c r="J20" s="47">
        <f>L19</f>
        <v>200</v>
      </c>
    </row>
    <row r="21" spans="2:12" x14ac:dyDescent="0.25">
      <c r="J21" s="47"/>
    </row>
    <row r="22" spans="2:12" x14ac:dyDescent="0.25">
      <c r="I22" s="46">
        <v>0.5</v>
      </c>
      <c r="J22" s="47"/>
    </row>
    <row r="23" spans="2:12" x14ac:dyDescent="0.25">
      <c r="B23" s="48"/>
      <c r="E23" s="42" t="s">
        <v>25</v>
      </c>
      <c r="I23" s="46" t="s">
        <v>3</v>
      </c>
      <c r="J23" s="47"/>
    </row>
    <row r="24" spans="2:12" x14ac:dyDescent="0.25">
      <c r="J24" s="47"/>
      <c r="L24" s="42">
        <v>50</v>
      </c>
    </row>
    <row r="25" spans="2:12" x14ac:dyDescent="0.25">
      <c r="B25" s="42">
        <f>MAX(F10,F25,F40)</f>
        <v>53</v>
      </c>
      <c r="E25" s="43"/>
      <c r="F25" s="42">
        <f>IF(ABS(1-SUM(I17,I22,I27))&lt;=0.00001,SUM(I17*J20,I22*J25,I27*J30),NA())</f>
        <v>53</v>
      </c>
      <c r="J25" s="47">
        <f>L24</f>
        <v>50</v>
      </c>
    </row>
    <row r="26" spans="2:12" x14ac:dyDescent="0.25">
      <c r="J26" s="47"/>
    </row>
    <row r="27" spans="2:12" x14ac:dyDescent="0.25">
      <c r="I27" s="46">
        <v>0.3</v>
      </c>
      <c r="J27" s="47"/>
    </row>
    <row r="28" spans="2:12" x14ac:dyDescent="0.25">
      <c r="I28" s="46" t="s">
        <v>4</v>
      </c>
      <c r="J28" s="47"/>
    </row>
    <row r="29" spans="2:12" x14ac:dyDescent="0.25">
      <c r="J29" s="47"/>
      <c r="L29" s="42">
        <v>-40</v>
      </c>
    </row>
    <row r="30" spans="2:12" x14ac:dyDescent="0.25">
      <c r="J30" s="47">
        <f>L29</f>
        <v>-40</v>
      </c>
    </row>
    <row r="31" spans="2:12" x14ac:dyDescent="0.25">
      <c r="J31" s="47"/>
    </row>
    <row r="32" spans="2:12" x14ac:dyDescent="0.25">
      <c r="I32" s="46">
        <v>0.2</v>
      </c>
      <c r="J32" s="47"/>
    </row>
    <row r="33" spans="5:12" x14ac:dyDescent="0.25">
      <c r="I33" s="46" t="s">
        <v>2</v>
      </c>
      <c r="J33" s="47"/>
    </row>
    <row r="34" spans="5:12" x14ac:dyDescent="0.25">
      <c r="J34" s="47"/>
      <c r="L34" s="42">
        <v>300</v>
      </c>
    </row>
    <row r="35" spans="5:12" x14ac:dyDescent="0.25">
      <c r="J35" s="47">
        <f>L34</f>
        <v>300</v>
      </c>
    </row>
    <row r="36" spans="5:12" x14ac:dyDescent="0.25">
      <c r="J36" s="47"/>
    </row>
    <row r="37" spans="5:12" x14ac:dyDescent="0.25">
      <c r="I37" s="46">
        <v>0.5</v>
      </c>
      <c r="J37" s="47"/>
    </row>
    <row r="38" spans="5:12" x14ac:dyDescent="0.25">
      <c r="E38" s="42" t="s">
        <v>26</v>
      </c>
      <c r="I38" s="46" t="s">
        <v>3</v>
      </c>
      <c r="J38" s="47"/>
    </row>
    <row r="39" spans="5:12" x14ac:dyDescent="0.25">
      <c r="J39" s="47"/>
      <c r="L39" s="42">
        <v>40</v>
      </c>
    </row>
    <row r="40" spans="5:12" x14ac:dyDescent="0.25">
      <c r="E40" s="43"/>
      <c r="F40" s="42">
        <f>IF(ABS(1-SUM(I32,I37,I42))&lt;=0.00001,SUM(I32*J35,I37*J40,I42*J45),NA())</f>
        <v>50</v>
      </c>
      <c r="J40" s="47">
        <f>L39</f>
        <v>40</v>
      </c>
    </row>
    <row r="41" spans="5:12" x14ac:dyDescent="0.25">
      <c r="J41" s="47"/>
    </row>
    <row r="42" spans="5:12" x14ac:dyDescent="0.25">
      <c r="I42" s="46">
        <v>0.3</v>
      </c>
      <c r="J42" s="47"/>
    </row>
    <row r="43" spans="5:12" x14ac:dyDescent="0.25">
      <c r="I43" s="46" t="s">
        <v>4</v>
      </c>
      <c r="J43" s="47"/>
    </row>
    <row r="44" spans="5:12" x14ac:dyDescent="0.25">
      <c r="J44" s="47"/>
      <c r="L44" s="42">
        <v>-100</v>
      </c>
    </row>
    <row r="45" spans="5:12" x14ac:dyDescent="0.25">
      <c r="J45" s="47">
        <f>L44</f>
        <v>-100</v>
      </c>
    </row>
    <row r="1000" spans="189:204" x14ac:dyDescent="0.25">
      <c r="GH1000" s="42" t="s">
        <v>42</v>
      </c>
      <c r="GI1000" s="42" t="s">
        <v>43</v>
      </c>
      <c r="GJ1000" s="42" t="s">
        <v>44</v>
      </c>
      <c r="GK1000" s="42" t="s">
        <v>45</v>
      </c>
      <c r="GL1000" s="42" t="s">
        <v>46</v>
      </c>
      <c r="GM1000" s="42" t="s">
        <v>47</v>
      </c>
      <c r="GN1000" s="42" t="s">
        <v>48</v>
      </c>
      <c r="GO1000" s="42" t="s">
        <v>49</v>
      </c>
      <c r="GP1000" s="42" t="s">
        <v>50</v>
      </c>
      <c r="GQ1000" s="42" t="s">
        <v>51</v>
      </c>
      <c r="GR1000" s="42" t="s">
        <v>52</v>
      </c>
      <c r="GS1000" s="42" t="s">
        <v>53</v>
      </c>
      <c r="GT1000" s="42" t="s">
        <v>54</v>
      </c>
      <c r="GU1000" s="42" t="s">
        <v>55</v>
      </c>
      <c r="GV1000" s="42" t="s">
        <v>56</v>
      </c>
    </row>
    <row r="1001" spans="189:204" x14ac:dyDescent="0.25">
      <c r="GG1001" s="42">
        <v>0</v>
      </c>
      <c r="GH1001" s="42">
        <v>0</v>
      </c>
      <c r="GI1001" s="42" t="s">
        <v>57</v>
      </c>
      <c r="GJ1001" s="42">
        <v>0</v>
      </c>
      <c r="GK1001" s="42">
        <v>0</v>
      </c>
      <c r="GL1001" s="42">
        <v>0</v>
      </c>
      <c r="GM1001" s="42" t="s">
        <v>12</v>
      </c>
      <c r="GN1001" s="42">
        <v>3</v>
      </c>
      <c r="GO1001" s="42">
        <v>1</v>
      </c>
      <c r="GP1001" s="42">
        <v>2</v>
      </c>
      <c r="GQ1001" s="42">
        <v>3</v>
      </c>
      <c r="GR1001" s="42">
        <v>0</v>
      </c>
      <c r="GS1001" s="42">
        <v>0</v>
      </c>
      <c r="GT1001" s="42">
        <v>22</v>
      </c>
      <c r="GU1001" s="42">
        <v>1</v>
      </c>
      <c r="GV1001" s="42" t="b">
        <v>1</v>
      </c>
    </row>
    <row r="1002" spans="189:204" x14ac:dyDescent="0.25">
      <c r="GG1002" s="42">
        <v>0</v>
      </c>
      <c r="GH1002" s="42">
        <v>1</v>
      </c>
      <c r="GK1002" s="42">
        <v>0</v>
      </c>
      <c r="GL1002" s="42">
        <v>0</v>
      </c>
      <c r="GM1002" s="42" t="s">
        <v>58</v>
      </c>
      <c r="GN1002" s="42">
        <v>3</v>
      </c>
      <c r="GO1002" s="42">
        <v>4</v>
      </c>
      <c r="GP1002" s="42">
        <v>5</v>
      </c>
      <c r="GQ1002" s="42">
        <v>6</v>
      </c>
      <c r="GR1002" s="42">
        <v>0</v>
      </c>
      <c r="GS1002" s="42">
        <v>0</v>
      </c>
      <c r="GT1002" s="42">
        <v>7</v>
      </c>
      <c r="GU1002" s="42">
        <v>5</v>
      </c>
      <c r="GV1002" s="42" t="b">
        <v>1</v>
      </c>
    </row>
    <row r="1003" spans="189:204" x14ac:dyDescent="0.25">
      <c r="GG1003" s="42">
        <v>3</v>
      </c>
      <c r="GH1003" s="42">
        <v>2</v>
      </c>
      <c r="GK1003" s="42">
        <v>0</v>
      </c>
      <c r="GL1003" s="42">
        <v>0</v>
      </c>
      <c r="GM1003" s="42" t="s">
        <v>58</v>
      </c>
      <c r="GN1003" s="42">
        <v>3</v>
      </c>
      <c r="GO1003" s="42">
        <v>7</v>
      </c>
      <c r="GP1003" s="42">
        <v>8</v>
      </c>
      <c r="GQ1003" s="42">
        <v>9</v>
      </c>
      <c r="GR1003" s="42">
        <v>0</v>
      </c>
      <c r="GS1003" s="42">
        <v>0</v>
      </c>
      <c r="GT1003" s="42">
        <v>22</v>
      </c>
      <c r="GU1003" s="42">
        <v>5</v>
      </c>
      <c r="GV1003" s="42" t="b">
        <v>1</v>
      </c>
    </row>
    <row r="1004" spans="189:204" x14ac:dyDescent="0.25">
      <c r="GG1004" s="42">
        <v>0</v>
      </c>
      <c r="GH1004" s="42">
        <v>3</v>
      </c>
      <c r="GK1004" s="42">
        <v>0</v>
      </c>
      <c r="GL1004" s="42">
        <v>0</v>
      </c>
      <c r="GM1004" s="42" t="s">
        <v>58</v>
      </c>
      <c r="GN1004" s="42">
        <v>3</v>
      </c>
      <c r="GO1004" s="42">
        <v>10</v>
      </c>
      <c r="GP1004" s="42">
        <v>11</v>
      </c>
      <c r="GQ1004" s="42">
        <v>12</v>
      </c>
      <c r="GR1004" s="42">
        <v>0</v>
      </c>
      <c r="GS1004" s="42">
        <v>0</v>
      </c>
      <c r="GT1004" s="42">
        <v>37</v>
      </c>
      <c r="GU1004" s="42">
        <v>5</v>
      </c>
      <c r="GV1004" s="42" t="b">
        <v>1</v>
      </c>
    </row>
    <row r="1005" spans="189:204" x14ac:dyDescent="0.25">
      <c r="GG1005" s="42">
        <v>0</v>
      </c>
      <c r="GH1005" s="42">
        <v>4</v>
      </c>
      <c r="GL1005" s="42">
        <v>1</v>
      </c>
      <c r="GM1005" s="42" t="s">
        <v>59</v>
      </c>
      <c r="GN1005" s="42">
        <v>0</v>
      </c>
      <c r="GO1005" s="42">
        <v>0</v>
      </c>
      <c r="GP1005" s="42">
        <v>0</v>
      </c>
      <c r="GQ1005" s="42">
        <v>0</v>
      </c>
      <c r="GR1005" s="42">
        <v>0</v>
      </c>
      <c r="GS1005" s="42">
        <v>0</v>
      </c>
      <c r="GT1005" s="42">
        <v>2</v>
      </c>
      <c r="GU1005" s="42">
        <v>9</v>
      </c>
      <c r="GV1005" s="42" t="b">
        <v>1</v>
      </c>
    </row>
    <row r="1006" spans="189:204" x14ac:dyDescent="0.25">
      <c r="GG1006" s="42">
        <v>0</v>
      </c>
      <c r="GH1006" s="42">
        <v>5</v>
      </c>
      <c r="GL1006" s="42">
        <v>1</v>
      </c>
      <c r="GM1006" s="42" t="s">
        <v>59</v>
      </c>
      <c r="GN1006" s="42">
        <v>0</v>
      </c>
      <c r="GO1006" s="42">
        <v>0</v>
      </c>
      <c r="GP1006" s="42">
        <v>0</v>
      </c>
      <c r="GQ1006" s="42">
        <v>0</v>
      </c>
      <c r="GR1006" s="42">
        <v>0</v>
      </c>
      <c r="GS1006" s="42">
        <v>0</v>
      </c>
      <c r="GT1006" s="42">
        <v>7</v>
      </c>
      <c r="GU1006" s="42">
        <v>9</v>
      </c>
      <c r="GV1006" s="42" t="b">
        <v>1</v>
      </c>
    </row>
    <row r="1007" spans="189:204" x14ac:dyDescent="0.25">
      <c r="GG1007" s="42">
        <v>0</v>
      </c>
      <c r="GH1007" s="42">
        <v>6</v>
      </c>
      <c r="GL1007" s="42">
        <v>1</v>
      </c>
      <c r="GM1007" s="42" t="s">
        <v>59</v>
      </c>
      <c r="GN1007" s="42">
        <v>0</v>
      </c>
      <c r="GO1007" s="42">
        <v>0</v>
      </c>
      <c r="GP1007" s="42">
        <v>0</v>
      </c>
      <c r="GQ1007" s="42">
        <v>0</v>
      </c>
      <c r="GR1007" s="42">
        <v>0</v>
      </c>
      <c r="GS1007" s="42">
        <v>0</v>
      </c>
      <c r="GT1007" s="42">
        <v>12</v>
      </c>
      <c r="GU1007" s="42">
        <v>9</v>
      </c>
      <c r="GV1007" s="42" t="b">
        <v>1</v>
      </c>
    </row>
    <row r="1008" spans="189:204" x14ac:dyDescent="0.25">
      <c r="GG1008" s="42">
        <v>10</v>
      </c>
      <c r="GH1008" s="42">
        <v>7</v>
      </c>
      <c r="GL1008" s="42">
        <v>2</v>
      </c>
      <c r="GM1008" s="42" t="s">
        <v>59</v>
      </c>
      <c r="GN1008" s="42">
        <v>0</v>
      </c>
      <c r="GO1008" s="42">
        <v>0</v>
      </c>
      <c r="GP1008" s="42">
        <v>0</v>
      </c>
      <c r="GQ1008" s="42">
        <v>0</v>
      </c>
      <c r="GR1008" s="42">
        <v>0</v>
      </c>
      <c r="GS1008" s="42">
        <v>0</v>
      </c>
      <c r="GT1008" s="42">
        <v>17</v>
      </c>
      <c r="GU1008" s="42">
        <v>9</v>
      </c>
      <c r="GV1008" s="42" t="b">
        <v>1</v>
      </c>
    </row>
    <row r="1009" spans="189:204" x14ac:dyDescent="0.25">
      <c r="GG1009" s="42">
        <v>11</v>
      </c>
      <c r="GH1009" s="42">
        <v>8</v>
      </c>
      <c r="GL1009" s="42">
        <v>2</v>
      </c>
      <c r="GM1009" s="42" t="s">
        <v>59</v>
      </c>
      <c r="GN1009" s="42">
        <v>0</v>
      </c>
      <c r="GO1009" s="42">
        <v>0</v>
      </c>
      <c r="GP1009" s="42">
        <v>0</v>
      </c>
      <c r="GQ1009" s="42">
        <v>0</v>
      </c>
      <c r="GR1009" s="42">
        <v>0</v>
      </c>
      <c r="GS1009" s="42">
        <v>0</v>
      </c>
      <c r="GT1009" s="42">
        <v>22</v>
      </c>
      <c r="GU1009" s="42">
        <v>9</v>
      </c>
      <c r="GV1009" s="42" t="b">
        <v>1</v>
      </c>
    </row>
    <row r="1010" spans="189:204" x14ac:dyDescent="0.25">
      <c r="GG1010" s="42">
        <v>12</v>
      </c>
      <c r="GH1010" s="42">
        <v>9</v>
      </c>
      <c r="GL1010" s="42">
        <v>2</v>
      </c>
      <c r="GM1010" s="42" t="s">
        <v>59</v>
      </c>
      <c r="GN1010" s="42">
        <v>0</v>
      </c>
      <c r="GO1010" s="42">
        <v>0</v>
      </c>
      <c r="GP1010" s="42">
        <v>0</v>
      </c>
      <c r="GQ1010" s="42">
        <v>0</v>
      </c>
      <c r="GR1010" s="42">
        <v>0</v>
      </c>
      <c r="GS1010" s="42">
        <v>0</v>
      </c>
      <c r="GT1010" s="42">
        <v>27</v>
      </c>
      <c r="GU1010" s="42">
        <v>9</v>
      </c>
      <c r="GV1010" s="42" t="b">
        <v>1</v>
      </c>
    </row>
    <row r="1011" spans="189:204" x14ac:dyDescent="0.25">
      <c r="GH1011" s="42">
        <v>10</v>
      </c>
      <c r="GL1011" s="42">
        <v>3</v>
      </c>
      <c r="GM1011" s="42" t="s">
        <v>59</v>
      </c>
      <c r="GN1011" s="42">
        <v>0</v>
      </c>
      <c r="GO1011" s="42">
        <v>0</v>
      </c>
      <c r="GP1011" s="42">
        <v>0</v>
      </c>
      <c r="GQ1011" s="42">
        <v>0</v>
      </c>
      <c r="GR1011" s="42">
        <v>0</v>
      </c>
      <c r="GS1011" s="42">
        <v>0</v>
      </c>
      <c r="GT1011" s="42">
        <v>32</v>
      </c>
      <c r="GU1011" s="42">
        <v>9</v>
      </c>
      <c r="GV1011" s="42" t="b">
        <v>1</v>
      </c>
    </row>
    <row r="1012" spans="189:204" x14ac:dyDescent="0.25">
      <c r="GH1012" s="42">
        <v>11</v>
      </c>
      <c r="GL1012" s="42">
        <v>3</v>
      </c>
      <c r="GM1012" s="42" t="s">
        <v>59</v>
      </c>
      <c r="GN1012" s="42">
        <v>0</v>
      </c>
      <c r="GO1012" s="42">
        <v>0</v>
      </c>
      <c r="GP1012" s="42">
        <v>0</v>
      </c>
      <c r="GQ1012" s="42">
        <v>0</v>
      </c>
      <c r="GR1012" s="42">
        <v>0</v>
      </c>
      <c r="GS1012" s="42">
        <v>0</v>
      </c>
      <c r="GT1012" s="42">
        <v>37</v>
      </c>
      <c r="GU1012" s="42">
        <v>9</v>
      </c>
      <c r="GV1012" s="42" t="b">
        <v>1</v>
      </c>
    </row>
    <row r="1013" spans="189:204" x14ac:dyDescent="0.25">
      <c r="GH1013" s="42">
        <v>12</v>
      </c>
      <c r="GL1013" s="42">
        <v>3</v>
      </c>
      <c r="GM1013" s="42" t="s">
        <v>59</v>
      </c>
      <c r="GN1013" s="42">
        <v>0</v>
      </c>
      <c r="GO1013" s="42">
        <v>0</v>
      </c>
      <c r="GP1013" s="42">
        <v>0</v>
      </c>
      <c r="GQ1013" s="42">
        <v>0</v>
      </c>
      <c r="GR1013" s="42">
        <v>0</v>
      </c>
      <c r="GS1013" s="42">
        <v>0</v>
      </c>
      <c r="GT1013" s="42">
        <v>42</v>
      </c>
      <c r="GU1013" s="42">
        <v>9</v>
      </c>
      <c r="GV1013" s="42" t="b">
        <v>1</v>
      </c>
    </row>
  </sheetData>
  <sheetProtection selectLockedCells="1" selectUnlockedCells="1"/>
  <pageMargins left="0.75" right="0.75" top="1" bottom="1" header="0.5" footer="0.5"/>
  <pageSetup orientation="portrait" r:id="rId1"/>
  <headerFooter alignWithMargins="0">
    <oddFooter>&amp;l&amp;bTreePlan Academic Version, Not Licensed For Commercial Use&amp;r&amp;bwww.TreePlan.com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V1013"/>
  <sheetViews>
    <sheetView showGridLines="0" topLeftCell="A2" zoomScale="70" zoomScaleNormal="70" workbookViewId="0">
      <selection activeCell="W47" sqref="W47"/>
    </sheetView>
  </sheetViews>
  <sheetFormatPr defaultRowHeight="15" x14ac:dyDescent="0.25"/>
  <cols>
    <col min="1" max="2" width="9.140625" style="42"/>
    <col min="3" max="3" width="2.28515625" style="42" customWidth="1"/>
    <col min="4" max="4" width="3.7109375" style="42" customWidth="1"/>
    <col min="5" max="6" width="9.140625" style="42"/>
    <col min="7" max="7" width="2.28515625" style="42" customWidth="1"/>
    <col min="8" max="8" width="3.7109375" style="42" customWidth="1"/>
    <col min="9" max="10" width="9.140625" style="42"/>
    <col min="11" max="11" width="2.28515625" style="42" customWidth="1"/>
    <col min="12" max="12" width="3.7109375" style="42" customWidth="1"/>
    <col min="13" max="14" width="9.140625" style="42"/>
    <col min="15" max="15" width="2.28515625" style="42" customWidth="1"/>
    <col min="16" max="16" width="3.7109375" style="42" customWidth="1"/>
    <col min="17" max="18" width="9.140625" style="42"/>
    <col min="19" max="19" width="2.28515625" style="42" customWidth="1"/>
    <col min="20" max="22" width="9.140625" style="42"/>
    <col min="23" max="23" width="2.28515625" style="42" customWidth="1"/>
    <col min="24" max="16384" width="9.140625" style="42"/>
  </cols>
  <sheetData>
    <row r="2" spans="2:20" x14ac:dyDescent="0.25">
      <c r="B2" s="41" t="s">
        <v>39</v>
      </c>
      <c r="T2" s="44" t="s">
        <v>40</v>
      </c>
    </row>
    <row r="5" spans="2:20" x14ac:dyDescent="0.25">
      <c r="E5" s="43"/>
    </row>
    <row r="7" spans="2:20" x14ac:dyDescent="0.25">
      <c r="I7" s="43"/>
    </row>
    <row r="10" spans="2:20" x14ac:dyDescent="0.25">
      <c r="I10" s="43"/>
    </row>
    <row r="15" spans="2:20" x14ac:dyDescent="0.25">
      <c r="M15" s="43"/>
    </row>
    <row r="17" spans="2:17" x14ac:dyDescent="0.25">
      <c r="Q17" s="43"/>
    </row>
    <row r="20" spans="2:17" x14ac:dyDescent="0.25">
      <c r="Q20" s="43"/>
    </row>
    <row r="22" spans="2:17" x14ac:dyDescent="0.25">
      <c r="E22" s="43" t="s">
        <v>81</v>
      </c>
      <c r="I22" s="43" t="s">
        <v>70</v>
      </c>
      <c r="M22" s="42" t="s">
        <v>82</v>
      </c>
      <c r="Q22" s="43" t="s">
        <v>71</v>
      </c>
    </row>
    <row r="23" spans="2:17" x14ac:dyDescent="0.25">
      <c r="B23" s="45"/>
      <c r="E23" s="43" t="s">
        <v>72</v>
      </c>
      <c r="I23" s="42" t="s">
        <v>73</v>
      </c>
      <c r="M23" s="42" t="s">
        <v>72</v>
      </c>
      <c r="Q23" s="42" t="s">
        <v>73</v>
      </c>
    </row>
    <row r="25" spans="2:17" x14ac:dyDescent="0.25">
      <c r="E25" s="43"/>
      <c r="I25" s="43"/>
      <c r="M25" s="43"/>
      <c r="Q25" s="43"/>
    </row>
    <row r="27" spans="2:17" x14ac:dyDescent="0.25">
      <c r="Q27" s="43"/>
    </row>
    <row r="30" spans="2:17" x14ac:dyDescent="0.25">
      <c r="Q30" s="43"/>
    </row>
    <row r="35" spans="5:13" x14ac:dyDescent="0.25">
      <c r="M35" s="43"/>
    </row>
    <row r="37" spans="5:13" x14ac:dyDescent="0.25">
      <c r="I37" s="43"/>
    </row>
    <row r="40" spans="5:13" x14ac:dyDescent="0.25">
      <c r="I40" s="43"/>
    </row>
    <row r="45" spans="5:13" x14ac:dyDescent="0.25">
      <c r="E45" s="43"/>
    </row>
    <row r="1000" spans="190:204" x14ac:dyDescent="0.25">
      <c r="GH1000" s="42" t="s">
        <v>42</v>
      </c>
      <c r="GI1000" s="42" t="s">
        <v>43</v>
      </c>
      <c r="GJ1000" s="42" t="s">
        <v>44</v>
      </c>
      <c r="GK1000" s="42" t="s">
        <v>45</v>
      </c>
      <c r="GL1000" s="42" t="s">
        <v>46</v>
      </c>
      <c r="GM1000" s="42" t="s">
        <v>47</v>
      </c>
      <c r="GN1000" s="42" t="s">
        <v>48</v>
      </c>
      <c r="GO1000" s="42" t="s">
        <v>49</v>
      </c>
      <c r="GP1000" s="42" t="s">
        <v>50</v>
      </c>
      <c r="GQ1000" s="42" t="s">
        <v>51</v>
      </c>
      <c r="GR1000" s="42" t="s">
        <v>52</v>
      </c>
      <c r="GS1000" s="42" t="s">
        <v>53</v>
      </c>
      <c r="GT1000" s="42" t="s">
        <v>54</v>
      </c>
      <c r="GU1000" s="42" t="s">
        <v>55</v>
      </c>
      <c r="GV1000" s="42" t="s">
        <v>56</v>
      </c>
    </row>
    <row r="1001" spans="190:204" x14ac:dyDescent="0.25">
      <c r="GH1001" s="42">
        <v>0</v>
      </c>
      <c r="GI1001" s="42" t="s">
        <v>57</v>
      </c>
      <c r="GJ1001" s="42">
        <v>0</v>
      </c>
      <c r="GK1001" s="42">
        <v>0</v>
      </c>
      <c r="GL1001" s="42">
        <v>0</v>
      </c>
      <c r="GM1001" s="42" t="s">
        <v>12</v>
      </c>
      <c r="GN1001" s="42">
        <v>3</v>
      </c>
      <c r="GO1001" s="42">
        <v>1</v>
      </c>
      <c r="GP1001" s="42">
        <v>2</v>
      </c>
      <c r="GQ1001" s="42">
        <v>3</v>
      </c>
      <c r="GR1001" s="42">
        <v>0</v>
      </c>
      <c r="GS1001" s="42">
        <v>0</v>
      </c>
      <c r="GT1001" s="42">
        <v>22</v>
      </c>
      <c r="GU1001" s="42">
        <v>1</v>
      </c>
      <c r="GV1001" s="42" t="b">
        <v>1</v>
      </c>
    </row>
    <row r="1002" spans="190:204" x14ac:dyDescent="0.25">
      <c r="GH1002" s="42">
        <v>1</v>
      </c>
      <c r="GK1002" s="42">
        <v>0</v>
      </c>
      <c r="GL1002" s="42">
        <v>0</v>
      </c>
      <c r="GM1002" s="42" t="s">
        <v>59</v>
      </c>
      <c r="GN1002" s="42">
        <v>0</v>
      </c>
      <c r="GO1002" s="42">
        <v>0</v>
      </c>
      <c r="GP1002" s="42">
        <v>0</v>
      </c>
      <c r="GQ1002" s="42">
        <v>0</v>
      </c>
      <c r="GR1002" s="42">
        <v>0</v>
      </c>
      <c r="GS1002" s="42">
        <v>0</v>
      </c>
      <c r="GT1002" s="42">
        <v>2</v>
      </c>
      <c r="GU1002" s="42">
        <v>5</v>
      </c>
      <c r="GV1002" s="42" t="b">
        <v>1</v>
      </c>
    </row>
    <row r="1003" spans="190:204" x14ac:dyDescent="0.25">
      <c r="GH1003" s="42">
        <v>2</v>
      </c>
      <c r="GK1003" s="42">
        <v>0</v>
      </c>
      <c r="GL1003" s="42">
        <v>0</v>
      </c>
      <c r="GM1003" s="42" t="s">
        <v>58</v>
      </c>
      <c r="GN1003" s="42">
        <v>3</v>
      </c>
      <c r="GO1003" s="42">
        <v>4</v>
      </c>
      <c r="GP1003" s="42">
        <v>5</v>
      </c>
      <c r="GQ1003" s="42">
        <v>6</v>
      </c>
      <c r="GR1003" s="42">
        <v>0</v>
      </c>
      <c r="GS1003" s="42">
        <v>0</v>
      </c>
      <c r="GT1003" s="42">
        <v>22</v>
      </c>
      <c r="GU1003" s="42">
        <v>5</v>
      </c>
      <c r="GV1003" s="42" t="b">
        <v>1</v>
      </c>
    </row>
    <row r="1004" spans="190:204" x14ac:dyDescent="0.25">
      <c r="GH1004" s="42">
        <v>3</v>
      </c>
      <c r="GK1004" s="42">
        <v>0</v>
      </c>
      <c r="GL1004" s="42">
        <v>0</v>
      </c>
      <c r="GM1004" s="42" t="s">
        <v>59</v>
      </c>
      <c r="GN1004" s="42">
        <v>0</v>
      </c>
      <c r="GO1004" s="42">
        <v>0</v>
      </c>
      <c r="GP1004" s="42">
        <v>0</v>
      </c>
      <c r="GQ1004" s="42">
        <v>0</v>
      </c>
      <c r="GR1004" s="42">
        <v>0</v>
      </c>
      <c r="GS1004" s="42">
        <v>0</v>
      </c>
      <c r="GT1004" s="42">
        <v>42</v>
      </c>
      <c r="GU1004" s="42">
        <v>5</v>
      </c>
      <c r="GV1004" s="42" t="b">
        <v>1</v>
      </c>
    </row>
    <row r="1005" spans="190:204" x14ac:dyDescent="0.25">
      <c r="GH1005" s="42">
        <v>4</v>
      </c>
      <c r="GL1005" s="42">
        <v>2</v>
      </c>
      <c r="GM1005" s="42" t="s">
        <v>59</v>
      </c>
      <c r="GN1005" s="42">
        <v>0</v>
      </c>
      <c r="GO1005" s="42">
        <v>0</v>
      </c>
      <c r="GP1005" s="42">
        <v>0</v>
      </c>
      <c r="GQ1005" s="42">
        <v>0</v>
      </c>
      <c r="GR1005" s="42">
        <v>0</v>
      </c>
      <c r="GS1005" s="42">
        <v>0</v>
      </c>
      <c r="GT1005" s="42">
        <v>7</v>
      </c>
      <c r="GU1005" s="42">
        <v>9</v>
      </c>
      <c r="GV1005" s="42" t="b">
        <v>1</v>
      </c>
    </row>
    <row r="1006" spans="190:204" x14ac:dyDescent="0.25">
      <c r="GH1006" s="42">
        <v>5</v>
      </c>
      <c r="GL1006" s="42">
        <v>2</v>
      </c>
      <c r="GM1006" s="42" t="s">
        <v>12</v>
      </c>
      <c r="GN1006" s="42">
        <v>3</v>
      </c>
      <c r="GO1006" s="42">
        <v>7</v>
      </c>
      <c r="GP1006" s="42">
        <v>8</v>
      </c>
      <c r="GQ1006" s="42">
        <v>9</v>
      </c>
      <c r="GR1006" s="42">
        <v>0</v>
      </c>
      <c r="GS1006" s="42">
        <v>0</v>
      </c>
      <c r="GT1006" s="42">
        <v>22</v>
      </c>
      <c r="GU1006" s="42">
        <v>9</v>
      </c>
      <c r="GV1006" s="42" t="b">
        <v>1</v>
      </c>
    </row>
    <row r="1007" spans="190:204" x14ac:dyDescent="0.25">
      <c r="GH1007" s="42">
        <v>6</v>
      </c>
      <c r="GL1007" s="42">
        <v>2</v>
      </c>
      <c r="GM1007" s="42" t="s">
        <v>59</v>
      </c>
      <c r="GN1007" s="42">
        <v>0</v>
      </c>
      <c r="GO1007" s="42">
        <v>0</v>
      </c>
      <c r="GP1007" s="42">
        <v>0</v>
      </c>
      <c r="GQ1007" s="42">
        <v>0</v>
      </c>
      <c r="GR1007" s="42">
        <v>0</v>
      </c>
      <c r="GS1007" s="42">
        <v>0</v>
      </c>
      <c r="GT1007" s="42">
        <v>37</v>
      </c>
      <c r="GU1007" s="42">
        <v>9</v>
      </c>
      <c r="GV1007" s="42" t="b">
        <v>1</v>
      </c>
    </row>
    <row r="1008" spans="190:204" x14ac:dyDescent="0.25">
      <c r="GH1008" s="42">
        <v>7</v>
      </c>
      <c r="GK1008" s="42">
        <v>0</v>
      </c>
      <c r="GL1008" s="42">
        <v>5</v>
      </c>
      <c r="GM1008" s="42" t="s">
        <v>59</v>
      </c>
      <c r="GN1008" s="42">
        <v>0</v>
      </c>
      <c r="GO1008" s="42">
        <v>0</v>
      </c>
      <c r="GP1008" s="42">
        <v>0</v>
      </c>
      <c r="GQ1008" s="42">
        <v>0</v>
      </c>
      <c r="GR1008" s="42">
        <v>0</v>
      </c>
      <c r="GS1008" s="42">
        <v>0</v>
      </c>
      <c r="GT1008" s="42">
        <v>12</v>
      </c>
      <c r="GU1008" s="42">
        <v>13</v>
      </c>
      <c r="GV1008" s="42" t="b">
        <v>1</v>
      </c>
    </row>
    <row r="1009" spans="190:204" x14ac:dyDescent="0.25">
      <c r="GH1009" s="42">
        <v>8</v>
      </c>
      <c r="GK1009" s="42">
        <v>0</v>
      </c>
      <c r="GL1009" s="42">
        <v>5</v>
      </c>
      <c r="GM1009" s="42" t="s">
        <v>58</v>
      </c>
      <c r="GN1009" s="42">
        <v>3</v>
      </c>
      <c r="GO1009" s="42">
        <v>10</v>
      </c>
      <c r="GP1009" s="42">
        <v>11</v>
      </c>
      <c r="GQ1009" s="42">
        <v>12</v>
      </c>
      <c r="GR1009" s="42">
        <v>0</v>
      </c>
      <c r="GS1009" s="42">
        <v>0</v>
      </c>
      <c r="GT1009" s="42">
        <v>22</v>
      </c>
      <c r="GU1009" s="42">
        <v>13</v>
      </c>
      <c r="GV1009" s="42" t="b">
        <v>1</v>
      </c>
    </row>
    <row r="1010" spans="190:204" x14ac:dyDescent="0.25">
      <c r="GH1010" s="42">
        <v>9</v>
      </c>
      <c r="GK1010" s="42">
        <v>0</v>
      </c>
      <c r="GL1010" s="42">
        <v>5</v>
      </c>
      <c r="GM1010" s="42" t="s">
        <v>59</v>
      </c>
      <c r="GN1010" s="42">
        <v>0</v>
      </c>
      <c r="GO1010" s="42">
        <v>0</v>
      </c>
      <c r="GP1010" s="42">
        <v>0</v>
      </c>
      <c r="GQ1010" s="42">
        <v>0</v>
      </c>
      <c r="GR1010" s="42">
        <v>0</v>
      </c>
      <c r="GS1010" s="42">
        <v>0</v>
      </c>
      <c r="GT1010" s="42">
        <v>32</v>
      </c>
      <c r="GU1010" s="42">
        <v>13</v>
      </c>
      <c r="GV1010" s="42" t="b">
        <v>1</v>
      </c>
    </row>
    <row r="1011" spans="190:204" x14ac:dyDescent="0.25">
      <c r="GH1011" s="42">
        <v>10</v>
      </c>
      <c r="GL1011" s="42">
        <v>8</v>
      </c>
      <c r="GM1011" s="42" t="s">
        <v>59</v>
      </c>
      <c r="GN1011" s="42">
        <v>0</v>
      </c>
      <c r="GO1011" s="42">
        <v>0</v>
      </c>
      <c r="GP1011" s="42">
        <v>0</v>
      </c>
      <c r="GQ1011" s="42">
        <v>0</v>
      </c>
      <c r="GR1011" s="42">
        <v>0</v>
      </c>
      <c r="GS1011" s="42">
        <v>0</v>
      </c>
      <c r="GT1011" s="42">
        <v>17</v>
      </c>
      <c r="GU1011" s="42">
        <v>17</v>
      </c>
      <c r="GV1011" s="42" t="b">
        <v>1</v>
      </c>
    </row>
    <row r="1012" spans="190:204" x14ac:dyDescent="0.25">
      <c r="GH1012" s="42">
        <v>11</v>
      </c>
      <c r="GL1012" s="42">
        <v>8</v>
      </c>
      <c r="GM1012" s="42" t="s">
        <v>59</v>
      </c>
      <c r="GN1012" s="42">
        <v>0</v>
      </c>
      <c r="GO1012" s="42">
        <v>0</v>
      </c>
      <c r="GP1012" s="42">
        <v>0</v>
      </c>
      <c r="GQ1012" s="42">
        <v>0</v>
      </c>
      <c r="GR1012" s="42">
        <v>0</v>
      </c>
      <c r="GS1012" s="42">
        <v>0</v>
      </c>
      <c r="GT1012" s="42">
        <v>22</v>
      </c>
      <c r="GU1012" s="42">
        <v>17</v>
      </c>
      <c r="GV1012" s="42" t="b">
        <v>1</v>
      </c>
    </row>
    <row r="1013" spans="190:204" x14ac:dyDescent="0.25">
      <c r="GH1013" s="42">
        <v>12</v>
      </c>
      <c r="GL1013" s="42">
        <v>8</v>
      </c>
      <c r="GM1013" s="42" t="s">
        <v>59</v>
      </c>
      <c r="GN1013" s="42">
        <v>0</v>
      </c>
      <c r="GO1013" s="42">
        <v>0</v>
      </c>
      <c r="GP1013" s="42">
        <v>0</v>
      </c>
      <c r="GQ1013" s="42">
        <v>0</v>
      </c>
      <c r="GR1013" s="42">
        <v>0</v>
      </c>
      <c r="GS1013" s="42">
        <v>0</v>
      </c>
      <c r="GT1013" s="42">
        <v>27</v>
      </c>
      <c r="GU1013" s="42">
        <v>17</v>
      </c>
      <c r="GV1013" s="42" t="b">
        <v>1</v>
      </c>
    </row>
  </sheetData>
  <sheetProtection selectLockedCells="1" selectUnlockedCells="1"/>
  <pageMargins left="0.75" right="0.75" top="1" bottom="1" header="0.5" footer="0.5"/>
  <pageSetup scale="84" orientation="landscape" r:id="rId1"/>
  <headerFooter alignWithMargins="0">
    <oddFooter>&amp;l&amp;bTreePlan Academic Version, Not Licensed For Commercial Use&amp;r&amp;bwww.TreePlan.com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V1014"/>
  <sheetViews>
    <sheetView showGridLines="0" topLeftCell="A2" zoomScale="80" zoomScaleNormal="80" workbookViewId="0">
      <selection activeCell="AC41" sqref="AC41"/>
    </sheetView>
  </sheetViews>
  <sheetFormatPr defaultRowHeight="15" x14ac:dyDescent="0.25"/>
  <cols>
    <col min="1" max="2" width="9.140625" style="42"/>
    <col min="3" max="3" width="2.28515625" style="42" customWidth="1"/>
    <col min="4" max="4" width="3.7109375" style="42" customWidth="1"/>
    <col min="5" max="5" width="9.140625" style="42"/>
    <col min="6" max="6" width="9.140625" style="42" customWidth="1"/>
    <col min="7" max="7" width="2.28515625" style="42" customWidth="1"/>
    <col min="8" max="8" width="3.7109375" style="42" customWidth="1"/>
    <col min="9" max="10" width="9.140625" style="42"/>
    <col min="11" max="11" width="2.28515625" style="42" customWidth="1"/>
    <col min="12" max="12" width="3.7109375" style="42" customWidth="1"/>
    <col min="13" max="13" width="9.140625" style="46"/>
    <col min="14" max="14" width="9.140625" style="42"/>
    <col min="15" max="15" width="2.28515625" style="42" customWidth="1"/>
    <col min="16" max="16" width="3.7109375" style="42" customWidth="1"/>
    <col min="17" max="17" width="9.140625" style="42"/>
    <col min="18" max="18" width="10.28515625" style="42" customWidth="1"/>
    <col min="19" max="19" width="2.28515625" style="42" customWidth="1"/>
    <col min="20" max="20" width="3.7109375" style="42" customWidth="1"/>
    <col min="21" max="21" width="9.140625" style="46"/>
    <col min="22" max="22" width="9.140625" style="42"/>
    <col min="23" max="23" width="2.28515625" style="42" customWidth="1"/>
    <col min="24" max="26" width="9.140625" style="42"/>
    <col min="27" max="27" width="2.28515625" style="42" customWidth="1"/>
    <col min="28" max="16384" width="9.140625" style="42"/>
  </cols>
  <sheetData>
    <row r="2" spans="2:24" x14ac:dyDescent="0.25">
      <c r="B2" s="41" t="s">
        <v>39</v>
      </c>
      <c r="X2" s="44" t="s">
        <v>40</v>
      </c>
    </row>
    <row r="3" spans="2:24" x14ac:dyDescent="0.25">
      <c r="E3" s="42" t="s">
        <v>74</v>
      </c>
    </row>
    <row r="4" spans="2:24" x14ac:dyDescent="0.25">
      <c r="X4" s="49" t="s">
        <v>75</v>
      </c>
    </row>
    <row r="5" spans="2:24" x14ac:dyDescent="0.25">
      <c r="E5" s="50" t="s">
        <v>75</v>
      </c>
      <c r="F5" s="51"/>
    </row>
    <row r="8" spans="2:24" x14ac:dyDescent="0.25">
      <c r="Q8" s="42" t="s">
        <v>13</v>
      </c>
    </row>
    <row r="9" spans="2:24" x14ac:dyDescent="0.25">
      <c r="X9" s="42">
        <f>SUM(Q10,M18,I26,E33)</f>
        <v>8</v>
      </c>
    </row>
    <row r="10" spans="2:24" x14ac:dyDescent="0.25">
      <c r="Q10" s="50">
        <v>8</v>
      </c>
      <c r="R10" s="42">
        <f>X9</f>
        <v>8</v>
      </c>
    </row>
    <row r="12" spans="2:24" x14ac:dyDescent="0.25">
      <c r="U12" s="46">
        <v>0.3</v>
      </c>
    </row>
    <row r="13" spans="2:24" x14ac:dyDescent="0.25">
      <c r="U13" s="46" t="s">
        <v>14</v>
      </c>
    </row>
    <row r="14" spans="2:24" x14ac:dyDescent="0.25">
      <c r="X14" s="42">
        <f>SUM(U15,Q17,M18,I26,E33)</f>
        <v>0</v>
      </c>
    </row>
    <row r="15" spans="2:24" x14ac:dyDescent="0.25">
      <c r="M15" s="46">
        <v>0.8</v>
      </c>
      <c r="Q15" s="42" t="s">
        <v>22</v>
      </c>
      <c r="U15" s="63">
        <v>0</v>
      </c>
      <c r="V15" s="42">
        <f>X14</f>
        <v>0</v>
      </c>
    </row>
    <row r="16" spans="2:24" x14ac:dyDescent="0.25">
      <c r="M16" s="46" t="s">
        <v>15</v>
      </c>
      <c r="O16" s="53"/>
    </row>
    <row r="17" spans="2:24" x14ac:dyDescent="0.25">
      <c r="B17" s="45"/>
      <c r="O17" s="47">
        <f>IF(O18=R10,1,IF(O18=R17,2,IF(O18=R27,3)))</f>
        <v>2</v>
      </c>
      <c r="Q17" s="50">
        <v>0</v>
      </c>
      <c r="R17" s="42">
        <f>IF(ABS(1-SUM(U12,U17))&lt;=0.00001,SUM(U12*V15,U17*V20),NA())</f>
        <v>7</v>
      </c>
      <c r="U17" s="46">
        <f>1-U12</f>
        <v>0.7</v>
      </c>
    </row>
    <row r="18" spans="2:24" x14ac:dyDescent="0.25">
      <c r="C18" s="47">
        <f>IF(B19=F5,1,IF(B19=F33,2))</f>
        <v>2</v>
      </c>
      <c r="M18" s="63">
        <v>0</v>
      </c>
      <c r="O18" s="54">
        <f>MIN(R10,R17,R27)</f>
        <v>7</v>
      </c>
      <c r="U18" s="46" t="s">
        <v>16</v>
      </c>
    </row>
    <row r="19" spans="2:24" x14ac:dyDescent="0.25">
      <c r="B19" s="42">
        <f>MIN(F5,F33)</f>
        <v>2.8000000000000003</v>
      </c>
      <c r="X19" s="42">
        <f>SUM(U20,Q17,M18,I26,E33)</f>
        <v>10</v>
      </c>
    </row>
    <row r="20" spans="2:24" x14ac:dyDescent="0.25">
      <c r="U20" s="63">
        <v>10</v>
      </c>
      <c r="V20" s="42">
        <f>X19</f>
        <v>10</v>
      </c>
    </row>
    <row r="22" spans="2:24" x14ac:dyDescent="0.25">
      <c r="U22" s="46">
        <v>0.4</v>
      </c>
    </row>
    <row r="23" spans="2:24" x14ac:dyDescent="0.25">
      <c r="I23" s="52">
        <v>0.5</v>
      </c>
      <c r="U23" s="46" t="s">
        <v>17</v>
      </c>
    </row>
    <row r="24" spans="2:24" x14ac:dyDescent="0.25">
      <c r="I24" s="42" t="s">
        <v>18</v>
      </c>
      <c r="K24" s="53"/>
      <c r="X24" s="42">
        <f>SUM(U25,Q27,M18,I26,E33)</f>
        <v>5</v>
      </c>
    </row>
    <row r="25" spans="2:24" x14ac:dyDescent="0.25">
      <c r="Q25" s="42" t="s">
        <v>23</v>
      </c>
      <c r="U25" s="63">
        <v>5</v>
      </c>
      <c r="V25" s="42">
        <f>X24</f>
        <v>5</v>
      </c>
    </row>
    <row r="26" spans="2:24" x14ac:dyDescent="0.25">
      <c r="I26" s="50">
        <v>0</v>
      </c>
      <c r="J26" s="42">
        <f>IF(ABS(1-SUM(M15,M32))&lt;=0.00001,SUM(M15*O18,M32*N35),NA())</f>
        <v>5.6000000000000005</v>
      </c>
    </row>
    <row r="27" spans="2:24" x14ac:dyDescent="0.25">
      <c r="Q27" s="50">
        <v>0</v>
      </c>
      <c r="R27" s="42">
        <f>IF(ABS(1-SUM(U22,U27))&lt;=0.00001,SUM(U22*V25,U27*V30),NA())</f>
        <v>11</v>
      </c>
      <c r="U27" s="46">
        <f>1-U22</f>
        <v>0.6</v>
      </c>
    </row>
    <row r="28" spans="2:24" x14ac:dyDescent="0.25">
      <c r="U28" s="46" t="s">
        <v>19</v>
      </c>
    </row>
    <row r="29" spans="2:24" x14ac:dyDescent="0.25">
      <c r="X29" s="42">
        <f>SUM(U30,Q27,M18,I26,E33)</f>
        <v>15</v>
      </c>
    </row>
    <row r="30" spans="2:24" x14ac:dyDescent="0.25">
      <c r="U30" s="63">
        <v>15</v>
      </c>
      <c r="V30" s="42">
        <f>X29</f>
        <v>15</v>
      </c>
    </row>
    <row r="31" spans="2:24" x14ac:dyDescent="0.25">
      <c r="E31" s="42" t="s">
        <v>20</v>
      </c>
      <c r="G31" s="53" t="s">
        <v>78</v>
      </c>
    </row>
    <row r="32" spans="2:24" x14ac:dyDescent="0.25">
      <c r="M32" s="46">
        <f>1-M15</f>
        <v>0.19999999999999996</v>
      </c>
    </row>
    <row r="33" spans="5:24" x14ac:dyDescent="0.25">
      <c r="E33" s="50">
        <v>0</v>
      </c>
      <c r="F33" s="42">
        <f>IF(ABS(1-SUM(I23,I37))&lt;=0.00001,SUM(I23*J26,I37*J40),NA())</f>
        <v>2.8000000000000003</v>
      </c>
      <c r="M33" s="46" t="s">
        <v>21</v>
      </c>
    </row>
    <row r="34" spans="5:24" x14ac:dyDescent="0.25">
      <c r="X34" s="42">
        <f>SUM(M35,I26,E33)</f>
        <v>0</v>
      </c>
    </row>
    <row r="35" spans="5:24" x14ac:dyDescent="0.25">
      <c r="M35" s="63">
        <v>0</v>
      </c>
      <c r="N35" s="42">
        <f>X34</f>
        <v>0</v>
      </c>
    </row>
    <row r="37" spans="5:24" x14ac:dyDescent="0.25">
      <c r="I37" s="52">
        <f>1-I23</f>
        <v>0.5</v>
      </c>
    </row>
    <row r="38" spans="5:24" x14ac:dyDescent="0.25">
      <c r="I38" s="42" t="s">
        <v>31</v>
      </c>
    </row>
    <row r="39" spans="5:24" x14ac:dyDescent="0.25">
      <c r="X39" s="42">
        <f>SUM(I40,E33)</f>
        <v>0</v>
      </c>
    </row>
    <row r="40" spans="5:24" x14ac:dyDescent="0.25">
      <c r="I40" s="50">
        <v>0</v>
      </c>
      <c r="J40" s="42">
        <f>X39</f>
        <v>0</v>
      </c>
    </row>
    <row r="1000" spans="189:204" x14ac:dyDescent="0.25">
      <c r="GH1000" s="42" t="s">
        <v>42</v>
      </c>
      <c r="GI1000" s="42" t="s">
        <v>43</v>
      </c>
      <c r="GJ1000" s="42" t="s">
        <v>44</v>
      </c>
      <c r="GK1000" s="42" t="s">
        <v>45</v>
      </c>
      <c r="GL1000" s="42" t="s">
        <v>46</v>
      </c>
      <c r="GM1000" s="42" t="s">
        <v>47</v>
      </c>
      <c r="GN1000" s="42" t="s">
        <v>48</v>
      </c>
      <c r="GO1000" s="42" t="s">
        <v>49</v>
      </c>
      <c r="GP1000" s="42" t="s">
        <v>50</v>
      </c>
      <c r="GQ1000" s="42" t="s">
        <v>51</v>
      </c>
      <c r="GR1000" s="42" t="s">
        <v>52</v>
      </c>
      <c r="GS1000" s="42" t="s">
        <v>53</v>
      </c>
      <c r="GT1000" s="42" t="s">
        <v>54</v>
      </c>
      <c r="GU1000" s="42" t="s">
        <v>55</v>
      </c>
      <c r="GV1000" s="42" t="s">
        <v>56</v>
      </c>
    </row>
    <row r="1001" spans="189:204" x14ac:dyDescent="0.25">
      <c r="GG1001" s="42">
        <v>0</v>
      </c>
      <c r="GH1001" s="42">
        <v>0</v>
      </c>
      <c r="GI1001" s="42" t="s">
        <v>57</v>
      </c>
      <c r="GJ1001" s="42">
        <v>0</v>
      </c>
      <c r="GK1001" s="42">
        <v>0</v>
      </c>
      <c r="GL1001" s="42">
        <v>0</v>
      </c>
      <c r="GM1001" s="42" t="s">
        <v>12</v>
      </c>
      <c r="GN1001" s="42">
        <v>2</v>
      </c>
      <c r="GO1001" s="42">
        <v>1</v>
      </c>
      <c r="GP1001" s="42">
        <v>2</v>
      </c>
      <c r="GQ1001" s="42">
        <v>0</v>
      </c>
      <c r="GR1001" s="42">
        <v>0</v>
      </c>
      <c r="GS1001" s="42">
        <v>0</v>
      </c>
      <c r="GT1001" s="42">
        <v>16</v>
      </c>
      <c r="GU1001" s="42">
        <v>1</v>
      </c>
      <c r="GV1001" s="42" t="b">
        <v>1</v>
      </c>
    </row>
    <row r="1002" spans="189:204" x14ac:dyDescent="0.25">
      <c r="GG1002" s="42">
        <v>0</v>
      </c>
      <c r="GH1002" s="42">
        <v>1</v>
      </c>
      <c r="GK1002" s="42">
        <v>0</v>
      </c>
      <c r="GL1002" s="42">
        <v>0</v>
      </c>
      <c r="GM1002" s="42" t="s">
        <v>59</v>
      </c>
      <c r="GN1002" s="42">
        <v>0</v>
      </c>
      <c r="GO1002" s="42">
        <v>0</v>
      </c>
      <c r="GP1002" s="42">
        <v>0</v>
      </c>
      <c r="GQ1002" s="42">
        <v>0</v>
      </c>
      <c r="GR1002" s="42">
        <v>0</v>
      </c>
      <c r="GS1002" s="42">
        <v>0</v>
      </c>
      <c r="GT1002" s="42">
        <v>2</v>
      </c>
      <c r="GU1002" s="42">
        <v>5</v>
      </c>
      <c r="GV1002" s="42" t="b">
        <v>1</v>
      </c>
    </row>
    <row r="1003" spans="189:204" x14ac:dyDescent="0.25">
      <c r="GG1003" s="42">
        <v>0</v>
      </c>
      <c r="GH1003" s="42">
        <v>2</v>
      </c>
      <c r="GK1003" s="42">
        <v>0</v>
      </c>
      <c r="GL1003" s="42">
        <v>0</v>
      </c>
      <c r="GM1003" s="42" t="s">
        <v>58</v>
      </c>
      <c r="GN1003" s="42">
        <v>2</v>
      </c>
      <c r="GO1003" s="42">
        <v>3</v>
      </c>
      <c r="GP1003" s="42">
        <v>4</v>
      </c>
      <c r="GQ1003" s="42">
        <v>0</v>
      </c>
      <c r="GR1003" s="42">
        <v>0</v>
      </c>
      <c r="GS1003" s="42">
        <v>0</v>
      </c>
      <c r="GT1003" s="42">
        <v>30</v>
      </c>
      <c r="GU1003" s="42">
        <v>5</v>
      </c>
      <c r="GV1003" s="42" t="b">
        <v>1</v>
      </c>
    </row>
    <row r="1004" spans="189:204" x14ac:dyDescent="0.25">
      <c r="GG1004" s="42">
        <v>0</v>
      </c>
      <c r="GH1004" s="42">
        <v>3</v>
      </c>
      <c r="GL1004" s="42">
        <v>2</v>
      </c>
      <c r="GM1004" s="42" t="s">
        <v>58</v>
      </c>
      <c r="GN1004" s="42">
        <v>2</v>
      </c>
      <c r="GO1004" s="42">
        <v>5</v>
      </c>
      <c r="GP1004" s="42">
        <v>6</v>
      </c>
      <c r="GQ1004" s="42">
        <v>0</v>
      </c>
      <c r="GR1004" s="42">
        <v>0</v>
      </c>
      <c r="GS1004" s="42">
        <v>0</v>
      </c>
      <c r="GT1004" s="42">
        <v>23</v>
      </c>
      <c r="GU1004" s="42">
        <v>9</v>
      </c>
      <c r="GV1004" s="42" t="b">
        <v>1</v>
      </c>
    </row>
    <row r="1005" spans="189:204" x14ac:dyDescent="0.25">
      <c r="GG1005" s="42">
        <v>0</v>
      </c>
      <c r="GH1005" s="42">
        <v>4</v>
      </c>
      <c r="GL1005" s="42">
        <v>2</v>
      </c>
      <c r="GM1005" s="42" t="s">
        <v>59</v>
      </c>
      <c r="GN1005" s="42">
        <v>0</v>
      </c>
      <c r="GO1005" s="42">
        <v>0</v>
      </c>
      <c r="GP1005" s="42">
        <v>0</v>
      </c>
      <c r="GQ1005" s="42">
        <v>0</v>
      </c>
      <c r="GR1005" s="42">
        <v>0</v>
      </c>
      <c r="GS1005" s="42">
        <v>0</v>
      </c>
      <c r="GT1005" s="42">
        <v>37</v>
      </c>
      <c r="GU1005" s="42">
        <v>9</v>
      </c>
      <c r="GV1005" s="42" t="b">
        <v>1</v>
      </c>
    </row>
    <row r="1006" spans="189:204" x14ac:dyDescent="0.25">
      <c r="GG1006" s="42">
        <v>0</v>
      </c>
      <c r="GH1006" s="42">
        <v>5</v>
      </c>
      <c r="GL1006" s="42">
        <v>3</v>
      </c>
      <c r="GM1006" s="42" t="s">
        <v>12</v>
      </c>
      <c r="GN1006" s="42">
        <v>3</v>
      </c>
      <c r="GO1006" s="42">
        <v>7</v>
      </c>
      <c r="GP1006" s="42">
        <v>8</v>
      </c>
      <c r="GQ1006" s="42">
        <v>9</v>
      </c>
      <c r="GR1006" s="42">
        <v>0</v>
      </c>
      <c r="GS1006" s="42">
        <v>0</v>
      </c>
      <c r="GT1006" s="42">
        <v>15</v>
      </c>
      <c r="GU1006" s="42">
        <v>13</v>
      </c>
      <c r="GV1006" s="42" t="b">
        <v>1</v>
      </c>
    </row>
    <row r="1007" spans="189:204" x14ac:dyDescent="0.25">
      <c r="GG1007" s="42">
        <v>0</v>
      </c>
      <c r="GH1007" s="42">
        <v>6</v>
      </c>
      <c r="GL1007" s="42">
        <v>3</v>
      </c>
      <c r="GM1007" s="42" t="s">
        <v>59</v>
      </c>
      <c r="GN1007" s="42">
        <v>0</v>
      </c>
      <c r="GO1007" s="42">
        <v>0</v>
      </c>
      <c r="GP1007" s="42">
        <v>0</v>
      </c>
      <c r="GQ1007" s="42">
        <v>0</v>
      </c>
      <c r="GR1007" s="42">
        <v>0</v>
      </c>
      <c r="GS1007" s="42">
        <v>0</v>
      </c>
      <c r="GT1007" s="42">
        <v>32</v>
      </c>
      <c r="GU1007" s="42">
        <v>13</v>
      </c>
      <c r="GV1007" s="42" t="b">
        <v>1</v>
      </c>
    </row>
    <row r="1008" spans="189:204" x14ac:dyDescent="0.25">
      <c r="GG1008" s="42">
        <v>0</v>
      </c>
      <c r="GH1008" s="42">
        <v>7</v>
      </c>
      <c r="GK1008" s="42">
        <v>0</v>
      </c>
      <c r="GL1008" s="42">
        <v>5</v>
      </c>
      <c r="GM1008" s="42" t="s">
        <v>59</v>
      </c>
      <c r="GN1008" s="42">
        <v>0</v>
      </c>
      <c r="GO1008" s="42">
        <v>0</v>
      </c>
      <c r="GP1008" s="42">
        <v>0</v>
      </c>
      <c r="GQ1008" s="42">
        <v>0</v>
      </c>
      <c r="GR1008" s="42">
        <v>0</v>
      </c>
      <c r="GS1008" s="42">
        <v>0</v>
      </c>
      <c r="GT1008" s="42">
        <v>7</v>
      </c>
      <c r="GU1008" s="42">
        <v>17</v>
      </c>
      <c r="GV1008" s="42" t="b">
        <v>1</v>
      </c>
    </row>
    <row r="1009" spans="189:204" x14ac:dyDescent="0.25">
      <c r="GG1009" s="42">
        <v>9</v>
      </c>
      <c r="GH1009" s="42">
        <v>8</v>
      </c>
      <c r="GK1009" s="42">
        <v>0</v>
      </c>
      <c r="GL1009" s="42">
        <v>5</v>
      </c>
      <c r="GM1009" s="42" t="s">
        <v>58</v>
      </c>
      <c r="GN1009" s="42">
        <v>2</v>
      </c>
      <c r="GO1009" s="42">
        <v>10</v>
      </c>
      <c r="GP1009" s="42">
        <v>11</v>
      </c>
      <c r="GQ1009" s="42">
        <v>0</v>
      </c>
      <c r="GR1009" s="42">
        <v>0</v>
      </c>
      <c r="GS1009" s="42">
        <v>0</v>
      </c>
      <c r="GT1009" s="42">
        <v>14</v>
      </c>
      <c r="GU1009" s="42">
        <v>17</v>
      </c>
      <c r="GV1009" s="42" t="b">
        <v>1</v>
      </c>
    </row>
    <row r="1010" spans="189:204" x14ac:dyDescent="0.25">
      <c r="GG1010" s="42">
        <v>0</v>
      </c>
      <c r="GH1010" s="42">
        <v>9</v>
      </c>
      <c r="GK1010" s="42">
        <v>0</v>
      </c>
      <c r="GL1010" s="42">
        <v>5</v>
      </c>
      <c r="GM1010" s="42" t="s">
        <v>58</v>
      </c>
      <c r="GN1010" s="42">
        <v>2</v>
      </c>
      <c r="GO1010" s="42">
        <v>12</v>
      </c>
      <c r="GP1010" s="42">
        <v>13</v>
      </c>
      <c r="GQ1010" s="42">
        <v>0</v>
      </c>
      <c r="GR1010" s="42">
        <v>0</v>
      </c>
      <c r="GS1010" s="42">
        <v>0</v>
      </c>
      <c r="GT1010" s="42">
        <v>24</v>
      </c>
      <c r="GU1010" s="42">
        <v>17</v>
      </c>
      <c r="GV1010" s="42" t="b">
        <v>1</v>
      </c>
    </row>
    <row r="1011" spans="189:204" x14ac:dyDescent="0.25">
      <c r="GG1011" s="42">
        <v>12</v>
      </c>
      <c r="GH1011" s="42">
        <v>10</v>
      </c>
      <c r="GL1011" s="42">
        <v>8</v>
      </c>
      <c r="GM1011" s="42" t="s">
        <v>59</v>
      </c>
      <c r="GN1011" s="42">
        <v>0</v>
      </c>
      <c r="GO1011" s="42">
        <v>0</v>
      </c>
      <c r="GP1011" s="42">
        <v>0</v>
      </c>
      <c r="GQ1011" s="42">
        <v>0</v>
      </c>
      <c r="GR1011" s="42">
        <v>0</v>
      </c>
      <c r="GS1011" s="42">
        <v>0</v>
      </c>
      <c r="GT1011" s="42">
        <v>12</v>
      </c>
      <c r="GU1011" s="42">
        <v>21</v>
      </c>
      <c r="GV1011" s="42" t="b">
        <v>1</v>
      </c>
    </row>
    <row r="1012" spans="189:204" x14ac:dyDescent="0.25">
      <c r="GG1012" s="42">
        <v>13</v>
      </c>
      <c r="GH1012" s="42">
        <v>11</v>
      </c>
      <c r="GL1012" s="42">
        <v>8</v>
      </c>
      <c r="GM1012" s="42" t="s">
        <v>59</v>
      </c>
      <c r="GN1012" s="42">
        <v>0</v>
      </c>
      <c r="GO1012" s="42">
        <v>0</v>
      </c>
      <c r="GP1012" s="42">
        <v>0</v>
      </c>
      <c r="GQ1012" s="42">
        <v>0</v>
      </c>
      <c r="GR1012" s="42">
        <v>0</v>
      </c>
      <c r="GS1012" s="42">
        <v>0</v>
      </c>
      <c r="GT1012" s="42">
        <v>17</v>
      </c>
      <c r="GU1012" s="42">
        <v>21</v>
      </c>
      <c r="GV1012" s="42" t="b">
        <v>1</v>
      </c>
    </row>
    <row r="1013" spans="189:204" x14ac:dyDescent="0.25">
      <c r="GH1013" s="42">
        <v>12</v>
      </c>
      <c r="GL1013" s="42">
        <v>9</v>
      </c>
      <c r="GM1013" s="42" t="s">
        <v>59</v>
      </c>
      <c r="GN1013" s="42">
        <v>0</v>
      </c>
      <c r="GO1013" s="42">
        <v>0</v>
      </c>
      <c r="GP1013" s="42">
        <v>0</v>
      </c>
      <c r="GQ1013" s="42">
        <v>0</v>
      </c>
      <c r="GR1013" s="42">
        <v>0</v>
      </c>
      <c r="GS1013" s="42">
        <v>0</v>
      </c>
      <c r="GT1013" s="42">
        <v>22</v>
      </c>
      <c r="GU1013" s="42">
        <v>21</v>
      </c>
      <c r="GV1013" s="42" t="b">
        <v>1</v>
      </c>
    </row>
    <row r="1014" spans="189:204" x14ac:dyDescent="0.25">
      <c r="GH1014" s="42">
        <v>13</v>
      </c>
      <c r="GL1014" s="42">
        <v>9</v>
      </c>
      <c r="GM1014" s="42" t="s">
        <v>59</v>
      </c>
      <c r="GN1014" s="42">
        <v>0</v>
      </c>
      <c r="GO1014" s="42">
        <v>0</v>
      </c>
      <c r="GP1014" s="42">
        <v>0</v>
      </c>
      <c r="GQ1014" s="42">
        <v>0</v>
      </c>
      <c r="GR1014" s="42">
        <v>0</v>
      </c>
      <c r="GS1014" s="42">
        <v>0</v>
      </c>
      <c r="GT1014" s="42">
        <v>27</v>
      </c>
      <c r="GU1014" s="42">
        <v>21</v>
      </c>
      <c r="GV1014" s="42" t="b">
        <v>1</v>
      </c>
    </row>
  </sheetData>
  <sheetProtection selectLockedCells="1" selectUnlockedCells="1"/>
  <pageMargins left="0.75" right="0.75" top="1" bottom="1" header="0.5" footer="0.5"/>
  <pageSetup scale="85" orientation="landscape" r:id="rId1"/>
  <headerFooter alignWithMargins="0">
    <oddFooter>&amp;l&amp;bTreePlan Academic Version, Not Licensed For Commercial Use&amp;r&amp;bwww.TreePlan.com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V1014"/>
  <sheetViews>
    <sheetView showGridLines="0" zoomScale="80" zoomScaleNormal="80" workbookViewId="0">
      <selection activeCell="AB43" sqref="AB43"/>
    </sheetView>
  </sheetViews>
  <sheetFormatPr defaultRowHeight="15" x14ac:dyDescent="0.25"/>
  <cols>
    <col min="1" max="2" width="9.140625" style="42"/>
    <col min="3" max="3" width="2.28515625" style="42" customWidth="1"/>
    <col min="4" max="4" width="3.7109375" style="42" customWidth="1"/>
    <col min="5" max="6" width="9.140625" style="42"/>
    <col min="7" max="7" width="2.28515625" style="42" customWidth="1"/>
    <col min="8" max="8" width="3.7109375" style="42" customWidth="1"/>
    <col min="9" max="9" width="9.140625" style="46"/>
    <col min="10" max="10" width="9.140625" style="42"/>
    <col min="11" max="11" width="2.28515625" style="42" customWidth="1"/>
    <col min="12" max="12" width="3.7109375" style="42" customWidth="1"/>
    <col min="13" max="13" width="9.140625" style="46"/>
    <col min="14" max="14" width="9.140625" style="42"/>
    <col min="15" max="15" width="2.28515625" style="42" customWidth="1"/>
    <col min="16" max="16" width="3.7109375" style="42" customWidth="1"/>
    <col min="17" max="18" width="9.140625" style="42"/>
    <col min="19" max="19" width="2.28515625" style="42" customWidth="1"/>
    <col min="20" max="20" width="3.7109375" style="42" customWidth="1"/>
    <col min="21" max="21" width="9.140625" style="46"/>
    <col min="22" max="22" width="9.140625" style="42"/>
    <col min="23" max="23" width="2.28515625" style="42" customWidth="1"/>
    <col min="24" max="26" width="9.140625" style="42"/>
    <col min="27" max="27" width="2.28515625" style="42" customWidth="1"/>
    <col min="28" max="16384" width="9.140625" style="42"/>
  </cols>
  <sheetData>
    <row r="2" spans="2:24" x14ac:dyDescent="0.25">
      <c r="B2" s="41" t="s">
        <v>39</v>
      </c>
      <c r="X2" s="44" t="s">
        <v>40</v>
      </c>
    </row>
    <row r="3" spans="2:24" x14ac:dyDescent="0.25">
      <c r="E3" s="42" t="s">
        <v>74</v>
      </c>
    </row>
    <row r="4" spans="2:24" x14ac:dyDescent="0.25">
      <c r="X4" s="42">
        <f>SUM(E5)</f>
        <v>4</v>
      </c>
    </row>
    <row r="5" spans="2:24" x14ac:dyDescent="0.25">
      <c r="E5" s="50">
        <v>4</v>
      </c>
      <c r="F5" s="42">
        <f>X4</f>
        <v>4</v>
      </c>
    </row>
    <row r="8" spans="2:24" x14ac:dyDescent="0.25">
      <c r="Q8" s="42" t="s">
        <v>13</v>
      </c>
    </row>
    <row r="9" spans="2:24" x14ac:dyDescent="0.25">
      <c r="X9" s="42">
        <f>SUM(Q10,M18,I26,E33)</f>
        <v>8</v>
      </c>
    </row>
    <row r="10" spans="2:24" x14ac:dyDescent="0.25">
      <c r="Q10" s="50">
        <v>8</v>
      </c>
      <c r="R10" s="42">
        <f>X9</f>
        <v>8</v>
      </c>
    </row>
    <row r="12" spans="2:24" x14ac:dyDescent="0.25">
      <c r="U12" s="46">
        <v>0.3</v>
      </c>
    </row>
    <row r="13" spans="2:24" x14ac:dyDescent="0.25">
      <c r="U13" s="46" t="s">
        <v>14</v>
      </c>
    </row>
    <row r="14" spans="2:24" x14ac:dyDescent="0.25">
      <c r="X14" s="42">
        <f>SUM(U15,Q17,M18,I26,E33)</f>
        <v>0</v>
      </c>
    </row>
    <row r="15" spans="2:24" x14ac:dyDescent="0.25">
      <c r="M15" s="46">
        <v>0.8</v>
      </c>
      <c r="Q15" s="42" t="s">
        <v>22</v>
      </c>
      <c r="U15" s="63">
        <v>0</v>
      </c>
      <c r="V15" s="42">
        <f>X14</f>
        <v>0</v>
      </c>
    </row>
    <row r="16" spans="2:24" x14ac:dyDescent="0.25">
      <c r="M16" s="46" t="s">
        <v>15</v>
      </c>
      <c r="O16" s="53" t="s">
        <v>76</v>
      </c>
    </row>
    <row r="17" spans="2:24" x14ac:dyDescent="0.25">
      <c r="B17" s="45"/>
      <c r="O17" s="47">
        <f>IF(O18=R10,1,IF(O18=R17,2,IF(O18=R27,3)))</f>
        <v>2</v>
      </c>
      <c r="Q17" s="50">
        <v>0</v>
      </c>
      <c r="R17" s="42">
        <f>IF(ABS(1-SUM(U12,U17))&lt;=0.00001,SUM(U12*V15,U17*V20),NA())</f>
        <v>7</v>
      </c>
      <c r="U17" s="46">
        <f>1-U12</f>
        <v>0.7</v>
      </c>
    </row>
    <row r="18" spans="2:24" x14ac:dyDescent="0.25">
      <c r="C18" s="47">
        <f>IF(B19=F5,1,IF(B19=F33,2))</f>
        <v>2</v>
      </c>
      <c r="M18" s="63">
        <v>0</v>
      </c>
      <c r="O18" s="54">
        <f>MIN(R10,R17,R27)</f>
        <v>7</v>
      </c>
      <c r="U18" s="46" t="s">
        <v>16</v>
      </c>
    </row>
    <row r="19" spans="2:24" x14ac:dyDescent="0.25">
      <c r="B19" s="42">
        <f>MIN(F5,F33)</f>
        <v>2.8000000000000003</v>
      </c>
      <c r="X19" s="42">
        <f>SUM(U20,Q17,M18,I26,E33)</f>
        <v>10</v>
      </c>
    </row>
    <row r="20" spans="2:24" x14ac:dyDescent="0.25">
      <c r="U20" s="63">
        <v>10</v>
      </c>
      <c r="V20" s="42">
        <f>X19</f>
        <v>10</v>
      </c>
    </row>
    <row r="22" spans="2:24" x14ac:dyDescent="0.25">
      <c r="U22" s="46">
        <v>0.4</v>
      </c>
    </row>
    <row r="23" spans="2:24" x14ac:dyDescent="0.25">
      <c r="I23" s="46">
        <v>0.5</v>
      </c>
      <c r="U23" s="46" t="s">
        <v>17</v>
      </c>
    </row>
    <row r="24" spans="2:24" x14ac:dyDescent="0.25">
      <c r="I24" s="46" t="s">
        <v>18</v>
      </c>
      <c r="K24" s="53" t="s">
        <v>77</v>
      </c>
      <c r="X24" s="42">
        <f>SUM(U25,Q27,M18,I26,E33)</f>
        <v>5</v>
      </c>
    </row>
    <row r="25" spans="2:24" x14ac:dyDescent="0.25">
      <c r="Q25" s="42" t="s">
        <v>23</v>
      </c>
      <c r="U25" s="63">
        <v>5</v>
      </c>
      <c r="V25" s="42">
        <f>X24</f>
        <v>5</v>
      </c>
    </row>
    <row r="26" spans="2:24" x14ac:dyDescent="0.25">
      <c r="I26" s="63">
        <v>0</v>
      </c>
      <c r="J26" s="42">
        <f>IF(ABS(1-SUM(M15,M32))&lt;=0.00001,SUM(M15*O18,M32*N35),NA())</f>
        <v>5.6000000000000005</v>
      </c>
    </row>
    <row r="27" spans="2:24" x14ac:dyDescent="0.25">
      <c r="Q27" s="50">
        <v>0</v>
      </c>
      <c r="R27" s="42">
        <f>IF(ABS(1-SUM(U22,U27))&lt;=0.00001,SUM(U22*V25,U27*V30),NA())</f>
        <v>11</v>
      </c>
      <c r="U27" s="46">
        <f>1-U22</f>
        <v>0.6</v>
      </c>
    </row>
    <row r="28" spans="2:24" x14ac:dyDescent="0.25">
      <c r="U28" s="46" t="s">
        <v>19</v>
      </c>
    </row>
    <row r="29" spans="2:24" x14ac:dyDescent="0.25">
      <c r="X29" s="42">
        <f>SUM(U30,Q27,M18,I26,E33)</f>
        <v>15</v>
      </c>
    </row>
    <row r="30" spans="2:24" x14ac:dyDescent="0.25">
      <c r="U30" s="63">
        <v>15</v>
      </c>
      <c r="V30" s="42">
        <f>X29</f>
        <v>15</v>
      </c>
    </row>
    <row r="31" spans="2:24" x14ac:dyDescent="0.25">
      <c r="E31" s="42" t="s">
        <v>20</v>
      </c>
      <c r="G31" s="53" t="s">
        <v>78</v>
      </c>
    </row>
    <row r="32" spans="2:24" x14ac:dyDescent="0.25">
      <c r="M32" s="46">
        <f>1-M15</f>
        <v>0.19999999999999996</v>
      </c>
    </row>
    <row r="33" spans="5:24" x14ac:dyDescent="0.25">
      <c r="E33" s="50">
        <v>0</v>
      </c>
      <c r="F33" s="42">
        <f>IF(ABS(1-SUM(I23,I37))&lt;=0.00001,SUM(I23*J26,I37*J40),NA())</f>
        <v>2.8000000000000003</v>
      </c>
      <c r="M33" s="46" t="s">
        <v>21</v>
      </c>
    </row>
    <row r="34" spans="5:24" x14ac:dyDescent="0.25">
      <c r="X34" s="42">
        <f>SUM(M35,I26,E33)</f>
        <v>0</v>
      </c>
    </row>
    <row r="35" spans="5:24" x14ac:dyDescent="0.25">
      <c r="M35" s="63">
        <v>0</v>
      </c>
      <c r="N35" s="42">
        <f>X34</f>
        <v>0</v>
      </c>
    </row>
    <row r="37" spans="5:24" x14ac:dyDescent="0.25">
      <c r="I37" s="46">
        <f>1-I23</f>
        <v>0.5</v>
      </c>
    </row>
    <row r="38" spans="5:24" x14ac:dyDescent="0.25">
      <c r="I38" s="46" t="s">
        <v>31</v>
      </c>
    </row>
    <row r="39" spans="5:24" x14ac:dyDescent="0.25">
      <c r="X39" s="42">
        <f>SUM(I40,E33)</f>
        <v>0</v>
      </c>
    </row>
    <row r="40" spans="5:24" x14ac:dyDescent="0.25">
      <c r="I40" s="63">
        <v>0</v>
      </c>
      <c r="J40" s="42">
        <f>X39</f>
        <v>0</v>
      </c>
    </row>
    <row r="1000" spans="189:204" x14ac:dyDescent="0.25">
      <c r="GH1000" s="42" t="s">
        <v>42</v>
      </c>
      <c r="GI1000" s="42" t="s">
        <v>43</v>
      </c>
      <c r="GJ1000" s="42" t="s">
        <v>44</v>
      </c>
      <c r="GK1000" s="42" t="s">
        <v>45</v>
      </c>
      <c r="GL1000" s="42" t="s">
        <v>46</v>
      </c>
      <c r="GM1000" s="42" t="s">
        <v>47</v>
      </c>
      <c r="GN1000" s="42" t="s">
        <v>48</v>
      </c>
      <c r="GO1000" s="42" t="s">
        <v>49</v>
      </c>
      <c r="GP1000" s="42" t="s">
        <v>50</v>
      </c>
      <c r="GQ1000" s="42" t="s">
        <v>51</v>
      </c>
      <c r="GR1000" s="42" t="s">
        <v>52</v>
      </c>
      <c r="GS1000" s="42" t="s">
        <v>53</v>
      </c>
      <c r="GT1000" s="42" t="s">
        <v>54</v>
      </c>
      <c r="GU1000" s="42" t="s">
        <v>55</v>
      </c>
      <c r="GV1000" s="42" t="s">
        <v>56</v>
      </c>
    </row>
    <row r="1001" spans="189:204" x14ac:dyDescent="0.25">
      <c r="GG1001" s="42">
        <v>0</v>
      </c>
      <c r="GH1001" s="42">
        <v>0</v>
      </c>
      <c r="GI1001" s="42" t="s">
        <v>57</v>
      </c>
      <c r="GJ1001" s="42">
        <v>0</v>
      </c>
      <c r="GK1001" s="42">
        <v>0</v>
      </c>
      <c r="GL1001" s="42">
        <v>0</v>
      </c>
      <c r="GM1001" s="42" t="s">
        <v>12</v>
      </c>
      <c r="GN1001" s="42">
        <v>2</v>
      </c>
      <c r="GO1001" s="42">
        <v>1</v>
      </c>
      <c r="GP1001" s="42">
        <v>2</v>
      </c>
      <c r="GQ1001" s="42">
        <v>0</v>
      </c>
      <c r="GR1001" s="42">
        <v>0</v>
      </c>
      <c r="GS1001" s="42">
        <v>0</v>
      </c>
      <c r="GT1001" s="42">
        <v>16</v>
      </c>
      <c r="GU1001" s="42">
        <v>1</v>
      </c>
      <c r="GV1001" s="42" t="b">
        <v>1</v>
      </c>
    </row>
    <row r="1002" spans="189:204" x14ac:dyDescent="0.25">
      <c r="GG1002" s="42">
        <v>0</v>
      </c>
      <c r="GH1002" s="42">
        <v>1</v>
      </c>
      <c r="GK1002" s="42">
        <v>0</v>
      </c>
      <c r="GL1002" s="42">
        <v>0</v>
      </c>
      <c r="GM1002" s="42" t="s">
        <v>59</v>
      </c>
      <c r="GN1002" s="42">
        <v>0</v>
      </c>
      <c r="GO1002" s="42">
        <v>0</v>
      </c>
      <c r="GP1002" s="42">
        <v>0</v>
      </c>
      <c r="GQ1002" s="42">
        <v>0</v>
      </c>
      <c r="GR1002" s="42">
        <v>0</v>
      </c>
      <c r="GS1002" s="42">
        <v>0</v>
      </c>
      <c r="GT1002" s="42">
        <v>2</v>
      </c>
      <c r="GU1002" s="42">
        <v>5</v>
      </c>
      <c r="GV1002" s="42" t="b">
        <v>1</v>
      </c>
    </row>
    <row r="1003" spans="189:204" x14ac:dyDescent="0.25">
      <c r="GG1003" s="42">
        <v>0</v>
      </c>
      <c r="GH1003" s="42">
        <v>2</v>
      </c>
      <c r="GK1003" s="42">
        <v>0</v>
      </c>
      <c r="GL1003" s="42">
        <v>0</v>
      </c>
      <c r="GM1003" s="42" t="s">
        <v>58</v>
      </c>
      <c r="GN1003" s="42">
        <v>2</v>
      </c>
      <c r="GO1003" s="42">
        <v>3</v>
      </c>
      <c r="GP1003" s="42">
        <v>4</v>
      </c>
      <c r="GQ1003" s="42">
        <v>0</v>
      </c>
      <c r="GR1003" s="42">
        <v>0</v>
      </c>
      <c r="GS1003" s="42">
        <v>0</v>
      </c>
      <c r="GT1003" s="42">
        <v>30</v>
      </c>
      <c r="GU1003" s="42">
        <v>5</v>
      </c>
      <c r="GV1003" s="42" t="b">
        <v>1</v>
      </c>
    </row>
    <row r="1004" spans="189:204" x14ac:dyDescent="0.25">
      <c r="GG1004" s="42">
        <v>0</v>
      </c>
      <c r="GH1004" s="42">
        <v>3</v>
      </c>
      <c r="GL1004" s="42">
        <v>2</v>
      </c>
      <c r="GM1004" s="42" t="s">
        <v>58</v>
      </c>
      <c r="GN1004" s="42">
        <v>2</v>
      </c>
      <c r="GO1004" s="42">
        <v>5</v>
      </c>
      <c r="GP1004" s="42">
        <v>6</v>
      </c>
      <c r="GQ1004" s="42">
        <v>0</v>
      </c>
      <c r="GR1004" s="42">
        <v>0</v>
      </c>
      <c r="GS1004" s="42">
        <v>0</v>
      </c>
      <c r="GT1004" s="42">
        <v>23</v>
      </c>
      <c r="GU1004" s="42">
        <v>9</v>
      </c>
      <c r="GV1004" s="42" t="b">
        <v>1</v>
      </c>
    </row>
    <row r="1005" spans="189:204" x14ac:dyDescent="0.25">
      <c r="GG1005" s="42">
        <v>0</v>
      </c>
      <c r="GH1005" s="42">
        <v>4</v>
      </c>
      <c r="GL1005" s="42">
        <v>2</v>
      </c>
      <c r="GM1005" s="42" t="s">
        <v>59</v>
      </c>
      <c r="GN1005" s="42">
        <v>0</v>
      </c>
      <c r="GO1005" s="42">
        <v>0</v>
      </c>
      <c r="GP1005" s="42">
        <v>0</v>
      </c>
      <c r="GQ1005" s="42">
        <v>0</v>
      </c>
      <c r="GR1005" s="42">
        <v>0</v>
      </c>
      <c r="GS1005" s="42">
        <v>0</v>
      </c>
      <c r="GT1005" s="42">
        <v>37</v>
      </c>
      <c r="GU1005" s="42">
        <v>9</v>
      </c>
      <c r="GV1005" s="42" t="b">
        <v>1</v>
      </c>
    </row>
    <row r="1006" spans="189:204" x14ac:dyDescent="0.25">
      <c r="GG1006" s="42">
        <v>0</v>
      </c>
      <c r="GH1006" s="42">
        <v>5</v>
      </c>
      <c r="GL1006" s="42">
        <v>3</v>
      </c>
      <c r="GM1006" s="42" t="s">
        <v>12</v>
      </c>
      <c r="GN1006" s="42">
        <v>3</v>
      </c>
      <c r="GO1006" s="42">
        <v>7</v>
      </c>
      <c r="GP1006" s="42">
        <v>8</v>
      </c>
      <c r="GQ1006" s="42">
        <v>9</v>
      </c>
      <c r="GR1006" s="42">
        <v>0</v>
      </c>
      <c r="GS1006" s="42">
        <v>0</v>
      </c>
      <c r="GT1006" s="42">
        <v>15</v>
      </c>
      <c r="GU1006" s="42">
        <v>13</v>
      </c>
      <c r="GV1006" s="42" t="b">
        <v>1</v>
      </c>
    </row>
    <row r="1007" spans="189:204" x14ac:dyDescent="0.25">
      <c r="GG1007" s="42">
        <v>0</v>
      </c>
      <c r="GH1007" s="42">
        <v>6</v>
      </c>
      <c r="GL1007" s="42">
        <v>3</v>
      </c>
      <c r="GM1007" s="42" t="s">
        <v>59</v>
      </c>
      <c r="GN1007" s="42">
        <v>0</v>
      </c>
      <c r="GO1007" s="42">
        <v>0</v>
      </c>
      <c r="GP1007" s="42">
        <v>0</v>
      </c>
      <c r="GQ1007" s="42">
        <v>0</v>
      </c>
      <c r="GR1007" s="42">
        <v>0</v>
      </c>
      <c r="GS1007" s="42">
        <v>0</v>
      </c>
      <c r="GT1007" s="42">
        <v>32</v>
      </c>
      <c r="GU1007" s="42">
        <v>13</v>
      </c>
      <c r="GV1007" s="42" t="b">
        <v>1</v>
      </c>
    </row>
    <row r="1008" spans="189:204" x14ac:dyDescent="0.25">
      <c r="GG1008" s="42">
        <v>0</v>
      </c>
      <c r="GH1008" s="42">
        <v>7</v>
      </c>
      <c r="GK1008" s="42">
        <v>0</v>
      </c>
      <c r="GL1008" s="42">
        <v>5</v>
      </c>
      <c r="GM1008" s="42" t="s">
        <v>59</v>
      </c>
      <c r="GN1008" s="42">
        <v>0</v>
      </c>
      <c r="GO1008" s="42">
        <v>0</v>
      </c>
      <c r="GP1008" s="42">
        <v>0</v>
      </c>
      <c r="GQ1008" s="42">
        <v>0</v>
      </c>
      <c r="GR1008" s="42">
        <v>0</v>
      </c>
      <c r="GS1008" s="42">
        <v>0</v>
      </c>
      <c r="GT1008" s="42">
        <v>7</v>
      </c>
      <c r="GU1008" s="42">
        <v>17</v>
      </c>
      <c r="GV1008" s="42" t="b">
        <v>1</v>
      </c>
    </row>
    <row r="1009" spans="189:204" x14ac:dyDescent="0.25">
      <c r="GG1009" s="42">
        <v>9</v>
      </c>
      <c r="GH1009" s="42">
        <v>8</v>
      </c>
      <c r="GK1009" s="42">
        <v>0</v>
      </c>
      <c r="GL1009" s="42">
        <v>5</v>
      </c>
      <c r="GM1009" s="42" t="s">
        <v>58</v>
      </c>
      <c r="GN1009" s="42">
        <v>2</v>
      </c>
      <c r="GO1009" s="42">
        <v>10</v>
      </c>
      <c r="GP1009" s="42">
        <v>11</v>
      </c>
      <c r="GQ1009" s="42">
        <v>0</v>
      </c>
      <c r="GR1009" s="42">
        <v>0</v>
      </c>
      <c r="GS1009" s="42">
        <v>0</v>
      </c>
      <c r="GT1009" s="42">
        <v>14</v>
      </c>
      <c r="GU1009" s="42">
        <v>17</v>
      </c>
      <c r="GV1009" s="42" t="b">
        <v>1</v>
      </c>
    </row>
    <row r="1010" spans="189:204" x14ac:dyDescent="0.25">
      <c r="GG1010" s="42">
        <v>0</v>
      </c>
      <c r="GH1010" s="42">
        <v>9</v>
      </c>
      <c r="GK1010" s="42">
        <v>0</v>
      </c>
      <c r="GL1010" s="42">
        <v>5</v>
      </c>
      <c r="GM1010" s="42" t="s">
        <v>58</v>
      </c>
      <c r="GN1010" s="42">
        <v>2</v>
      </c>
      <c r="GO1010" s="42">
        <v>12</v>
      </c>
      <c r="GP1010" s="42">
        <v>13</v>
      </c>
      <c r="GQ1010" s="42">
        <v>0</v>
      </c>
      <c r="GR1010" s="42">
        <v>0</v>
      </c>
      <c r="GS1010" s="42">
        <v>0</v>
      </c>
      <c r="GT1010" s="42">
        <v>24</v>
      </c>
      <c r="GU1010" s="42">
        <v>17</v>
      </c>
      <c r="GV1010" s="42" t="b">
        <v>1</v>
      </c>
    </row>
    <row r="1011" spans="189:204" x14ac:dyDescent="0.25">
      <c r="GG1011" s="42">
        <v>12</v>
      </c>
      <c r="GH1011" s="42">
        <v>10</v>
      </c>
      <c r="GL1011" s="42">
        <v>8</v>
      </c>
      <c r="GM1011" s="42" t="s">
        <v>59</v>
      </c>
      <c r="GN1011" s="42">
        <v>0</v>
      </c>
      <c r="GO1011" s="42">
        <v>0</v>
      </c>
      <c r="GP1011" s="42">
        <v>0</v>
      </c>
      <c r="GQ1011" s="42">
        <v>0</v>
      </c>
      <c r="GR1011" s="42">
        <v>0</v>
      </c>
      <c r="GS1011" s="42">
        <v>0</v>
      </c>
      <c r="GT1011" s="42">
        <v>12</v>
      </c>
      <c r="GU1011" s="42">
        <v>21</v>
      </c>
      <c r="GV1011" s="42" t="b">
        <v>1</v>
      </c>
    </row>
    <row r="1012" spans="189:204" x14ac:dyDescent="0.25">
      <c r="GG1012" s="42">
        <v>13</v>
      </c>
      <c r="GH1012" s="42">
        <v>11</v>
      </c>
      <c r="GL1012" s="42">
        <v>8</v>
      </c>
      <c r="GM1012" s="42" t="s">
        <v>59</v>
      </c>
      <c r="GN1012" s="42">
        <v>0</v>
      </c>
      <c r="GO1012" s="42">
        <v>0</v>
      </c>
      <c r="GP1012" s="42">
        <v>0</v>
      </c>
      <c r="GQ1012" s="42">
        <v>0</v>
      </c>
      <c r="GR1012" s="42">
        <v>0</v>
      </c>
      <c r="GS1012" s="42">
        <v>0</v>
      </c>
      <c r="GT1012" s="42">
        <v>17</v>
      </c>
      <c r="GU1012" s="42">
        <v>21</v>
      </c>
      <c r="GV1012" s="42" t="b">
        <v>1</v>
      </c>
    </row>
    <row r="1013" spans="189:204" x14ac:dyDescent="0.25">
      <c r="GH1013" s="42">
        <v>12</v>
      </c>
      <c r="GL1013" s="42">
        <v>9</v>
      </c>
      <c r="GM1013" s="42" t="s">
        <v>59</v>
      </c>
      <c r="GN1013" s="42">
        <v>0</v>
      </c>
      <c r="GO1013" s="42">
        <v>0</v>
      </c>
      <c r="GP1013" s="42">
        <v>0</v>
      </c>
      <c r="GQ1013" s="42">
        <v>0</v>
      </c>
      <c r="GR1013" s="42">
        <v>0</v>
      </c>
      <c r="GS1013" s="42">
        <v>0</v>
      </c>
      <c r="GT1013" s="42">
        <v>22</v>
      </c>
      <c r="GU1013" s="42">
        <v>21</v>
      </c>
      <c r="GV1013" s="42" t="b">
        <v>1</v>
      </c>
    </row>
    <row r="1014" spans="189:204" x14ac:dyDescent="0.25">
      <c r="GH1014" s="42">
        <v>13</v>
      </c>
      <c r="GL1014" s="42">
        <v>9</v>
      </c>
      <c r="GM1014" s="42" t="s">
        <v>59</v>
      </c>
      <c r="GN1014" s="42">
        <v>0</v>
      </c>
      <c r="GO1014" s="42">
        <v>0</v>
      </c>
      <c r="GP1014" s="42">
        <v>0</v>
      </c>
      <c r="GQ1014" s="42">
        <v>0</v>
      </c>
      <c r="GR1014" s="42">
        <v>0</v>
      </c>
      <c r="GS1014" s="42">
        <v>0</v>
      </c>
      <c r="GT1014" s="42">
        <v>27</v>
      </c>
      <c r="GU1014" s="42">
        <v>21</v>
      </c>
      <c r="GV1014" s="42" t="b">
        <v>1</v>
      </c>
    </row>
  </sheetData>
  <sheetProtection selectLockedCells="1" selectUnlockedCells="1"/>
  <pageMargins left="0.75" right="0.75" top="1" bottom="1" header="0.5" footer="0.5"/>
  <pageSetup scale="85" orientation="landscape" r:id="rId1"/>
  <headerFooter alignWithMargins="0">
    <oddFooter>&amp;l&amp;bTreePlan Academic Version, Not Licensed For Commercial Use&amp;r&amp;bwww.TreePlan.com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W1013"/>
  <sheetViews>
    <sheetView showGridLines="0" topLeftCell="A2" zoomScale="75" zoomScaleNormal="75" workbookViewId="0">
      <selection activeCell="Q48" sqref="Q48"/>
    </sheetView>
  </sheetViews>
  <sheetFormatPr defaultRowHeight="15" x14ac:dyDescent="0.25"/>
  <cols>
    <col min="1" max="1" width="3.85546875" style="42" customWidth="1"/>
    <col min="2" max="3" width="9.140625" style="42"/>
    <col min="4" max="4" width="2.28515625" style="42" customWidth="1"/>
    <col min="5" max="5" width="3.7109375" style="42" customWidth="1"/>
    <col min="6" max="7" width="9.140625" style="42"/>
    <col min="8" max="8" width="2.28515625" style="42" customWidth="1"/>
    <col min="9" max="9" width="3.7109375" style="42" customWidth="1"/>
    <col min="10" max="11" width="9.140625" style="42"/>
    <col min="12" max="12" width="2.28515625" style="42" customWidth="1"/>
    <col min="13" max="16384" width="9.140625" style="42"/>
  </cols>
  <sheetData>
    <row r="2" spans="3:13" x14ac:dyDescent="0.25">
      <c r="C2" s="41" t="s">
        <v>39</v>
      </c>
      <c r="M2" s="44" t="s">
        <v>40</v>
      </c>
    </row>
    <row r="3" spans="3:13" x14ac:dyDescent="0.25">
      <c r="J3" s="42" t="s">
        <v>24</v>
      </c>
    </row>
    <row r="4" spans="3:13" x14ac:dyDescent="0.25">
      <c r="M4" s="42">
        <v>100</v>
      </c>
    </row>
    <row r="5" spans="3:13" x14ac:dyDescent="0.25">
      <c r="J5" s="55">
        <v>0</v>
      </c>
      <c r="K5" s="47">
        <f>M4</f>
        <v>100</v>
      </c>
    </row>
    <row r="6" spans="3:13" x14ac:dyDescent="0.25">
      <c r="K6" s="47"/>
    </row>
    <row r="7" spans="3:13" x14ac:dyDescent="0.25">
      <c r="F7" s="43">
        <v>0.2</v>
      </c>
      <c r="K7" s="47"/>
    </row>
    <row r="8" spans="3:13" x14ac:dyDescent="0.25">
      <c r="F8" s="42" t="s">
        <v>2</v>
      </c>
      <c r="J8" s="42" t="s">
        <v>25</v>
      </c>
      <c r="K8" s="47"/>
    </row>
    <row r="9" spans="3:13" x14ac:dyDescent="0.25">
      <c r="H9" s="42">
        <f>IF(G10=K5,1,IF(G10=K10,2,IF(G10=K15,3)))</f>
        <v>3</v>
      </c>
      <c r="K9" s="47"/>
      <c r="M9" s="42">
        <v>200</v>
      </c>
    </row>
    <row r="10" spans="3:13" x14ac:dyDescent="0.25">
      <c r="F10" s="43"/>
      <c r="G10" s="42">
        <f>MAX(K5,K10,K15)</f>
        <v>300</v>
      </c>
      <c r="J10" s="55">
        <v>0</v>
      </c>
      <c r="K10" s="47">
        <f>M9</f>
        <v>200</v>
      </c>
    </row>
    <row r="11" spans="3:13" x14ac:dyDescent="0.25">
      <c r="K11" s="47"/>
    </row>
    <row r="12" spans="3:13" x14ac:dyDescent="0.25">
      <c r="K12" s="47"/>
    </row>
    <row r="13" spans="3:13" x14ac:dyDescent="0.25">
      <c r="J13" s="42" t="s">
        <v>26</v>
      </c>
      <c r="K13" s="47"/>
    </row>
    <row r="14" spans="3:13" x14ac:dyDescent="0.25">
      <c r="K14" s="47"/>
      <c r="M14" s="42">
        <v>300</v>
      </c>
    </row>
    <row r="15" spans="3:13" x14ac:dyDescent="0.25">
      <c r="J15" s="55">
        <v>0</v>
      </c>
      <c r="K15" s="47">
        <f>M14</f>
        <v>300</v>
      </c>
    </row>
    <row r="16" spans="3:13" x14ac:dyDescent="0.25">
      <c r="K16" s="47"/>
    </row>
    <row r="17" spans="2:13" x14ac:dyDescent="0.25">
      <c r="K17" s="47"/>
    </row>
    <row r="18" spans="2:13" x14ac:dyDescent="0.25">
      <c r="J18" s="42" t="s">
        <v>24</v>
      </c>
      <c r="K18" s="47"/>
    </row>
    <row r="19" spans="2:13" x14ac:dyDescent="0.25">
      <c r="K19" s="47"/>
      <c r="M19" s="42">
        <v>60</v>
      </c>
    </row>
    <row r="20" spans="2:13" x14ac:dyDescent="0.25">
      <c r="J20" s="55">
        <v>0</v>
      </c>
      <c r="K20" s="47">
        <f>M19</f>
        <v>60</v>
      </c>
    </row>
    <row r="21" spans="2:13" x14ac:dyDescent="0.25">
      <c r="K21" s="47"/>
    </row>
    <row r="22" spans="2:13" ht="15.75" thickBot="1" x14ac:dyDescent="0.3">
      <c r="F22" s="43">
        <v>0.5</v>
      </c>
      <c r="K22" s="47"/>
    </row>
    <row r="23" spans="2:13" x14ac:dyDescent="0.25">
      <c r="B23" s="56" t="s">
        <v>79</v>
      </c>
      <c r="C23" s="48" t="s">
        <v>80</v>
      </c>
      <c r="F23" s="42" t="s">
        <v>3</v>
      </c>
      <c r="J23" s="42" t="s">
        <v>25</v>
      </c>
      <c r="K23" s="47"/>
    </row>
    <row r="24" spans="2:13" x14ac:dyDescent="0.25">
      <c r="B24" s="57"/>
      <c r="H24" s="42">
        <f>IF(G25=K20,1,IF(G25=K25,2,IF(G25=K30,3)))</f>
        <v>1</v>
      </c>
      <c r="K24" s="47"/>
      <c r="M24" s="42">
        <v>50</v>
      </c>
    </row>
    <row r="25" spans="2:13" ht="15.75" thickBot="1" x14ac:dyDescent="0.3">
      <c r="B25" s="58">
        <f>C25-53</f>
        <v>34</v>
      </c>
      <c r="C25" s="42">
        <f>IF(ABS(1-SUM(F7,F22,F37))&lt;=0.00001,SUM(F7*G10,F22*G25,F37*G40),NA())</f>
        <v>87</v>
      </c>
      <c r="F25" s="43"/>
      <c r="G25" s="42">
        <f>MAX(K20,K25,K30)</f>
        <v>60</v>
      </c>
      <c r="J25" s="55">
        <v>0</v>
      </c>
      <c r="K25" s="47">
        <f>M24</f>
        <v>50</v>
      </c>
    </row>
    <row r="26" spans="2:13" x14ac:dyDescent="0.25">
      <c r="K26" s="47"/>
    </row>
    <row r="27" spans="2:13" x14ac:dyDescent="0.25">
      <c r="K27" s="47"/>
    </row>
    <row r="28" spans="2:13" x14ac:dyDescent="0.25">
      <c r="J28" s="42" t="s">
        <v>26</v>
      </c>
      <c r="K28" s="47"/>
    </row>
    <row r="29" spans="2:13" x14ac:dyDescent="0.25">
      <c r="K29" s="47"/>
      <c r="M29" s="42">
        <v>40</v>
      </c>
    </row>
    <row r="30" spans="2:13" x14ac:dyDescent="0.25">
      <c r="J30" s="55">
        <v>0</v>
      </c>
      <c r="K30" s="47">
        <f>M29</f>
        <v>40</v>
      </c>
    </row>
    <row r="31" spans="2:13" x14ac:dyDescent="0.25">
      <c r="K31" s="47"/>
    </row>
    <row r="32" spans="2:13" x14ac:dyDescent="0.25">
      <c r="K32" s="47"/>
    </row>
    <row r="33" spans="6:13" x14ac:dyDescent="0.25">
      <c r="J33" s="42" t="s">
        <v>24</v>
      </c>
      <c r="K33" s="47"/>
    </row>
    <row r="34" spans="6:13" x14ac:dyDescent="0.25">
      <c r="K34" s="47"/>
      <c r="M34" s="42">
        <v>-10</v>
      </c>
    </row>
    <row r="35" spans="6:13" x14ac:dyDescent="0.25">
      <c r="J35" s="55">
        <v>0</v>
      </c>
      <c r="K35" s="47">
        <f>M34</f>
        <v>-10</v>
      </c>
    </row>
    <row r="36" spans="6:13" x14ac:dyDescent="0.25">
      <c r="K36" s="47"/>
    </row>
    <row r="37" spans="6:13" x14ac:dyDescent="0.25">
      <c r="F37" s="43">
        <v>0.3</v>
      </c>
      <c r="K37" s="47"/>
    </row>
    <row r="38" spans="6:13" x14ac:dyDescent="0.25">
      <c r="F38" s="42" t="s">
        <v>4</v>
      </c>
      <c r="J38" s="42" t="s">
        <v>25</v>
      </c>
      <c r="K38" s="47"/>
    </row>
    <row r="39" spans="6:13" x14ac:dyDescent="0.25">
      <c r="H39" s="42">
        <f>IF(G40=K35,1,IF(G40=K40,2,IF(G40=K45,3)))</f>
        <v>1</v>
      </c>
      <c r="K39" s="47"/>
      <c r="M39" s="42">
        <v>-40</v>
      </c>
    </row>
    <row r="40" spans="6:13" x14ac:dyDescent="0.25">
      <c r="F40" s="43"/>
      <c r="G40" s="42">
        <f>MAX(K35,K40,K45)</f>
        <v>-10</v>
      </c>
      <c r="J40" s="55">
        <v>0</v>
      </c>
      <c r="K40" s="47">
        <f>M39</f>
        <v>-40</v>
      </c>
    </row>
    <row r="41" spans="6:13" x14ac:dyDescent="0.25">
      <c r="K41" s="47"/>
    </row>
    <row r="42" spans="6:13" x14ac:dyDescent="0.25">
      <c r="K42" s="47"/>
    </row>
    <row r="43" spans="6:13" x14ac:dyDescent="0.25">
      <c r="J43" s="42" t="s">
        <v>26</v>
      </c>
      <c r="K43" s="47"/>
    </row>
    <row r="44" spans="6:13" x14ac:dyDescent="0.25">
      <c r="K44" s="47"/>
      <c r="M44" s="42">
        <v>-100</v>
      </c>
    </row>
    <row r="45" spans="6:13" x14ac:dyDescent="0.25">
      <c r="J45" s="55">
        <v>0</v>
      </c>
      <c r="K45" s="47">
        <f>M44</f>
        <v>-100</v>
      </c>
    </row>
    <row r="1000" spans="190:205" x14ac:dyDescent="0.25">
      <c r="GI1000" s="42" t="s">
        <v>42</v>
      </c>
      <c r="GJ1000" s="42" t="s">
        <v>43</v>
      </c>
      <c r="GK1000" s="42" t="s">
        <v>44</v>
      </c>
      <c r="GL1000" s="42" t="s">
        <v>45</v>
      </c>
      <c r="GM1000" s="42" t="s">
        <v>46</v>
      </c>
      <c r="GN1000" s="42" t="s">
        <v>47</v>
      </c>
      <c r="GO1000" s="42" t="s">
        <v>48</v>
      </c>
      <c r="GP1000" s="42" t="s">
        <v>49</v>
      </c>
      <c r="GQ1000" s="42" t="s">
        <v>50</v>
      </c>
      <c r="GR1000" s="42" t="s">
        <v>51</v>
      </c>
      <c r="GS1000" s="42" t="s">
        <v>52</v>
      </c>
      <c r="GT1000" s="42" t="s">
        <v>53</v>
      </c>
      <c r="GU1000" s="42" t="s">
        <v>54</v>
      </c>
      <c r="GV1000" s="42" t="s">
        <v>55</v>
      </c>
      <c r="GW1000" s="42" t="s">
        <v>56</v>
      </c>
    </row>
    <row r="1001" spans="190:205" x14ac:dyDescent="0.25">
      <c r="GH1001" s="42">
        <v>0</v>
      </c>
      <c r="GI1001" s="42">
        <v>0</v>
      </c>
      <c r="GJ1001" s="42" t="s">
        <v>57</v>
      </c>
      <c r="GK1001" s="42">
        <v>0</v>
      </c>
      <c r="GL1001" s="42">
        <v>0</v>
      </c>
      <c r="GM1001" s="42">
        <v>0</v>
      </c>
      <c r="GN1001" s="42" t="s">
        <v>58</v>
      </c>
      <c r="GO1001" s="42">
        <v>3</v>
      </c>
      <c r="GP1001" s="42">
        <v>1</v>
      </c>
      <c r="GQ1001" s="42">
        <v>2</v>
      </c>
      <c r="GR1001" s="42">
        <v>3</v>
      </c>
      <c r="GS1001" s="42">
        <v>0</v>
      </c>
      <c r="GT1001" s="42">
        <v>0</v>
      </c>
      <c r="GU1001" s="42">
        <v>22</v>
      </c>
      <c r="GV1001" s="42">
        <v>1</v>
      </c>
      <c r="GW1001" s="42" t="b">
        <v>1</v>
      </c>
    </row>
    <row r="1002" spans="190:205" x14ac:dyDescent="0.25">
      <c r="GH1002" s="42">
        <v>0</v>
      </c>
      <c r="GI1002" s="42">
        <v>1</v>
      </c>
      <c r="GM1002" s="42">
        <v>0</v>
      </c>
      <c r="GN1002" s="42" t="s">
        <v>12</v>
      </c>
      <c r="GO1002" s="42">
        <v>3</v>
      </c>
      <c r="GP1002" s="42">
        <v>4</v>
      </c>
      <c r="GQ1002" s="42">
        <v>5</v>
      </c>
      <c r="GR1002" s="42">
        <v>6</v>
      </c>
      <c r="GS1002" s="42">
        <v>0</v>
      </c>
      <c r="GT1002" s="42">
        <v>0</v>
      </c>
      <c r="GU1002" s="42">
        <v>7</v>
      </c>
      <c r="GV1002" s="42">
        <v>5</v>
      </c>
      <c r="GW1002" s="42" t="b">
        <v>1</v>
      </c>
    </row>
    <row r="1003" spans="190:205" x14ac:dyDescent="0.25">
      <c r="GH1003" s="42">
        <v>3</v>
      </c>
      <c r="GI1003" s="42">
        <v>2</v>
      </c>
      <c r="GM1003" s="42">
        <v>0</v>
      </c>
      <c r="GN1003" s="42" t="s">
        <v>12</v>
      </c>
      <c r="GO1003" s="42">
        <v>3</v>
      </c>
      <c r="GP1003" s="42">
        <v>7</v>
      </c>
      <c r="GQ1003" s="42">
        <v>8</v>
      </c>
      <c r="GR1003" s="42">
        <v>9</v>
      </c>
      <c r="GS1003" s="42">
        <v>0</v>
      </c>
      <c r="GT1003" s="42">
        <v>0</v>
      </c>
      <c r="GU1003" s="42">
        <v>22</v>
      </c>
      <c r="GV1003" s="42">
        <v>5</v>
      </c>
      <c r="GW1003" s="42" t="b">
        <v>1</v>
      </c>
    </row>
    <row r="1004" spans="190:205" x14ac:dyDescent="0.25">
      <c r="GH1004" s="42">
        <v>0</v>
      </c>
      <c r="GI1004" s="42">
        <v>3</v>
      </c>
      <c r="GM1004" s="42">
        <v>0</v>
      </c>
      <c r="GN1004" s="42" t="s">
        <v>12</v>
      </c>
      <c r="GO1004" s="42">
        <v>3</v>
      </c>
      <c r="GP1004" s="42">
        <v>10</v>
      </c>
      <c r="GQ1004" s="42">
        <v>11</v>
      </c>
      <c r="GR1004" s="42">
        <v>12</v>
      </c>
      <c r="GS1004" s="42">
        <v>0</v>
      </c>
      <c r="GT1004" s="42">
        <v>0</v>
      </c>
      <c r="GU1004" s="42">
        <v>37</v>
      </c>
      <c r="GV1004" s="42">
        <v>5</v>
      </c>
      <c r="GW1004" s="42" t="b">
        <v>1</v>
      </c>
    </row>
    <row r="1005" spans="190:205" x14ac:dyDescent="0.25">
      <c r="GH1005" s="42">
        <v>0</v>
      </c>
      <c r="GI1005" s="42">
        <v>4</v>
      </c>
      <c r="GL1005" s="42">
        <v>0</v>
      </c>
      <c r="GM1005" s="42">
        <v>1</v>
      </c>
      <c r="GN1005" s="42" t="s">
        <v>59</v>
      </c>
      <c r="GO1005" s="42">
        <v>0</v>
      </c>
      <c r="GP1005" s="42">
        <v>0</v>
      </c>
      <c r="GQ1005" s="42">
        <v>0</v>
      </c>
      <c r="GR1005" s="42">
        <v>0</v>
      </c>
      <c r="GS1005" s="42">
        <v>0</v>
      </c>
      <c r="GT1005" s="42">
        <v>0</v>
      </c>
      <c r="GU1005" s="42">
        <v>2</v>
      </c>
      <c r="GV1005" s="42">
        <v>9</v>
      </c>
      <c r="GW1005" s="42" t="b">
        <v>1</v>
      </c>
    </row>
    <row r="1006" spans="190:205" x14ac:dyDescent="0.25">
      <c r="GH1006" s="42">
        <v>0</v>
      </c>
      <c r="GI1006" s="42">
        <v>5</v>
      </c>
      <c r="GL1006" s="42">
        <v>0</v>
      </c>
      <c r="GM1006" s="42">
        <v>1</v>
      </c>
      <c r="GN1006" s="42" t="s">
        <v>59</v>
      </c>
      <c r="GO1006" s="42">
        <v>0</v>
      </c>
      <c r="GP1006" s="42">
        <v>0</v>
      </c>
      <c r="GQ1006" s="42">
        <v>0</v>
      </c>
      <c r="GR1006" s="42">
        <v>0</v>
      </c>
      <c r="GS1006" s="42">
        <v>0</v>
      </c>
      <c r="GT1006" s="42">
        <v>0</v>
      </c>
      <c r="GU1006" s="42">
        <v>7</v>
      </c>
      <c r="GV1006" s="42">
        <v>9</v>
      </c>
      <c r="GW1006" s="42" t="b">
        <v>1</v>
      </c>
    </row>
    <row r="1007" spans="190:205" x14ac:dyDescent="0.25">
      <c r="GH1007" s="42">
        <v>0</v>
      </c>
      <c r="GI1007" s="42">
        <v>6</v>
      </c>
      <c r="GL1007" s="42">
        <v>0</v>
      </c>
      <c r="GM1007" s="42">
        <v>1</v>
      </c>
      <c r="GN1007" s="42" t="s">
        <v>59</v>
      </c>
      <c r="GO1007" s="42">
        <v>0</v>
      </c>
      <c r="GP1007" s="42">
        <v>0</v>
      </c>
      <c r="GQ1007" s="42">
        <v>0</v>
      </c>
      <c r="GR1007" s="42">
        <v>0</v>
      </c>
      <c r="GS1007" s="42">
        <v>0</v>
      </c>
      <c r="GT1007" s="42">
        <v>0</v>
      </c>
      <c r="GU1007" s="42">
        <v>12</v>
      </c>
      <c r="GV1007" s="42">
        <v>9</v>
      </c>
      <c r="GW1007" s="42" t="b">
        <v>1</v>
      </c>
    </row>
    <row r="1008" spans="190:205" x14ac:dyDescent="0.25">
      <c r="GH1008" s="42">
        <v>10</v>
      </c>
      <c r="GI1008" s="42">
        <v>7</v>
      </c>
      <c r="GL1008" s="42">
        <v>0</v>
      </c>
      <c r="GM1008" s="42">
        <v>2</v>
      </c>
      <c r="GN1008" s="42" t="s">
        <v>59</v>
      </c>
      <c r="GO1008" s="42">
        <v>0</v>
      </c>
      <c r="GP1008" s="42">
        <v>0</v>
      </c>
      <c r="GQ1008" s="42">
        <v>0</v>
      </c>
      <c r="GR1008" s="42">
        <v>0</v>
      </c>
      <c r="GS1008" s="42">
        <v>0</v>
      </c>
      <c r="GT1008" s="42">
        <v>0</v>
      </c>
      <c r="GU1008" s="42">
        <v>17</v>
      </c>
      <c r="GV1008" s="42">
        <v>9</v>
      </c>
      <c r="GW1008" s="42" t="b">
        <v>1</v>
      </c>
    </row>
    <row r="1009" spans="190:205" x14ac:dyDescent="0.25">
      <c r="GH1009" s="42">
        <v>11</v>
      </c>
      <c r="GI1009" s="42">
        <v>8</v>
      </c>
      <c r="GL1009" s="42">
        <v>0</v>
      </c>
      <c r="GM1009" s="42">
        <v>2</v>
      </c>
      <c r="GN1009" s="42" t="s">
        <v>59</v>
      </c>
      <c r="GO1009" s="42">
        <v>0</v>
      </c>
      <c r="GP1009" s="42">
        <v>0</v>
      </c>
      <c r="GQ1009" s="42">
        <v>0</v>
      </c>
      <c r="GR1009" s="42">
        <v>0</v>
      </c>
      <c r="GS1009" s="42">
        <v>0</v>
      </c>
      <c r="GT1009" s="42">
        <v>0</v>
      </c>
      <c r="GU1009" s="42">
        <v>22</v>
      </c>
      <c r="GV1009" s="42">
        <v>9</v>
      </c>
      <c r="GW1009" s="42" t="b">
        <v>1</v>
      </c>
    </row>
    <row r="1010" spans="190:205" x14ac:dyDescent="0.25">
      <c r="GH1010" s="42">
        <v>12</v>
      </c>
      <c r="GI1010" s="42">
        <v>9</v>
      </c>
      <c r="GL1010" s="42">
        <v>0</v>
      </c>
      <c r="GM1010" s="42">
        <v>2</v>
      </c>
      <c r="GN1010" s="42" t="s">
        <v>59</v>
      </c>
      <c r="GO1010" s="42">
        <v>0</v>
      </c>
      <c r="GP1010" s="42">
        <v>0</v>
      </c>
      <c r="GQ1010" s="42">
        <v>0</v>
      </c>
      <c r="GR1010" s="42">
        <v>0</v>
      </c>
      <c r="GS1010" s="42">
        <v>0</v>
      </c>
      <c r="GT1010" s="42">
        <v>0</v>
      </c>
      <c r="GU1010" s="42">
        <v>27</v>
      </c>
      <c r="GV1010" s="42">
        <v>9</v>
      </c>
      <c r="GW1010" s="42" t="b">
        <v>1</v>
      </c>
    </row>
    <row r="1011" spans="190:205" x14ac:dyDescent="0.25">
      <c r="GI1011" s="42">
        <v>10</v>
      </c>
      <c r="GL1011" s="42">
        <v>0</v>
      </c>
      <c r="GM1011" s="42">
        <v>3</v>
      </c>
      <c r="GN1011" s="42" t="s">
        <v>59</v>
      </c>
      <c r="GO1011" s="42">
        <v>0</v>
      </c>
      <c r="GP1011" s="42">
        <v>0</v>
      </c>
      <c r="GQ1011" s="42">
        <v>0</v>
      </c>
      <c r="GR1011" s="42">
        <v>0</v>
      </c>
      <c r="GS1011" s="42">
        <v>0</v>
      </c>
      <c r="GT1011" s="42">
        <v>0</v>
      </c>
      <c r="GU1011" s="42">
        <v>32</v>
      </c>
      <c r="GV1011" s="42">
        <v>9</v>
      </c>
      <c r="GW1011" s="42" t="b">
        <v>1</v>
      </c>
    </row>
    <row r="1012" spans="190:205" x14ac:dyDescent="0.25">
      <c r="GI1012" s="42">
        <v>11</v>
      </c>
      <c r="GL1012" s="42">
        <v>0</v>
      </c>
      <c r="GM1012" s="42">
        <v>3</v>
      </c>
      <c r="GN1012" s="42" t="s">
        <v>59</v>
      </c>
      <c r="GO1012" s="42">
        <v>0</v>
      </c>
      <c r="GP1012" s="42">
        <v>0</v>
      </c>
      <c r="GQ1012" s="42">
        <v>0</v>
      </c>
      <c r="GR1012" s="42">
        <v>0</v>
      </c>
      <c r="GS1012" s="42">
        <v>0</v>
      </c>
      <c r="GT1012" s="42">
        <v>0</v>
      </c>
      <c r="GU1012" s="42">
        <v>37</v>
      </c>
      <c r="GV1012" s="42">
        <v>9</v>
      </c>
      <c r="GW1012" s="42" t="b">
        <v>1</v>
      </c>
    </row>
    <row r="1013" spans="190:205" x14ac:dyDescent="0.25">
      <c r="GI1013" s="42">
        <v>12</v>
      </c>
      <c r="GL1013" s="42">
        <v>0</v>
      </c>
      <c r="GM1013" s="42">
        <v>3</v>
      </c>
      <c r="GN1013" s="42" t="s">
        <v>59</v>
      </c>
      <c r="GO1013" s="42">
        <v>0</v>
      </c>
      <c r="GP1013" s="42">
        <v>0</v>
      </c>
      <c r="GQ1013" s="42">
        <v>0</v>
      </c>
      <c r="GR1013" s="42">
        <v>0</v>
      </c>
      <c r="GS1013" s="42">
        <v>0</v>
      </c>
      <c r="GT1013" s="42">
        <v>0</v>
      </c>
      <c r="GU1013" s="42">
        <v>42</v>
      </c>
      <c r="GV1013" s="42">
        <v>9</v>
      </c>
      <c r="GW1013" s="42" t="b">
        <v>1</v>
      </c>
    </row>
  </sheetData>
  <pageMargins left="0.7" right="0.7" top="0.75" bottom="0.75" header="0.3" footer="0.3"/>
  <pageSetup orientation="portrait" r:id="rId1"/>
  <headerFooter>
    <oddFooter>&amp;l&amp;bTreePlan Academic Version, Not Licensed For Commercial Use&amp;r&amp;bwww.TreePlan.com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H10"/>
  <sheetViews>
    <sheetView showGridLines="0" workbookViewId="0"/>
  </sheetViews>
  <sheetFormatPr defaultRowHeight="15" x14ac:dyDescent="0.25"/>
  <cols>
    <col min="3" max="3" width="2.28515625" customWidth="1"/>
    <col min="4" max="4" width="3.7109375" customWidth="1"/>
    <col min="7" max="7" width="2.28515625" customWidth="1"/>
  </cols>
  <sheetData>
    <row r="3" spans="2:8" x14ac:dyDescent="0.25">
      <c r="E3" t="s">
        <v>0</v>
      </c>
    </row>
    <row r="4" spans="2:8" ht="12.6" customHeight="1" x14ac:dyDescent="0.25">
      <c r="H4">
        <f>SUM($E$5)</f>
        <v>0</v>
      </c>
    </row>
    <row r="5" spans="2:8" x14ac:dyDescent="0.25">
      <c r="E5">
        <v>0</v>
      </c>
      <c r="F5">
        <f>$H$4</f>
        <v>0</v>
      </c>
    </row>
    <row r="6" spans="2:8" ht="12.6" customHeight="1" x14ac:dyDescent="0.25">
      <c r="C6">
        <f>IF($B$7=$F$5,1,IF($B$7=$F$10,2))</f>
        <v>1</v>
      </c>
    </row>
    <row r="7" spans="2:8" x14ac:dyDescent="0.25">
      <c r="B7">
        <f>MAX($F$5,$F$10)</f>
        <v>0</v>
      </c>
    </row>
    <row r="8" spans="2:8" x14ac:dyDescent="0.25">
      <c r="E8" t="s">
        <v>1</v>
      </c>
    </row>
    <row r="9" spans="2:8" ht="12.6" customHeight="1" x14ac:dyDescent="0.25">
      <c r="H9">
        <f>SUM($E$10)</f>
        <v>0</v>
      </c>
    </row>
    <row r="10" spans="2:8" x14ac:dyDescent="0.25">
      <c r="E10">
        <v>0</v>
      </c>
      <c r="F10">
        <f>$H$9</f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I25"/>
  <sheetViews>
    <sheetView showGridLines="0" workbookViewId="0">
      <selection activeCell="K18" sqref="K18"/>
    </sheetView>
  </sheetViews>
  <sheetFormatPr defaultRowHeight="15" x14ac:dyDescent="0.25"/>
  <cols>
    <col min="3" max="3" width="2" bestFit="1" customWidth="1"/>
    <col min="4" max="4" width="3.7109375" customWidth="1"/>
    <col min="5" max="5" width="13.85546875" bestFit="1" customWidth="1"/>
    <col min="6" max="6" width="2" bestFit="1" customWidth="1"/>
    <col min="7" max="7" width="2.28515625" customWidth="1"/>
    <col min="8" max="8" width="2" bestFit="1" customWidth="1"/>
    <col min="9" max="9" width="5.7109375" bestFit="1" customWidth="1"/>
    <col min="10" max="10" width="4" bestFit="1" customWidth="1"/>
    <col min="11" max="11" width="2.28515625" customWidth="1"/>
    <col min="12" max="12" width="4" bestFit="1" customWidth="1"/>
  </cols>
  <sheetData>
    <row r="2" spans="2:9" x14ac:dyDescent="0.25">
      <c r="I2" s="29"/>
    </row>
    <row r="3" spans="2:9" x14ac:dyDescent="0.25">
      <c r="E3" t="s">
        <v>24</v>
      </c>
    </row>
    <row r="4" spans="2:9" x14ac:dyDescent="0.25">
      <c r="H4">
        <f>SUM($E$5)</f>
        <v>0</v>
      </c>
    </row>
    <row r="5" spans="2:9" x14ac:dyDescent="0.25">
      <c r="E5" s="28">
        <v>0</v>
      </c>
      <c r="F5">
        <f>$H$4</f>
        <v>0</v>
      </c>
      <c r="I5" s="28"/>
    </row>
    <row r="7" spans="2:9" x14ac:dyDescent="0.25">
      <c r="I7" s="29"/>
    </row>
    <row r="8" spans="2:9" x14ac:dyDescent="0.25">
      <c r="E8" t="s">
        <v>25</v>
      </c>
    </row>
    <row r="9" spans="2:9" x14ac:dyDescent="0.25">
      <c r="C9">
        <f>IF($B$10=$F$5,1,IF($B$10=$F$10,2,IF($B$10=$F$15,3)))</f>
        <v>1</v>
      </c>
      <c r="H9">
        <f>SUM($E$10)</f>
        <v>0</v>
      </c>
    </row>
    <row r="10" spans="2:9" x14ac:dyDescent="0.25">
      <c r="B10">
        <f>MAX($F$5,$F$10,$F$15)</f>
        <v>0</v>
      </c>
      <c r="E10" s="28">
        <v>0</v>
      </c>
      <c r="F10">
        <f>$H$9</f>
        <v>0</v>
      </c>
      <c r="I10" s="28"/>
    </row>
    <row r="13" spans="2:9" x14ac:dyDescent="0.25">
      <c r="E13" t="s">
        <v>26</v>
      </c>
    </row>
    <row r="14" spans="2:9" x14ac:dyDescent="0.25">
      <c r="H14">
        <f>SUM($E$15)</f>
        <v>0</v>
      </c>
    </row>
    <row r="15" spans="2:9" x14ac:dyDescent="0.25">
      <c r="E15" s="28">
        <v>0</v>
      </c>
      <c r="F15">
        <f>$H$14</f>
        <v>0</v>
      </c>
      <c r="I15" s="28"/>
    </row>
    <row r="20" spans="5:5" x14ac:dyDescent="0.25">
      <c r="E20" s="28"/>
    </row>
    <row r="25" spans="5:5" x14ac:dyDescent="0.25">
      <c r="E25" s="28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L26"/>
  <sheetViews>
    <sheetView showGridLines="0" workbookViewId="0">
      <selection activeCell="O28" sqref="O28"/>
    </sheetView>
  </sheetViews>
  <sheetFormatPr defaultRowHeight="15" x14ac:dyDescent="0.25"/>
  <cols>
    <col min="2" max="2" width="9.28515625" customWidth="1"/>
    <col min="3" max="3" width="2.28515625" customWidth="1"/>
    <col min="4" max="4" width="3.7109375" customWidth="1"/>
    <col min="5" max="6" width="9.28515625" customWidth="1"/>
    <col min="7" max="7" width="2.28515625" customWidth="1"/>
    <col min="8" max="8" width="3.7109375" customWidth="1"/>
    <col min="9" max="10" width="9.28515625" customWidth="1"/>
    <col min="11" max="11" width="2.28515625" customWidth="1"/>
    <col min="12" max="13" width="9.28515625" customWidth="1"/>
  </cols>
  <sheetData>
    <row r="2" spans="3:12" ht="15" customHeight="1" x14ac:dyDescent="0.25">
      <c r="I2">
        <v>0.2</v>
      </c>
    </row>
    <row r="3" spans="3:12" ht="15" customHeight="1" x14ac:dyDescent="0.25">
      <c r="I3" t="s">
        <v>2</v>
      </c>
    </row>
    <row r="4" spans="3:12" ht="12.6" customHeight="1" x14ac:dyDescent="0.25">
      <c r="L4">
        <f>SUM($I$5,$E$10)</f>
        <v>100</v>
      </c>
    </row>
    <row r="5" spans="3:12" ht="15" customHeight="1" x14ac:dyDescent="0.25">
      <c r="I5">
        <v>100</v>
      </c>
      <c r="J5">
        <f>$L$4</f>
        <v>100</v>
      </c>
    </row>
    <row r="6" spans="3:12" ht="15" customHeight="1" x14ac:dyDescent="0.25"/>
    <row r="7" spans="3:12" ht="15" customHeight="1" x14ac:dyDescent="0.25">
      <c r="I7">
        <v>0.5</v>
      </c>
    </row>
    <row r="8" spans="3:12" ht="15" customHeight="1" x14ac:dyDescent="0.25">
      <c r="E8" t="s">
        <v>24</v>
      </c>
      <c r="I8" t="s">
        <v>3</v>
      </c>
    </row>
    <row r="9" spans="3:12" ht="12.6" customHeight="1" x14ac:dyDescent="0.25">
      <c r="L9">
        <f>SUM($I$10,$E$10)</f>
        <v>60</v>
      </c>
    </row>
    <row r="10" spans="3:12" ht="15" customHeight="1" x14ac:dyDescent="0.25">
      <c r="E10">
        <v>0</v>
      </c>
      <c r="F10">
        <f>SUM($I$2*$J$5,$I$7*$J$10,$I$12*$J$15)</f>
        <v>47</v>
      </c>
      <c r="I10">
        <v>60</v>
      </c>
      <c r="J10">
        <f>$L$9</f>
        <v>60</v>
      </c>
    </row>
    <row r="11" spans="3:12" ht="15" customHeight="1" x14ac:dyDescent="0.25"/>
    <row r="12" spans="3:12" ht="15" customHeight="1" x14ac:dyDescent="0.25">
      <c r="I12">
        <v>0.3</v>
      </c>
    </row>
    <row r="13" spans="3:12" ht="15" customHeight="1" x14ac:dyDescent="0.25">
      <c r="I13" t="s">
        <v>4</v>
      </c>
    </row>
    <row r="14" spans="3:12" ht="12.6" customHeight="1" x14ac:dyDescent="0.25">
      <c r="L14">
        <f>SUM($I$15,$E$10)</f>
        <v>-10</v>
      </c>
    </row>
    <row r="15" spans="3:12" ht="15" customHeight="1" x14ac:dyDescent="0.25">
      <c r="I15">
        <v>-10</v>
      </c>
      <c r="J15">
        <f>$L$14</f>
        <v>-10</v>
      </c>
    </row>
    <row r="16" spans="3:12" ht="12.6" customHeight="1" x14ac:dyDescent="0.25">
      <c r="C16">
        <f>IF($B$17=$F$10,1,IF($B$17=$F$20,2,IF($B$17=$F$25,3)))</f>
        <v>1</v>
      </c>
    </row>
    <row r="17" spans="2:12" ht="15" customHeight="1" x14ac:dyDescent="0.25">
      <c r="B17">
        <f>MAX($F$10,$F$20,$F$25)</f>
        <v>47</v>
      </c>
    </row>
    <row r="18" spans="2:12" ht="15" customHeight="1" x14ac:dyDescent="0.25">
      <c r="E18" t="s">
        <v>25</v>
      </c>
    </row>
    <row r="19" spans="2:12" ht="12.6" customHeight="1" x14ac:dyDescent="0.25">
      <c r="L19">
        <f>SUM($E$20)</f>
        <v>0</v>
      </c>
    </row>
    <row r="20" spans="2:12" ht="15" customHeight="1" x14ac:dyDescent="0.25">
      <c r="E20">
        <v>0</v>
      </c>
      <c r="F20">
        <f>$L$19</f>
        <v>0</v>
      </c>
    </row>
    <row r="21" spans="2:12" ht="15" customHeight="1" x14ac:dyDescent="0.25"/>
    <row r="22" spans="2:12" ht="15" customHeight="1" x14ac:dyDescent="0.25"/>
    <row r="23" spans="2:12" ht="15" customHeight="1" x14ac:dyDescent="0.25">
      <c r="E23" t="s">
        <v>26</v>
      </c>
    </row>
    <row r="24" spans="2:12" ht="12.6" customHeight="1" x14ac:dyDescent="0.25">
      <c r="L24">
        <f>SUM($E$25)</f>
        <v>0</v>
      </c>
    </row>
    <row r="25" spans="2:12" ht="15" customHeight="1" x14ac:dyDescent="0.25">
      <c r="E25">
        <v>0</v>
      </c>
      <c r="F25">
        <f>$L$24</f>
        <v>0</v>
      </c>
    </row>
    <row r="26" spans="2:12" ht="15" customHeight="1" x14ac:dyDescent="0.25"/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L36"/>
  <sheetViews>
    <sheetView showGridLines="0" zoomScale="80" zoomScaleNormal="80" workbookViewId="0">
      <selection activeCell="O39" sqref="O39"/>
    </sheetView>
  </sheetViews>
  <sheetFormatPr defaultRowHeight="15" x14ac:dyDescent="0.25"/>
  <cols>
    <col min="1" max="1" width="9.140625" style="40"/>
    <col min="2" max="2" width="9.28515625" style="40" customWidth="1"/>
    <col min="3" max="3" width="2.28515625" style="40" customWidth="1"/>
    <col min="4" max="4" width="3.7109375" style="40" customWidth="1"/>
    <col min="5" max="6" width="9.28515625" style="40" customWidth="1"/>
    <col min="7" max="7" width="2.28515625" style="40" customWidth="1"/>
    <col min="8" max="8" width="3.7109375" style="40" customWidth="1"/>
    <col min="9" max="10" width="9.28515625" style="40" customWidth="1"/>
    <col min="11" max="11" width="2.28515625" style="40" customWidth="1"/>
    <col min="12" max="13" width="9.28515625" style="40" customWidth="1"/>
    <col min="14" max="16384" width="9.140625" style="40"/>
  </cols>
  <sheetData>
    <row r="2" spans="5:12" ht="15" customHeight="1" x14ac:dyDescent="0.25">
      <c r="I2" s="40">
        <v>0.2</v>
      </c>
    </row>
    <row r="3" spans="5:12" ht="15" customHeight="1" x14ac:dyDescent="0.25">
      <c r="I3" s="40" t="s">
        <v>2</v>
      </c>
    </row>
    <row r="4" spans="5:12" ht="14.25" customHeight="1" x14ac:dyDescent="0.25">
      <c r="L4" s="40">
        <f>SUM($I$5,$E$10)</f>
        <v>100</v>
      </c>
    </row>
    <row r="5" spans="5:12" ht="15" customHeight="1" x14ac:dyDescent="0.25">
      <c r="I5" s="40">
        <v>100</v>
      </c>
      <c r="J5" s="40">
        <f>$L$4</f>
        <v>100</v>
      </c>
    </row>
    <row r="6" spans="5:12" ht="15" customHeight="1" x14ac:dyDescent="0.25"/>
    <row r="7" spans="5:12" ht="15" customHeight="1" x14ac:dyDescent="0.25">
      <c r="I7" s="40">
        <v>0.5</v>
      </c>
    </row>
    <row r="8" spans="5:12" ht="15" customHeight="1" x14ac:dyDescent="0.25">
      <c r="E8" s="40" t="s">
        <v>24</v>
      </c>
      <c r="I8" s="40" t="s">
        <v>3</v>
      </c>
    </row>
    <row r="9" spans="5:12" x14ac:dyDescent="0.25">
      <c r="L9" s="40">
        <f>SUM($I$10,$E$10)</f>
        <v>60</v>
      </c>
    </row>
    <row r="10" spans="5:12" ht="15" customHeight="1" x14ac:dyDescent="0.25">
      <c r="E10" s="40">
        <v>0</v>
      </c>
      <c r="F10" s="40">
        <f>SUM($I$2*$J$5,$I$7*$J$10,$I$12*$J$15)</f>
        <v>47</v>
      </c>
      <c r="I10" s="40">
        <v>60</v>
      </c>
      <c r="J10" s="40">
        <f>$L$9</f>
        <v>60</v>
      </c>
    </row>
    <row r="11" spans="5:12" ht="15" customHeight="1" x14ac:dyDescent="0.25"/>
    <row r="12" spans="5:12" ht="15" customHeight="1" x14ac:dyDescent="0.25">
      <c r="I12" s="40">
        <v>0.3</v>
      </c>
    </row>
    <row r="13" spans="5:12" ht="15" customHeight="1" x14ac:dyDescent="0.25">
      <c r="I13" s="40" t="s">
        <v>4</v>
      </c>
    </row>
    <row r="14" spans="5:12" x14ac:dyDescent="0.25">
      <c r="L14" s="40">
        <f>SUM($I$15,$E$10)</f>
        <v>-10</v>
      </c>
    </row>
    <row r="15" spans="5:12" ht="15" customHeight="1" x14ac:dyDescent="0.25">
      <c r="I15" s="40">
        <v>-10</v>
      </c>
      <c r="J15" s="40">
        <f>$L$14</f>
        <v>-10</v>
      </c>
    </row>
    <row r="16" spans="5:12" ht="15" customHeight="1" x14ac:dyDescent="0.25"/>
    <row r="17" spans="2:12" ht="15" customHeight="1" x14ac:dyDescent="0.25">
      <c r="I17" s="40">
        <v>0.2</v>
      </c>
    </row>
    <row r="18" spans="2:12" ht="15" customHeight="1" x14ac:dyDescent="0.25">
      <c r="I18" s="40" t="s">
        <v>2</v>
      </c>
    </row>
    <row r="19" spans="2:12" x14ac:dyDescent="0.25">
      <c r="L19" s="40">
        <f>SUM($I$20,$E$25)</f>
        <v>200</v>
      </c>
    </row>
    <row r="20" spans="2:12" ht="15" customHeight="1" x14ac:dyDescent="0.25">
      <c r="I20" s="40">
        <v>200</v>
      </c>
      <c r="J20" s="40">
        <f>$L$19</f>
        <v>200</v>
      </c>
    </row>
    <row r="21" spans="2:12" ht="12.6" customHeight="1" x14ac:dyDescent="0.25">
      <c r="C21" s="40">
        <f>IF($B$22=$F$10,1,IF($B$22=$F$25,2,IF($B$22=$F$35,3)))</f>
        <v>2</v>
      </c>
    </row>
    <row r="22" spans="2:12" ht="15" customHeight="1" x14ac:dyDescent="0.25">
      <c r="B22" s="40">
        <f>MAX($F$10,$F$25,$F$35)</f>
        <v>53</v>
      </c>
      <c r="I22" s="40">
        <v>0.5</v>
      </c>
    </row>
    <row r="23" spans="2:12" ht="15" customHeight="1" x14ac:dyDescent="0.25">
      <c r="E23" s="40" t="s">
        <v>25</v>
      </c>
      <c r="I23" s="40" t="s">
        <v>3</v>
      </c>
    </row>
    <row r="24" spans="2:12" x14ac:dyDescent="0.25">
      <c r="L24" s="40">
        <f>SUM($I$25,$E$25)</f>
        <v>50</v>
      </c>
    </row>
    <row r="25" spans="2:12" ht="15" customHeight="1" x14ac:dyDescent="0.25">
      <c r="E25" s="40">
        <v>0</v>
      </c>
      <c r="F25" s="40">
        <f>SUM($I$17*$J$20,$I$22*$J$25,$I$27*$J$30)</f>
        <v>53</v>
      </c>
      <c r="I25" s="40">
        <v>50</v>
      </c>
      <c r="J25" s="40">
        <f>$L$24</f>
        <v>50</v>
      </c>
    </row>
    <row r="26" spans="2:12" ht="15" customHeight="1" x14ac:dyDescent="0.25"/>
    <row r="27" spans="2:12" ht="15" customHeight="1" x14ac:dyDescent="0.25">
      <c r="I27" s="40">
        <v>0.3</v>
      </c>
    </row>
    <row r="28" spans="2:12" ht="15" customHeight="1" x14ac:dyDescent="0.25">
      <c r="I28" s="40" t="s">
        <v>4</v>
      </c>
    </row>
    <row r="29" spans="2:12" x14ac:dyDescent="0.25">
      <c r="L29" s="40">
        <f>SUM($I$30,$E$25)</f>
        <v>-40</v>
      </c>
    </row>
    <row r="30" spans="2:12" ht="15" customHeight="1" x14ac:dyDescent="0.25">
      <c r="I30" s="40">
        <v>-40</v>
      </c>
      <c r="J30" s="40">
        <f>$L$29</f>
        <v>-40</v>
      </c>
    </row>
    <row r="31" spans="2:12" ht="15" customHeight="1" x14ac:dyDescent="0.25"/>
    <row r="32" spans="2:12" ht="15" customHeight="1" x14ac:dyDescent="0.25"/>
    <row r="33" spans="5:12" ht="15" customHeight="1" x14ac:dyDescent="0.25">
      <c r="E33" s="40" t="s">
        <v>26</v>
      </c>
    </row>
    <row r="34" spans="5:12" x14ac:dyDescent="0.25">
      <c r="L34" s="40">
        <f>SUM($E$35)</f>
        <v>0</v>
      </c>
    </row>
    <row r="35" spans="5:12" ht="15" customHeight="1" x14ac:dyDescent="0.25">
      <c r="E35" s="40">
        <v>0</v>
      </c>
      <c r="F35" s="40">
        <f>$L$34</f>
        <v>0</v>
      </c>
    </row>
    <row r="36" spans="5:12" ht="15" customHeight="1" x14ac:dyDescent="0.25"/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45"/>
  <sheetViews>
    <sheetView showGridLines="0" zoomScale="75" zoomScaleNormal="75" workbookViewId="0">
      <selection activeCell="O48" sqref="O48"/>
    </sheetView>
  </sheetViews>
  <sheetFormatPr defaultRowHeight="15" x14ac:dyDescent="0.25"/>
  <cols>
    <col min="2" max="2" width="9.28515625" customWidth="1"/>
    <col min="3" max="3" width="2.7109375" bestFit="1" customWidth="1"/>
    <col min="4" max="4" width="3.7109375" customWidth="1"/>
    <col min="5" max="5" width="15.5703125" bestFit="1" customWidth="1"/>
    <col min="6" max="6" width="4" bestFit="1" customWidth="1"/>
    <col min="7" max="7" width="2.28515625" customWidth="1"/>
    <col min="8" max="8" width="3.7109375" customWidth="1"/>
    <col min="9" max="9" width="14.42578125" bestFit="1" customWidth="1"/>
    <col min="10" max="10" width="5.85546875" bestFit="1" customWidth="1"/>
    <col min="11" max="11" width="2.28515625" customWidth="1"/>
    <col min="12" max="12" width="5.85546875" bestFit="1" customWidth="1"/>
    <col min="13" max="13" width="9.28515625" customWidth="1"/>
  </cols>
  <sheetData>
    <row r="1" spans="4:12" x14ac:dyDescent="0.25">
      <c r="D1" s="37"/>
      <c r="E1" s="38" t="s">
        <v>27</v>
      </c>
      <c r="F1" s="39"/>
      <c r="G1" s="39"/>
      <c r="H1" s="39"/>
      <c r="I1" s="38" t="s">
        <v>28</v>
      </c>
      <c r="J1" s="37"/>
    </row>
    <row r="2" spans="4:12" ht="15" customHeight="1" x14ac:dyDescent="0.25">
      <c r="I2" s="36">
        <v>0.2</v>
      </c>
    </row>
    <row r="3" spans="4:12" ht="15" customHeight="1" x14ac:dyDescent="0.25">
      <c r="I3" s="35" t="s">
        <v>2</v>
      </c>
    </row>
    <row r="4" spans="4:12" x14ac:dyDescent="0.25">
      <c r="I4" s="33"/>
      <c r="L4">
        <f>SUM($I$5,$E$10)</f>
        <v>100</v>
      </c>
    </row>
    <row r="5" spans="4:12" x14ac:dyDescent="0.25">
      <c r="I5" s="34">
        <v>100</v>
      </c>
      <c r="J5">
        <f>$L$4</f>
        <v>100</v>
      </c>
    </row>
    <row r="6" spans="4:12" x14ac:dyDescent="0.25">
      <c r="I6" s="33"/>
    </row>
    <row r="7" spans="4:12" x14ac:dyDescent="0.25">
      <c r="I7" s="36">
        <v>0.5</v>
      </c>
    </row>
    <row r="8" spans="4:12" x14ac:dyDescent="0.25">
      <c r="E8" t="s">
        <v>24</v>
      </c>
      <c r="I8" s="35" t="s">
        <v>3</v>
      </c>
    </row>
    <row r="9" spans="4:12" x14ac:dyDescent="0.25">
      <c r="I9" s="33"/>
      <c r="L9">
        <f>SUM($I$10,$E$10)</f>
        <v>60</v>
      </c>
    </row>
    <row r="10" spans="4:12" x14ac:dyDescent="0.25">
      <c r="E10" s="28">
        <v>0</v>
      </c>
      <c r="F10">
        <f>IF(ABS(1-SUM($I$2,$I$7,$I$12))&lt;=0.00001,SUM($I$2*$J$5,$I$7*$J$10,$I$12*$J$15),NA())</f>
        <v>47</v>
      </c>
      <c r="I10" s="34">
        <v>60</v>
      </c>
      <c r="J10">
        <f>$L$9</f>
        <v>60</v>
      </c>
    </row>
    <row r="11" spans="4:12" x14ac:dyDescent="0.25">
      <c r="I11" s="33"/>
    </row>
    <row r="12" spans="4:12" x14ac:dyDescent="0.25">
      <c r="I12" s="36">
        <v>0.3</v>
      </c>
    </row>
    <row r="13" spans="4:12" x14ac:dyDescent="0.25">
      <c r="I13" s="35" t="s">
        <v>4</v>
      </c>
    </row>
    <row r="14" spans="4:12" x14ac:dyDescent="0.25">
      <c r="I14" s="33"/>
      <c r="L14">
        <f>SUM($I$15,$E$10)</f>
        <v>-10</v>
      </c>
    </row>
    <row r="15" spans="4:12" x14ac:dyDescent="0.25">
      <c r="I15" s="34">
        <v>-10</v>
      </c>
      <c r="J15">
        <f>$L$14</f>
        <v>-10</v>
      </c>
    </row>
    <row r="16" spans="4:12" x14ac:dyDescent="0.25">
      <c r="I16" s="33"/>
    </row>
    <row r="17" spans="1:12" x14ac:dyDescent="0.25">
      <c r="I17" s="36">
        <v>0.2</v>
      </c>
    </row>
    <row r="18" spans="1:12" x14ac:dyDescent="0.25">
      <c r="I18" s="35" t="s">
        <v>2</v>
      </c>
    </row>
    <row r="19" spans="1:12" x14ac:dyDescent="0.25">
      <c r="I19" s="33"/>
      <c r="L19">
        <f>SUM($I$20,$E$25)</f>
        <v>200</v>
      </c>
    </row>
    <row r="20" spans="1:12" x14ac:dyDescent="0.25">
      <c r="I20" s="34">
        <v>200</v>
      </c>
      <c r="J20">
        <f>$L$19</f>
        <v>200</v>
      </c>
    </row>
    <row r="21" spans="1:12" x14ac:dyDescent="0.25">
      <c r="I21" s="33"/>
    </row>
    <row r="22" spans="1:12" x14ac:dyDescent="0.25">
      <c r="I22" s="36">
        <v>0.5</v>
      </c>
    </row>
    <row r="23" spans="1:12" x14ac:dyDescent="0.25">
      <c r="E23" t="s">
        <v>25</v>
      </c>
      <c r="I23" s="35" t="s">
        <v>3</v>
      </c>
    </row>
    <row r="24" spans="1:12" x14ac:dyDescent="0.25">
      <c r="A24" s="27" t="s">
        <v>29</v>
      </c>
      <c r="C24" s="26">
        <f>IF($B$25=$F$10,1,IF($B$25=$F$25,2,IF($B$25=$F$40,3)))</f>
        <v>1</v>
      </c>
      <c r="I24" s="33"/>
      <c r="L24">
        <f>SUM($I$25,$E$25)</f>
        <v>50</v>
      </c>
    </row>
    <row r="25" spans="1:12" x14ac:dyDescent="0.25">
      <c r="A25" s="27" t="s">
        <v>7</v>
      </c>
      <c r="B25">
        <f>MIN($F$10,$F$25,$F$40)</f>
        <v>47</v>
      </c>
      <c r="E25" s="28">
        <v>0</v>
      </c>
      <c r="F25">
        <f>IF(ABS(1-SUM($I$17,$I$22,$I$27))&lt;=0.00001,SUM($I$17*$J$20,$I$22*$J$25,$I$27*$J$30),NA())</f>
        <v>53</v>
      </c>
      <c r="I25" s="34">
        <v>50</v>
      </c>
      <c r="J25">
        <f>$L$24</f>
        <v>50</v>
      </c>
    </row>
    <row r="26" spans="1:12" x14ac:dyDescent="0.25">
      <c r="I26" s="33"/>
    </row>
    <row r="27" spans="1:12" x14ac:dyDescent="0.25">
      <c r="I27" s="36">
        <v>0.3</v>
      </c>
    </row>
    <row r="28" spans="1:12" x14ac:dyDescent="0.25">
      <c r="I28" s="35" t="s">
        <v>4</v>
      </c>
    </row>
    <row r="29" spans="1:12" x14ac:dyDescent="0.25">
      <c r="I29" s="33"/>
      <c r="L29">
        <f>SUM($I$30,$E$25)</f>
        <v>-40</v>
      </c>
    </row>
    <row r="30" spans="1:12" x14ac:dyDescent="0.25">
      <c r="I30" s="34">
        <v>-40</v>
      </c>
      <c r="J30">
        <f>$L$29</f>
        <v>-40</v>
      </c>
    </row>
    <row r="31" spans="1:12" x14ac:dyDescent="0.25">
      <c r="I31" s="33"/>
    </row>
    <row r="32" spans="1:12" x14ac:dyDescent="0.25">
      <c r="I32" s="36">
        <v>0.2</v>
      </c>
    </row>
    <row r="33" spans="5:12" x14ac:dyDescent="0.25">
      <c r="I33" s="35" t="s">
        <v>2</v>
      </c>
    </row>
    <row r="34" spans="5:12" x14ac:dyDescent="0.25">
      <c r="I34" s="33"/>
      <c r="L34">
        <f>SUM($I$35,$E$40)</f>
        <v>300</v>
      </c>
    </row>
    <row r="35" spans="5:12" x14ac:dyDescent="0.25">
      <c r="I35" s="34">
        <v>300</v>
      </c>
      <c r="J35">
        <f>$L$34</f>
        <v>300</v>
      </c>
    </row>
    <row r="36" spans="5:12" x14ac:dyDescent="0.25">
      <c r="I36" s="33"/>
    </row>
    <row r="37" spans="5:12" x14ac:dyDescent="0.25">
      <c r="I37" s="36">
        <v>0.5</v>
      </c>
    </row>
    <row r="38" spans="5:12" x14ac:dyDescent="0.25">
      <c r="E38" t="s">
        <v>26</v>
      </c>
      <c r="I38" s="35" t="s">
        <v>3</v>
      </c>
    </row>
    <row r="39" spans="5:12" x14ac:dyDescent="0.25">
      <c r="I39" s="33"/>
      <c r="L39">
        <f>SUM($I$40,$E$40)</f>
        <v>40</v>
      </c>
    </row>
    <row r="40" spans="5:12" x14ac:dyDescent="0.25">
      <c r="E40" s="28">
        <v>0</v>
      </c>
      <c r="F40">
        <f>IF(ABS(1-SUM($I$32,$I$37,$I$42))&lt;=0.00001,SUM($I$32*$J$35,$I$37*$J$40,$I$42*$J$45),NA())</f>
        <v>50</v>
      </c>
      <c r="I40" s="34">
        <v>40</v>
      </c>
      <c r="J40">
        <f>$L$39</f>
        <v>40</v>
      </c>
    </row>
    <row r="41" spans="5:12" x14ac:dyDescent="0.25">
      <c r="I41" s="33"/>
    </row>
    <row r="42" spans="5:12" x14ac:dyDescent="0.25">
      <c r="I42" s="36">
        <v>0.3</v>
      </c>
    </row>
    <row r="43" spans="5:12" x14ac:dyDescent="0.25">
      <c r="I43" t="s">
        <v>4</v>
      </c>
    </row>
    <row r="44" spans="5:12" x14ac:dyDescent="0.25">
      <c r="L44">
        <f>SUM($I$45,$E$40)</f>
        <v>-100</v>
      </c>
    </row>
    <row r="45" spans="5:12" x14ac:dyDescent="0.25">
      <c r="I45" s="28">
        <v>-100</v>
      </c>
      <c r="J45">
        <f>$L$44</f>
        <v>-100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P45"/>
  <sheetViews>
    <sheetView showGridLines="0" zoomScale="75" zoomScaleNormal="75" workbookViewId="0">
      <selection activeCell="I2" sqref="I2:I43"/>
    </sheetView>
  </sheetViews>
  <sheetFormatPr defaultRowHeight="15" customHeight="1" x14ac:dyDescent="0.25"/>
  <cols>
    <col min="3" max="3" width="2.5703125" bestFit="1" customWidth="1"/>
    <col min="4" max="4" width="3.7109375" customWidth="1"/>
    <col min="5" max="5" width="15" bestFit="1" customWidth="1"/>
    <col min="6" max="6" width="3.85546875" bestFit="1" customWidth="1"/>
    <col min="7" max="7" width="2.28515625" customWidth="1"/>
    <col min="8" max="8" width="3.7109375" customWidth="1"/>
    <col min="9" max="9" width="11.7109375" bestFit="1" customWidth="1"/>
    <col min="10" max="10" width="6.140625" bestFit="1" customWidth="1"/>
    <col min="11" max="11" width="2.28515625" customWidth="1"/>
    <col min="12" max="12" width="6.140625" bestFit="1" customWidth="1"/>
    <col min="14" max="14" width="10.140625" customWidth="1"/>
  </cols>
  <sheetData>
    <row r="1" spans="5:16" ht="15" customHeight="1" x14ac:dyDescent="0.25">
      <c r="E1" s="31" t="s">
        <v>27</v>
      </c>
      <c r="F1" s="32"/>
      <c r="G1" s="32"/>
      <c r="H1" s="32"/>
      <c r="I1" s="31" t="s">
        <v>28</v>
      </c>
    </row>
    <row r="2" spans="5:16" ht="15" customHeight="1" x14ac:dyDescent="0.25">
      <c r="I2" s="36">
        <v>0.2</v>
      </c>
    </row>
    <row r="3" spans="5:16" ht="15" customHeight="1" x14ac:dyDescent="0.25">
      <c r="I3" s="35" t="s">
        <v>2</v>
      </c>
      <c r="N3" s="19"/>
      <c r="O3" s="20" t="s">
        <v>5</v>
      </c>
      <c r="P3" s="21"/>
    </row>
    <row r="4" spans="5:16" x14ac:dyDescent="0.25">
      <c r="I4" s="33"/>
      <c r="L4">
        <f>SUM($I$5,$E$10)</f>
        <v>100</v>
      </c>
      <c r="N4" s="22" t="s">
        <v>6</v>
      </c>
      <c r="O4" s="23" t="s">
        <v>7</v>
      </c>
      <c r="P4" s="24" t="s">
        <v>8</v>
      </c>
    </row>
    <row r="5" spans="5:16" x14ac:dyDescent="0.25">
      <c r="I5" s="34">
        <v>100</v>
      </c>
      <c r="J5">
        <f>$L$4</f>
        <v>100</v>
      </c>
      <c r="N5" s="1"/>
      <c r="O5" s="8">
        <f>B25</f>
        <v>53</v>
      </c>
      <c r="P5" s="9">
        <f>C24</f>
        <v>2</v>
      </c>
    </row>
    <row r="6" spans="5:16" x14ac:dyDescent="0.25">
      <c r="I6" s="33"/>
      <c r="N6" s="5">
        <v>0</v>
      </c>
      <c r="O6" s="6">
        <f t="dataTable" ref="O6:P18" dt2D="0" dtr="0" r1="I20"/>
        <v>50</v>
      </c>
      <c r="P6" s="7">
        <v>3</v>
      </c>
    </row>
    <row r="7" spans="5:16" x14ac:dyDescent="0.25">
      <c r="I7" s="36">
        <v>0.5</v>
      </c>
      <c r="N7" s="5">
        <v>25</v>
      </c>
      <c r="O7" s="6">
        <v>50</v>
      </c>
      <c r="P7" s="7">
        <v>3</v>
      </c>
    </row>
    <row r="8" spans="5:16" x14ac:dyDescent="0.25">
      <c r="E8" t="s">
        <v>24</v>
      </c>
      <c r="I8" s="35" t="s">
        <v>3</v>
      </c>
      <c r="N8" s="5">
        <v>50</v>
      </c>
      <c r="O8" s="6">
        <v>50</v>
      </c>
      <c r="P8" s="7">
        <v>3</v>
      </c>
    </row>
    <row r="9" spans="5:16" x14ac:dyDescent="0.25">
      <c r="I9" s="33"/>
      <c r="L9">
        <f>SUM($I$10,$E$10)</f>
        <v>60</v>
      </c>
      <c r="N9" s="5">
        <v>75</v>
      </c>
      <c r="O9" s="6">
        <v>50</v>
      </c>
      <c r="P9" s="7">
        <v>3</v>
      </c>
    </row>
    <row r="10" spans="5:16" x14ac:dyDescent="0.25">
      <c r="E10" s="28">
        <v>0</v>
      </c>
      <c r="F10">
        <f>IF(ABS(1-SUM($I$2,$I$7,$I$12))&lt;=0.00001,SUM($I$2*$J$5,$I$7*$J$10,$I$12*$J$15),NA())</f>
        <v>47</v>
      </c>
      <c r="I10" s="34">
        <v>60</v>
      </c>
      <c r="J10">
        <f>$L$9</f>
        <v>60</v>
      </c>
      <c r="N10" s="5">
        <v>100</v>
      </c>
      <c r="O10" s="6">
        <v>50</v>
      </c>
      <c r="P10" s="7">
        <v>3</v>
      </c>
    </row>
    <row r="11" spans="5:16" x14ac:dyDescent="0.25">
      <c r="I11" s="33"/>
      <c r="N11" s="5">
        <v>125</v>
      </c>
      <c r="O11" s="6">
        <v>50</v>
      </c>
      <c r="P11" s="7">
        <v>3</v>
      </c>
    </row>
    <row r="12" spans="5:16" x14ac:dyDescent="0.25">
      <c r="I12" s="36">
        <v>0.3</v>
      </c>
      <c r="N12" s="5">
        <v>150</v>
      </c>
      <c r="O12" s="6">
        <v>50</v>
      </c>
      <c r="P12" s="7">
        <v>3</v>
      </c>
    </row>
    <row r="13" spans="5:16" x14ac:dyDescent="0.25">
      <c r="I13" s="35" t="s">
        <v>4</v>
      </c>
      <c r="N13" s="5">
        <v>175</v>
      </c>
      <c r="O13" s="6">
        <v>50</v>
      </c>
      <c r="P13" s="7">
        <v>3</v>
      </c>
    </row>
    <row r="14" spans="5:16" x14ac:dyDescent="0.25">
      <c r="I14" s="33"/>
      <c r="L14">
        <f>SUM($I$15,$E$10)</f>
        <v>-10</v>
      </c>
      <c r="N14" s="5">
        <v>200</v>
      </c>
      <c r="O14" s="6">
        <v>53</v>
      </c>
      <c r="P14" s="7">
        <v>2</v>
      </c>
    </row>
    <row r="15" spans="5:16" x14ac:dyDescent="0.25">
      <c r="I15" s="34">
        <v>-10</v>
      </c>
      <c r="J15">
        <f>$L$14</f>
        <v>-10</v>
      </c>
      <c r="N15" s="5">
        <v>225</v>
      </c>
      <c r="O15" s="6">
        <v>58</v>
      </c>
      <c r="P15" s="7">
        <v>2</v>
      </c>
    </row>
    <row r="16" spans="5:16" x14ac:dyDescent="0.25">
      <c r="I16" s="33"/>
      <c r="N16" s="5">
        <v>250</v>
      </c>
      <c r="O16" s="6">
        <v>63</v>
      </c>
      <c r="P16" s="7">
        <v>2</v>
      </c>
    </row>
    <row r="17" spans="1:16" x14ac:dyDescent="0.25">
      <c r="I17" s="36">
        <v>0.2</v>
      </c>
      <c r="N17" s="5">
        <v>275</v>
      </c>
      <c r="O17" s="6">
        <v>68</v>
      </c>
      <c r="P17" s="7">
        <v>2</v>
      </c>
    </row>
    <row r="18" spans="1:16" x14ac:dyDescent="0.25">
      <c r="I18" s="35" t="s">
        <v>2</v>
      </c>
      <c r="N18" s="2">
        <v>300</v>
      </c>
      <c r="O18" s="3">
        <v>73</v>
      </c>
      <c r="P18" s="4">
        <v>2</v>
      </c>
    </row>
    <row r="19" spans="1:16" x14ac:dyDescent="0.25">
      <c r="I19" s="33"/>
      <c r="L19">
        <f>SUM($I$20,$E$25)</f>
        <v>200</v>
      </c>
    </row>
    <row r="20" spans="1:16" x14ac:dyDescent="0.25">
      <c r="I20" s="34">
        <v>200</v>
      </c>
      <c r="J20">
        <f>$L$19</f>
        <v>200</v>
      </c>
    </row>
    <row r="21" spans="1:16" x14ac:dyDescent="0.25">
      <c r="I21" s="33"/>
    </row>
    <row r="22" spans="1:16" x14ac:dyDescent="0.25">
      <c r="I22" s="36">
        <v>0.5</v>
      </c>
    </row>
    <row r="23" spans="1:16" x14ac:dyDescent="0.25">
      <c r="E23" t="s">
        <v>25</v>
      </c>
      <c r="I23" s="35" t="s">
        <v>3</v>
      </c>
    </row>
    <row r="24" spans="1:16" ht="15.75" x14ac:dyDescent="0.25">
      <c r="A24" s="30" t="s">
        <v>29</v>
      </c>
      <c r="C24">
        <f>IF($B$25=$F$10,1,IF($B$25=$F$25,2,IF($B$25=$F$40,3)))</f>
        <v>2</v>
      </c>
      <c r="I24" s="33"/>
      <c r="L24">
        <f>SUM($I$25,$E$25)</f>
        <v>50</v>
      </c>
      <c r="N24">
        <f ca="1">_xll.PsiSenParam(0,300)</f>
        <v>150</v>
      </c>
      <c r="O24" t="s">
        <v>37</v>
      </c>
    </row>
    <row r="25" spans="1:16" ht="15.75" x14ac:dyDescent="0.25">
      <c r="A25" s="30" t="s">
        <v>7</v>
      </c>
      <c r="B25">
        <f>MAX($F$10,$F$25,$F$40)</f>
        <v>53</v>
      </c>
      <c r="E25" s="28">
        <v>0</v>
      </c>
      <c r="F25">
        <f>IF(ABS(1-SUM($I$17,$I$22,$I$27))&lt;=0.00001,SUM($I$17*$J$20,$I$22*$J$25,$I$27*$J$30),NA())</f>
        <v>53</v>
      </c>
      <c r="I25" s="34">
        <v>50</v>
      </c>
      <c r="J25">
        <f>$L$24</f>
        <v>50</v>
      </c>
      <c r="N25">
        <f ca="1">_xll.PsiSenValue(C24)</f>
        <v>2</v>
      </c>
      <c r="O25" t="s">
        <v>38</v>
      </c>
    </row>
    <row r="26" spans="1:16" x14ac:dyDescent="0.25">
      <c r="I26" s="33"/>
      <c r="N26">
        <f ca="1">_xll.PsiSenValue(B25)</f>
        <v>53</v>
      </c>
      <c r="O26" t="s">
        <v>7</v>
      </c>
    </row>
    <row r="27" spans="1:16" x14ac:dyDescent="0.25">
      <c r="I27" s="36">
        <v>0.3</v>
      </c>
    </row>
    <row r="28" spans="1:16" x14ac:dyDescent="0.25">
      <c r="I28" s="35" t="s">
        <v>4</v>
      </c>
    </row>
    <row r="29" spans="1:16" x14ac:dyDescent="0.25">
      <c r="I29" s="33"/>
      <c r="L29">
        <f>SUM($I$30,$E$25)</f>
        <v>-40</v>
      </c>
    </row>
    <row r="30" spans="1:16" x14ac:dyDescent="0.25">
      <c r="I30" s="34">
        <v>-40</v>
      </c>
      <c r="J30">
        <f>$L$29</f>
        <v>-40</v>
      </c>
    </row>
    <row r="31" spans="1:16" x14ac:dyDescent="0.25">
      <c r="I31" s="33"/>
    </row>
    <row r="32" spans="1:16" x14ac:dyDescent="0.25">
      <c r="I32" s="36">
        <v>0.2</v>
      </c>
    </row>
    <row r="33" spans="5:12" x14ac:dyDescent="0.25">
      <c r="I33" s="35" t="s">
        <v>2</v>
      </c>
    </row>
    <row r="34" spans="5:12" x14ac:dyDescent="0.25">
      <c r="I34" s="33"/>
      <c r="L34">
        <f>SUM($I$35,$E$40)</f>
        <v>300</v>
      </c>
    </row>
    <row r="35" spans="5:12" x14ac:dyDescent="0.25">
      <c r="I35" s="34">
        <v>300</v>
      </c>
      <c r="J35">
        <f>$L$34</f>
        <v>300</v>
      </c>
    </row>
    <row r="36" spans="5:12" x14ac:dyDescent="0.25">
      <c r="I36" s="33"/>
    </row>
    <row r="37" spans="5:12" x14ac:dyDescent="0.25">
      <c r="I37" s="36">
        <v>0.5</v>
      </c>
    </row>
    <row r="38" spans="5:12" x14ac:dyDescent="0.25">
      <c r="E38" t="s">
        <v>26</v>
      </c>
      <c r="I38" s="35" t="s">
        <v>3</v>
      </c>
    </row>
    <row r="39" spans="5:12" x14ac:dyDescent="0.25">
      <c r="I39" s="33"/>
      <c r="L39">
        <f>SUM($I$40,$E$40)</f>
        <v>40</v>
      </c>
    </row>
    <row r="40" spans="5:12" x14ac:dyDescent="0.25">
      <c r="E40" s="28">
        <v>0</v>
      </c>
      <c r="F40">
        <f>IF(ABS(1-SUM($I$32,$I$37,$I$42))&lt;=0.00001,SUM($I$32*$J$35,$I$37*$J$40,$I$42*$J$45),NA())</f>
        <v>50</v>
      </c>
      <c r="I40" s="34">
        <v>40</v>
      </c>
      <c r="J40">
        <f>$L$39</f>
        <v>40</v>
      </c>
    </row>
    <row r="41" spans="5:12" x14ac:dyDescent="0.25">
      <c r="I41" s="33"/>
    </row>
    <row r="42" spans="5:12" x14ac:dyDescent="0.25">
      <c r="I42" s="36">
        <v>0.3</v>
      </c>
    </row>
    <row r="43" spans="5:12" x14ac:dyDescent="0.25">
      <c r="I43" t="s">
        <v>4</v>
      </c>
    </row>
    <row r="44" spans="5:12" x14ac:dyDescent="0.25">
      <c r="L44">
        <f>SUM($I$45,$E$40)</f>
        <v>-100</v>
      </c>
    </row>
    <row r="45" spans="5:12" x14ac:dyDescent="0.25">
      <c r="I45" s="28">
        <v>-100</v>
      </c>
      <c r="J45">
        <f>$L$44</f>
        <v>-100</v>
      </c>
    </row>
  </sheetData>
  <phoneticPr fontId="4" type="noConversion"/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X41"/>
  <sheetViews>
    <sheetView showGridLines="0" zoomScale="80" zoomScaleNormal="80" workbookViewId="0">
      <selection activeCell="AB43" sqref="AB43"/>
    </sheetView>
  </sheetViews>
  <sheetFormatPr defaultRowHeight="15" x14ac:dyDescent="0.25"/>
  <cols>
    <col min="1" max="1" width="9.140625" style="25"/>
    <col min="3" max="3" width="2.28515625" customWidth="1"/>
    <col min="4" max="4" width="3.7109375" customWidth="1"/>
    <col min="7" max="7" width="2.28515625" customWidth="1"/>
    <col min="8" max="8" width="3.7109375" customWidth="1"/>
    <col min="11" max="11" width="2.28515625" customWidth="1"/>
    <col min="12" max="12" width="3.7109375" customWidth="1"/>
    <col min="15" max="15" width="2.28515625" customWidth="1"/>
    <col min="16" max="16" width="3.7109375" customWidth="1"/>
    <col min="19" max="19" width="2.28515625" customWidth="1"/>
    <col min="20" max="20" width="3.7109375" customWidth="1"/>
    <col min="23" max="23" width="2.28515625" customWidth="1"/>
  </cols>
  <sheetData>
    <row r="1" spans="4:24" s="30" customFormat="1" ht="15.75" x14ac:dyDescent="0.25">
      <c r="D1" s="31"/>
      <c r="E1" s="31" t="s">
        <v>32</v>
      </c>
      <c r="F1" s="31"/>
      <c r="G1" s="31"/>
      <c r="H1" s="31"/>
      <c r="I1" s="31" t="s">
        <v>33</v>
      </c>
      <c r="J1" s="31"/>
      <c r="K1" s="31"/>
      <c r="L1" s="31"/>
      <c r="M1" s="31"/>
      <c r="N1" s="31"/>
      <c r="O1" s="31"/>
      <c r="P1" s="31"/>
      <c r="Q1" s="31" t="s">
        <v>34</v>
      </c>
      <c r="R1" s="31"/>
      <c r="S1" s="31"/>
      <c r="T1" s="31"/>
    </row>
    <row r="2" spans="4:24" ht="15" customHeight="1" x14ac:dyDescent="0.25"/>
    <row r="3" spans="4:24" ht="15" customHeight="1" x14ac:dyDescent="0.25">
      <c r="E3" t="s">
        <v>13</v>
      </c>
    </row>
    <row r="4" spans="4:24" ht="12" customHeight="1" x14ac:dyDescent="0.25">
      <c r="X4">
        <f>SUM($E$5)</f>
        <v>4</v>
      </c>
    </row>
    <row r="5" spans="4:24" ht="15" customHeight="1" x14ac:dyDescent="0.25">
      <c r="E5">
        <f>4</f>
        <v>4</v>
      </c>
      <c r="F5">
        <f>$X$4</f>
        <v>4</v>
      </c>
    </row>
    <row r="6" spans="4:24" ht="15" customHeight="1" x14ac:dyDescent="0.25"/>
    <row r="7" spans="4:24" ht="15" customHeight="1" x14ac:dyDescent="0.25"/>
    <row r="8" spans="4:24" ht="15" customHeight="1" x14ac:dyDescent="0.25">
      <c r="Q8" t="s">
        <v>13</v>
      </c>
    </row>
    <row r="9" spans="4:24" ht="12" customHeight="1" x14ac:dyDescent="0.25">
      <c r="X9">
        <f>SUM($Q$10,$M$18,$I$26,$E$33)</f>
        <v>8</v>
      </c>
    </row>
    <row r="10" spans="4:24" ht="15" customHeight="1" x14ac:dyDescent="0.25">
      <c r="Q10">
        <f>8</f>
        <v>8</v>
      </c>
      <c r="R10">
        <f>$X$9</f>
        <v>8</v>
      </c>
    </row>
    <row r="11" spans="4:24" ht="15" customHeight="1" x14ac:dyDescent="0.25"/>
    <row r="12" spans="4:24" ht="15" customHeight="1" x14ac:dyDescent="0.25">
      <c r="U12">
        <f>0.3</f>
        <v>0.3</v>
      </c>
    </row>
    <row r="13" spans="4:24" ht="15" customHeight="1" x14ac:dyDescent="0.25">
      <c r="U13" t="s">
        <v>14</v>
      </c>
    </row>
    <row r="14" spans="4:24" x14ac:dyDescent="0.25">
      <c r="X14">
        <f>SUM($U$15,$Q$17,$M$18,$I$26,$E$33)</f>
        <v>0</v>
      </c>
    </row>
    <row r="15" spans="4:24" ht="15" customHeight="1" x14ac:dyDescent="0.25">
      <c r="M15">
        <f>0.8</f>
        <v>0.8</v>
      </c>
      <c r="Q15" t="s">
        <v>22</v>
      </c>
      <c r="U15">
        <f>0</f>
        <v>0</v>
      </c>
      <c r="V15">
        <f>$X$14</f>
        <v>0</v>
      </c>
    </row>
    <row r="16" spans="4:24" ht="12" customHeight="1" x14ac:dyDescent="0.25">
      <c r="M16" t="s">
        <v>15</v>
      </c>
    </row>
    <row r="17" spans="1:24" x14ac:dyDescent="0.25">
      <c r="A17" s="25" t="s">
        <v>29</v>
      </c>
      <c r="O17">
        <f>IF($N$18=$R$10,1,IF($N$18=$R$17,2,IF($N$18=$R$27,3)))</f>
        <v>2</v>
      </c>
      <c r="Q17">
        <f>0</f>
        <v>0</v>
      </c>
      <c r="R17">
        <f>SUM($U$12*$V$15,$U$17*$V$20)</f>
        <v>7</v>
      </c>
      <c r="U17">
        <f>0.7</f>
        <v>0.7</v>
      </c>
    </row>
    <row r="18" spans="1:24" x14ac:dyDescent="0.25">
      <c r="A18" s="25" t="s">
        <v>35</v>
      </c>
      <c r="C18">
        <f>IF($B$19=$F$5,1,IF($B$19=$F$33,2))</f>
        <v>2</v>
      </c>
      <c r="M18">
        <f>0</f>
        <v>0</v>
      </c>
      <c r="N18">
        <f>MIN($R$10,$R$17,$R$27)</f>
        <v>7</v>
      </c>
      <c r="U18" t="s">
        <v>16</v>
      </c>
    </row>
    <row r="19" spans="1:24" x14ac:dyDescent="0.25">
      <c r="A19" s="25" t="s">
        <v>36</v>
      </c>
      <c r="B19">
        <f>MIN($F$5,$F$33)</f>
        <v>2.8000000000000003</v>
      </c>
      <c r="X19">
        <f>SUM($U$20,$Q$17,$M$18,$I$26,$E$33)</f>
        <v>10</v>
      </c>
    </row>
    <row r="20" spans="1:24" ht="15" customHeight="1" x14ac:dyDescent="0.25">
      <c r="U20">
        <f>10</f>
        <v>10</v>
      </c>
      <c r="V20">
        <f>$X$19</f>
        <v>10</v>
      </c>
    </row>
    <row r="21" spans="1:24" ht="15" customHeight="1" x14ac:dyDescent="0.25"/>
    <row r="22" spans="1:24" ht="15" customHeight="1" x14ac:dyDescent="0.25">
      <c r="U22">
        <f>0.4</f>
        <v>0.4</v>
      </c>
    </row>
    <row r="23" spans="1:24" ht="15" customHeight="1" x14ac:dyDescent="0.25">
      <c r="I23">
        <f>0.5</f>
        <v>0.5</v>
      </c>
      <c r="U23" t="s">
        <v>17</v>
      </c>
    </row>
    <row r="24" spans="1:24" x14ac:dyDescent="0.25">
      <c r="I24" t="s">
        <v>18</v>
      </c>
      <c r="X24">
        <f>SUM($U$25,$Q$27,$M$18,$I$26,$E$33)</f>
        <v>5</v>
      </c>
    </row>
    <row r="25" spans="1:24" x14ac:dyDescent="0.25">
      <c r="Q25" t="s">
        <v>23</v>
      </c>
      <c r="U25">
        <f>5</f>
        <v>5</v>
      </c>
      <c r="V25">
        <f>$X$24</f>
        <v>5</v>
      </c>
    </row>
    <row r="26" spans="1:24" x14ac:dyDescent="0.25">
      <c r="I26">
        <f>0</f>
        <v>0</v>
      </c>
      <c r="J26">
        <f>SUM($M$15*$N$18,$M$32*$N$35)</f>
        <v>5.6000000000000005</v>
      </c>
    </row>
    <row r="27" spans="1:24" ht="15" customHeight="1" x14ac:dyDescent="0.25">
      <c r="Q27">
        <f>0</f>
        <v>0</v>
      </c>
      <c r="R27">
        <f>SUM($U$22*$V$25,$U$27*$V$30)</f>
        <v>11</v>
      </c>
      <c r="U27">
        <f>0.6</f>
        <v>0.6</v>
      </c>
    </row>
    <row r="28" spans="1:24" ht="15" customHeight="1" x14ac:dyDescent="0.25">
      <c r="U28" t="s">
        <v>19</v>
      </c>
    </row>
    <row r="29" spans="1:24" x14ac:dyDescent="0.25">
      <c r="X29">
        <f>SUM($U$30,$Q$27,$M$18,$I$26,$E$33)</f>
        <v>15</v>
      </c>
    </row>
    <row r="30" spans="1:24" ht="15" customHeight="1" x14ac:dyDescent="0.25">
      <c r="U30">
        <f>15</f>
        <v>15</v>
      </c>
      <c r="V30">
        <f>$X$29</f>
        <v>15</v>
      </c>
    </row>
    <row r="31" spans="1:24" ht="15" customHeight="1" x14ac:dyDescent="0.25">
      <c r="E31" t="s">
        <v>20</v>
      </c>
    </row>
    <row r="32" spans="1:24" x14ac:dyDescent="0.25">
      <c r="M32">
        <f>0.2</f>
        <v>0.2</v>
      </c>
    </row>
    <row r="33" spans="5:24" ht="15" customHeight="1" x14ac:dyDescent="0.25">
      <c r="E33">
        <f>0</f>
        <v>0</v>
      </c>
      <c r="F33">
        <f>SUM($I$23*$J$26,$I$37*$J$40)</f>
        <v>2.8000000000000003</v>
      </c>
      <c r="M33" t="s">
        <v>21</v>
      </c>
    </row>
    <row r="34" spans="5:24" x14ac:dyDescent="0.25">
      <c r="X34">
        <f>SUM($M$35,$I$26,$E$33)</f>
        <v>0</v>
      </c>
    </row>
    <row r="35" spans="5:24" ht="15" customHeight="1" x14ac:dyDescent="0.25">
      <c r="M35">
        <f>0</f>
        <v>0</v>
      </c>
      <c r="N35">
        <f>$X$34</f>
        <v>0</v>
      </c>
    </row>
    <row r="36" spans="5:24" ht="15" customHeight="1" x14ac:dyDescent="0.25"/>
    <row r="37" spans="5:24" ht="15" customHeight="1" x14ac:dyDescent="0.25">
      <c r="I37">
        <f>0.5</f>
        <v>0.5</v>
      </c>
    </row>
    <row r="38" spans="5:24" ht="15" customHeight="1" x14ac:dyDescent="0.25">
      <c r="I38" t="s">
        <v>31</v>
      </c>
    </row>
    <row r="39" spans="5:24" x14ac:dyDescent="0.25">
      <c r="X39">
        <f>SUM($I$40,$E$33)</f>
        <v>0</v>
      </c>
    </row>
    <row r="40" spans="5:24" ht="15" customHeight="1" x14ac:dyDescent="0.25">
      <c r="I40">
        <f>0</f>
        <v>0</v>
      </c>
      <c r="J40">
        <f>$X$39</f>
        <v>0</v>
      </c>
    </row>
    <row r="41" spans="5:24" ht="15" customHeight="1" x14ac:dyDescent="0.25"/>
  </sheetData>
  <pageMargins left="0.7" right="0.7" top="0.75" bottom="0.75" header="0.3" footer="0.3"/>
  <pageSetup orientation="portrait" horizontalDpi="1200" verticalDpi="12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27"/>
  <sheetViews>
    <sheetView showGridLines="0" topLeftCell="C1" workbookViewId="0">
      <selection activeCell="L21" sqref="L21"/>
    </sheetView>
  </sheetViews>
  <sheetFormatPr defaultRowHeight="15" x14ac:dyDescent="0.25"/>
  <sheetData>
    <row r="1" spans="1:2" x14ac:dyDescent="0.25">
      <c r="A1" s="11" t="s">
        <v>9</v>
      </c>
      <c r="B1" s="12">
        <v>1</v>
      </c>
    </row>
    <row r="2" spans="1:2" x14ac:dyDescent="0.25">
      <c r="A2" s="13" t="s">
        <v>10</v>
      </c>
      <c r="B2" s="14">
        <v>1</v>
      </c>
    </row>
    <row r="3" spans="1:2" x14ac:dyDescent="0.25">
      <c r="A3" s="10" t="s">
        <v>11</v>
      </c>
      <c r="B3" s="15">
        <v>200</v>
      </c>
    </row>
    <row r="5" spans="1:2" x14ac:dyDescent="0.25">
      <c r="A5" s="16" t="s">
        <v>12</v>
      </c>
    </row>
    <row r="6" spans="1:2" x14ac:dyDescent="0.25">
      <c r="A6" s="17">
        <v>-200</v>
      </c>
      <c r="B6" s="18">
        <f>$B$1-$B$2*EXP(-A6/$B$3)</f>
        <v>-1.7182818284590451</v>
      </c>
    </row>
    <row r="7" spans="1:2" x14ac:dyDescent="0.25">
      <c r="A7" s="17">
        <v>-150</v>
      </c>
      <c r="B7" s="18">
        <f t="shared" ref="B7:B27" si="0">$B$1-$B$2*EXP(-A7/$B$3)</f>
        <v>-1.1170000166126748</v>
      </c>
    </row>
    <row r="8" spans="1:2" x14ac:dyDescent="0.25">
      <c r="A8" s="17">
        <v>-100</v>
      </c>
      <c r="B8" s="18">
        <f t="shared" si="0"/>
        <v>-0.64872127070012819</v>
      </c>
    </row>
    <row r="9" spans="1:2" x14ac:dyDescent="0.25">
      <c r="A9" s="17">
        <v>-50</v>
      </c>
      <c r="B9" s="18">
        <f t="shared" si="0"/>
        <v>-0.28402541668774139</v>
      </c>
    </row>
    <row r="10" spans="1:2" x14ac:dyDescent="0.25">
      <c r="A10" s="17">
        <v>0</v>
      </c>
      <c r="B10" s="18">
        <f t="shared" si="0"/>
        <v>0</v>
      </c>
    </row>
    <row r="11" spans="1:2" x14ac:dyDescent="0.25">
      <c r="A11" s="17">
        <v>50</v>
      </c>
      <c r="B11" s="18">
        <f t="shared" si="0"/>
        <v>0.22119921692859512</v>
      </c>
    </row>
    <row r="12" spans="1:2" x14ac:dyDescent="0.25">
      <c r="A12" s="17">
        <v>100</v>
      </c>
      <c r="B12" s="18">
        <f t="shared" si="0"/>
        <v>0.39346934028736658</v>
      </c>
    </row>
    <row r="13" spans="1:2" x14ac:dyDescent="0.25">
      <c r="A13" s="17">
        <v>150</v>
      </c>
      <c r="B13" s="18">
        <f t="shared" si="0"/>
        <v>0.52763344725898531</v>
      </c>
    </row>
    <row r="14" spans="1:2" x14ac:dyDescent="0.25">
      <c r="A14" s="17">
        <v>200</v>
      </c>
      <c r="B14" s="18">
        <f t="shared" si="0"/>
        <v>0.63212055882855767</v>
      </c>
    </row>
    <row r="15" spans="1:2" x14ac:dyDescent="0.25">
      <c r="A15" s="17">
        <v>250</v>
      </c>
      <c r="B15" s="18">
        <f t="shared" si="0"/>
        <v>0.71349520313980985</v>
      </c>
    </row>
    <row r="16" spans="1:2" x14ac:dyDescent="0.25">
      <c r="A16" s="17">
        <v>300</v>
      </c>
      <c r="B16" s="18">
        <f t="shared" si="0"/>
        <v>0.77686983985157021</v>
      </c>
    </row>
    <row r="17" spans="1:2" x14ac:dyDescent="0.25">
      <c r="A17" s="17">
        <v>350</v>
      </c>
      <c r="B17" s="18">
        <f t="shared" si="0"/>
        <v>0.82622605654955483</v>
      </c>
    </row>
    <row r="18" spans="1:2" x14ac:dyDescent="0.25">
      <c r="A18" s="17">
        <v>400</v>
      </c>
      <c r="B18" s="18">
        <f t="shared" si="0"/>
        <v>0.8646647167633873</v>
      </c>
    </row>
    <row r="19" spans="1:2" x14ac:dyDescent="0.25">
      <c r="A19" s="17">
        <v>450</v>
      </c>
      <c r="B19" s="18">
        <f t="shared" si="0"/>
        <v>0.89460077543813565</v>
      </c>
    </row>
    <row r="20" spans="1:2" x14ac:dyDescent="0.25">
      <c r="A20" s="17">
        <v>500</v>
      </c>
      <c r="B20" s="18">
        <f t="shared" si="0"/>
        <v>0.91791500137610116</v>
      </c>
    </row>
    <row r="21" spans="1:2" x14ac:dyDescent="0.25">
      <c r="A21" s="17">
        <v>550</v>
      </c>
      <c r="B21" s="18">
        <f t="shared" si="0"/>
        <v>0.93607213879329243</v>
      </c>
    </row>
    <row r="22" spans="1:2" x14ac:dyDescent="0.25">
      <c r="A22" s="17">
        <v>600</v>
      </c>
      <c r="B22" s="18">
        <f t="shared" si="0"/>
        <v>0.95021293163213605</v>
      </c>
    </row>
    <row r="23" spans="1:2" x14ac:dyDescent="0.25">
      <c r="A23" s="17">
        <v>650</v>
      </c>
      <c r="B23" s="18">
        <f t="shared" si="0"/>
        <v>0.96122579216827797</v>
      </c>
    </row>
    <row r="24" spans="1:2" x14ac:dyDescent="0.25">
      <c r="A24" s="17">
        <v>700</v>
      </c>
      <c r="B24" s="18">
        <f t="shared" si="0"/>
        <v>0.96980261657768152</v>
      </c>
    </row>
    <row r="25" spans="1:2" x14ac:dyDescent="0.25">
      <c r="A25" s="17">
        <v>750</v>
      </c>
      <c r="B25" s="18">
        <f t="shared" si="0"/>
        <v>0.97648225414399092</v>
      </c>
    </row>
    <row r="26" spans="1:2" x14ac:dyDescent="0.25">
      <c r="A26" s="17">
        <v>800</v>
      </c>
      <c r="B26" s="18">
        <f t="shared" si="0"/>
        <v>0.98168436111126578</v>
      </c>
    </row>
    <row r="27" spans="1:2" x14ac:dyDescent="0.25">
      <c r="A27" s="17">
        <v>850</v>
      </c>
      <c r="B27" s="18">
        <f t="shared" si="0"/>
        <v>0.98573576609100078</v>
      </c>
    </row>
  </sheetData>
  <phoneticPr fontId="4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6"/>
  <sheetViews>
    <sheetView showGridLines="0" zoomScale="80" zoomScaleNormal="80" workbookViewId="0">
      <selection activeCell="E1" sqref="E1"/>
    </sheetView>
  </sheetViews>
  <sheetFormatPr defaultRowHeight="13.9" customHeight="1" x14ac:dyDescent="0.25"/>
  <cols>
    <col min="3" max="3" width="2.28515625" customWidth="1"/>
    <col min="4" max="4" width="3.7109375" customWidth="1"/>
    <col min="7" max="7" width="2.28515625" customWidth="1"/>
    <col min="8" max="8" width="3.7109375" customWidth="1"/>
    <col min="11" max="11" width="2.28515625" customWidth="1"/>
  </cols>
  <sheetData>
    <row r="1" spans="5:12" ht="13.9" customHeight="1" x14ac:dyDescent="0.25">
      <c r="E1" s="25" t="s">
        <v>27</v>
      </c>
      <c r="I1" s="25" t="s">
        <v>28</v>
      </c>
    </row>
    <row r="2" spans="5:12" ht="13.9" customHeight="1" x14ac:dyDescent="0.25">
      <c r="I2">
        <f>0.2</f>
        <v>0.2</v>
      </c>
    </row>
    <row r="3" spans="5:12" ht="13.9" customHeight="1" x14ac:dyDescent="0.25">
      <c r="I3" t="s">
        <v>2</v>
      </c>
    </row>
    <row r="4" spans="5:12" ht="13.9" customHeight="1" x14ac:dyDescent="0.25">
      <c r="L4">
        <f>SUM($I$5,$E$10)</f>
        <v>100</v>
      </c>
    </row>
    <row r="5" spans="5:12" ht="13.9" customHeight="1" x14ac:dyDescent="0.25">
      <c r="I5">
        <f>100</f>
        <v>100</v>
      </c>
      <c r="J5">
        <f>$L$4</f>
        <v>100</v>
      </c>
    </row>
    <row r="6" spans="5:12" ht="13.9" customHeight="1" x14ac:dyDescent="0.25">
      <c r="J6" s="18">
        <f>A-B*EXP(-$J$5/RT)</f>
        <v>0.32967995396436067</v>
      </c>
    </row>
    <row r="7" spans="5:12" ht="13.9" customHeight="1" x14ac:dyDescent="0.25">
      <c r="I7">
        <f>0.5</f>
        <v>0.5</v>
      </c>
    </row>
    <row r="8" spans="5:12" ht="13.9" customHeight="1" x14ac:dyDescent="0.25">
      <c r="E8" t="s">
        <v>24</v>
      </c>
      <c r="I8" t="s">
        <v>3</v>
      </c>
    </row>
    <row r="9" spans="5:12" ht="13.9" customHeight="1" x14ac:dyDescent="0.25">
      <c r="L9">
        <f>SUM($I$10,$E$10)</f>
        <v>60</v>
      </c>
    </row>
    <row r="10" spans="5:12" ht="13.9" customHeight="1" x14ac:dyDescent="0.25">
      <c r="E10">
        <f>0</f>
        <v>0</v>
      </c>
      <c r="F10" s="18">
        <f>-LN((A-$F$11)/B)*RT</f>
        <v>43.701118646485995</v>
      </c>
      <c r="I10">
        <f>60</f>
        <v>60</v>
      </c>
      <c r="J10">
        <f>$L$9</f>
        <v>60</v>
      </c>
    </row>
    <row r="11" spans="5:12" ht="13.9" customHeight="1" x14ac:dyDescent="0.25">
      <c r="F11" s="18">
        <f>SUM($I$2*$J$6,$I$7*$J$11,$I$12*$J$16)</f>
        <v>0.16037882800187897</v>
      </c>
      <c r="J11" s="18">
        <f>A-B*EXP(-$J$10/RT)</f>
        <v>0.21337213893344653</v>
      </c>
    </row>
    <row r="12" spans="5:12" ht="13.9" customHeight="1" x14ac:dyDescent="0.25">
      <c r="I12">
        <f>0.3</f>
        <v>0.3</v>
      </c>
    </row>
    <row r="13" spans="5:12" ht="13.9" customHeight="1" x14ac:dyDescent="0.25">
      <c r="I13" t="s">
        <v>4</v>
      </c>
    </row>
    <row r="14" spans="5:12" ht="13.9" customHeight="1" x14ac:dyDescent="0.25">
      <c r="L14">
        <f>SUM($I$15,$E$10)</f>
        <v>-10</v>
      </c>
    </row>
    <row r="15" spans="5:12" ht="13.9" customHeight="1" x14ac:dyDescent="0.25">
      <c r="I15">
        <f>-10</f>
        <v>-10</v>
      </c>
      <c r="J15">
        <f>$L$14</f>
        <v>-10</v>
      </c>
    </row>
    <row r="16" spans="5:12" ht="13.9" customHeight="1" x14ac:dyDescent="0.25">
      <c r="J16" s="18">
        <f>A-B*EXP(-$J$15/RT)</f>
        <v>-4.0810774192388211E-2</v>
      </c>
    </row>
    <row r="17" spans="1:12" ht="13.9" customHeight="1" x14ac:dyDescent="0.25">
      <c r="I17">
        <f>0.2</f>
        <v>0.2</v>
      </c>
    </row>
    <row r="18" spans="1:12" ht="13.9" customHeight="1" x14ac:dyDescent="0.25">
      <c r="I18" t="s">
        <v>2</v>
      </c>
    </row>
    <row r="19" spans="1:12" ht="13.9" customHeight="1" x14ac:dyDescent="0.25">
      <c r="L19">
        <f>SUM($I$20,$E$25)</f>
        <v>200</v>
      </c>
    </row>
    <row r="20" spans="1:12" ht="13.9" customHeight="1" x14ac:dyDescent="0.25">
      <c r="I20">
        <f>200</f>
        <v>200</v>
      </c>
      <c r="J20">
        <f>$L$19</f>
        <v>200</v>
      </c>
    </row>
    <row r="21" spans="1:12" ht="13.9" customHeight="1" x14ac:dyDescent="0.25">
      <c r="J21" s="18">
        <f>A-B*EXP(-$J$20/RT)</f>
        <v>0.55067103588277844</v>
      </c>
    </row>
    <row r="22" spans="1:12" ht="13.9" customHeight="1" x14ac:dyDescent="0.25">
      <c r="I22">
        <f>0.5</f>
        <v>0.5</v>
      </c>
    </row>
    <row r="23" spans="1:12" ht="13.9" customHeight="1" x14ac:dyDescent="0.25">
      <c r="A23" s="25" t="s">
        <v>29</v>
      </c>
      <c r="E23" t="s">
        <v>25</v>
      </c>
      <c r="I23" t="s">
        <v>3</v>
      </c>
    </row>
    <row r="24" spans="1:12" ht="13.9" customHeight="1" x14ac:dyDescent="0.25">
      <c r="A24" s="25" t="s">
        <v>30</v>
      </c>
      <c r="C24">
        <f>IF($B$25=$F$10,1,IF($B$25=$F$25,2,IF($B$25=$F$40,3)))</f>
        <v>1</v>
      </c>
      <c r="L24">
        <f>SUM($I$25,$E$25)</f>
        <v>50</v>
      </c>
    </row>
    <row r="25" spans="1:12" ht="13.9" customHeight="1" x14ac:dyDescent="0.25">
      <c r="B25" s="18">
        <f>MAX($F$10,$F$25,$F$40)</f>
        <v>43.701118646485995</v>
      </c>
      <c r="E25">
        <f>0</f>
        <v>0</v>
      </c>
      <c r="F25" s="18">
        <f>-LN((A-$F$26)/B)*RT</f>
        <v>40.252243789681401</v>
      </c>
      <c r="I25">
        <f>50</f>
        <v>50</v>
      </c>
      <c r="J25">
        <f>$L$24</f>
        <v>50</v>
      </c>
    </row>
    <row r="26" spans="1:12" ht="13.9" customHeight="1" x14ac:dyDescent="0.25">
      <c r="B26" s="18">
        <f>A-B*EXP(-$B$25/RT)</f>
        <v>0.16037882800187897</v>
      </c>
      <c r="F26" s="18">
        <f>SUM($I$17*$J$21,$I$22*$J$26,$I$27*$J$31)</f>
        <v>0.1487155693400217</v>
      </c>
      <c r="J26" s="18">
        <f>A-B*EXP(-$J$25/RT)</f>
        <v>0.18126924692201818</v>
      </c>
    </row>
    <row r="27" spans="1:12" ht="13.9" customHeight="1" x14ac:dyDescent="0.25">
      <c r="I27">
        <f>0.3</f>
        <v>0.3</v>
      </c>
    </row>
    <row r="28" spans="1:12" ht="13.9" customHeight="1" x14ac:dyDescent="0.25">
      <c r="I28" t="s">
        <v>4</v>
      </c>
    </row>
    <row r="29" spans="1:12" ht="13.9" customHeight="1" x14ac:dyDescent="0.25">
      <c r="L29">
        <f>SUM($I$30,$E$25)</f>
        <v>-40</v>
      </c>
    </row>
    <row r="30" spans="1:12" ht="13.9" customHeight="1" x14ac:dyDescent="0.25">
      <c r="I30">
        <f>-40</f>
        <v>-40</v>
      </c>
      <c r="J30">
        <f>$L$29</f>
        <v>-40</v>
      </c>
    </row>
    <row r="31" spans="1:12" ht="13.9" customHeight="1" x14ac:dyDescent="0.25">
      <c r="J31" s="18">
        <f>A-B*EXP(-$J$30/RT)</f>
        <v>-0.17351087099181028</v>
      </c>
    </row>
    <row r="32" spans="1:12" ht="13.9" customHeight="1" x14ac:dyDescent="0.25">
      <c r="I32">
        <f>0.2</f>
        <v>0.2</v>
      </c>
    </row>
    <row r="33" spans="5:12" ht="13.9" customHeight="1" x14ac:dyDescent="0.25">
      <c r="I33" t="s">
        <v>2</v>
      </c>
    </row>
    <row r="34" spans="5:12" ht="13.9" customHeight="1" x14ac:dyDescent="0.25">
      <c r="L34">
        <f>SUM($I$35,$E$40)</f>
        <v>300</v>
      </c>
    </row>
    <row r="35" spans="5:12" ht="13.9" customHeight="1" x14ac:dyDescent="0.25">
      <c r="I35">
        <f>300</f>
        <v>300</v>
      </c>
      <c r="J35">
        <f>$L$34</f>
        <v>300</v>
      </c>
    </row>
    <row r="36" spans="5:12" ht="13.9" customHeight="1" x14ac:dyDescent="0.25">
      <c r="J36" s="18">
        <f>A-B*EXP(-$J$35/RT)</f>
        <v>0.69880578808779781</v>
      </c>
    </row>
    <row r="37" spans="5:12" ht="13.9" customHeight="1" x14ac:dyDescent="0.25">
      <c r="I37">
        <f>0.5</f>
        <v>0.5</v>
      </c>
    </row>
    <row r="38" spans="5:12" ht="13.9" customHeight="1" x14ac:dyDescent="0.25">
      <c r="E38" t="s">
        <v>26</v>
      </c>
      <c r="I38" t="s">
        <v>3</v>
      </c>
    </row>
    <row r="39" spans="5:12" ht="13.9" customHeight="1" x14ac:dyDescent="0.25">
      <c r="L39">
        <f>SUM($I$40,$E$40)</f>
        <v>40</v>
      </c>
    </row>
    <row r="40" spans="5:12" ht="13.9" customHeight="1" x14ac:dyDescent="0.25">
      <c r="E40">
        <f>0</f>
        <v>0</v>
      </c>
      <c r="F40" s="18">
        <f>-LN((A-$F$41)/B)*RT</f>
        <v>17.107682515782557</v>
      </c>
      <c r="I40">
        <f>40</f>
        <v>40</v>
      </c>
      <c r="J40">
        <f>$L$39</f>
        <v>40</v>
      </c>
    </row>
    <row r="41" spans="5:12" ht="13.9" customHeight="1" x14ac:dyDescent="0.25">
      <c r="F41" s="18">
        <f>SUM($I$32*$J$36,$I$37*$J$41,$I$42*$J$46)</f>
        <v>6.6141853842072773E-2</v>
      </c>
      <c r="J41" s="18">
        <f>A-B*EXP(-$J$40/RT)</f>
        <v>0.14785621103378865</v>
      </c>
    </row>
    <row r="42" spans="5:12" ht="13.9" customHeight="1" x14ac:dyDescent="0.25">
      <c r="I42">
        <f>0.3</f>
        <v>0.3</v>
      </c>
    </row>
    <row r="43" spans="5:12" ht="13.9" customHeight="1" x14ac:dyDescent="0.25">
      <c r="I43" t="s">
        <v>4</v>
      </c>
    </row>
    <row r="44" spans="5:12" ht="13.9" customHeight="1" x14ac:dyDescent="0.25">
      <c r="L44">
        <f>SUM($I$45,$E$40)</f>
        <v>-100</v>
      </c>
    </row>
    <row r="45" spans="5:12" ht="13.9" customHeight="1" x14ac:dyDescent="0.25">
      <c r="I45">
        <f>-100</f>
        <v>-100</v>
      </c>
      <c r="J45">
        <f>$L$44</f>
        <v>-100</v>
      </c>
    </row>
    <row r="46" spans="5:12" ht="13.9" customHeight="1" x14ac:dyDescent="0.25">
      <c r="J46" s="18">
        <f>A-B*EXP(-$J$45/RT)</f>
        <v>-0.49182469764127035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30</vt:i4>
      </vt:variant>
    </vt:vector>
  </HeadingPairs>
  <TitlesOfParts>
    <vt:vector size="49" baseType="lpstr">
      <vt:lpstr>13.1</vt:lpstr>
      <vt:lpstr>13.2</vt:lpstr>
      <vt:lpstr>13.3</vt:lpstr>
      <vt:lpstr>13.4</vt:lpstr>
      <vt:lpstr>13.5</vt:lpstr>
      <vt:lpstr>13.6</vt:lpstr>
      <vt:lpstr>13.7</vt:lpstr>
      <vt:lpstr>13.8</vt:lpstr>
      <vt:lpstr>13.9</vt:lpstr>
      <vt:lpstr>13.10</vt:lpstr>
      <vt:lpstr>13.14</vt:lpstr>
      <vt:lpstr>13.16</vt:lpstr>
      <vt:lpstr>13.18</vt:lpstr>
      <vt:lpstr>13.19</vt:lpstr>
      <vt:lpstr>13.20</vt:lpstr>
      <vt:lpstr>13.21</vt:lpstr>
      <vt:lpstr>13.23</vt:lpstr>
      <vt:lpstr>13.24</vt:lpstr>
      <vt:lpstr>13.26</vt:lpstr>
      <vt:lpstr>'13.3'!Print_Area</vt:lpstr>
      <vt:lpstr>'13.8'!Print_Area</vt:lpstr>
      <vt:lpstr>'13.9'!Print_Area</vt:lpstr>
      <vt:lpstr>'13.1'!TreeData</vt:lpstr>
      <vt:lpstr>'13.10'!TreeData</vt:lpstr>
      <vt:lpstr>'13.2'!TreeData</vt:lpstr>
      <vt:lpstr>'13.3'!TreeData</vt:lpstr>
      <vt:lpstr>'13.5'!TreeData</vt:lpstr>
      <vt:lpstr>'13.6'!TreeData</vt:lpstr>
      <vt:lpstr>'13.7'!TreeData</vt:lpstr>
      <vt:lpstr>'13.8'!TreeData</vt:lpstr>
      <vt:lpstr>'13.9'!TreeData</vt:lpstr>
      <vt:lpstr>'13.1'!TreeDiagBase</vt:lpstr>
      <vt:lpstr>'13.10'!TreeDiagBase</vt:lpstr>
      <vt:lpstr>'13.2'!TreeDiagBase</vt:lpstr>
      <vt:lpstr>'13.3'!TreeDiagBase</vt:lpstr>
      <vt:lpstr>'13.5'!TreeDiagBase</vt:lpstr>
      <vt:lpstr>'13.6'!TreeDiagBase</vt:lpstr>
      <vt:lpstr>'13.7'!TreeDiagBase</vt:lpstr>
      <vt:lpstr>'13.8'!TreeDiagBase</vt:lpstr>
      <vt:lpstr>'13.9'!TreeDiagBase</vt:lpstr>
      <vt:lpstr>'13.1'!TreeDiagram</vt:lpstr>
      <vt:lpstr>'13.10'!TreeDiagram</vt:lpstr>
      <vt:lpstr>'13.2'!TreeDiagram</vt:lpstr>
      <vt:lpstr>'13.3'!TreeDiagram</vt:lpstr>
      <vt:lpstr>'13.5'!TreeDiagram</vt:lpstr>
      <vt:lpstr>'13.6'!TreeDiagram</vt:lpstr>
      <vt:lpstr>'13.7'!TreeDiagram</vt:lpstr>
      <vt:lpstr>'13.8'!TreeDiagram</vt:lpstr>
      <vt:lpstr>'13.9'!TreeDiagram</vt:lpstr>
    </vt:vector>
  </TitlesOfParts>
  <Company>The Tuck School at Dartmouth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</dc:creator>
  <cp:lastModifiedBy>Baker, Kenneth R.</cp:lastModifiedBy>
  <dcterms:created xsi:type="dcterms:W3CDTF">2009-06-11T20:57:35Z</dcterms:created>
  <dcterms:modified xsi:type="dcterms:W3CDTF">2016-02-05T22:53:08Z</dcterms:modified>
</cp:coreProperties>
</file>