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D27822G\Documents\Chapter 14 5e\"/>
    </mc:Choice>
  </mc:AlternateContent>
  <bookViews>
    <workbookView xWindow="-2520" yWindow="315" windowWidth="15180" windowHeight="11640" tabRatio="291" firstSheet="5" activeTab="5"/>
  </bookViews>
  <sheets>
    <sheet name="CB_DATA_" sheetId="3" state="hidden" r:id="rId1"/>
    <sheet name="14.6" sheetId="4" r:id="rId2"/>
    <sheet name="14.7" sheetId="5" r:id="rId3"/>
    <sheet name="14.8" sheetId="6" r:id="rId4"/>
    <sheet name="14.9" sheetId="7" r:id="rId5"/>
    <sheet name="14.10" sheetId="2" r:id="rId6"/>
    <sheet name="14.11" sheetId="8" r:id="rId7"/>
    <sheet name="14.12" sheetId="9" r:id="rId8"/>
    <sheet name="14.13" sheetId="10" r:id="rId9"/>
    <sheet name="14.14" sheetId="11" r:id="rId10"/>
  </sheets>
  <definedNames>
    <definedName name="BaseLev">'14.10'!#REF!</definedName>
    <definedName name="CB_Block_00000000000000000000000000000001" localSheetId="0" hidden="1">"'633790278673938732"</definedName>
    <definedName name="CBx_45b596dfd4554172a257c3f180800362" localSheetId="0" hidden="1">"'15.10'!$A$1"</definedName>
    <definedName name="CBx_dde79d1dc75b43f28e597fa8b7f723e0" localSheetId="0" hidden="1">"'CB_DATA_'!$A$1"</definedName>
    <definedName name="CBx_Sheet_Guid" localSheetId="5" hidden="1">"'45b596df-d455-4172-a257-c3f180800362"</definedName>
    <definedName name="CBx_Sheet_Guid" localSheetId="0" hidden="1">"'dde79d1d-c75b-43f2-8e59-7fa8b7f723e0"</definedName>
    <definedName name="CBx_SheetRef" localSheetId="0" hidden="1">CB_DATA_!$A$14</definedName>
    <definedName name="CBx_StorageType" localSheetId="5" hidden="1">1</definedName>
    <definedName name="CBx_StorageType" localSheetId="0" hidden="1">2</definedName>
    <definedName name="COGS">'14.10'!$C$9</definedName>
    <definedName name="InitCash">'14.10'!$C$13</definedName>
    <definedName name="Interest_return_on_cash">'14.10'!$C$12</definedName>
    <definedName name="IntRateCash">'14.10'!$C$12</definedName>
    <definedName name="IntRateLoan">'14.10'!$C$11</definedName>
    <definedName name="Loans">'14.10'!$E$29:$J$29</definedName>
    <definedName name="MinCashBal">'14.10'!$C$14</definedName>
    <definedName name="RecFactors">'14.10'!#REF!</definedName>
    <definedName name="solver_bigm" localSheetId="5" hidden="1">1000000</definedName>
    <definedName name="solver_bnd" localSheetId="5" hidden="1">1</definedName>
    <definedName name="solver_cha" localSheetId="5" hidden="1">0</definedName>
    <definedName name="solver_chn" localSheetId="5" hidden="1">4</definedName>
    <definedName name="solver_cht" localSheetId="5" hidden="1">0</definedName>
    <definedName name="solver_corr" hidden="1">1</definedName>
    <definedName name="solver_ctp1" hidden="1">0</definedName>
    <definedName name="solver_ctp2" hidden="1">0</definedName>
    <definedName name="solver_dia" localSheetId="5" hidden="1">1</definedName>
    <definedName name="solver_dimcalc" localSheetId="5" hidden="1">0</definedName>
    <definedName name="solver_disp" hidden="1">0</definedName>
    <definedName name="solver_eval" hidden="1">0</definedName>
    <definedName name="solver_glb" localSheetId="5" hidden="1">-1E+30</definedName>
    <definedName name="solver_gub" localSheetId="5" hidden="1">1E+30</definedName>
    <definedName name="solver_iao" localSheetId="5" hidden="1">0</definedName>
    <definedName name="solver_inc" localSheetId="5" hidden="1">0</definedName>
    <definedName name="solver_int" localSheetId="5" hidden="1">0</definedName>
    <definedName name="solver_irs" localSheetId="5" hidden="1">0</definedName>
    <definedName name="solver_ism" localSheetId="5" hidden="1">0</definedName>
    <definedName name="solver_lcens" hidden="1">-1E+30</definedName>
    <definedName name="solver_lcut" hidden="1">-1E+30</definedName>
    <definedName name="solver_log" localSheetId="5" hidden="1">1</definedName>
    <definedName name="solver_mda" localSheetId="5" hidden="1">4</definedName>
    <definedName name="solver_mod" localSheetId="5" hidden="1">3</definedName>
    <definedName name="solver_nopt" localSheetId="5" hidden="1">1</definedName>
    <definedName name="solver_nsim" hidden="1">1</definedName>
    <definedName name="solver_nsopt" localSheetId="5" hidden="1">-1</definedName>
    <definedName name="solver_nssim" hidden="1">-1</definedName>
    <definedName name="solver_ntr" localSheetId="5" hidden="1">0</definedName>
    <definedName name="solver_ntri" hidden="1">1000</definedName>
    <definedName name="solver_psi" localSheetId="5" hidden="1">0</definedName>
    <definedName name="solver_rgen" hidden="1">1</definedName>
    <definedName name="solver_rsmp" hidden="1">2</definedName>
    <definedName name="solver_seed" hidden="1">999</definedName>
    <definedName name="solver_slv" localSheetId="5" hidden="1">0</definedName>
    <definedName name="solver_slvu" localSheetId="5" hidden="1">0</definedName>
    <definedName name="solver_strm" hidden="1">0</definedName>
    <definedName name="solver_tree_a" localSheetId="5" hidden="1">1</definedName>
    <definedName name="solver_tree_b" localSheetId="5" hidden="1">1</definedName>
    <definedName name="solver_tree_ce" localSheetId="5" hidden="1">1</definedName>
    <definedName name="solver_tree_dn" localSheetId="5" hidden="1">1</definedName>
    <definedName name="solver_tree_rt" localSheetId="5" hidden="1">1000000000000</definedName>
    <definedName name="solver_typ" localSheetId="5" hidden="1">2</definedName>
    <definedName name="solver_ucens" hidden="1">1E+30</definedName>
    <definedName name="solver_ucut" hidden="1">1E+30</definedName>
    <definedName name="solver_umod" localSheetId="5" hidden="1">1</definedName>
    <definedName name="solver_ver" localSheetId="5" hidden="1">9</definedName>
    <definedName name="solver_vol" localSheetId="5" hidden="1">0</definedName>
    <definedName name="solveri_ISpPars_E18" localSheetId="5" hidden="1">"RiskSolver.UI.Charts.InputDlgPars:-1000001;1;1;19;35;41;54;0;90;80;0;0;0;0;"</definedName>
    <definedName name="solveri_ISpPars_E24" localSheetId="5" hidden="1">"RiskSolver.UI.Charts.InputDlgPars:-1000001;1;1;18;28;41;54;0;90;80;0;0;0;0;"</definedName>
    <definedName name="solvero_CRMax" hidden="1">"System.Double:∞"</definedName>
    <definedName name="solvero_CRMax_C32" localSheetId="5" hidden="1">"System.Double:Infinity"</definedName>
    <definedName name="solvero_CRMin" hidden="1">"System.Double:750"</definedName>
    <definedName name="solvero_CRMin_C32" localSheetId="5" hidden="1">"System.Double:750"</definedName>
    <definedName name="solvero_ISpMarker1_C32" localSheetId="5" hidden="1">"RiskSolver.UI.Charts.Marker:100;3;657.902;1;1;0;0;0;Mean;Mean"</definedName>
    <definedName name="solvero_ISpMarker1_C33" localSheetId="5" hidden="1">"RiskSolver.UI.Charts.Marker:100;3;12.403;1;1;0;0;0;Marker 1;Mean"</definedName>
    <definedName name="solvero_ISpMarker2_C32" localSheetId="5" hidden="1">"RiskSolver.UI.Charts.Marker:100;3;657.902;1;1;0;0;0;Mean;"</definedName>
    <definedName name="solvero_ISpMarkers_C32" localSheetId="5" hidden="1">"RiskSolver.UI.Charts.Markers:1"</definedName>
    <definedName name="solvero_ISpMarkers_C33" localSheetId="5" hidden="1">"RiskSolver.UI.Charts.Markers:1"</definedName>
    <definedName name="solvero_OSpPars" hidden="1">"RiskSolver.UI.Charts.OutDlgPars:-1000001;18;23;55;45;0;1;90;80;0;0;0;0;1;"</definedName>
    <definedName name="solvero_OSpPars_C32" localSheetId="5" hidden="1">"RiskSolver.UI.Charts.OutDlgPars:-1000001;18;23;55;45;0;1;90;80;0;0;0;0;"</definedName>
  </definedNames>
  <calcPr calcId="162913"/>
</workbook>
</file>

<file path=xl/calcChain.xml><?xml version="1.0" encoding="utf-8"?>
<calcChain xmlns="http://schemas.openxmlformats.org/spreadsheetml/2006/main">
  <c r="J24" i="4" l="1"/>
  <c r="I24" i="4"/>
  <c r="H24" i="4"/>
  <c r="H18" i="2"/>
  <c r="G18" i="2"/>
  <c r="E18" i="2"/>
  <c r="J18" i="2"/>
  <c r="I18" i="2"/>
  <c r="F18" i="2"/>
  <c r="I18" i="4" l="1"/>
  <c r="E24" i="4"/>
  <c r="F18" i="4"/>
  <c r="F25" i="4" s="1"/>
  <c r="E20" i="4"/>
  <c r="E21" i="4" s="1"/>
  <c r="J18" i="4"/>
  <c r="J25" i="4" s="1"/>
  <c r="H18" i="4"/>
  <c r="H25" i="4" s="1"/>
  <c r="E18" i="4"/>
  <c r="E25" i="4" s="1"/>
  <c r="G24" i="4"/>
  <c r="D18" i="4"/>
  <c r="E22" i="4" s="1"/>
  <c r="F24" i="4"/>
  <c r="G18" i="4"/>
  <c r="H22" i="4" s="1"/>
  <c r="I25" i="4"/>
  <c r="G22" i="4"/>
  <c r="I22" i="4"/>
  <c r="G25" i="4"/>
  <c r="F22" i="4"/>
  <c r="J22" i="4"/>
  <c r="E28" i="4" l="1"/>
  <c r="E29" i="4" s="1"/>
  <c r="F27" i="4" l="1"/>
  <c r="F26" i="4"/>
  <c r="E30" i="4"/>
  <c r="F20" i="4" s="1"/>
  <c r="F21" i="4" l="1"/>
  <c r="F28" i="4" s="1"/>
  <c r="F29" i="4" l="1"/>
  <c r="G27" i="4" l="1"/>
  <c r="G26" i="4"/>
  <c r="F30" i="4"/>
  <c r="G20" i="4" s="1"/>
  <c r="G21" i="4" l="1"/>
  <c r="G28" i="4" s="1"/>
  <c r="G29" i="4" l="1"/>
  <c r="H26" i="4" l="1"/>
  <c r="H27" i="4"/>
  <c r="G30" i="4"/>
  <c r="H20" i="4" s="1"/>
  <c r="H21" i="4" l="1"/>
  <c r="H28" i="4" s="1"/>
  <c r="H29" i="4" l="1"/>
  <c r="H30" i="4" s="1"/>
  <c r="I20" i="4" s="1"/>
  <c r="I21" i="4" l="1"/>
  <c r="I27" i="4"/>
  <c r="I26" i="4"/>
  <c r="I28" i="4" l="1"/>
  <c r="I29" i="4" s="1"/>
  <c r="I30" i="4" s="1"/>
  <c r="J20" i="4" s="1"/>
  <c r="J21" i="4" l="1"/>
  <c r="J26" i="4"/>
  <c r="J27" i="4"/>
  <c r="C33" i="4" s="1"/>
  <c r="A11" i="3"/>
  <c r="H24" i="2"/>
  <c r="I24" i="2"/>
  <c r="J24" i="2"/>
  <c r="J28" i="4" l="1"/>
  <c r="J29" i="4" s="1"/>
  <c r="C32" i="4" s="1"/>
  <c r="E20" i="2"/>
  <c r="E21" i="2" s="1"/>
  <c r="D18" i="2"/>
  <c r="E22" i="2" s="1"/>
  <c r="G24" i="2"/>
  <c r="E24" i="2"/>
  <c r="F24" i="2"/>
  <c r="J25" i="2"/>
  <c r="H25" i="2"/>
  <c r="I22" i="2"/>
  <c r="F25" i="2"/>
  <c r="G22" i="2"/>
  <c r="J22" i="2"/>
  <c r="I25" i="2"/>
  <c r="G25" i="2"/>
  <c r="H22" i="2"/>
  <c r="E25" i="2"/>
  <c r="F22" i="2"/>
  <c r="J30" i="4" l="1"/>
  <c r="E28" i="2"/>
  <c r="E29" i="2" s="1"/>
  <c r="F26" i="2" s="1"/>
  <c r="F27" i="2" l="1"/>
  <c r="E30" i="2"/>
  <c r="F20" i="2" s="1"/>
  <c r="F21" i="2" s="1"/>
  <c r="F28" i="2" l="1"/>
  <c r="F29" i="2" s="1"/>
  <c r="G27" i="2" s="1"/>
  <c r="G26" i="2" l="1"/>
  <c r="F30" i="2"/>
  <c r="G20" i="2" s="1"/>
  <c r="G21" i="2" s="1"/>
  <c r="G28" i="2" l="1"/>
  <c r="G29" i="2" s="1"/>
  <c r="G30" i="2" l="1"/>
  <c r="H20" i="2" s="1"/>
  <c r="H21" i="2" s="1"/>
  <c r="H27" i="2"/>
  <c r="H26" i="2"/>
  <c r="H28" i="2" l="1"/>
  <c r="H29" i="2" l="1"/>
  <c r="I26" i="2" l="1"/>
  <c r="I27" i="2"/>
  <c r="H30" i="2"/>
  <c r="I20" i="2" s="1"/>
  <c r="I21" i="2" l="1"/>
  <c r="I28" i="2" s="1"/>
  <c r="I29" i="2" l="1"/>
  <c r="J27" i="2" l="1"/>
  <c r="J26" i="2"/>
  <c r="I30" i="2"/>
  <c r="J20" i="2" s="1"/>
  <c r="C33" i="2"/>
  <c r="J21" i="2" l="1"/>
  <c r="J28" i="2" s="1"/>
  <c r="J29" i="2" l="1"/>
  <c r="J30" i="2" s="1"/>
  <c r="C32" i="2"/>
</calcChain>
</file>

<file path=xl/comments1.xml><?xml version="1.0" encoding="utf-8"?>
<comments xmlns="http://schemas.openxmlformats.org/spreadsheetml/2006/main">
  <authors>
    <author>Ken.Baker</author>
    <author>steve.powell</author>
  </authors>
  <commentList>
    <comment ref="D6" authorId="0" shapeId="0">
      <text>
        <r>
          <rPr>
            <b/>
            <sz val="10"/>
            <color indexed="81"/>
            <rFont val="Tahoma"/>
            <family val="2"/>
          </rPr>
          <t>December sales figure is assumed known.</t>
        </r>
      </text>
    </comment>
    <comment ref="E18" authorId="1" shapeId="0">
      <text>
        <r>
          <rPr>
            <b/>
            <sz val="10"/>
            <color indexed="81"/>
            <rFont val="Tahoma"/>
            <family val="2"/>
          </rPr>
          <t>Demand for January through June is assumed to equal mean demand in the same month.</t>
        </r>
      </text>
    </comment>
  </commentList>
</comments>
</file>

<file path=xl/comments2.xml><?xml version="1.0" encoding="utf-8"?>
<comments xmlns="http://schemas.openxmlformats.org/spreadsheetml/2006/main">
  <authors>
    <author>Steve.Powell</author>
    <author>steve.powell</author>
  </authors>
  <commentList>
    <comment ref="J18" authorId="0" shapeId="0">
      <text>
        <r>
          <rPr>
            <b/>
            <sz val="10"/>
            <color indexed="81"/>
            <rFont val="Tahoma"/>
            <family val="2"/>
          </rPr>
          <t>Normal distribution using cells J6 and J7 as inputs.</t>
        </r>
      </text>
    </comment>
    <comment ref="C32" authorId="1" shapeId="0">
      <text>
        <r>
          <rPr>
            <b/>
            <sz val="10"/>
            <color indexed="81"/>
            <rFont val="Tahoma"/>
            <family val="2"/>
          </rPr>
          <t>PsiOutput cell</t>
        </r>
      </text>
    </comment>
    <comment ref="C33" authorId="1" shapeId="0">
      <text>
        <r>
          <rPr>
            <b/>
            <sz val="10"/>
            <color indexed="81"/>
            <rFont val="Tahoma"/>
            <family val="2"/>
          </rPr>
          <t>PsiOutput cell</t>
        </r>
      </text>
    </comment>
  </commentList>
</comments>
</file>

<file path=xl/sharedStrings.xml><?xml version="1.0" encoding="utf-8"?>
<sst xmlns="http://schemas.openxmlformats.org/spreadsheetml/2006/main" count="107" uniqueCount="54">
  <si>
    <t>Dec</t>
  </si>
  <si>
    <t>Jan</t>
  </si>
  <si>
    <t>Feb</t>
  </si>
  <si>
    <t>Mar</t>
  </si>
  <si>
    <t>Apr</t>
  </si>
  <si>
    <t>May</t>
  </si>
  <si>
    <t>Jun</t>
  </si>
  <si>
    <t>Monthly interest rates</t>
  </si>
  <si>
    <t>Beginning cash balance</t>
  </si>
  <si>
    <t>Interest on cash balance</t>
  </si>
  <si>
    <t>Receipts</t>
  </si>
  <si>
    <t>Costs</t>
  </si>
  <si>
    <t>Loan payback (principal)</t>
  </si>
  <si>
    <t>Loan payback (interest)</t>
  </si>
  <si>
    <t>Cash balance before loan</t>
  </si>
  <si>
    <t>Final cash balance</t>
  </si>
  <si>
    <t>Maximum loan</t>
  </si>
  <si>
    <t>Butson Stores</t>
  </si>
  <si>
    <t>Simulation model</t>
  </si>
  <si>
    <t>Fixed Costs and taxes</t>
  </si>
  <si>
    <t>Fixed costs and taxes</t>
  </si>
  <si>
    <t xml:space="preserve"> </t>
  </si>
  <si>
    <t>Loan amount</t>
  </si>
  <si>
    <t>Loan interest</t>
  </si>
  <si>
    <t>Cash and receipts</t>
  </si>
  <si>
    <t xml:space="preserve">     Mean</t>
  </si>
  <si>
    <t xml:space="preserve">     Standard deviation</t>
  </si>
  <si>
    <t xml:space="preserve">     Interest cost of loan</t>
  </si>
  <si>
    <t xml:space="preserve">     Interest return on cash</t>
  </si>
  <si>
    <t>Actual sales ($000)</t>
  </si>
  <si>
    <t>Initial cash in Jan ($000)</t>
  </si>
  <si>
    <t>Min cash balance ($000)</t>
  </si>
  <si>
    <t>Parameters</t>
  </si>
  <si>
    <t>Outputs</t>
  </si>
  <si>
    <t>Monthly sales ($000)</t>
  </si>
  <si>
    <t>Materials costs %</t>
  </si>
  <si>
    <t>Materials costs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</si>
  <si>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</si>
  <si>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</si>
  <si>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</si>
  <si>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</si>
  <si>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</si>
  <si>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</si>
  <si>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</si>
  <si>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</si>
  <si>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</si>
  <si>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</si>
  <si>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</si>
  <si>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</si>
  <si>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dde79d1d-c75b-43f2-8e59-7fa8b7f723e0</t>
  </si>
  <si>
    <t>CB_Block_0</t>
  </si>
  <si>
    <t>㜸〱敤㕣摢㙦ㅣ㔷ㄹ㥦㔹㝢搷㍢扥挴㙥㥣愴㑤慦㙥㥢㤶ㄶ㐷摢㕣摢㐶㔵㐹㝤㠹ㄳ㔳愷㜶戳㑥㉡㔴㤵㘵扣㝢挶㥥㘶㉥敥捣慣ㄳ户㠲㤶换〳攲昲㠰㉡㈱㔱㈱㄰㔲㠵捡ぢ㔲㤱㐰㤴换ㅢ㡦ㄴ挱ぢ㙦㐸㐵㐲扣㠰㔰㈴晥㠰昲晢㥤㌳戳㍢扢敢ㅤ㍢摢ㄶㅣ攴攳昸昸捣㌹摦㌹㜳捥昹慥攷晢捥㐴搳㌵㑤晢㄰㠹㝦㤹晡㔹戸扢扣ㄹ㐶挲㉤捤昸㡥㈳慡㤱敤㝢㘱㘹㉡〸捣捤〵㍢㡣晡〰㔰愸搸㘸て昳㤵搰㝥㔵ㄴ㉢ㅢ㈲〸〱㤴搷戴㘲搱挸愱㥤㠳昰㜷㉣㜹㌰搸㙢戸ㅦ搹愵㤹改挵㤵㤷㌱㙡㌹昲〳㜱㜴攲㡡敡晢昴ㄳ愵㤳愵㌳㡦ㅦ㉢ㅤ㍢㍡㌱㔳㜷愲㝡㈰㥥昶㐴㍤ち㑣攷攸挴㔲㝤挵戱慢捦㡡捤㘵晦慡昰㥥ㄶ㉢挷㑥慥㤸愷㥥㍣㝥敡昴㘹敢捣㤹㈷㠷昱㘲㙤㘱㘶㝡㈹㄰㔶昸戱㡣㤸攷㜴㑦捤㡡慡捤㜵〹ㄱ搸摥㙡㘹㘶ㅡ晦㔲㜳挷搳ㄳ愵昲㥡㄰ㄱ㕦㉣〲攱㔵㐵㘸愰攳㤰㍢ㄵ㠶㜵㜷㥤ㅢ㘷戸㜳㔸㘶搵っ愳扣㍢㈳ㅣ挷㜰㤳㔱㡢敥㈲昶捤㌱㌷㠷摤戲昰㐲㍢戲㌷散㘸戳攰㉥㘳愰摡㠸㝢㌹ㄴ㤷㑣㙦㔵㍣㘷扡㈲敦㥥慦摢戵㝥㤵戴扥㑦㈵㐳愴㈷㈶ㄷ㕦㥡ち摤㤹㌵㌳㤰㌳ち戹㉤ㄹ戰㜳㐱戵ㄵ昶挱敥攳㜲敡昲つㅣ昳愱敥㜰㘸戹㘲〶つ挸挹敥㤰昱攲㕢㘷昰㔸㜷昸搴ㅥ戵昶㜹戴㝢ㅦ戹㤵慤搰晡㔰㑣摢㜲㐷戱ㄸ愳挰㙣㠰㔹㤱ㄹㄱ㘸っ㌲ㅢ㘲㌶㡣㑣敦晦㌷㌸㈴摤㤱㑤戹㡡㤹慢慣攴㉡搵㕣愵㤶慢㠸㕣挵捡㔵㔶㜳㤵戵㕣挵捥㔵㕥捥㔵慥〲㈶㐹挵㠱㠱㕣㥣摥晣㥤晤昶捦晦昶愷㜳敦扣晢摤搲㥡㝥㘴㜲㜸ㅦ㠰㥥㡦㈷㌵ㅢ㤸搷㐰㙡㑤ㅡ㍥㔱〲㐷散㠴㈷挰ㄲ搶㘹敢〹敢昸昱摡改㘳收㐹㌳捦㘵㘵㈰扦㠵㔰挶〰㍢㙣扤㘰㝢㌵晦㥡挴摤摤搳㘶㈸㥡ㅢ㌷ㄹ户㑤晢㜵慦ㄶ摥戵㜵㘳㌹㌲㈳㜱㘷㝢㕢㜳㤰㡥㙥㘵戰㤵〸攵晢敥㙤敦㜶挵㜴敡㘲敡扡慤㥡敦㘹㙢㜶㤷〲㝦愵㝢敢㕣㈰㕥㘹戴㜶捣㘸ち〲㙤㐳㡥摤戱㑡搵愴收㌵㌱戳收㠷挲㤳搳㥢㜴㤷散敡㔵ㄱ㤴〵挵愱愸挹愵ㅥ㘴㔳捣昵㤳㡢ㅥㄶち㙥慤㍤㤰慥戵捥㕤㡦挰捣愲㠶昹慥㡢㈰摡㕣㌶㔷ㅣ㜱愸〵㐴扤ㄳつ㠷㕢慡攷晣㙡㍤㥣昱扤㈸昰㥤搶㤶愹摡㠶〹㐹㔳扢攸搷㐴㝦扦㈶㠵〲㠴㙤㕦㥦慥㙢㥦敥捥ぢㄲㄱ㈹ㄴ㤳㤱敦㘸㈵扢搲㈵慣づ慢㜰〴㘹㌲㜷㘴㥢挱㌸㕦㈹㘳㌲㌸㌰戵㈶敡づ扥昴㤱㙤㠶㙤㘰敥㤳〵捥攵挶攳搵㥦摢㄰㕥㜴挱昴㙡㡥〸㌲㌵㥦捥ㄹㄹ愳挸昲㌷㈰㄰扡敥ㅥ搵㥣㝥㕤摦捣㕦戳㙢搱㕡㘱㑤搸慢㙢ㄱ敡愰ㅤ㡢㐵㙥㙤㐷㌲㙥㐳㤵戱㥦搹㌸戲挱㐱慤㜰㠰㐰㠵㐱㈴㉤㑦改㤴挱换㉤㠲㥣晤㕡㜸㜹搸㥡戳㥤㐸㈸愱㍣㙡〱㈳㑡慢㐹昴㡤㤰㐴〳戳慡ㄴ挶〱㙢〶㔴㙡摡㕥戴搹攴摢づ㉥㔱㐴戴㈷ぢ㜶㥤㉣愰㈸㘸㤵〷ㄹ扣〶愲㘹㤳〶搹挰㈹㈲㈲ㅢ㘴㘸㜶㡣摣㑡㘴㠴捦㤰ㄱ㠰㑦ㄳ㈱愱㡦㜵㤷ㄱ㈴昶㑥㈲㘵愷慥晣戸㈷捤戶戲攳㤵㌴㍢㠸㡤㌳づ㌱扢㥤搹ㅤ捣づ㈳搳晦づ〹㐷㈹㠷㜲㙢㌲敥挲戳㜱㌷戳㝢㤰㐱㍥ㄹ㤴㌹戱愸愲つ戵ㄳ㍢㤲㜰㈳戰㤳愵㔱慣㐴ㄱ㉤攳㠶㥤㌹攲㑡㐴挷㔶攷敥搰戵晤㔲挷㍥摣㥤㌶搳换㈱㐵㘶㠰愶搷扡つ㘸㝡㈳〸摡愳摥扡て㕤㡤〹㘶昷㈳㔳㡡㠵挶敥捥慣㜹㥡㤳户㠴㐹愴っ愱ㅥ㤵㝢㑣挴㌴晦㌳〴㕣挷搱㘵捦㝥愶㈹㌸㘹摤昲昶昳搱敥扣ㅤ㈳扤㑤㘷敥改ㅣ晡㠹㙥搲㠲㝥〰散愵晦愵慢㝥㌹㠲㘶攳㈱㘶て㈳㙢搳㉦㍣㜹摦慣㤷㐰㥡挴㙥ち㜳晢改㜱㤱ㄶ敥昲收扡㤰摡㘷搸㕡㌶㠳㔵ㄱ挱㝢㌱㍦ぢ㍢搸て〲攱攰㐰㕢㤳ㄵ㍣扢摣摥㕡ㄹ捥〵扥换晡㍤晢㌸扣㈵ㄴ㐳㝦㝦慥㑦㙢戳㡦㌳散捣㤴扦㈹㐵㌹搴扦㈷扢ぢ㠹㔴愷㔶昲㘲扦散戳攵㥥㈴改㐱㤲㍣㠲㙤㌵ㅥ㐵〶㈹愱晦戹慢㐴㤹㈴搸㔱〹搶㙡慤搲扢㤷㜱㌲㘹昳ㅦ㜶挸㤱㈱攵慣㥤㠶敦㈰ㅣ㜱换戶摢㄰ㄶ㐳敥㤲〸慡昰㉢搸㡥ㄸ㔴㉥㔹㡡㥡㍤㔹㜱㡢挸㡡扥扥㡥戳㜴㠶㙦㑤搲㐹㥢㤴挸攴昶捣挶㡣㜳㜸㤳愸攸㠲愴㔰挹㜰ぢ㌵㈴㄰㈹㡦戰㝢㈲愶〷ㄱ㔳挲挶ㄹ㡦㌱㍢挶散㌸戲晣ㅦ㈰㘹㜶扡昱っ㠳つ㙣搰㥤㕤愹㘸㐵愲㐱扡〷摦敦㉡慣㑥昱㌵愷㤹㍤㡥慣捤晣愱昳㌱㠳㄰㈵捡㔳㠴㐸㙢挹戰慥搸攲ㅡ㘹㘰㥦㠵愰搲㑣㍤㡣㝣㤷㔱愵ㄱ㙢搶㝦捥㡦㘶敤㜰ㅤ㔱愸㜱㉢㉥扣戰㈶㍣㔰㔷〰摢愷慤捥㕦㕦ㄷ㌵挳㉡晢㜵㠸戶昹搹摤㜰㈸挷晡㘰㑢捡㜳㜹㑥㐷敡敤㙣㡣㈱㜴㜹㈲㠶慦㤵㥥搸ㅤ㜹扥㜹攸ㅢ㙤敥攸戲ㅤ㌹㘲挸㔲㑣挷㜲搱挲㉥㈲㙡㔰ㅢ戰㤶搷〲㈱㘶㐷慣昳㠱㕤㜳㙣㑦㄰ㄹ戰㌱ㄹ愸㕢㄰慢㠸㄰㉣昹㡣晦昹摥㠸戵ㅣ㤸㕥戸㙥㌲㤸戸戹扦攵㐹㠶㐴昲搶戴敤㠵㜸㡤挴㈲换愳㔶㜹捤扦㠶㐸㙤摤昵捥㥢敢攱慥挰ち㠹㕥㈵㠹ㅡ㍤愷攷㜲㝡㌱㔷散ㄵ㍦㍣㤰㙢摡〹晣昶㌳㤳戸搲昲昴㤷㘷㘸㙦摡昵㜱㝣㠶㜶㍡攷㌴㡣挸㔱愳戲㉦㔳ち㤳㔳㡤㈷搹攷っ戲ぢ攷㉦捦㌷愳㜲ㅦ㈱㔶㥤愷㝦㍦㐳挲㑢愲㘸㠴㐰攸㥤摢愷〸㠵㜵愴ㅢ昰ㅦ昰捤愷㜶攲ㅢ戴㈴っ㘹㙦㕦戳㌸㠷ㄸ搲戰戵㘰慥〸〷㤱㘸搷㡣昶愹〷ㅡ戱慥改㠴㜱摢㡣敦扡㈶〹㡢㐴㔹慥㥡愴摦愹㝡攴㕦戴㍤挳㐲㈶愹㉦慥㌲慦愳捡扣㉥慢㠶慤㑢っち捡㌲挷昲㔷捤挰㡥搶㕣扢㕡攴〳〳㜷扢㠲㈲挱攲㤴扢㐹㑡㈴挶㐴㥢㉤㝦ㄹ〶㕢㔸〲戲㑢㤰愲摣㍡㈲ㅦ㜴㥢搳ぢ昸搱㝢㜴㉢㐱扣㐸ㅦ愹昱ㄴ㐶换换㍢ㄱ㄰㌸㌲摤㐸㙥㕥摣㜸ㅤ㌵捡㉢㐷慣㘷㤰〸晣㠱㈹ㄱ㑦攷㜶挱扡散搹ㄱ戰㐷㡣捤搹搱㙣〸㤴㈳㐳㔱ㅥ㙥敦㤴㔸㑤㜵㥡㙣攸㠴晢㍡㥢㕡㤴挴扤㥤敤㘹慤㜱㘴㡢㘶愵㑦㔲㙡㘴㍢㈰愹㔷戶㤸攳㙥㔲㌴扡㔴摢㠹慥搱戳㥣愶捤㝤愷っ昹〸㙡㐹搲㡣㘶㍣㉤〹〵㈱㕥㔲〷㌴ㄴ扤昵搹攴㤱㡡搵搰〲ㄸ愴㤶㔲㜵㈳㜱㌰㜰ㅥㄷ㑥㙡㘲㌰㝥〲㝦敦㡢㡢㡢昵愸愵挵扣㍥ㅥ户㑣㌹捥愲〷ㅢ愱㙡〶戵㕤挲搲㔸㥢搲㉦㤲㍢㝢搵晤㙡㝢㔳㡣ㄸ戳㈱〳㈲ㄹ㕥㘰戰㈱㤸㉢ㄵ㑢愵㙤㌶挲慤㙥㔴ㄷ昹㜴㔱㤸㥥挴㐰㌹慡捤㡡つ㘹㠴㌵敤昸㜱搹愱㜱㔶㤴㜲搴戰愶㔶㐲㈸昴㠸㜲㍣㉥㐹〶㌷慣㑢㜴㑡攱晡〲挴㙥㕣㕡慡㐶〸敡㌶〶攰戹㘰昷㘰〷㍢愲㠲㈶戴捤㈸㐱ぢㄹ㠴摢扡〸昲㑥㡦ㄸ㠵㈰戵㘴晡搷㔹晤慤敦㌱晤攴慣㤶ㄴ㘲㈶㘲愰㉢挳㜶〰㜲搳㌱㐹㜲搱㜸ㄲ㉡㔷㤲㑤ち慤攱愴㡥〶挶〸つ扥㈰挲晤ㅤ㐶戱㐶挹㌶づ㙥户㐵㌶戴愹戳戹捦㥡昷慡㑥扤㈶愴㉡㑥㘴戵搴挸扢〲㕦昲攲㥦攲愶㡣㝤㠹㌷㘵ㅥ〷㈹㉥㤹㐸敡摤敡㌶㍥㠳敥㔲挸㘱っ㈵摢ㄸ㝡捣㜰捡挹㔰㔸挷つ〵㕡㠷晢㥢㔷ㄷ攴戵㌹㠸戴㡥㉡捡戲〵摣挴㙢挴㡦㈵户愵挰ㄶ晣〵㥦ㄶ㝢慡敡㠲慤慡㜶〵㡥戰㑥㈵昰ち〵ㄸ㈳㍤㜲〷〷搱㙥挴㜱摤ㅢ慦换㐷敤挶搹搸昸搰ㄹ摤攵ㄹ㐸挳慥㠲㤱㘸㙥攷㥡㌶户捥戸㉦敤㙥攳ㄹ㘴㍡〳挰㌴㘸〱愹っ㥣㘹㤴户㌷㜰ㄸ㡡捣㠸㡤愶挳愸㡣㔰㡥挳㕤て愴㠱㥢㜸㡣㕥昶愱㠴愲〳昲㑡㔸㜲㉢㜱搲挵〱挸てづ戵㔵㉥㤹ㄱ㉥扥㜸㠷摢慡愷㙡㌵㥡扢昰捥敤ち慣攲搲㠶㌲㐷て戴㕤挷㤲㙢愲㝤昷㘰㕢㐳㝣㑤昰挴㙣改㠲ㄹ㔵搷捡搱愶扡戲搵㉢㐹攴㝦ぢ㙦挴㤶㙦愷捤摣敦昱ち敡〶昷㝥昰慡攷㕦昳攴扣昲㈱敦晢搱㡡㌵〶〶㌸挹㐱敤㐳晣挸㤴搳昲扦挱㠸㍢㤹㌶〷㘸扡㐷㌸づ㔳㉣つ㈶㔰捣愰ㄳ搸敥㡤晢〲愴㤳〳㙤㜴㈲〵挱ㅥ愱㜸慢ㅦㅢ愱攸扦〶㕡㐹㉣㐰㜶㜲㌵㈴愷改扦挲〳ㄱづㅣ挴㘲㈴㝦㍦㑡ㄹ愸㤳㠲㍣扥摣挱慢㈰晦㍦㔸㑡戸㜹㑢㜶晡㉦㌰戳晥ㅥ㄰㈱㔱〴㝣㌴昸㔱晦㘵ち㐵㌱㜷㌱っ㝢㔳〱㙦捥㝥敦愸昹㠹㕦敡晤ㅦㅥ㌵㍦ぢっ㌳㐹ち㐱㐸㡤愱昸㠶㌱㤰敢㌰〶ㅥ㐲戳㌴〶㥥㘵ㅦ㐶敢㤵㌱㄰㝢㍢㉥愲㘲㝢㘳㠰㌱扣っ㤳㉦ㄵ㔲㑤㌹㌰㜸搶㍡攴搲ㄳ㜶〱㤷㙢㐵㠸戸㍤搴㔳㌸〳摦搳敤㥤搵㑢㘶㘰扡㠷㘵晤昹㐰㐰㙤〵换戸慤㉤扢戰挷㥤㕢戶挸㑥㕢㜸㈵ㄲ㙦晡㥥攷㘴㘷㜷搴㠱㈹㤵㤴㥢㕥㉦敡㠵㡦攰ㄳ搱㜹㐲搰㕥㍢昰搳昳㝦㝤昵㙢㘷㜹㉢㉤愶搵㍣挳挰扤㠴收㘹㌹㈰㜸㥢扡㄰㜲㤰ㅦ摦㕣挴㐷㐸昶扡㈳愶捤㐰摡㍢愱攱㈶㐵㐵㜸㈹挲㔴挴户ㅢ㡣㐹摣㙦㔰挶㘴愹捤戱㈹㍦㕥㤲捥挰㔲㙡攲搲㝢㤷㠴〷昵慥㉡慢㐷扢㌲晦㌳㈸㥤㥢㥣㐸慢㍤挸昳㈵㤳慥扦㥢㘸㌵㔵愱㘹愷㜱收㔰㡡㑣㥦㐴㕤㈲愵㄰㘷㈰㠵愴㡦㉣っ晣㑢㈹戵㠴㐲扥㠴㉣㈳㠲搶ㅥ捡攵挹㝦㑦〸㠸挶攵扥ㅥ㍦㔴挱㉥〲㡢㠹搷扤搷戳㉢て晡㠹㙡㘲㐸㔶㥥㍥㥥㐷㐱ㅥ㔳㔸挱ㄸ慤慣扤㠴㐲㤲昲挷㔱摡戱攳㠹㉦ㄹ㜱㔵㠰㑤㌱㜶摥愵㔷㙤搰㍤攷搵㜱挳〳㝡愶㈰ㄵ㠶户㥦搵㌸㝡捡㔸㥣〲ㅤ㔴㔵捣㐷㔵戱搱㘹㈸㙥㠲捥昲づ攳晣㠹㈰ㅦ扦〶㘲晢㘴㜳攸㠳敤㉤搴㜱摥〰ㄶ挸㕦搸㕦昷㘶㌰㌶摥㑡㡥㠱㠴摤ㄱ㔴㔱㕤〱㉦愳ぢㄷ慤改㐶戳㈸㥦㜵挶愲ㄳ捥敡敢搴晦㡣㔲㑢捥㕡㘶㙦㠶慢㕢昴晦ㄵ㔴㙣慢晦㜵挶搸㈴捡㕥㠸ぢ㝣挸㌳㔲戲㙤㜰㠶㍢〲ㅦ㌶挲㌴昲〸㙣挸㈲㐳摢慡㔴挶挷愹慡㔹㑡㜰㜸戸晡摢慦㐰㌴晡搲戶ㅤ敡㉡〰ㄹ〵捡扦〳ㄱ搴戵㍦㈷摤㜹㡥㉤㝣づ搵〷㉥摡搵挰て㝤㉢㥡㈸㈳戸㍢挱敦换㉣搸㍣㔳晡㡦摢㠵摡㠳搸㠹攱ㄷ搱㘷㘱ㄱ〲晢㌹ㄱ㝤㍣㌱㐷㐶㄰㜶ㄶ戱攰㤷㐶㘳愹㌰ㄲ㜵㐳㜸㥢昵㝣摤㜴昰㜱敡㈲㝣㥡ㄱ慢㜶㠵慡㔳㥥攵昶㝢ㄸ摣㌸摣挴㝡ㄶ㝥ㅦ攱㤴㄰〴㤳㑢㜸昱㈵敥㙡晢ㅥ戴挲挶㙢ぢ〹搹㥢㙦㙤㌰晦㌶㌰扡戳户戴ㄲっ摦挹㙦㡥㤵ㄷ㤴㝥搱㥤㍢㘱㌹搲㌸㈸㍣晥㔴㥢捥慥㐹〷㉥戲ㅤ挴户㕦㐲㔷晤ㄹ㘶昸㌵㍥ㅦㄷ昸愰搳㤳昷ㄴぢ㍦挲㤲㐸晡㈸㙢㠵㉦㈰敢㑥捦㍦〴㤸昲づ㄰ㄸ㠹昴慣昳㔰㐱ちㅣ搴㝦㠰㜶敥㔰㘳愵扡㍣㌸愰捤愸㈲㑢㤲捥㠳㠳㝣昷昷〱摣㜸户㐰㙤昷㜷扦戵攵扢愹昲攵摡㔶㤳挱昱㜷㉣㔱ㄹ挶ㅡ㥥っ㥢搹换捣慥戲㌱搱ㅣ愳ㄴ㠶㤴㌰〵ㄵ㍡㜸敦㉣捡㐸㝦㡣晦㝥㜰昶晤摦㌳晤昳慣㉥挵ㅦ㥡っ㐷㐲愸㑣愷昸㤳慢㜸㌳扤ちて戵摤㔷昱㥤慤㔶㌱㐶挹挸敢㈶挶㍡戲㤱㔱㕤愲㡤捦慦㈰㑢搲ㄸ搱㈷愱〲ㄴ㐶㐶挷戸愵㝣ㅥㄹㅢ攳敡㔵㌱捦㈵㘷㝣愰㈳敤ㅦ㕥㘸愴㔷愶愰摣慡〵愵昵㡡㙥散㑦摤ㄵ摣ㅦ㝢挲扢㡡散㐲㡦戱㝡晤摢〹ち㉥㕣㠸㍤㕡㕡㉥㡥ㅥ㠱〴㈴㠳敡㈴ㄹ㙥愴晥慤〴昸摤㕦㌴㥤㉤㘸㐰〲㥤㈸㘰㤲㤶〴晥㘶〲㝣〲㕦㔶㐹ㄸ㡣慣搲〷〹㌰㐹㔰〲㝦㈳〱晥挷㠹挳つ攰㠴攲搴挸㘳㈴户ㄸ慤敢㈸㘶㤸戵搲搰㑦㝤㜰捤昳㜳摥愲慡ㅣ戲㔴㌵挵愴㡣〷㍢㔲㔹づ攳㠶㐷㠰㑦㥥ㄷ㜰㕤〹昷㍡㈰㔱搵晦㝣㌰㡦㙢㑣戳㘶㘴攲㡢收つ㐴㤰〳㐳㍥戱㜳挱㕡っ㔰㌱㘰捤㠷㌸㍥搵㜶ㄵ戵㐰昳昷慢慤摥挶搳㥥㘱㈵㌶昷㈳㠹㝣攵㜸㌱愴㌷㑤㈱愳㈵晤晡搷ㄳ㈴㙢㙦㌴挹挷搸〴㜲攰㝣㐱捥挲愰㡡慣ㅣ攰挳ㄸㄹ㕥㘱㕣㈷㤷ㄳ敢㠵搷㤰㡤㈶晦换挴挴㠶㜴㠴攴昴慦㈵㐳愷改挷昸㈲㍢㝣〹㔹ㅦ㍣戰㝡㑣㝤㉤慦挸昳敤㍢摥〶㑥戲㐷摤昳〶扡敡㥣て㕦㘸㝣㤹㑦㙦㌰攳搳㔷㤰㈵㐹㤷㑤㜸㌲扥㥡㔴攱敦ㄸ㐱搴㑥㡣戱㕥ㄵ㠷晥〳戹ㅦ搷昵</t>
  </si>
  <si>
    <t>Decisioneering:7.0.0.0</t>
  </si>
  <si>
    <t>Base case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</si>
</sst>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0"/>
      <name val="Arial"/>
    </font>
    <font>
      <sz val="10"/>
      <name val="Arial"/>
      <family val="2"/>
    </font>
    <font>
      <b/>
      <sz val="10"/>
      <name val="Arial"/>
      <family val="2"/>
    </font>
    <font>
      <sz val="8"/>
      <name val="Arial"/>
      <family val="2"/>
    </font>
    <font>
      <b/>
      <sz val="10"/>
      <color indexed="81"/>
      <name val="Tahoma"/>
      <family val="2"/>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2" fillId="0" borderId="0" xfId="0" applyFont="1"/>
    <xf numFmtId="0" fontId="2" fillId="0" borderId="0" xfId="0" applyFont="1" applyFill="1" applyAlignment="1">
      <alignment horizontal="right"/>
    </xf>
    <xf numFmtId="0" fontId="2" fillId="0" borderId="0" xfId="0" applyFont="1" applyAlignment="1">
      <alignment horizontal="right"/>
    </xf>
    <xf numFmtId="0" fontId="2" fillId="0" borderId="0" xfId="0" applyFont="1" applyFill="1"/>
    <xf numFmtId="0" fontId="2" fillId="0" borderId="0" xfId="0" applyFont="1" applyFill="1" applyBorder="1"/>
    <xf numFmtId="0" fontId="2" fillId="0" borderId="1" xfId="0" applyFont="1" applyBorder="1"/>
    <xf numFmtId="0" fontId="2" fillId="0" borderId="2" xfId="0" applyFont="1" applyFill="1" applyBorder="1"/>
    <xf numFmtId="0" fontId="2" fillId="0" borderId="2" xfId="0" applyFont="1" applyFill="1" applyBorder="1" applyAlignment="1">
      <alignment horizontal="right"/>
    </xf>
    <xf numFmtId="0" fontId="2" fillId="0" borderId="3" xfId="0" applyFont="1" applyFill="1" applyBorder="1" applyAlignment="1">
      <alignment horizontal="right"/>
    </xf>
    <xf numFmtId="0" fontId="2" fillId="0" borderId="4" xfId="0" applyFont="1" applyFill="1" applyBorder="1" applyAlignment="1">
      <alignment horizontal="left"/>
    </xf>
    <xf numFmtId="0" fontId="2" fillId="0" borderId="6" xfId="0" applyFont="1" applyFill="1" applyBorder="1"/>
    <xf numFmtId="0" fontId="2" fillId="0" borderId="7" xfId="0" applyFont="1" applyFill="1" applyBorder="1"/>
    <xf numFmtId="0" fontId="2" fillId="0" borderId="1" xfId="0" applyFont="1" applyFill="1" applyBorder="1"/>
    <xf numFmtId="0" fontId="2" fillId="0" borderId="4" xfId="0" applyFont="1" applyFill="1" applyBorder="1"/>
    <xf numFmtId="0" fontId="2" fillId="0" borderId="5" xfId="0" applyFont="1" applyFill="1" applyBorder="1"/>
    <xf numFmtId="0" fontId="2" fillId="0" borderId="4" xfId="0" applyFont="1" applyBorder="1" applyAlignment="1">
      <alignment horizontal="left"/>
    </xf>
    <xf numFmtId="0" fontId="2" fillId="0" borderId="2" xfId="0" applyFont="1" applyBorder="1"/>
    <xf numFmtId="0" fontId="2" fillId="0" borderId="2" xfId="0" applyFont="1" applyBorder="1" applyAlignment="1">
      <alignment horizontal="right"/>
    </xf>
    <xf numFmtId="0" fontId="2" fillId="0" borderId="3" xfId="0" applyFont="1" applyBorder="1" applyAlignment="1">
      <alignment horizontal="right"/>
    </xf>
    <xf numFmtId="0" fontId="2" fillId="0" borderId="4" xfId="0" applyFont="1" applyBorder="1"/>
    <xf numFmtId="0" fontId="2" fillId="0" borderId="0" xfId="0" applyFont="1" applyBorder="1"/>
    <xf numFmtId="0" fontId="2" fillId="0" borderId="4" xfId="0" applyFont="1" applyBorder="1" applyAlignment="1">
      <alignment horizontal="left" indent="1"/>
    </xf>
    <xf numFmtId="0" fontId="2" fillId="0" borderId="6" xfId="0" applyFont="1" applyBorder="1"/>
    <xf numFmtId="0" fontId="2" fillId="0" borderId="7" xfId="0" applyFont="1" applyBorder="1"/>
    <xf numFmtId="0" fontId="0" fillId="0" borderId="0" xfId="0" quotePrefix="1"/>
    <xf numFmtId="9" fontId="1" fillId="0" borderId="3" xfId="1" applyFont="1" applyFill="1" applyBorder="1"/>
    <xf numFmtId="0" fontId="1" fillId="0" borderId="5" xfId="0" applyFont="1" applyFill="1" applyBorder="1"/>
    <xf numFmtId="0" fontId="1" fillId="0" borderId="8" xfId="0" applyFont="1" applyFill="1" applyBorder="1"/>
    <xf numFmtId="0" fontId="1" fillId="0" borderId="0" xfId="0" applyFont="1"/>
    <xf numFmtId="0" fontId="1" fillId="0" borderId="0" xfId="0" applyFont="1" applyFill="1" applyBorder="1"/>
    <xf numFmtId="0" fontId="1" fillId="0" borderId="7" xfId="0" applyFont="1" applyBorder="1"/>
    <xf numFmtId="0" fontId="1" fillId="0" borderId="7" xfId="0" applyFont="1" applyFill="1" applyBorder="1"/>
    <xf numFmtId="0" fontId="1" fillId="0" borderId="0" xfId="0" applyFont="1" applyFill="1"/>
    <xf numFmtId="164" fontId="1" fillId="0" borderId="5" xfId="1" applyNumberFormat="1" applyFont="1" applyFill="1" applyBorder="1"/>
    <xf numFmtId="2" fontId="1" fillId="0" borderId="0" xfId="0" applyNumberFormat="1" applyFont="1" applyFill="1"/>
    <xf numFmtId="1" fontId="1" fillId="0" borderId="0" xfId="0" applyNumberFormat="1" applyFont="1" applyFill="1" applyBorder="1"/>
    <xf numFmtId="2" fontId="1" fillId="0" borderId="0" xfId="0" applyNumberFormat="1" applyFont="1" applyFill="1" applyBorder="1"/>
    <xf numFmtId="1" fontId="1" fillId="0" borderId="0" xfId="0" applyNumberFormat="1" applyFont="1"/>
    <xf numFmtId="0" fontId="1" fillId="0" borderId="0" xfId="0" applyFont="1" applyBorder="1"/>
    <xf numFmtId="0" fontId="1" fillId="0" borderId="5" xfId="0" applyFont="1" applyBorder="1"/>
    <xf numFmtId="1" fontId="1" fillId="0" borderId="0" xfId="0" applyNumberFormat="1" applyFont="1" applyBorder="1"/>
    <xf numFmtId="1" fontId="1" fillId="0" borderId="5" xfId="0" applyNumberFormat="1" applyFont="1" applyBorder="1"/>
    <xf numFmtId="165" fontId="1" fillId="0" borderId="0" xfId="0" applyNumberFormat="1" applyFont="1" applyBorder="1"/>
    <xf numFmtId="165" fontId="1" fillId="0" borderId="5" xfId="0" applyNumberFormat="1" applyFont="1" applyBorder="1"/>
    <xf numFmtId="1" fontId="1" fillId="0" borderId="7" xfId="0" applyNumberFormat="1" applyFont="1" applyBorder="1"/>
    <xf numFmtId="1" fontId="1" fillId="0" borderId="8" xfId="0" applyNumberFormat="1" applyFont="1" applyBorder="1"/>
    <xf numFmtId="1" fontId="1" fillId="0" borderId="9" xfId="0" applyNumberFormat="1" applyFont="1" applyFill="1" applyBorder="1"/>
    <xf numFmtId="2" fontId="1" fillId="0" borderId="9" xfId="0" applyNumberFormat="1" applyFont="1" applyFill="1" applyBorder="1"/>
    <xf numFmtId="1" fontId="1" fillId="2" borderId="9" xfId="0" applyNumberFormat="1" applyFont="1" applyFill="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123825</xdr:rowOff>
    </xdr:from>
    <xdr:to>
      <xdr:col>9</xdr:col>
      <xdr:colOff>18514</xdr:colOff>
      <xdr:row>28</xdr:row>
      <xdr:rowOff>75659</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285750"/>
          <a:ext cx="4285714" cy="43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8</xdr:col>
      <xdr:colOff>18514</xdr:colOff>
      <xdr:row>29</xdr:row>
      <xdr:rowOff>113759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485775"/>
          <a:ext cx="4285714" cy="43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12</xdr:col>
      <xdr:colOff>551619</xdr:colOff>
      <xdr:row>30</xdr:row>
      <xdr:rowOff>47093</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647700"/>
          <a:ext cx="6647619" cy="42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xdr:colOff>
      <xdr:row>0</xdr:row>
      <xdr:rowOff>9525</xdr:rowOff>
    </xdr:to>
    <xdr:pic>
      <xdr:nvPicPr>
        <xdr:cNvPr id="1056" name="CB_00000000000000000000000000000000"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0</xdr:row>
      <xdr:rowOff>0</xdr:rowOff>
    </xdr:from>
    <xdr:to>
      <xdr:col>0</xdr:col>
      <xdr:colOff>9525</xdr:colOff>
      <xdr:row>0</xdr:row>
      <xdr:rowOff>9525</xdr:rowOff>
    </xdr:to>
    <xdr:pic>
      <xdr:nvPicPr>
        <xdr:cNvPr id="1057" name="CB_00000000000000000000000000000001"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0</xdr:row>
      <xdr:rowOff>0</xdr:rowOff>
    </xdr:from>
    <xdr:to>
      <xdr:col>0</xdr:col>
      <xdr:colOff>9525</xdr:colOff>
      <xdr:row>0</xdr:row>
      <xdr:rowOff>9525</xdr:rowOff>
    </xdr:to>
    <xdr:pic>
      <xdr:nvPicPr>
        <xdr:cNvPr id="1060" name="CB_00000000000000000000000000000003"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8</xdr:col>
      <xdr:colOff>418590</xdr:colOff>
      <xdr:row>31</xdr:row>
      <xdr:rowOff>94671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485775"/>
          <a:ext cx="4076190" cy="46285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580343</xdr:colOff>
      <xdr:row>21</xdr:row>
      <xdr:rowOff>66302</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485775"/>
          <a:ext cx="5457143" cy="29809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13</xdr:col>
      <xdr:colOff>313371</xdr:colOff>
      <xdr:row>34</xdr:row>
      <xdr:rowOff>132706</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485775"/>
          <a:ext cx="7628571" cy="51523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123124</xdr:colOff>
      <xdr:row>23</xdr:row>
      <xdr:rowOff>94813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323850"/>
          <a:ext cx="5609524" cy="34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8"/>
  <sheetViews>
    <sheetView workbookViewId="0"/>
  </sheetViews>
  <sheetFormatPr defaultRowHeight="12.75" x14ac:dyDescent="0.2"/>
  <cols>
    <col min="1" max="2" width="36.7109375" customWidth="1"/>
  </cols>
  <sheetData>
    <row r="1" spans="1:3" x14ac:dyDescent="0.2">
      <c r="A1" s="1" t="s">
        <v>37</v>
      </c>
    </row>
    <row r="3" spans="1:3" x14ac:dyDescent="0.2">
      <c r="A3" t="s">
        <v>38</v>
      </c>
      <c r="B3" t="s">
        <v>39</v>
      </c>
      <c r="C3">
        <v>0</v>
      </c>
    </row>
    <row r="4" spans="1:3" x14ac:dyDescent="0.2">
      <c r="A4" t="s">
        <v>40</v>
      </c>
    </row>
    <row r="5" spans="1:3" x14ac:dyDescent="0.2">
      <c r="A5" t="s">
        <v>41</v>
      </c>
    </row>
    <row r="7" spans="1:3" x14ac:dyDescent="0.2">
      <c r="A7" s="1" t="s">
        <v>42</v>
      </c>
      <c r="B7" t="s">
        <v>43</v>
      </c>
    </row>
    <row r="8" spans="1:3" x14ac:dyDescent="0.2">
      <c r="B8">
        <v>1</v>
      </c>
    </row>
    <row r="10" spans="1:3" x14ac:dyDescent="0.2">
      <c r="A10" t="s">
        <v>44</v>
      </c>
    </row>
    <row r="11" spans="1:3" x14ac:dyDescent="0.2">
      <c r="A11" t="e">
        <f>CB_DATA_!#REF!</f>
        <v>#REF!</v>
      </c>
    </row>
    <row r="13" spans="1:3" x14ac:dyDescent="0.2">
      <c r="A13" t="s">
        <v>45</v>
      </c>
    </row>
    <row r="14" spans="1:3" x14ac:dyDescent="0.2">
      <c r="A14" t="s">
        <v>49</v>
      </c>
    </row>
    <row r="16" spans="1:3" x14ac:dyDescent="0.2">
      <c r="A16" t="s">
        <v>46</v>
      </c>
    </row>
    <row r="19" spans="1:1" x14ac:dyDescent="0.2">
      <c r="A19" t="s">
        <v>47</v>
      </c>
    </row>
    <row r="20" spans="1:1" x14ac:dyDescent="0.2">
      <c r="A20">
        <v>28</v>
      </c>
    </row>
    <row r="25" spans="1:1" x14ac:dyDescent="0.2">
      <c r="A25" s="1" t="s">
        <v>48</v>
      </c>
    </row>
    <row r="26" spans="1:1" x14ac:dyDescent="0.2">
      <c r="A26" s="25" t="s">
        <v>50</v>
      </c>
    </row>
    <row r="27" spans="1:1" x14ac:dyDescent="0.2">
      <c r="A27" t="s">
        <v>51</v>
      </c>
    </row>
    <row r="28" spans="1:1" x14ac:dyDescent="0.2">
      <c r="A28" s="25" t="s">
        <v>52</v>
      </c>
    </row>
  </sheetData>
  <phoneticPr fontId="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2" sqref="F32"/>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U65534"/>
  <sheetViews>
    <sheetView zoomScaleNormal="100" workbookViewId="0">
      <selection activeCell="M36" sqref="M36"/>
    </sheetView>
  </sheetViews>
  <sheetFormatPr defaultRowHeight="12.75" x14ac:dyDescent="0.2"/>
  <cols>
    <col min="1" max="1" width="16.140625" style="29" customWidth="1"/>
    <col min="2" max="2" width="25.7109375" style="29" customWidth="1"/>
    <col min="3" max="16384" width="9.140625" style="29"/>
  </cols>
  <sheetData>
    <row r="1" spans="1:11" x14ac:dyDescent="0.2">
      <c r="A1" s="1" t="s">
        <v>17</v>
      </c>
      <c r="B1" s="1"/>
      <c r="C1" s="1"/>
    </row>
    <row r="2" spans="1:11" x14ac:dyDescent="0.2">
      <c r="B2" s="1"/>
      <c r="C2" s="1"/>
    </row>
    <row r="3" spans="1:11" x14ac:dyDescent="0.2">
      <c r="A3" s="1" t="s">
        <v>32</v>
      </c>
      <c r="B3" s="1"/>
      <c r="C3" s="1"/>
      <c r="E3" s="29" t="s">
        <v>21</v>
      </c>
    </row>
    <row r="4" spans="1:11" x14ac:dyDescent="0.2">
      <c r="B4" s="1"/>
      <c r="C4" s="1"/>
    </row>
    <row r="5" spans="1:11" x14ac:dyDescent="0.2">
      <c r="B5" s="6" t="s">
        <v>34</v>
      </c>
      <c r="C5" s="7"/>
      <c r="D5" s="8" t="s">
        <v>0</v>
      </c>
      <c r="E5" s="8" t="s">
        <v>1</v>
      </c>
      <c r="F5" s="8" t="s">
        <v>2</v>
      </c>
      <c r="G5" s="8" t="s">
        <v>3</v>
      </c>
      <c r="H5" s="8" t="s">
        <v>4</v>
      </c>
      <c r="I5" s="8" t="s">
        <v>5</v>
      </c>
      <c r="J5" s="9" t="s">
        <v>6</v>
      </c>
      <c r="K5" s="2"/>
    </row>
    <row r="6" spans="1:11" x14ac:dyDescent="0.2">
      <c r="B6" s="10" t="s">
        <v>25</v>
      </c>
      <c r="C6" s="5"/>
      <c r="D6" s="30">
        <v>1540</v>
      </c>
      <c r="E6" s="30">
        <v>1800</v>
      </c>
      <c r="F6" s="30">
        <v>1500</v>
      </c>
      <c r="G6" s="30">
        <v>1900</v>
      </c>
      <c r="H6" s="30">
        <v>2600</v>
      </c>
      <c r="I6" s="30">
        <v>2400</v>
      </c>
      <c r="J6" s="27">
        <v>1900</v>
      </c>
      <c r="K6" s="30"/>
    </row>
    <row r="7" spans="1:11" x14ac:dyDescent="0.2">
      <c r="B7" s="10" t="s">
        <v>26</v>
      </c>
      <c r="C7" s="5"/>
      <c r="D7" s="5"/>
      <c r="E7" s="30">
        <v>80</v>
      </c>
      <c r="F7" s="30">
        <v>80</v>
      </c>
      <c r="G7" s="30">
        <v>100</v>
      </c>
      <c r="H7" s="30">
        <v>125</v>
      </c>
      <c r="I7" s="30">
        <v>120</v>
      </c>
      <c r="J7" s="27">
        <v>90</v>
      </c>
      <c r="K7" s="30"/>
    </row>
    <row r="8" spans="1:11" x14ac:dyDescent="0.2">
      <c r="B8" s="11" t="s">
        <v>19</v>
      </c>
      <c r="C8" s="12"/>
      <c r="D8" s="31"/>
      <c r="E8" s="32">
        <v>250</v>
      </c>
      <c r="F8" s="32">
        <v>250</v>
      </c>
      <c r="G8" s="32">
        <v>400</v>
      </c>
      <c r="H8" s="32">
        <v>250</v>
      </c>
      <c r="I8" s="32">
        <v>250</v>
      </c>
      <c r="J8" s="28">
        <v>350</v>
      </c>
      <c r="K8" s="33"/>
    </row>
    <row r="9" spans="1:11" x14ac:dyDescent="0.2">
      <c r="B9" s="13" t="s">
        <v>35</v>
      </c>
      <c r="C9" s="26">
        <v>0.8</v>
      </c>
      <c r="D9" s="33"/>
      <c r="E9" s="33"/>
      <c r="F9" s="33"/>
      <c r="G9" s="33"/>
      <c r="H9" s="33"/>
      <c r="I9" s="33"/>
      <c r="J9" s="33"/>
      <c r="K9" s="33"/>
    </row>
    <row r="10" spans="1:11" x14ac:dyDescent="0.2">
      <c r="B10" s="14" t="s">
        <v>7</v>
      </c>
      <c r="C10" s="15"/>
      <c r="D10" s="33"/>
      <c r="E10" s="33"/>
      <c r="F10" s="33"/>
      <c r="G10" s="33"/>
      <c r="H10" s="33"/>
      <c r="I10" s="33"/>
      <c r="J10" s="33"/>
      <c r="K10" s="33"/>
    </row>
    <row r="11" spans="1:11" x14ac:dyDescent="0.2">
      <c r="B11" s="16" t="s">
        <v>27</v>
      </c>
      <c r="C11" s="34">
        <v>0.01</v>
      </c>
      <c r="D11" s="33"/>
      <c r="G11" s="33"/>
      <c r="H11" s="33"/>
      <c r="I11" s="33"/>
      <c r="J11" s="33"/>
      <c r="K11" s="33"/>
    </row>
    <row r="12" spans="1:11" x14ac:dyDescent="0.2">
      <c r="B12" s="16" t="s">
        <v>28</v>
      </c>
      <c r="C12" s="34">
        <v>5.0000000000000001E-3</v>
      </c>
      <c r="D12" s="33"/>
      <c r="G12" s="33"/>
      <c r="H12" s="33"/>
      <c r="I12" s="33"/>
      <c r="J12" s="33"/>
      <c r="K12" s="33"/>
    </row>
    <row r="13" spans="1:11" x14ac:dyDescent="0.2">
      <c r="B13" s="14" t="s">
        <v>30</v>
      </c>
      <c r="C13" s="27">
        <v>250</v>
      </c>
      <c r="D13" s="33"/>
      <c r="E13" s="33"/>
      <c r="F13" s="33"/>
      <c r="G13" s="33"/>
      <c r="H13" s="33"/>
      <c r="I13" s="33"/>
      <c r="J13" s="33"/>
      <c r="K13" s="33"/>
    </row>
    <row r="14" spans="1:11" x14ac:dyDescent="0.2">
      <c r="B14" s="11" t="s">
        <v>31</v>
      </c>
      <c r="C14" s="28">
        <v>250</v>
      </c>
      <c r="D14" s="33"/>
      <c r="E14" s="33"/>
      <c r="F14" s="33"/>
      <c r="G14" s="33"/>
      <c r="H14" s="33"/>
      <c r="I14" s="33"/>
      <c r="J14" s="33"/>
      <c r="K14" s="33"/>
    </row>
    <row r="15" spans="1:11" x14ac:dyDescent="0.2">
      <c r="B15" s="1"/>
      <c r="C15" s="4"/>
      <c r="D15" s="33"/>
      <c r="E15" s="33"/>
      <c r="F15" s="33"/>
      <c r="G15" s="33"/>
      <c r="H15" s="33"/>
      <c r="I15" s="33"/>
      <c r="J15" s="33"/>
      <c r="K15" s="33"/>
    </row>
    <row r="16" spans="1:11" x14ac:dyDescent="0.2">
      <c r="A16" s="1" t="s">
        <v>53</v>
      </c>
      <c r="B16" s="4"/>
      <c r="C16" s="4"/>
      <c r="D16" s="33"/>
      <c r="E16" s="33"/>
      <c r="F16" s="33"/>
      <c r="G16" s="33"/>
      <c r="H16" s="33"/>
      <c r="I16" s="33"/>
      <c r="J16" s="33"/>
      <c r="K16" s="33"/>
    </row>
    <row r="17" spans="1:11" x14ac:dyDescent="0.2">
      <c r="B17" s="6"/>
      <c r="C17" s="17"/>
      <c r="D17" s="18" t="s">
        <v>0</v>
      </c>
      <c r="E17" s="18" t="s">
        <v>1</v>
      </c>
      <c r="F17" s="18" t="s">
        <v>2</v>
      </c>
      <c r="G17" s="18" t="s">
        <v>3</v>
      </c>
      <c r="H17" s="18" t="s">
        <v>4</v>
      </c>
      <c r="I17" s="18" t="s">
        <v>5</v>
      </c>
      <c r="J17" s="19" t="s">
        <v>6</v>
      </c>
      <c r="K17" s="3"/>
    </row>
    <row r="18" spans="1:11" x14ac:dyDescent="0.2">
      <c r="B18" s="20" t="s">
        <v>29</v>
      </c>
      <c r="C18" s="21"/>
      <c r="D18" s="36">
        <f t="shared" ref="D18:J18" si="0">D6</f>
        <v>1540</v>
      </c>
      <c r="E18" s="39">
        <f t="shared" si="0"/>
        <v>1800</v>
      </c>
      <c r="F18" s="39">
        <f t="shared" si="0"/>
        <v>1500</v>
      </c>
      <c r="G18" s="39">
        <f t="shared" si="0"/>
        <v>1900</v>
      </c>
      <c r="H18" s="39">
        <f t="shared" si="0"/>
        <v>2600</v>
      </c>
      <c r="I18" s="39">
        <f t="shared" si="0"/>
        <v>2400</v>
      </c>
      <c r="J18" s="40">
        <f t="shared" si="0"/>
        <v>1900</v>
      </c>
      <c r="K18" s="38"/>
    </row>
    <row r="19" spans="1:11" x14ac:dyDescent="0.2">
      <c r="B19" s="20" t="s">
        <v>24</v>
      </c>
      <c r="C19" s="21"/>
      <c r="D19" s="39"/>
      <c r="E19" s="39"/>
      <c r="F19" s="39"/>
      <c r="G19" s="39"/>
      <c r="H19" s="39"/>
      <c r="I19" s="39"/>
      <c r="J19" s="40"/>
    </row>
    <row r="20" spans="1:11" x14ac:dyDescent="0.2">
      <c r="B20" s="22" t="s">
        <v>8</v>
      </c>
      <c r="C20" s="21"/>
      <c r="D20" s="39"/>
      <c r="E20" s="41">
        <f>C13</f>
        <v>250</v>
      </c>
      <c r="F20" s="41">
        <f>E30</f>
        <v>250</v>
      </c>
      <c r="G20" s="41">
        <f>F30</f>
        <v>451.01250000000005</v>
      </c>
      <c r="H20" s="41">
        <f>G30</f>
        <v>250</v>
      </c>
      <c r="I20" s="41">
        <f>H30</f>
        <v>250</v>
      </c>
      <c r="J20" s="42">
        <f>I30</f>
        <v>250</v>
      </c>
      <c r="K20" s="38"/>
    </row>
    <row r="21" spans="1:11" x14ac:dyDescent="0.2">
      <c r="B21" s="22" t="s">
        <v>9</v>
      </c>
      <c r="C21" s="21"/>
      <c r="D21" s="39"/>
      <c r="E21" s="43">
        <f t="shared" ref="E21:J21" si="1">$C$12*E20</f>
        <v>1.25</v>
      </c>
      <c r="F21" s="43">
        <f t="shared" si="1"/>
        <v>1.25</v>
      </c>
      <c r="G21" s="43">
        <f t="shared" si="1"/>
        <v>2.2550625000000002</v>
      </c>
      <c r="H21" s="43">
        <f t="shared" si="1"/>
        <v>1.25</v>
      </c>
      <c r="I21" s="43">
        <f t="shared" si="1"/>
        <v>1.25</v>
      </c>
      <c r="J21" s="44">
        <f t="shared" si="1"/>
        <v>1.25</v>
      </c>
      <c r="K21" s="38"/>
    </row>
    <row r="22" spans="1:11" x14ac:dyDescent="0.2">
      <c r="B22" s="22" t="s">
        <v>10</v>
      </c>
      <c r="C22" s="21"/>
      <c r="D22" s="39"/>
      <c r="E22" s="41">
        <f t="shared" ref="E22:J22" si="2">D18</f>
        <v>1540</v>
      </c>
      <c r="F22" s="41">
        <f t="shared" si="2"/>
        <v>1800</v>
      </c>
      <c r="G22" s="41">
        <f t="shared" si="2"/>
        <v>1500</v>
      </c>
      <c r="H22" s="41">
        <f t="shared" si="2"/>
        <v>1900</v>
      </c>
      <c r="I22" s="41">
        <f t="shared" si="2"/>
        <v>2600</v>
      </c>
      <c r="J22" s="42">
        <f t="shared" si="2"/>
        <v>2400</v>
      </c>
      <c r="K22" s="38"/>
    </row>
    <row r="23" spans="1:11" x14ac:dyDescent="0.2">
      <c r="B23" s="16" t="s">
        <v>11</v>
      </c>
      <c r="C23" s="21"/>
      <c r="D23" s="39"/>
      <c r="E23" s="41"/>
      <c r="F23" s="41"/>
      <c r="G23" s="41"/>
      <c r="H23" s="41"/>
      <c r="I23" s="41"/>
      <c r="J23" s="42"/>
      <c r="K23" s="38"/>
    </row>
    <row r="24" spans="1:11" x14ac:dyDescent="0.2">
      <c r="B24" s="22" t="s">
        <v>20</v>
      </c>
      <c r="C24" s="21"/>
      <c r="D24" s="39"/>
      <c r="E24" s="41">
        <f t="shared" ref="E24:J24" si="3">E8</f>
        <v>250</v>
      </c>
      <c r="F24" s="41">
        <f t="shared" si="3"/>
        <v>250</v>
      </c>
      <c r="G24" s="41">
        <f t="shared" si="3"/>
        <v>400</v>
      </c>
      <c r="H24" s="41">
        <f t="shared" si="3"/>
        <v>250</v>
      </c>
      <c r="I24" s="41">
        <f t="shared" si="3"/>
        <v>250</v>
      </c>
      <c r="J24" s="42">
        <f t="shared" si="3"/>
        <v>350</v>
      </c>
      <c r="K24" s="38"/>
    </row>
    <row r="25" spans="1:11" x14ac:dyDescent="0.2">
      <c r="B25" s="22" t="s">
        <v>36</v>
      </c>
      <c r="C25" s="21"/>
      <c r="D25" s="39"/>
      <c r="E25" s="41">
        <f t="shared" ref="E25:J25" si="4">$C$9*E18</f>
        <v>1440</v>
      </c>
      <c r="F25" s="41">
        <f t="shared" si="4"/>
        <v>1200</v>
      </c>
      <c r="G25" s="41">
        <f t="shared" si="4"/>
        <v>1520</v>
      </c>
      <c r="H25" s="41">
        <f t="shared" si="4"/>
        <v>2080</v>
      </c>
      <c r="I25" s="41">
        <f t="shared" si="4"/>
        <v>1920</v>
      </c>
      <c r="J25" s="42">
        <f t="shared" si="4"/>
        <v>1520</v>
      </c>
      <c r="K25" s="38"/>
    </row>
    <row r="26" spans="1:11" x14ac:dyDescent="0.2">
      <c r="B26" s="22" t="s">
        <v>12</v>
      </c>
      <c r="C26" s="21"/>
      <c r="D26" s="39"/>
      <c r="E26" s="41" t="s">
        <v>21</v>
      </c>
      <c r="F26" s="41">
        <f>E29</f>
        <v>148.75</v>
      </c>
      <c r="G26" s="41">
        <f>F29</f>
        <v>0</v>
      </c>
      <c r="H26" s="41">
        <f>G29</f>
        <v>216.73243749999983</v>
      </c>
      <c r="I26" s="41">
        <f>H29</f>
        <v>647.64976187499997</v>
      </c>
      <c r="J26" s="42">
        <f>I29</f>
        <v>222.87625949374979</v>
      </c>
      <c r="K26" s="38"/>
    </row>
    <row r="27" spans="1:11" x14ac:dyDescent="0.2">
      <c r="B27" s="22" t="s">
        <v>13</v>
      </c>
      <c r="C27" s="21"/>
      <c r="D27" s="39"/>
      <c r="E27" s="41" t="s">
        <v>21</v>
      </c>
      <c r="F27" s="41">
        <f>E29*$C$11</f>
        <v>1.4875</v>
      </c>
      <c r="G27" s="41">
        <f>F29*$C$11</f>
        <v>0</v>
      </c>
      <c r="H27" s="41">
        <f>G29*$C$11</f>
        <v>2.1673243749999984</v>
      </c>
      <c r="I27" s="41">
        <f>H29*$C$11</f>
        <v>6.4764976187499999</v>
      </c>
      <c r="J27" s="42">
        <f>I29*$C$11</f>
        <v>2.2287625949374981</v>
      </c>
      <c r="K27" s="38"/>
    </row>
    <row r="28" spans="1:11" x14ac:dyDescent="0.2">
      <c r="B28" s="20" t="s">
        <v>14</v>
      </c>
      <c r="C28" s="21"/>
      <c r="D28" s="39"/>
      <c r="E28" s="41">
        <f>SUM(E20:E22)-SUM(E24:E25)</f>
        <v>101.25</v>
      </c>
      <c r="F28" s="41">
        <f>SUM(F20:F22)-SUM(F24:F27)</f>
        <v>451.01250000000005</v>
      </c>
      <c r="G28" s="41">
        <f>SUM(G20:G22)-SUM(G24:G27)</f>
        <v>33.267562500000167</v>
      </c>
      <c r="H28" s="41">
        <f>SUM(H20:H22)-SUM(H24:H27)</f>
        <v>-397.64976187499997</v>
      </c>
      <c r="I28" s="41">
        <f>SUM(I20:I22)-SUM(I24:I27)</f>
        <v>27.123740506250215</v>
      </c>
      <c r="J28" s="42">
        <f>SUM(J20:J22)-SUM(J24:J27)</f>
        <v>556.14497791131271</v>
      </c>
      <c r="K28" s="38"/>
    </row>
    <row r="29" spans="1:11" x14ac:dyDescent="0.2">
      <c r="B29" s="20" t="s">
        <v>22</v>
      </c>
      <c r="C29" s="21"/>
      <c r="D29" s="39"/>
      <c r="E29" s="41">
        <f t="shared" ref="E29:J29" si="5" xml:space="preserve"> MAX($C$14-E28,0)</f>
        <v>148.75</v>
      </c>
      <c r="F29" s="41">
        <f t="shared" si="5"/>
        <v>0</v>
      </c>
      <c r="G29" s="41">
        <f t="shared" si="5"/>
        <v>216.73243749999983</v>
      </c>
      <c r="H29" s="41">
        <f t="shared" si="5"/>
        <v>647.64976187499997</v>
      </c>
      <c r="I29" s="41">
        <f t="shared" si="5"/>
        <v>222.87625949374979</v>
      </c>
      <c r="J29" s="42">
        <f t="shared" si="5"/>
        <v>0</v>
      </c>
      <c r="K29" s="38"/>
    </row>
    <row r="30" spans="1:11" x14ac:dyDescent="0.2">
      <c r="B30" s="23" t="s">
        <v>15</v>
      </c>
      <c r="C30" s="24"/>
      <c r="D30" s="31"/>
      <c r="E30" s="45">
        <f t="shared" ref="E30:J30" si="6">E28+E29</f>
        <v>250</v>
      </c>
      <c r="F30" s="45">
        <f t="shared" si="6"/>
        <v>451.01250000000005</v>
      </c>
      <c r="G30" s="45">
        <f t="shared" si="6"/>
        <v>250</v>
      </c>
      <c r="H30" s="45">
        <f t="shared" si="6"/>
        <v>250</v>
      </c>
      <c r="I30" s="45">
        <f t="shared" si="6"/>
        <v>250</v>
      </c>
      <c r="J30" s="46">
        <f t="shared" si="6"/>
        <v>556.14497791131271</v>
      </c>
      <c r="K30" s="38"/>
    </row>
    <row r="31" spans="1:11" x14ac:dyDescent="0.2">
      <c r="A31" s="1" t="s">
        <v>33</v>
      </c>
      <c r="B31" s="1"/>
      <c r="C31" s="1"/>
    </row>
    <row r="32" spans="1:11" x14ac:dyDescent="0.2">
      <c r="B32" s="6" t="s">
        <v>16</v>
      </c>
      <c r="C32" s="49">
        <f>MAX(E29:J29)</f>
        <v>647.64976187499997</v>
      </c>
    </row>
    <row r="33" spans="2:3" x14ac:dyDescent="0.2">
      <c r="B33" s="23" t="s">
        <v>23</v>
      </c>
      <c r="C33" s="49">
        <f>SUM(F27:J27)</f>
        <v>12.360084588687497</v>
      </c>
    </row>
    <row r="65534" spans="255:255" x14ac:dyDescent="0.2">
      <c r="IU65534" s="29">
        <v>0</v>
      </c>
    </row>
  </sheetData>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2" sqref="J32"/>
    </sheetView>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7" sqref="J27"/>
    </sheetView>
  </sheetViews>
  <sheetFormatPr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 sqref="C5"/>
    </sheetView>
  </sheetViews>
  <sheetFormatPr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IU65534"/>
  <sheetViews>
    <sheetView tabSelected="1" zoomScale="90" zoomScaleNormal="90" workbookViewId="0">
      <selection activeCell="M45" sqref="M45"/>
    </sheetView>
  </sheetViews>
  <sheetFormatPr defaultRowHeight="12.75" x14ac:dyDescent="0.2"/>
  <cols>
    <col min="1" max="1" width="18.42578125" style="29" customWidth="1"/>
    <col min="2" max="2" width="25.85546875" style="1" customWidth="1"/>
    <col min="3" max="3" width="8.42578125" style="1" customWidth="1"/>
    <col min="4" max="4" width="9.140625" style="29"/>
    <col min="5" max="10" width="8.85546875" style="29" customWidth="1"/>
    <col min="11" max="16384" width="9.140625" style="29"/>
  </cols>
  <sheetData>
    <row r="1" spans="1:11" x14ac:dyDescent="0.2">
      <c r="A1" s="1" t="s">
        <v>17</v>
      </c>
    </row>
    <row r="3" spans="1:11" x14ac:dyDescent="0.2">
      <c r="A3" s="1" t="s">
        <v>32</v>
      </c>
      <c r="E3" s="29" t="s">
        <v>21</v>
      </c>
    </row>
    <row r="5" spans="1:11" x14ac:dyDescent="0.2">
      <c r="B5" s="6" t="s">
        <v>34</v>
      </c>
      <c r="C5" s="7"/>
      <c r="D5" s="8" t="s">
        <v>0</v>
      </c>
      <c r="E5" s="8" t="s">
        <v>1</v>
      </c>
      <c r="F5" s="8" t="s">
        <v>2</v>
      </c>
      <c r="G5" s="8" t="s">
        <v>3</v>
      </c>
      <c r="H5" s="8" t="s">
        <v>4</v>
      </c>
      <c r="I5" s="8" t="s">
        <v>5</v>
      </c>
      <c r="J5" s="9" t="s">
        <v>6</v>
      </c>
      <c r="K5" s="2"/>
    </row>
    <row r="6" spans="1:11" x14ac:dyDescent="0.2">
      <c r="B6" s="10" t="s">
        <v>25</v>
      </c>
      <c r="C6" s="5"/>
      <c r="D6" s="30">
        <v>1540</v>
      </c>
      <c r="E6" s="30">
        <v>1800</v>
      </c>
      <c r="F6" s="30">
        <v>1500</v>
      </c>
      <c r="G6" s="30">
        <v>1900</v>
      </c>
      <c r="H6" s="30">
        <v>2600</v>
      </c>
      <c r="I6" s="30">
        <v>2400</v>
      </c>
      <c r="J6" s="27">
        <v>1900</v>
      </c>
      <c r="K6" s="30"/>
    </row>
    <row r="7" spans="1:11" x14ac:dyDescent="0.2">
      <c r="B7" s="10" t="s">
        <v>26</v>
      </c>
      <c r="C7" s="5"/>
      <c r="D7" s="5"/>
      <c r="E7" s="30">
        <v>80</v>
      </c>
      <c r="F7" s="30">
        <v>80</v>
      </c>
      <c r="G7" s="30">
        <v>100</v>
      </c>
      <c r="H7" s="30">
        <v>125</v>
      </c>
      <c r="I7" s="30">
        <v>120</v>
      </c>
      <c r="J7" s="27">
        <v>90</v>
      </c>
      <c r="K7" s="30"/>
    </row>
    <row r="8" spans="1:11" x14ac:dyDescent="0.2">
      <c r="B8" s="11" t="s">
        <v>19</v>
      </c>
      <c r="C8" s="12"/>
      <c r="D8" s="31"/>
      <c r="E8" s="32">
        <v>250</v>
      </c>
      <c r="F8" s="32">
        <v>250</v>
      </c>
      <c r="G8" s="32">
        <v>400</v>
      </c>
      <c r="H8" s="32">
        <v>250</v>
      </c>
      <c r="I8" s="32">
        <v>250</v>
      </c>
      <c r="J8" s="28">
        <v>350</v>
      </c>
      <c r="K8" s="33"/>
    </row>
    <row r="9" spans="1:11" x14ac:dyDescent="0.2">
      <c r="B9" s="13" t="s">
        <v>35</v>
      </c>
      <c r="C9" s="26">
        <v>0.8</v>
      </c>
      <c r="D9" s="33"/>
      <c r="E9" s="33"/>
      <c r="F9" s="33"/>
      <c r="G9" s="33"/>
      <c r="H9" s="33"/>
      <c r="I9" s="33"/>
      <c r="J9" s="33"/>
      <c r="K9" s="33"/>
    </row>
    <row r="10" spans="1:11" x14ac:dyDescent="0.2">
      <c r="B10" s="14" t="s">
        <v>7</v>
      </c>
      <c r="C10" s="15"/>
      <c r="D10" s="33"/>
      <c r="E10" s="33"/>
      <c r="F10" s="33"/>
      <c r="G10" s="33"/>
      <c r="H10" s="33"/>
      <c r="I10" s="33"/>
      <c r="J10" s="33"/>
      <c r="K10" s="33"/>
    </row>
    <row r="11" spans="1:11" x14ac:dyDescent="0.2">
      <c r="B11" s="16" t="s">
        <v>27</v>
      </c>
      <c r="C11" s="34">
        <v>0.01</v>
      </c>
      <c r="D11" s="33"/>
      <c r="G11" s="33"/>
      <c r="H11" s="33"/>
      <c r="I11" s="33"/>
      <c r="J11" s="33"/>
      <c r="K11" s="33"/>
    </row>
    <row r="12" spans="1:11" x14ac:dyDescent="0.2">
      <c r="B12" s="16" t="s">
        <v>28</v>
      </c>
      <c r="C12" s="34">
        <v>5.0000000000000001E-3</v>
      </c>
      <c r="D12" s="33"/>
      <c r="G12" s="33"/>
      <c r="H12" s="33"/>
      <c r="I12" s="33"/>
      <c r="J12" s="33"/>
      <c r="K12" s="33"/>
    </row>
    <row r="13" spans="1:11" x14ac:dyDescent="0.2">
      <c r="B13" s="14" t="s">
        <v>30</v>
      </c>
      <c r="C13" s="27">
        <v>250</v>
      </c>
      <c r="D13" s="33"/>
      <c r="E13" s="33"/>
      <c r="F13" s="33"/>
      <c r="G13" s="33"/>
      <c r="H13" s="33"/>
      <c r="I13" s="33"/>
      <c r="J13" s="33"/>
      <c r="K13" s="33"/>
    </row>
    <row r="14" spans="1:11" x14ac:dyDescent="0.2">
      <c r="B14" s="11" t="s">
        <v>31</v>
      </c>
      <c r="C14" s="28">
        <v>250</v>
      </c>
      <c r="D14" s="33"/>
      <c r="E14" s="33"/>
      <c r="F14" s="35"/>
      <c r="G14" s="33"/>
      <c r="H14" s="33"/>
      <c r="I14" s="33"/>
      <c r="J14" s="33"/>
      <c r="K14" s="33"/>
    </row>
    <row r="15" spans="1:11" x14ac:dyDescent="0.2">
      <c r="C15" s="4"/>
      <c r="D15" s="33"/>
      <c r="E15" s="33"/>
      <c r="F15" s="33"/>
      <c r="G15" s="33"/>
      <c r="H15" s="33"/>
      <c r="I15" s="33"/>
      <c r="J15" s="33"/>
      <c r="K15" s="33"/>
    </row>
    <row r="16" spans="1:11" x14ac:dyDescent="0.2">
      <c r="A16" s="1" t="s">
        <v>18</v>
      </c>
      <c r="B16" s="4"/>
      <c r="C16" s="4"/>
      <c r="D16" s="33"/>
      <c r="E16" s="33"/>
      <c r="F16" s="33"/>
      <c r="G16" s="33"/>
      <c r="H16" s="33"/>
      <c r="I16" s="33"/>
      <c r="J16" s="33"/>
      <c r="K16" s="33"/>
    </row>
    <row r="17" spans="1:11" x14ac:dyDescent="0.2">
      <c r="B17" s="6"/>
      <c r="C17" s="17"/>
      <c r="D17" s="18" t="s">
        <v>0</v>
      </c>
      <c r="E17" s="18" t="s">
        <v>1</v>
      </c>
      <c r="F17" s="18" t="s">
        <v>2</v>
      </c>
      <c r="G17" s="18" t="s">
        <v>3</v>
      </c>
      <c r="H17" s="18" t="s">
        <v>4</v>
      </c>
      <c r="I17" s="18" t="s">
        <v>5</v>
      </c>
      <c r="J17" s="19" t="s">
        <v>6</v>
      </c>
      <c r="K17" s="3"/>
    </row>
    <row r="18" spans="1:11" x14ac:dyDescent="0.2">
      <c r="B18" s="20" t="s">
        <v>29</v>
      </c>
      <c r="C18" s="21"/>
      <c r="D18" s="36">
        <f>D6</f>
        <v>1540</v>
      </c>
      <c r="E18" s="37">
        <f ca="1">_xll.PsiNormal(E6,E7)</f>
        <v>1811.7398416737267</v>
      </c>
      <c r="F18" s="37">
        <f ca="1">_xll.PsiNormal(F6,F7)</f>
        <v>1677.0541978396122</v>
      </c>
      <c r="G18" s="37">
        <f ca="1">_xll.PsiNormal(G6,G7)</f>
        <v>1717.4239082749416</v>
      </c>
      <c r="H18" s="37">
        <f ca="1">_xll.PsiNormal(H6,H7)</f>
        <v>2795.6130736050786</v>
      </c>
      <c r="I18" s="37">
        <f ca="1">_xll.PsiNormal(I6,I7)</f>
        <v>2335.2295138362838</v>
      </c>
      <c r="J18" s="37">
        <f ca="1">_xll.PsiNormal(J6,J7)</f>
        <v>1856.6951716915742</v>
      </c>
      <c r="K18" s="38"/>
    </row>
    <row r="19" spans="1:11" x14ac:dyDescent="0.2">
      <c r="B19" s="20" t="s">
        <v>24</v>
      </c>
      <c r="C19" s="21"/>
      <c r="D19" s="39"/>
      <c r="E19" s="39"/>
      <c r="F19" s="39"/>
      <c r="G19" s="39"/>
      <c r="H19" s="39"/>
      <c r="I19" s="39"/>
      <c r="J19" s="40"/>
    </row>
    <row r="20" spans="1:11" x14ac:dyDescent="0.2">
      <c r="B20" s="22" t="s">
        <v>8</v>
      </c>
      <c r="C20" s="21"/>
      <c r="D20" s="39"/>
      <c r="E20" s="41">
        <f>InitCash</f>
        <v>250</v>
      </c>
      <c r="F20" s="41">
        <f ca="1">E30</f>
        <v>250</v>
      </c>
      <c r="G20" s="41">
        <f ca="1">F30</f>
        <v>311.62319132966559</v>
      </c>
      <c r="H20" s="41">
        <f ca="1">G30</f>
        <v>250</v>
      </c>
      <c r="I20" s="41">
        <f ca="1">H30</f>
        <v>250</v>
      </c>
      <c r="J20" s="42">
        <f ca="1">I30</f>
        <v>250</v>
      </c>
      <c r="K20" s="38"/>
    </row>
    <row r="21" spans="1:11" x14ac:dyDescent="0.2">
      <c r="B21" s="22" t="s">
        <v>9</v>
      </c>
      <c r="C21" s="21"/>
      <c r="D21" s="39"/>
      <c r="E21" s="43">
        <f t="shared" ref="E21:J21" si="0">IntRateCash*E20</f>
        <v>1.25</v>
      </c>
      <c r="F21" s="43">
        <f ca="1">IntRateCash*F20</f>
        <v>1.25</v>
      </c>
      <c r="G21" s="43">
        <f t="shared" ca="1" si="0"/>
        <v>1.558115956648328</v>
      </c>
      <c r="H21" s="43">
        <f t="shared" ca="1" si="0"/>
        <v>1.25</v>
      </c>
      <c r="I21" s="43">
        <f t="shared" ca="1" si="0"/>
        <v>1.25</v>
      </c>
      <c r="J21" s="44">
        <f t="shared" ca="1" si="0"/>
        <v>1.25</v>
      </c>
      <c r="K21" s="38"/>
    </row>
    <row r="22" spans="1:11" x14ac:dyDescent="0.2">
      <c r="B22" s="22" t="s">
        <v>10</v>
      </c>
      <c r="C22" s="21"/>
      <c r="D22" s="39"/>
      <c r="E22" s="41">
        <f t="shared" ref="E22:J22" si="1">D18</f>
        <v>1540</v>
      </c>
      <c r="F22" s="41">
        <f t="shared" ca="1" si="1"/>
        <v>1811.7398416737267</v>
      </c>
      <c r="G22" s="41">
        <f t="shared" ca="1" si="1"/>
        <v>1677.0541978396122</v>
      </c>
      <c r="H22" s="41">
        <f t="shared" ca="1" si="1"/>
        <v>1717.4239082749416</v>
      </c>
      <c r="I22" s="41">
        <f t="shared" ca="1" si="1"/>
        <v>2795.6130736050786</v>
      </c>
      <c r="J22" s="42">
        <f t="shared" ca="1" si="1"/>
        <v>2335.2295138362838</v>
      </c>
      <c r="K22" s="38"/>
    </row>
    <row r="23" spans="1:11" x14ac:dyDescent="0.2">
      <c r="B23" s="16" t="s">
        <v>11</v>
      </c>
      <c r="C23" s="21"/>
      <c r="D23" s="39"/>
      <c r="E23" s="41"/>
      <c r="F23" s="41"/>
      <c r="G23" s="41"/>
      <c r="H23" s="41"/>
      <c r="I23" s="41"/>
      <c r="J23" s="42"/>
      <c r="K23" s="38"/>
    </row>
    <row r="24" spans="1:11" x14ac:dyDescent="0.2">
      <c r="B24" s="22" t="s">
        <v>20</v>
      </c>
      <c r="C24" s="21"/>
      <c r="D24" s="39"/>
      <c r="E24" s="41">
        <f>E8</f>
        <v>250</v>
      </c>
      <c r="F24" s="41">
        <f t="shared" ref="F24:J24" si="2">F8</f>
        <v>250</v>
      </c>
      <c r="G24" s="41">
        <f t="shared" si="2"/>
        <v>400</v>
      </c>
      <c r="H24" s="41">
        <f t="shared" si="2"/>
        <v>250</v>
      </c>
      <c r="I24" s="41">
        <f t="shared" si="2"/>
        <v>250</v>
      </c>
      <c r="J24" s="42">
        <f t="shared" si="2"/>
        <v>350</v>
      </c>
      <c r="K24" s="38"/>
    </row>
    <row r="25" spans="1:11" x14ac:dyDescent="0.2">
      <c r="B25" s="22" t="s">
        <v>36</v>
      </c>
      <c r="C25" s="21"/>
      <c r="D25" s="39"/>
      <c r="E25" s="41">
        <f t="shared" ref="E25:J25" ca="1" si="3">COGS*E18</f>
        <v>1449.3918733389814</v>
      </c>
      <c r="F25" s="41">
        <f t="shared" ca="1" si="3"/>
        <v>1341.64335827169</v>
      </c>
      <c r="G25" s="41">
        <f t="shared" ca="1" si="3"/>
        <v>1373.9391266199534</v>
      </c>
      <c r="H25" s="41">
        <f t="shared" ca="1" si="3"/>
        <v>2236.4904588840632</v>
      </c>
      <c r="I25" s="41">
        <f t="shared" ca="1" si="3"/>
        <v>1868.1836110690272</v>
      </c>
      <c r="J25" s="42">
        <f t="shared" ca="1" si="3"/>
        <v>1485.3561373532593</v>
      </c>
      <c r="K25" s="38"/>
    </row>
    <row r="26" spans="1:11" x14ac:dyDescent="0.2">
      <c r="B26" s="22" t="s">
        <v>12</v>
      </c>
      <c r="C26" s="21"/>
      <c r="D26" s="39"/>
      <c r="E26" s="41"/>
      <c r="F26" s="41">
        <f ca="1">E29</f>
        <v>158.14187333898144</v>
      </c>
      <c r="G26" s="41">
        <f ca="1">F29</f>
        <v>0</v>
      </c>
      <c r="H26" s="41">
        <f ca="1">G29</f>
        <v>33.703621494027175</v>
      </c>
      <c r="I26" s="41">
        <f ca="1">H29</f>
        <v>801.85720831808908</v>
      </c>
      <c r="J26" s="42">
        <f ca="1">I29</f>
        <v>131.19631786521859</v>
      </c>
      <c r="K26" s="38"/>
    </row>
    <row r="27" spans="1:11" x14ac:dyDescent="0.2">
      <c r="B27" s="22" t="s">
        <v>13</v>
      </c>
      <c r="C27" s="21"/>
      <c r="D27" s="39"/>
      <c r="E27" s="41" t="s">
        <v>21</v>
      </c>
      <c r="F27" s="41">
        <f ca="1">E29*IntRateLoan</f>
        <v>1.5814187333898144</v>
      </c>
      <c r="G27" s="41">
        <f ca="1">F29*IntRateLoan</f>
        <v>0</v>
      </c>
      <c r="H27" s="41">
        <f ca="1">G29*IntRateLoan</f>
        <v>0.33703621494027175</v>
      </c>
      <c r="I27" s="41">
        <f ca="1">H29*IntRateLoan</f>
        <v>8.0185720831808904</v>
      </c>
      <c r="J27" s="42">
        <f ca="1">I29*IntRateLoan</f>
        <v>1.3119631786521859</v>
      </c>
      <c r="K27" s="38"/>
    </row>
    <row r="28" spans="1:11" x14ac:dyDescent="0.2">
      <c r="B28" s="20" t="s">
        <v>14</v>
      </c>
      <c r="C28" s="21"/>
      <c r="D28" s="39"/>
      <c r="E28" s="41">
        <f t="shared" ref="E28:J28" ca="1" si="4">SUM(E20:E22)-SUM(E24:E27)</f>
        <v>91.858126661018559</v>
      </c>
      <c r="F28" s="41">
        <f ca="1">SUM(F20:F22)-SUM(F24:F27)</f>
        <v>311.62319132966559</v>
      </c>
      <c r="G28" s="41">
        <f t="shared" ca="1" si="4"/>
        <v>216.29637850597283</v>
      </c>
      <c r="H28" s="41">
        <f t="shared" ca="1" si="4"/>
        <v>-551.85720831808908</v>
      </c>
      <c r="I28" s="41">
        <f t="shared" ca="1" si="4"/>
        <v>118.80368213478141</v>
      </c>
      <c r="J28" s="42">
        <f t="shared" ca="1" si="4"/>
        <v>618.61509543915372</v>
      </c>
      <c r="K28" s="38"/>
    </row>
    <row r="29" spans="1:11" x14ac:dyDescent="0.2">
      <c r="B29" s="20" t="s">
        <v>22</v>
      </c>
      <c r="C29" s="21"/>
      <c r="D29" s="39"/>
      <c r="E29" s="41">
        <f t="shared" ref="E29:J29" ca="1" si="5" xml:space="preserve"> MAX(MinCashBal-E28,0)</f>
        <v>158.14187333898144</v>
      </c>
      <c r="F29" s="41">
        <f t="shared" ca="1" si="5"/>
        <v>0</v>
      </c>
      <c r="G29" s="41">
        <f t="shared" ca="1" si="5"/>
        <v>33.703621494027175</v>
      </c>
      <c r="H29" s="41">
        <f t="shared" ca="1" si="5"/>
        <v>801.85720831808908</v>
      </c>
      <c r="I29" s="41">
        <f t="shared" ca="1" si="5"/>
        <v>131.19631786521859</v>
      </c>
      <c r="J29" s="42">
        <f t="shared" ca="1" si="5"/>
        <v>0</v>
      </c>
      <c r="K29" s="38"/>
    </row>
    <row r="30" spans="1:11" x14ac:dyDescent="0.2">
      <c r="B30" s="23" t="s">
        <v>15</v>
      </c>
      <c r="C30" s="24"/>
      <c r="D30" s="31"/>
      <c r="E30" s="45">
        <f t="shared" ref="E30:I30" ca="1" si="6">E28+E29</f>
        <v>250</v>
      </c>
      <c r="F30" s="45">
        <f t="shared" ca="1" si="6"/>
        <v>311.62319132966559</v>
      </c>
      <c r="G30" s="45">
        <f t="shared" ca="1" si="6"/>
        <v>250</v>
      </c>
      <c r="H30" s="45">
        <f t="shared" ca="1" si="6"/>
        <v>250</v>
      </c>
      <c r="I30" s="45">
        <f t="shared" ca="1" si="6"/>
        <v>250</v>
      </c>
      <c r="J30" s="46">
        <f ca="1">J28+J29</f>
        <v>618.61509543915372</v>
      </c>
      <c r="K30" s="38"/>
    </row>
    <row r="31" spans="1:11" x14ac:dyDescent="0.2">
      <c r="A31" s="1" t="s">
        <v>33</v>
      </c>
    </row>
    <row r="32" spans="1:11" x14ac:dyDescent="0.2">
      <c r="B32" s="6" t="s">
        <v>16</v>
      </c>
      <c r="C32" s="47">
        <f ca="1">MAX(Loans)+_xll.PsiOutput()</f>
        <v>801.85720831808908</v>
      </c>
    </row>
    <row r="33" spans="2:3" x14ac:dyDescent="0.2">
      <c r="B33" s="23" t="s">
        <v>23</v>
      </c>
      <c r="C33" s="48">
        <f ca="1">SUM(F27:J27)+_xll.PsiOutput()</f>
        <v>11.248990210163161</v>
      </c>
    </row>
    <row r="34" spans="2:3" x14ac:dyDescent="0.2">
      <c r="B34" s="29"/>
      <c r="C34" s="29"/>
    </row>
    <row r="65534" spans="255:255" x14ac:dyDescent="0.2">
      <c r="IU65534" s="29">
        <v>0</v>
      </c>
    </row>
  </sheetData>
  <phoneticPr fontId="0" type="noConversion"/>
  <pageMargins left="0.75" right="0.75" top="1" bottom="1" header="0.5" footer="0.5"/>
  <pageSetup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 sqref="C4"/>
    </sheetView>
  </sheetViews>
  <sheetFormatPr defaultRowHeight="12.7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 sqref="B4"/>
    </sheetView>
  </sheetViews>
  <sheetFormatPr defaultRowHeight="12.75"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 sqref="B4"/>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CB_DATA_</vt:lpstr>
      <vt:lpstr>14.6</vt:lpstr>
      <vt:lpstr>14.7</vt:lpstr>
      <vt:lpstr>14.8</vt:lpstr>
      <vt:lpstr>14.9</vt:lpstr>
      <vt:lpstr>14.10</vt:lpstr>
      <vt:lpstr>14.11</vt:lpstr>
      <vt:lpstr>14.12</vt:lpstr>
      <vt:lpstr>14.13</vt:lpstr>
      <vt:lpstr>14.14</vt:lpstr>
      <vt:lpstr>COGS</vt:lpstr>
      <vt:lpstr>InitCash</vt:lpstr>
      <vt:lpstr>Interest_return_on_cash</vt:lpstr>
      <vt:lpstr>IntRateCash</vt:lpstr>
      <vt:lpstr>IntRateLoan</vt:lpstr>
      <vt:lpstr>Loans</vt:lpstr>
      <vt:lpstr>MinCashBal</vt:lpstr>
    </vt:vector>
  </TitlesOfParts>
  <Company>Dartmouth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Steve.Powell</dc:creator>
  <cp:lastModifiedBy>Powell, Stephen G.</cp:lastModifiedBy>
  <cp:lastPrinted>2002-06-06T17:07:12Z</cp:lastPrinted>
  <dcterms:created xsi:type="dcterms:W3CDTF">2002-06-06T16:01:54Z</dcterms:created>
  <dcterms:modified xsi:type="dcterms:W3CDTF">2016-02-14T13:20:31Z</dcterms:modified>
</cp:coreProperties>
</file>