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20339T\Desktop\"/>
    </mc:Choice>
  </mc:AlternateContent>
  <bookViews>
    <workbookView xWindow="-4860" yWindow="1650" windowWidth="14685" windowHeight="9900" tabRatio="855"/>
  </bookViews>
  <sheets>
    <sheet name="4.1" sheetId="1" r:id="rId1"/>
    <sheet name="4.4" sheetId="33" r:id="rId2"/>
    <sheet name="4.5" sheetId="16" r:id="rId3"/>
    <sheet name="4.1 (2)" sheetId="30" r:id="rId4"/>
    <sheet name="4.1 (3)" sheetId="32" r:id="rId5"/>
    <sheet name="4.8" sheetId="2" r:id="rId6"/>
    <sheet name="4.9" sheetId="19" r:id="rId7"/>
    <sheet name="4.10" sheetId="23" r:id="rId8"/>
    <sheet name="4.11" sheetId="38" r:id="rId9"/>
    <sheet name="4.12" sheetId="36" r:id="rId10"/>
    <sheet name="4.14" sheetId="29" r:id="rId11"/>
    <sheet name="4.15" sheetId="35" r:id="rId12"/>
    <sheet name="4.16" sheetId="41" r:id="rId13"/>
    <sheet name="4.16 (2)" sheetId="45" r:id="rId14"/>
  </sheets>
  <externalReferences>
    <externalReference r:id="rId15"/>
  </externalReferences>
  <definedNames>
    <definedName name="advertising">'[1]Base Case'!$D$18:$G$18</definedName>
    <definedName name="annualprofit">'[1]Base Case'!$C$21</definedName>
    <definedName name="budget">'[1]Base Case'!$C$15</definedName>
    <definedName name="CB_a6754b6d661947b1885e69233ea98a12" localSheetId="13" hidden="1">'4.16 (2)'!$C$8</definedName>
    <definedName name="CB_c7da389f791b4ce8beba7d22fe867a85" localSheetId="13" hidden="1">'4.16 (2)'!$C$21</definedName>
    <definedName name="CB_d522fc77fdb8450e9e30bae30671d512" localSheetId="13" hidden="1">'4.16 (2)'!$C$7</definedName>
    <definedName name="CB_f55306595e8d4afabcc9e60db7b2db5b" localSheetId="13" hidden="1">'4.16 (2)'!$C$10</definedName>
    <definedName name="CBx_Sheet_Guid" localSheetId="13" hidden="1">"'eb1d573d69ce4d908166a951a9c88feb"</definedName>
    <definedName name="cogs">'[1]Base Case'!$D$29:$G$29</definedName>
    <definedName name="cost">'[1]Base Case'!$C$8</definedName>
    <definedName name="fixedcost">'[1]Base Case'!$D$35:$G$35</definedName>
    <definedName name="grossmargin">'[1]Base Case'!$D$30:$G$30</definedName>
    <definedName name="LSGRGeng_RelaxBounds" localSheetId="11" hidden="1">2</definedName>
    <definedName name="ohd">'[1]Base Case'!$C$10</definedName>
    <definedName name="overhead">'[1]Base Case'!$D$34:$G$34</definedName>
    <definedName name="param_cuthi" localSheetId="13" hidden="1">2E+30</definedName>
    <definedName name="param_cutlo" localSheetId="13" hidden="1">-2E+30</definedName>
    <definedName name="param_epstep" localSheetId="13" hidden="1">0.000001</definedName>
    <definedName name="param_iisbnd" localSheetId="13" hidden="1">0</definedName>
    <definedName name="param1">'[1]Base Case'!$C$12</definedName>
    <definedName name="param2">'[1]Base Case'!$C$13</definedName>
    <definedName name="price">'[1]Base Case'!$C$7</definedName>
    <definedName name="_xlnm.Print_Area" localSheetId="0">'4.1'!$A$2:$I$38</definedName>
    <definedName name="_xlnm.Print_Area" localSheetId="3">'4.1 (2)'!$A$2:$I$38</definedName>
    <definedName name="_xlnm.Print_Area" localSheetId="4">'4.1 (3)'!$A$2:$I$38</definedName>
    <definedName name="_xlnm.Print_Area" localSheetId="8">'4.11'!$A$2:$I$38</definedName>
    <definedName name="_xlnm.Print_Area" localSheetId="9">'4.12'!$A$2:$I$38</definedName>
    <definedName name="_xlnm.Print_Area" localSheetId="10">'4.14'!$A$2:$I$38</definedName>
    <definedName name="_xlnm.Print_Area" localSheetId="11">'4.15'!$A$2:$I$38</definedName>
    <definedName name="_xlnm.Print_Area" localSheetId="13">'4.16 (2)'!$A$2:$I$38</definedName>
    <definedName name="revenue">'[1]Base Case'!$D$28:$G$28</definedName>
    <definedName name="sales">'[1]Base Case'!$D$27:$G$27</definedName>
    <definedName name="salesexp">'[1]Base Case'!$D$14:$G$14</definedName>
    <definedName name="seasfactor">'[1]Base Case'!$D$9:$G$9</definedName>
    <definedName name="seasparam">'[1]Base Case'!$D$9:$G$9</definedName>
    <definedName name="solver_adj" localSheetId="11" hidden="1">'4.15'!$D$18:$G$18</definedName>
    <definedName name="solver_adj" localSheetId="13" hidden="1">'4.16 (2)'!$D$18:$G$18</definedName>
    <definedName name="solver_adj_ob" localSheetId="11" hidden="1">1</definedName>
    <definedName name="solver_adj_ob" localSheetId="13" hidden="1">1</definedName>
    <definedName name="solver_bigm" localSheetId="13" hidden="1">1000000</definedName>
    <definedName name="solver_bnd" localSheetId="13" hidden="1">1</definedName>
    <definedName name="solver_cha" localSheetId="11" hidden="1">0</definedName>
    <definedName name="solver_cha" localSheetId="13" hidden="1">0</definedName>
    <definedName name="solver_chc1" localSheetId="11" hidden="1">0</definedName>
    <definedName name="solver_chc1" localSheetId="13" hidden="1">0</definedName>
    <definedName name="solver_chn" localSheetId="11" hidden="1">4</definedName>
    <definedName name="solver_chn" localSheetId="13" hidden="1">4</definedName>
    <definedName name="solver_chp1" localSheetId="11" hidden="1">0</definedName>
    <definedName name="solver_chp1" localSheetId="13" hidden="1">0</definedName>
    <definedName name="solver_cht" localSheetId="11" hidden="1">0</definedName>
    <definedName name="solver_cht" localSheetId="13" hidden="1">0</definedName>
    <definedName name="solver_cir1" localSheetId="11" hidden="1">1</definedName>
    <definedName name="solver_cir1" localSheetId="13" hidden="1">1</definedName>
    <definedName name="solver_con" localSheetId="11" hidden="1">" "</definedName>
    <definedName name="solver_con" localSheetId="13" hidden="1">" "</definedName>
    <definedName name="solver_con1" localSheetId="11" hidden="1">" "</definedName>
    <definedName name="solver_con1" localSheetId="13" hidden="1">" "</definedName>
    <definedName name="solver_corr" hidden="1">1</definedName>
    <definedName name="solver_ctp1" hidden="1">0</definedName>
    <definedName name="solver_ctp2" hidden="1">0</definedName>
    <definedName name="solver_cvg" localSheetId="11" hidden="1">0.0001</definedName>
    <definedName name="solver_cvg" localSheetId="13" hidden="1">0.0001</definedName>
    <definedName name="solver_dia" localSheetId="11" hidden="1">5</definedName>
    <definedName name="solver_dia" localSheetId="13" hidden="1">1</definedName>
    <definedName name="solver_disp" hidden="1">0</definedName>
    <definedName name="solver_drv" localSheetId="11" hidden="1">1</definedName>
    <definedName name="solver_drv" localSheetId="13" hidden="1">1</definedName>
    <definedName name="solver_dua" localSheetId="11" hidden="1">1</definedName>
    <definedName name="solver_dua" localSheetId="13" hidden="1">1</definedName>
    <definedName name="solver_eng" localSheetId="11" hidden="1">1</definedName>
    <definedName name="solver_eng" localSheetId="13" hidden="1">1</definedName>
    <definedName name="solver_est" localSheetId="11" hidden="1">1</definedName>
    <definedName name="solver_est" localSheetId="13" hidden="1">1</definedName>
    <definedName name="solver_eval" hidden="1">0</definedName>
    <definedName name="solver_glb" localSheetId="13" hidden="1">-1E+30</definedName>
    <definedName name="solver_gub" localSheetId="13" hidden="1">1E+30</definedName>
    <definedName name="solver_iao" localSheetId="11" hidden="1">0</definedName>
    <definedName name="solver_iao" localSheetId="13" hidden="1">0</definedName>
    <definedName name="solver_ibd" localSheetId="11" hidden="1">2</definedName>
    <definedName name="solver_ibd" localSheetId="13" hidden="1">2</definedName>
    <definedName name="solver_inc" localSheetId="13" hidden="1">0</definedName>
    <definedName name="solver_int" localSheetId="11" hidden="1">0</definedName>
    <definedName name="solver_int" localSheetId="13" hidden="1">0</definedName>
    <definedName name="solver_irs" localSheetId="11" hidden="1">0</definedName>
    <definedName name="solver_irs" localSheetId="13" hidden="1">0</definedName>
    <definedName name="solver_ism" localSheetId="11" hidden="1">0</definedName>
    <definedName name="solver_ism" localSheetId="13" hidden="1">0</definedName>
    <definedName name="solver_itr" localSheetId="11" hidden="1">1000</definedName>
    <definedName name="solver_itr" localSheetId="13" hidden="1">1000</definedName>
    <definedName name="solver_kiv" localSheetId="11" hidden="1">2E+30</definedName>
    <definedName name="solver_kiv" localSheetId="13" hidden="1">2E+30</definedName>
    <definedName name="solver_lcens" hidden="1">-1E+30</definedName>
    <definedName name="solver_lcut" hidden="1">-1E+30</definedName>
    <definedName name="solver_lhs_ob1" localSheetId="11" hidden="1">0</definedName>
    <definedName name="solver_lhs_ob1" localSheetId="13" hidden="1">0</definedName>
    <definedName name="solver_lhs1" localSheetId="11" hidden="1">'4.15'!$H$18</definedName>
    <definedName name="solver_lhs1" localSheetId="13" hidden="1">'4.16 (2)'!$H$18</definedName>
    <definedName name="solver_lin" localSheetId="11" hidden="1">2</definedName>
    <definedName name="solver_lin" localSheetId="13" hidden="1">2</definedName>
    <definedName name="solver_log" localSheetId="13" hidden="1">1</definedName>
    <definedName name="solver_lva" localSheetId="11" hidden="1">2</definedName>
    <definedName name="solver_lva" localSheetId="13" hidden="1">2</definedName>
    <definedName name="solver_mda" localSheetId="11" hidden="1">4</definedName>
    <definedName name="solver_mda" localSheetId="13" hidden="1">4</definedName>
    <definedName name="solver_mip" localSheetId="11" hidden="1">1000</definedName>
    <definedName name="solver_mip" localSheetId="13" hidden="1">1000</definedName>
    <definedName name="solver_mod" localSheetId="11" hidden="1">3</definedName>
    <definedName name="solver_mod" localSheetId="13" hidden="1">3</definedName>
    <definedName name="solver_msl" localSheetId="11" hidden="1">2</definedName>
    <definedName name="solver_msl" localSheetId="13" hidden="1">2</definedName>
    <definedName name="solver_neg" localSheetId="11" hidden="1">2</definedName>
    <definedName name="solver_neg" localSheetId="13" hidden="1">1</definedName>
    <definedName name="solver_nod" localSheetId="11" hidden="1">1000</definedName>
    <definedName name="solver_nod" localSheetId="13" hidden="1">1000</definedName>
    <definedName name="solver_nopt" localSheetId="13" hidden="1">1</definedName>
    <definedName name="solver_nsim" hidden="1">1</definedName>
    <definedName name="solver_ntr" localSheetId="11" hidden="1">0</definedName>
    <definedName name="solver_ntr" localSheetId="13" hidden="1">2</definedName>
    <definedName name="solver_ntri" hidden="1">1000</definedName>
    <definedName name="solver_num" localSheetId="11" hidden="1">1</definedName>
    <definedName name="solver_num" localSheetId="13" hidden="1">1</definedName>
    <definedName name="solver_nwt" localSheetId="11" hidden="1">1</definedName>
    <definedName name="solver_nwt" localSheetId="13" hidden="1">1</definedName>
    <definedName name="solver_obc" localSheetId="11" hidden="1">0</definedName>
    <definedName name="solver_obc" localSheetId="13" hidden="1">0</definedName>
    <definedName name="solver_obp" localSheetId="11" hidden="1">0</definedName>
    <definedName name="solver_obp" localSheetId="13" hidden="1">0</definedName>
    <definedName name="solver_ofx" localSheetId="11" hidden="1">2</definedName>
    <definedName name="solver_ofx" localSheetId="13" hidden="1">2</definedName>
    <definedName name="solver_opt" localSheetId="11" hidden="1">'4.15'!$C$21</definedName>
    <definedName name="solver_opt" localSheetId="13" hidden="1">'4.16 (2)'!$C$21</definedName>
    <definedName name="solver_opt_ob" localSheetId="11" hidden="1">1</definedName>
    <definedName name="solver_opt_ob" localSheetId="13" hidden="1">1</definedName>
    <definedName name="solver_pre" localSheetId="11" hidden="1">0.000001</definedName>
    <definedName name="solver_pre" localSheetId="13" hidden="1">0.000001</definedName>
    <definedName name="solver_pro" localSheetId="11" hidden="1">2</definedName>
    <definedName name="solver_pro" localSheetId="13" hidden="1">2</definedName>
    <definedName name="solver_psi" localSheetId="11" hidden="1">0</definedName>
    <definedName name="solver_psi" localSheetId="13" hidden="1">0</definedName>
    <definedName name="solver_rbv" localSheetId="11" hidden="1">1</definedName>
    <definedName name="solver_rbv" localSheetId="13" hidden="1">1</definedName>
    <definedName name="solver_rdp" localSheetId="11" hidden="1">0</definedName>
    <definedName name="solver_rdp" localSheetId="13" hidden="1">0</definedName>
    <definedName name="solver_reco1" localSheetId="11" hidden="1">0</definedName>
    <definedName name="solver_rel1" localSheetId="11" hidden="1">1</definedName>
    <definedName name="solver_rel1" localSheetId="13" hidden="1">1</definedName>
    <definedName name="solver_reo" localSheetId="11" hidden="1">2</definedName>
    <definedName name="solver_reo" localSheetId="13" hidden="1">2</definedName>
    <definedName name="solver_rep" localSheetId="11" hidden="1">2</definedName>
    <definedName name="solver_rep" localSheetId="13" hidden="1">2</definedName>
    <definedName name="solver_rgen" hidden="1">1</definedName>
    <definedName name="solver_rhs1" localSheetId="11" hidden="1">'4.15'!$C$15</definedName>
    <definedName name="solver_rhs1" localSheetId="13" hidden="1">'4.16 (2)'!$C$15</definedName>
    <definedName name="solver_rlx" localSheetId="11" hidden="1">0</definedName>
    <definedName name="solver_rlx" localSheetId="13" hidden="1">0</definedName>
    <definedName name="solver_rsd" localSheetId="11" hidden="1">0</definedName>
    <definedName name="solver_rsd" localSheetId="13" hidden="1">0</definedName>
    <definedName name="solver_rsmp" hidden="1">2</definedName>
    <definedName name="solver_rtr" localSheetId="11" hidden="1">0</definedName>
    <definedName name="solver_rtr" localSheetId="13" hidden="1">0</definedName>
    <definedName name="solver_rxc1" localSheetId="11" hidden="1">1</definedName>
    <definedName name="solver_rxc1" localSheetId="13" hidden="1">1</definedName>
    <definedName name="solver_rxv" localSheetId="11" hidden="1">1</definedName>
    <definedName name="solver_rxv" localSheetId="13" hidden="1">1</definedName>
    <definedName name="solver_scl" localSheetId="11" hidden="1">2</definedName>
    <definedName name="solver_scl" localSheetId="13" hidden="1">2</definedName>
    <definedName name="solver_seed" hidden="1">0</definedName>
    <definedName name="solver_sel" localSheetId="11" hidden="1">1</definedName>
    <definedName name="solver_sel" localSheetId="13" hidden="1">1</definedName>
    <definedName name="solver_sho" localSheetId="11" hidden="1">2</definedName>
    <definedName name="solver_sho" localSheetId="13" hidden="1">2</definedName>
    <definedName name="solver_slv" localSheetId="11" hidden="1">0</definedName>
    <definedName name="solver_slv" localSheetId="13" hidden="1">0</definedName>
    <definedName name="solver_slvu" localSheetId="11" hidden="1">0</definedName>
    <definedName name="solver_slvu" localSheetId="13" hidden="1">0</definedName>
    <definedName name="solver_spid" localSheetId="11" hidden="1">" "</definedName>
    <definedName name="solver_srvr" localSheetId="11" hidden="1">" "</definedName>
    <definedName name="solver_ssz" localSheetId="11" hidden="1">0</definedName>
    <definedName name="solver_ssz" localSheetId="13" hidden="1">0</definedName>
    <definedName name="solver_strm" hidden="1">0</definedName>
    <definedName name="solver_tim" localSheetId="11" hidden="1">100</definedName>
    <definedName name="solver_tim" localSheetId="13" hidden="1">100</definedName>
    <definedName name="solver_tms" localSheetId="11" hidden="1">2</definedName>
    <definedName name="solver_tms" localSheetId="13" hidden="1">2</definedName>
    <definedName name="solver_tol" localSheetId="11" hidden="1">0.05</definedName>
    <definedName name="solver_tol" localSheetId="13" hidden="1">0.05</definedName>
    <definedName name="solver_tree_a" localSheetId="13" hidden="1">1</definedName>
    <definedName name="solver_tree_b" localSheetId="13" hidden="1">1</definedName>
    <definedName name="solver_tree_ce" localSheetId="13" hidden="1">1</definedName>
    <definedName name="solver_tree_dn" localSheetId="13" hidden="1">1</definedName>
    <definedName name="solver_tree_rt" localSheetId="13" hidden="1">1000000000000</definedName>
    <definedName name="solver_typ" localSheetId="0" hidden="1">2</definedName>
    <definedName name="solver_typ" localSheetId="3" hidden="1">2</definedName>
    <definedName name="solver_typ" localSheetId="4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1" hidden="1">1</definedName>
    <definedName name="solver_typ" localSheetId="13" hidden="1">1</definedName>
    <definedName name="solver_typ" localSheetId="2" hidden="1">2</definedName>
    <definedName name="solver_ucens" hidden="1">1E+30</definedName>
    <definedName name="solver_ucut" hidden="1">1E+30</definedName>
    <definedName name="solver_umod" localSheetId="11" hidden="1">1</definedName>
    <definedName name="solver_umod" localSheetId="13" hidden="1">1</definedName>
    <definedName name="solver_urs" localSheetId="11" hidden="1">0</definedName>
    <definedName name="solver_urs" localSheetId="13" hidden="1">0</definedName>
    <definedName name="solver_userid" localSheetId="11" hidden="1">" "</definedName>
    <definedName name="solver_userid" localSheetId="13" hidden="1">" "</definedName>
    <definedName name="solver_val" localSheetId="11" hidden="1">0</definedName>
    <definedName name="solver_val" localSheetId="13" hidden="1">0</definedName>
    <definedName name="solver_var" localSheetId="11" hidden="1">" "</definedName>
    <definedName name="solver_var" localSheetId="13" hidden="1">" "</definedName>
    <definedName name="solver_ver" localSheetId="0" hidden="1">9</definedName>
    <definedName name="solver_ver" localSheetId="3" hidden="1">9</definedName>
    <definedName name="solver_ver" localSheetId="4" hidden="1">9</definedName>
    <definedName name="solver_ver" localSheetId="8" hidden="1">9</definedName>
    <definedName name="solver_ver" localSheetId="9" hidden="1">9</definedName>
    <definedName name="solver_ver" localSheetId="10" hidden="1">9</definedName>
    <definedName name="solver_ver" localSheetId="11" hidden="1">15</definedName>
    <definedName name="solver_ver" localSheetId="13" hidden="1">9</definedName>
    <definedName name="solver_ver" localSheetId="2" hidden="1">9</definedName>
    <definedName name="solver_vir" localSheetId="11" hidden="1">1</definedName>
    <definedName name="solver_vir" localSheetId="13" hidden="1">1</definedName>
    <definedName name="solver_vol" localSheetId="11" hidden="1">0</definedName>
    <definedName name="solver_vol" localSheetId="13" hidden="1">0</definedName>
    <definedName name="solver_vst" localSheetId="11" hidden="1">0</definedName>
    <definedName name="solver_vst" localSheetId="13" hidden="1">0</definedName>
    <definedName name="solveri_ISpPars_C7" localSheetId="0" hidden="1">"RiskSolver.UI.Charts.InputDlgPars:-1000001;1;1;29;21;41;54;0;90;80;0;0;0;0;"</definedName>
    <definedName name="solveri_ISpPars_C7" localSheetId="3" hidden="1">"RiskSolver.UI.Charts.InputDlgPars:-1000001;1;1;29;21;41;54;0;90;80;0;0;0;0;"</definedName>
    <definedName name="solveri_ISpPars_C7" localSheetId="4" hidden="1">"RiskSolver.UI.Charts.InputDlgPars:-1000001;1;1;29;21;41;54;0;90;80;0;0;0;0;"</definedName>
    <definedName name="solveri_ISpPars_C7" localSheetId="8" hidden="1">"RiskSolver.UI.Charts.InputDlgPars:-1000001;1;1;29;21;41;54;0;90;80;0;0;0;0;"</definedName>
    <definedName name="solveri_ISpPars_C7" localSheetId="9" hidden="1">"RiskSolver.UI.Charts.InputDlgPars:-1000001;1;1;29;21;41;54;0;90;80;0;0;0;0;"</definedName>
    <definedName name="solveri_ISpPars_C7" localSheetId="10" hidden="1">"RiskSolver.UI.Charts.InputDlgPars:-1000001;1;1;29;21;41;54;0;90;80;0;0;0;0;"</definedName>
    <definedName name="solveri_ISpPars_C7" localSheetId="13" hidden="1">"RiskSolver.UI.Charts.InputDlgPars:-1000001;1;1;8;23;41;54;0;90;80;0;0;0;0;1;"</definedName>
    <definedName name="solveri_ISpPars_C8" localSheetId="0" hidden="1">"RiskSolver.UI.Charts.InputDlgPars:-1000001;1;1;29;21;41;54;0;90;80;0;0;0;0;"</definedName>
    <definedName name="solveri_ISpPars_C8" localSheetId="3" hidden="1">"RiskSolver.UI.Charts.InputDlgPars:-1000001;1;1;29;21;41;54;0;90;80;0;0;0;0;"</definedName>
    <definedName name="solveri_ISpPars_C8" localSheetId="4" hidden="1">"RiskSolver.UI.Charts.InputDlgPars:-1000001;1;1;29;21;41;54;0;90;80;0;0;0;0;"</definedName>
    <definedName name="solveri_ISpPars_C8" localSheetId="8" hidden="1">"RiskSolver.UI.Charts.InputDlgPars:-1000001;1;1;29;21;41;54;0;90;80;0;0;0;0;"</definedName>
    <definedName name="solveri_ISpPars_C8" localSheetId="9" hidden="1">"RiskSolver.UI.Charts.InputDlgPars:-1000001;1;1;29;21;41;54;0;90;80;0;0;0;0;"</definedName>
    <definedName name="solveri_ISpPars_C8" localSheetId="10" hidden="1">"RiskSolver.UI.Charts.InputDlgPars:-1000001;1;1;29;21;41;54;0;90;80;0;0;0;0;"</definedName>
    <definedName name="solveri_ISpPars_C8" localSheetId="13" hidden="1">"RiskSolver.UI.Charts.InputDlgPars:-1000001;1;1;-3;21;41;54;0;90;80;0;0;0;0;1;"</definedName>
    <definedName name="solvero_CRMax_C21" localSheetId="0" hidden="1">"System.Double:0"</definedName>
    <definedName name="solvero_CRMax_C21" localSheetId="3" hidden="1">"System.Double:0"</definedName>
    <definedName name="solvero_CRMax_C21" localSheetId="4" hidden="1">"System.Double:0"</definedName>
    <definedName name="solvero_CRMax_C21" localSheetId="8" hidden="1">"System.Double:0"</definedName>
    <definedName name="solvero_CRMax_C21" localSheetId="9" hidden="1">"System.Double:0"</definedName>
    <definedName name="solvero_CRMax_C21" localSheetId="10" hidden="1">"System.Double:0"</definedName>
    <definedName name="solvero_CRMax_C21" localSheetId="13" hidden="1">"System.Double:Infinity"</definedName>
    <definedName name="solvero_CRMin_C21" localSheetId="0" hidden="1">"System.Double:-Infinity"</definedName>
    <definedName name="solvero_CRMin_C21" localSheetId="3" hidden="1">"System.Double:-Infinity"</definedName>
    <definedName name="solvero_CRMin_C21" localSheetId="4" hidden="1">"System.Double:-Infinity"</definedName>
    <definedName name="solvero_CRMin_C21" localSheetId="8" hidden="1">"System.Double:-Infinity"</definedName>
    <definedName name="solvero_CRMin_C21" localSheetId="9" hidden="1">"System.Double:-Infinity"</definedName>
    <definedName name="solvero_CRMin_C21" localSheetId="10" hidden="1">"System.Double:-Infinity"</definedName>
    <definedName name="solvero_CRMin_C21" localSheetId="13" hidden="1">"System.Double:0"</definedName>
    <definedName name="solvero_ISpMarker1_C21" localSheetId="0" hidden="1">"RiskSolver.UI.Charts.Marker:100;3;42110.051;1;1;0;0;0;Marker 1;Mean"</definedName>
    <definedName name="solvero_ISpMarker1_C21" localSheetId="3" hidden="1">"RiskSolver.UI.Charts.Marker:100;3;42110.051;1;1;0;0;0;Marker 1;Mean"</definedName>
    <definedName name="solvero_ISpMarker1_C21" localSheetId="4" hidden="1">"RiskSolver.UI.Charts.Marker:100;3;42110.051;1;1;0;0;0;Marker 1;Mean"</definedName>
    <definedName name="solvero_ISpMarker1_C21" localSheetId="8" hidden="1">"RiskSolver.UI.Charts.Marker:100;3;42110.051;1;1;0;0;0;Marker 1;Mean"</definedName>
    <definedName name="solvero_ISpMarker1_C21" localSheetId="9" hidden="1">"RiskSolver.UI.Charts.Marker:100;3;42110.051;1;1;0;0;0;Marker 1;Mean"</definedName>
    <definedName name="solvero_ISpMarker1_C21" localSheetId="10" hidden="1">"RiskSolver.UI.Charts.Marker:100;3;42110.051;1;1;0;0;0;Marker 1;Mean"</definedName>
    <definedName name="solvero_ISpMarker1_C21" localSheetId="13" hidden="1">"RiskSolver.UI.Charts.Marker:100;3;125460.012;1;1;0;0;0;;Mean"</definedName>
    <definedName name="solvero_ISpMarkers_C21" localSheetId="0" hidden="1">"RiskSolver.UI.Charts.Markers:1"</definedName>
    <definedName name="solvero_ISpMarkers_C21" localSheetId="3" hidden="1">"RiskSolver.UI.Charts.Markers:1"</definedName>
    <definedName name="solvero_ISpMarkers_C21" localSheetId="4" hidden="1">"RiskSolver.UI.Charts.Markers:1"</definedName>
    <definedName name="solvero_ISpMarkers_C21" localSheetId="8" hidden="1">"RiskSolver.UI.Charts.Markers:1"</definedName>
    <definedName name="solvero_ISpMarkers_C21" localSheetId="9" hidden="1">"RiskSolver.UI.Charts.Markers:1"</definedName>
    <definedName name="solvero_ISpMarkers_C21" localSheetId="10" hidden="1">"RiskSolver.UI.Charts.Markers:1"</definedName>
    <definedName name="solvero_ISpMarkers_C21" localSheetId="13" hidden="1">"RiskSolver.UI.Charts.Markers:1"</definedName>
    <definedName name="solvero_OSpPars_C21" localSheetId="0" hidden="1">"RiskSolver.UI.Charts.OutDlgPars:-1000001;14;20;56;52;0;1;90;80;0;0;0;0;"</definedName>
    <definedName name="solvero_OSpPars_C21" localSheetId="3" hidden="1">"RiskSolver.UI.Charts.OutDlgPars:-1000001;14;20;56;52;0;1;90;80;0;0;0;0;"</definedName>
    <definedName name="solvero_OSpPars_C21" localSheetId="4" hidden="1">"RiskSolver.UI.Charts.OutDlgPars:-1000001;14;20;56;52;0;1;90;80;0;0;0;0;"</definedName>
    <definedName name="solvero_OSpPars_C21" localSheetId="8" hidden="1">"RiskSolver.UI.Charts.OutDlgPars:-1000001;14;20;56;52;0;1;90;80;0;0;0;0;"</definedName>
    <definedName name="solvero_OSpPars_C21" localSheetId="9" hidden="1">"RiskSolver.UI.Charts.OutDlgPars:-1000001;14;20;56;52;0;1;90;80;0;0;0;0;"</definedName>
    <definedName name="solvero_OSpPars_C21" localSheetId="10" hidden="1">"RiskSolver.UI.Charts.OutDlgPars:-1000001;14;20;56;52;0;1;90;80;0;0;0;0;"</definedName>
    <definedName name="solvero_OSpPars_C21" localSheetId="13" hidden="1">"RiskSolver.UI.Charts.OutDlgPars:-1000001;11;24;72;58;0;1;90;80;0;0;0;0;"</definedName>
    <definedName name="totrevenue">'[1]Base Case'!$H$28</definedName>
  </definedNames>
  <calcPr calcId="162913"/>
</workbook>
</file>

<file path=xl/calcChain.xml><?xml version="1.0" encoding="utf-8"?>
<calcChain xmlns="http://schemas.openxmlformats.org/spreadsheetml/2006/main">
  <c r="G33" i="45" l="1"/>
  <c r="F33" i="45"/>
  <c r="E33" i="45"/>
  <c r="D33" i="45"/>
  <c r="H33" i="45" s="1"/>
  <c r="G32" i="45"/>
  <c r="F32" i="45"/>
  <c r="E32" i="45"/>
  <c r="D32" i="45"/>
  <c r="H32" i="45" s="1"/>
  <c r="G25" i="45"/>
  <c r="G27" i="45" s="1"/>
  <c r="F25" i="45"/>
  <c r="F27" i="45" s="1"/>
  <c r="E25" i="45"/>
  <c r="E27" i="45" s="1"/>
  <c r="D25" i="45"/>
  <c r="D27" i="45" s="1"/>
  <c r="H27" i="45" s="1"/>
  <c r="H18" i="45"/>
  <c r="C8" i="45"/>
  <c r="C7" i="45"/>
  <c r="D28" i="45" l="1"/>
  <c r="G28" i="45"/>
  <c r="F28" i="45"/>
  <c r="E28" i="45"/>
  <c r="G29" i="45"/>
  <c r="F29" i="45"/>
  <c r="E29" i="45"/>
  <c r="D29" i="45"/>
  <c r="H29" i="45" s="1"/>
  <c r="E30" i="45" l="1"/>
  <c r="E34" i="45"/>
  <c r="E35" i="45" s="1"/>
  <c r="F30" i="45"/>
  <c r="F34" i="45"/>
  <c r="F35" i="45" s="1"/>
  <c r="G34" i="45"/>
  <c r="G35" i="45" s="1"/>
  <c r="G30" i="45"/>
  <c r="H28" i="45"/>
  <c r="D30" i="45"/>
  <c r="D34" i="45"/>
  <c r="F37" i="45" l="1"/>
  <c r="F38" i="45" s="1"/>
  <c r="E37" i="45"/>
  <c r="E38" i="45" s="1"/>
  <c r="H34" i="45"/>
  <c r="D35" i="45"/>
  <c r="H35" i="45" s="1"/>
  <c r="H30" i="45"/>
  <c r="G37" i="45"/>
  <c r="G38" i="45" s="1"/>
  <c r="D37" i="45" l="1"/>
  <c r="D38" i="45" s="1"/>
  <c r="H37" i="45" l="1"/>
  <c r="H38" i="45" s="1"/>
  <c r="C21" i="45"/>
  <c r="C21" i="29" l="1"/>
  <c r="G33" i="38" l="1"/>
  <c r="F33" i="38"/>
  <c r="G32" i="38"/>
  <c r="F32" i="38"/>
  <c r="E32" i="38"/>
  <c r="D32" i="38"/>
  <c r="H32" i="38" s="1"/>
  <c r="G25" i="38"/>
  <c r="G27" i="38" s="1"/>
  <c r="F25" i="38"/>
  <c r="F27" i="38" s="1"/>
  <c r="E25" i="38"/>
  <c r="D25" i="38"/>
  <c r="G33" i="36"/>
  <c r="F33" i="36"/>
  <c r="E33" i="36"/>
  <c r="D33" i="36"/>
  <c r="H33" i="36" s="1"/>
  <c r="D32" i="36"/>
  <c r="H18" i="36"/>
  <c r="G33" i="35"/>
  <c r="F33" i="35"/>
  <c r="E33" i="35"/>
  <c r="D33" i="35"/>
  <c r="H33" i="35" s="1"/>
  <c r="G32" i="35"/>
  <c r="F32" i="35"/>
  <c r="E32" i="35"/>
  <c r="D32" i="35"/>
  <c r="H32" i="35" s="1"/>
  <c r="F27" i="35"/>
  <c r="F29" i="35" s="1"/>
  <c r="G25" i="35"/>
  <c r="G27" i="35" s="1"/>
  <c r="F25" i="35"/>
  <c r="E25" i="35"/>
  <c r="E27" i="35" s="1"/>
  <c r="D25" i="35"/>
  <c r="D27" i="35" s="1"/>
  <c r="H18" i="35"/>
  <c r="D19" i="38"/>
  <c r="E19" i="38"/>
  <c r="H8" i="30"/>
  <c r="D19" i="32"/>
  <c r="E19" i="32"/>
  <c r="E18" i="38" l="1"/>
  <c r="E33" i="38" s="1"/>
  <c r="D18" i="38"/>
  <c r="D27" i="38" s="1"/>
  <c r="G29" i="38"/>
  <c r="G28" i="38"/>
  <c r="F29" i="38"/>
  <c r="F28" i="38"/>
  <c r="D25" i="36"/>
  <c r="D27" i="36" s="1"/>
  <c r="D29" i="36" s="1"/>
  <c r="G25" i="36"/>
  <c r="G27" i="36" s="1"/>
  <c r="G29" i="36" s="1"/>
  <c r="E25" i="36"/>
  <c r="E27" i="36" s="1"/>
  <c r="E28" i="36" s="1"/>
  <c r="G32" i="36"/>
  <c r="E32" i="36"/>
  <c r="F32" i="36"/>
  <c r="F25" i="36"/>
  <c r="F27" i="36" s="1"/>
  <c r="F29" i="36" s="1"/>
  <c r="D28" i="36"/>
  <c r="H27" i="36"/>
  <c r="G28" i="36"/>
  <c r="E29" i="35"/>
  <c r="E28" i="35"/>
  <c r="G29" i="35"/>
  <c r="G28" i="35"/>
  <c r="D28" i="35"/>
  <c r="H27" i="35"/>
  <c r="D29" i="35"/>
  <c r="H29" i="35" s="1"/>
  <c r="F28" i="35"/>
  <c r="E27" i="38" l="1"/>
  <c r="E28" i="38" s="1"/>
  <c r="G34" i="38"/>
  <c r="G35" i="38" s="1"/>
  <c r="G30" i="38"/>
  <c r="D28" i="38"/>
  <c r="D29" i="38"/>
  <c r="F30" i="38"/>
  <c r="F37" i="38" s="1"/>
  <c r="F38" i="38" s="1"/>
  <c r="F34" i="38"/>
  <c r="F35" i="38" s="1"/>
  <c r="D33" i="38"/>
  <c r="H18" i="38"/>
  <c r="F28" i="36"/>
  <c r="H32" i="36"/>
  <c r="E29" i="36"/>
  <c r="H29" i="36" s="1"/>
  <c r="F30" i="36"/>
  <c r="F34" i="36"/>
  <c r="F35" i="36" s="1"/>
  <c r="G34" i="36"/>
  <c r="G35" i="36" s="1"/>
  <c r="G30" i="36"/>
  <c r="E30" i="36"/>
  <c r="E34" i="36"/>
  <c r="E35" i="36" s="1"/>
  <c r="H28" i="36"/>
  <c r="D30" i="36"/>
  <c r="D34" i="36"/>
  <c r="H28" i="35"/>
  <c r="D34" i="35"/>
  <c r="D30" i="35"/>
  <c r="F30" i="35"/>
  <c r="F37" i="35" s="1"/>
  <c r="F38" i="35" s="1"/>
  <c r="F34" i="35"/>
  <c r="F35" i="35" s="1"/>
  <c r="E30" i="35"/>
  <c r="E37" i="35" s="1"/>
  <c r="E38" i="35" s="1"/>
  <c r="E34" i="35"/>
  <c r="E35" i="35" s="1"/>
  <c r="G34" i="35"/>
  <c r="G35" i="35" s="1"/>
  <c r="G30" i="35"/>
  <c r="H27" i="38" l="1"/>
  <c r="E29" i="38"/>
  <c r="H29" i="38" s="1"/>
  <c r="H33" i="38"/>
  <c r="E34" i="38"/>
  <c r="E35" i="38" s="1"/>
  <c r="H28" i="38"/>
  <c r="D34" i="38"/>
  <c r="D30" i="38"/>
  <c r="G37" i="38"/>
  <c r="G38" i="38" s="1"/>
  <c r="F37" i="36"/>
  <c r="F38" i="36" s="1"/>
  <c r="G37" i="36"/>
  <c r="G38" i="36" s="1"/>
  <c r="H30" i="36"/>
  <c r="H34" i="36"/>
  <c r="D35" i="36"/>
  <c r="H35" i="36" s="1"/>
  <c r="E37" i="36"/>
  <c r="E38" i="36" s="1"/>
  <c r="H30" i="35"/>
  <c r="H34" i="35"/>
  <c r="D35" i="35"/>
  <c r="H35" i="35" s="1"/>
  <c r="G37" i="35"/>
  <c r="G38" i="35" s="1"/>
  <c r="E30" i="38" l="1"/>
  <c r="E37" i="38" s="1"/>
  <c r="E38" i="38" s="1"/>
  <c r="H34" i="38"/>
  <c r="D35" i="38"/>
  <c r="H35" i="38" s="1"/>
  <c r="D37" i="36"/>
  <c r="D37" i="35"/>
  <c r="H30" i="38" l="1"/>
  <c r="D37" i="38"/>
  <c r="D38" i="36"/>
  <c r="H37" i="36"/>
  <c r="D38" i="35"/>
  <c r="H37" i="35"/>
  <c r="D38" i="38" l="1"/>
  <c r="H37" i="38"/>
  <c r="H38" i="36"/>
  <c r="C21" i="36"/>
  <c r="H38" i="35"/>
  <c r="C21" i="35"/>
  <c r="H38" i="38" l="1"/>
  <c r="C21" i="38"/>
  <c r="G33" i="32" l="1"/>
  <c r="F33" i="32"/>
  <c r="G32" i="32"/>
  <c r="F32" i="32"/>
  <c r="E32" i="32"/>
  <c r="D32" i="32"/>
  <c r="G25" i="32"/>
  <c r="G27" i="32" s="1"/>
  <c r="G28" i="32" s="1"/>
  <c r="F25" i="32"/>
  <c r="F27" i="32" s="1"/>
  <c r="F28" i="32" s="1"/>
  <c r="E25" i="32"/>
  <c r="D25" i="32"/>
  <c r="G33" i="30"/>
  <c r="F33" i="30"/>
  <c r="E33" i="30"/>
  <c r="D33" i="30"/>
  <c r="G32" i="30"/>
  <c r="F32" i="30"/>
  <c r="E32" i="30"/>
  <c r="D32" i="30"/>
  <c r="G25" i="30"/>
  <c r="G27" i="30" s="1"/>
  <c r="F25" i="30"/>
  <c r="F27" i="30" s="1"/>
  <c r="E25" i="30"/>
  <c r="E27" i="30" s="1"/>
  <c r="D25" i="30"/>
  <c r="D27" i="30" s="1"/>
  <c r="H18" i="30"/>
  <c r="H32" i="30" l="1"/>
  <c r="E18" i="32"/>
  <c r="E33" i="32" s="1"/>
  <c r="D18" i="32"/>
  <c r="D27" i="32" s="1"/>
  <c r="D28" i="32" s="1"/>
  <c r="F34" i="32"/>
  <c r="F35" i="32" s="1"/>
  <c r="G34" i="32"/>
  <c r="G35" i="32" s="1"/>
  <c r="H32" i="32"/>
  <c r="C8" i="30"/>
  <c r="G29" i="30" s="1"/>
  <c r="H27" i="30"/>
  <c r="D28" i="30"/>
  <c r="E28" i="30"/>
  <c r="F28" i="30"/>
  <c r="G28" i="30"/>
  <c r="H33" i="30"/>
  <c r="G33" i="29"/>
  <c r="F33" i="29"/>
  <c r="E33" i="29"/>
  <c r="D33" i="29"/>
  <c r="G32" i="29"/>
  <c r="F32" i="29"/>
  <c r="E32" i="29"/>
  <c r="D32" i="29"/>
  <c r="G25" i="29"/>
  <c r="G27" i="29" s="1"/>
  <c r="G28" i="29" s="1"/>
  <c r="F25" i="29"/>
  <c r="F27" i="29" s="1"/>
  <c r="F28" i="29" s="1"/>
  <c r="E25" i="29"/>
  <c r="E27" i="29" s="1"/>
  <c r="E28" i="29" s="1"/>
  <c r="D25" i="29"/>
  <c r="D27" i="29" s="1"/>
  <c r="H18" i="29"/>
  <c r="E27" i="32" l="1"/>
  <c r="E28" i="32" s="1"/>
  <c r="E34" i="32" s="1"/>
  <c r="E35" i="32" s="1"/>
  <c r="H18" i="32"/>
  <c r="D33" i="32"/>
  <c r="H33" i="32" s="1"/>
  <c r="D29" i="32"/>
  <c r="G29" i="32"/>
  <c r="G30" i="32" s="1"/>
  <c r="G37" i="32" s="1"/>
  <c r="G38" i="32" s="1"/>
  <c r="F29" i="32"/>
  <c r="F30" i="32" s="1"/>
  <c r="F37" i="32" s="1"/>
  <c r="F38" i="32" s="1"/>
  <c r="D34" i="32"/>
  <c r="E29" i="30"/>
  <c r="E30" i="30" s="1"/>
  <c r="F29" i="30"/>
  <c r="D29" i="30"/>
  <c r="D30" i="30" s="1"/>
  <c r="D34" i="30"/>
  <c r="H28" i="30"/>
  <c r="G30" i="30"/>
  <c r="G34" i="30"/>
  <c r="G35" i="30" s="1"/>
  <c r="E34" i="30"/>
  <c r="E35" i="30" s="1"/>
  <c r="F34" i="30"/>
  <c r="F35" i="30" s="1"/>
  <c r="H32" i="29"/>
  <c r="H33" i="29"/>
  <c r="H27" i="29"/>
  <c r="D28" i="29"/>
  <c r="E34" i="29"/>
  <c r="G34" i="29"/>
  <c r="G35" i="29" s="1"/>
  <c r="E35" i="29"/>
  <c r="F34" i="29"/>
  <c r="F35" i="29"/>
  <c r="E33" i="1"/>
  <c r="F33" i="16"/>
  <c r="D33" i="16"/>
  <c r="F32" i="16"/>
  <c r="E32" i="16"/>
  <c r="D32" i="16"/>
  <c r="D32" i="1"/>
  <c r="F33" i="1"/>
  <c r="G33" i="1"/>
  <c r="H18" i="16"/>
  <c r="E33" i="16"/>
  <c r="G32" i="16"/>
  <c r="C8" i="16"/>
  <c r="C7" i="16"/>
  <c r="E25" i="16"/>
  <c r="E27" i="16" s="1"/>
  <c r="D25" i="16"/>
  <c r="D27" i="16" s="1"/>
  <c r="F25" i="16"/>
  <c r="F27" i="16" s="1"/>
  <c r="F28" i="16" s="1"/>
  <c r="G33" i="16"/>
  <c r="G25" i="16"/>
  <c r="G27" i="16"/>
  <c r="G28" i="16" s="1"/>
  <c r="H33" i="16"/>
  <c r="H32" i="16" l="1"/>
  <c r="G37" i="30"/>
  <c r="G38" i="30" s="1"/>
  <c r="H28" i="32"/>
  <c r="E29" i="32"/>
  <c r="E30" i="32" s="1"/>
  <c r="E37" i="32" s="1"/>
  <c r="E38" i="32" s="1"/>
  <c r="H27" i="32"/>
  <c r="H34" i="32"/>
  <c r="D35" i="32"/>
  <c r="H35" i="32" s="1"/>
  <c r="D30" i="32"/>
  <c r="H29" i="30"/>
  <c r="F30" i="30"/>
  <c r="F37" i="30" s="1"/>
  <c r="F38" i="30" s="1"/>
  <c r="E37" i="30"/>
  <c r="E38" i="30" s="1"/>
  <c r="H34" i="30"/>
  <c r="D35" i="30"/>
  <c r="H35" i="30" s="1"/>
  <c r="D37" i="30"/>
  <c r="G34" i="16"/>
  <c r="D28" i="16"/>
  <c r="H27" i="16"/>
  <c r="D29" i="16"/>
  <c r="G35" i="16"/>
  <c r="F34" i="16"/>
  <c r="F35" i="16" s="1"/>
  <c r="F29" i="16"/>
  <c r="F30" i="16" s="1"/>
  <c r="F37" i="16" s="1"/>
  <c r="F38" i="16" s="1"/>
  <c r="E28" i="16"/>
  <c r="G29" i="16"/>
  <c r="G30" i="16" s="1"/>
  <c r="G37" i="16" s="1"/>
  <c r="G38" i="16" s="1"/>
  <c r="E29" i="16"/>
  <c r="F29" i="29"/>
  <c r="F30" i="29" s="1"/>
  <c r="F37" i="29" s="1"/>
  <c r="F38" i="29" s="1"/>
  <c r="D29" i="29"/>
  <c r="G29" i="29"/>
  <c r="G30" i="29" s="1"/>
  <c r="G37" i="29" s="1"/>
  <c r="G38" i="29" s="1"/>
  <c r="E29" i="29"/>
  <c r="E30" i="29" s="1"/>
  <c r="E37" i="29" s="1"/>
  <c r="E38" i="29" s="1"/>
  <c r="D34" i="29"/>
  <c r="D30" i="29"/>
  <c r="H28" i="29"/>
  <c r="F32" i="1"/>
  <c r="E25" i="1"/>
  <c r="E27" i="1" s="1"/>
  <c r="F25" i="1"/>
  <c r="F27" i="1" s="1"/>
  <c r="D25" i="1"/>
  <c r="G32" i="1"/>
  <c r="G25" i="1"/>
  <c r="G27" i="1" s="1"/>
  <c r="E32" i="1"/>
  <c r="H32" i="1" s="1"/>
  <c r="H29" i="32" l="1"/>
  <c r="H30" i="32"/>
  <c r="D37" i="32"/>
  <c r="H30" i="30"/>
  <c r="H37" i="30"/>
  <c r="D38" i="30"/>
  <c r="E34" i="16"/>
  <c r="E35" i="16" s="1"/>
  <c r="E30" i="16"/>
  <c r="E37" i="16" s="1"/>
  <c r="E38" i="16" s="1"/>
  <c r="H29" i="16"/>
  <c r="H28" i="16"/>
  <c r="D34" i="16"/>
  <c r="D30" i="16"/>
  <c r="H34" i="29"/>
  <c r="D35" i="29"/>
  <c r="H35" i="29" s="1"/>
  <c r="H30" i="29"/>
  <c r="H29" i="29"/>
  <c r="F28" i="1"/>
  <c r="F34" i="1" s="1"/>
  <c r="F35" i="1" s="1"/>
  <c r="F29" i="1"/>
  <c r="G29" i="1"/>
  <c r="G28" i="1"/>
  <c r="E29" i="1"/>
  <c r="E28" i="1"/>
  <c r="E34" i="1" s="1"/>
  <c r="E35" i="1" s="1"/>
  <c r="D33" i="1"/>
  <c r="H18" i="1"/>
  <c r="D27" i="1"/>
  <c r="E30" i="1" l="1"/>
  <c r="E37" i="1" s="1"/>
  <c r="E38" i="1" s="1"/>
  <c r="D38" i="32"/>
  <c r="H37" i="32"/>
  <c r="C21" i="30"/>
  <c r="H38" i="30"/>
  <c r="H30" i="16"/>
  <c r="H34" i="16"/>
  <c r="D35" i="16"/>
  <c r="H35" i="16" s="1"/>
  <c r="D37" i="29"/>
  <c r="F30" i="1"/>
  <c r="F37" i="1" s="1"/>
  <c r="F38" i="1" s="1"/>
  <c r="G30" i="1"/>
  <c r="G34" i="1"/>
  <c r="G35" i="1" s="1"/>
  <c r="H27" i="1"/>
  <c r="D28" i="1"/>
  <c r="D29" i="1"/>
  <c r="H29" i="1" s="1"/>
  <c r="H33" i="1"/>
  <c r="C21" i="32" l="1"/>
  <c r="H38" i="32"/>
  <c r="D37" i="16"/>
  <c r="G37" i="1"/>
  <c r="G38" i="1" s="1"/>
  <c r="H37" i="29"/>
  <c r="D38" i="29"/>
  <c r="D34" i="1"/>
  <c r="D30" i="1"/>
  <c r="H28" i="1"/>
  <c r="H37" i="16" l="1"/>
  <c r="D38" i="16"/>
  <c r="H38" i="29"/>
  <c r="H34" i="1"/>
  <c r="D35" i="1"/>
  <c r="H35" i="1" s="1"/>
  <c r="H30" i="1"/>
  <c r="C21" i="16" l="1"/>
  <c r="H38" i="16"/>
  <c r="D37" i="1"/>
  <c r="H37" i="1" s="1"/>
  <c r="D38" i="1" l="1"/>
  <c r="H38" i="1"/>
  <c r="C21" i="1"/>
</calcChain>
</file>

<file path=xl/comments1.xml><?xml version="1.0" encoding="utf-8"?>
<comments xmlns="http://schemas.openxmlformats.org/spreadsheetml/2006/main">
  <authors>
    <author>ken.baker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Base case value of profit recorded as a fixed number.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Steve.Powell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Choose scenario inputs by inserting a number representing the column of the scenario.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Use Choose function to select parameters from L7:N7 as specificed by the scenario number in C6.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ken.baker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If the cost is set to $29.36 . . 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 . . . then the profit  equals the target figure of $0.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Steve.Powell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Random input for Price from a normal distribution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Random input for Cost from a uniform distribution.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Random outcome for Profit based on random Price and Cost.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<sst xmlns="http://schemas.openxmlformats.org/spreadsheetml/2006/main" count="573" uniqueCount="72">
  <si>
    <t>Advertising Budget Model</t>
  </si>
  <si>
    <t>SGP/KRB</t>
  </si>
  <si>
    <t>PARAMETERS</t>
  </si>
  <si>
    <t>Q1</t>
  </si>
  <si>
    <t>Q2</t>
  </si>
  <si>
    <t>Q3</t>
  </si>
  <si>
    <t>Q4</t>
  </si>
  <si>
    <t>Price</t>
  </si>
  <si>
    <t>Cost</t>
  </si>
  <si>
    <t>Seasonal</t>
  </si>
  <si>
    <t>Sales Parameters</t>
  </si>
  <si>
    <t>Ad Budget</t>
  </si>
  <si>
    <t>Total</t>
  </si>
  <si>
    <t>Ad Expenditures</t>
  </si>
  <si>
    <t xml:space="preserve"> </t>
  </si>
  <si>
    <t>OUTPUTS</t>
  </si>
  <si>
    <t>Profit</t>
  </si>
  <si>
    <t>Quarter</t>
  </si>
  <si>
    <t>Units Sold</t>
  </si>
  <si>
    <t>Revenue</t>
  </si>
  <si>
    <t>Gross Margin</t>
  </si>
  <si>
    <t>Sales Expense</t>
  </si>
  <si>
    <t>Advertising</t>
  </si>
  <si>
    <t>Overhead</t>
  </si>
  <si>
    <t>Profit Margin</t>
  </si>
  <si>
    <t>OHD rate</t>
  </si>
  <si>
    <t>price*units</t>
  </si>
  <si>
    <t>cost*units</t>
  </si>
  <si>
    <t>given</t>
  </si>
  <si>
    <t>subtraction</t>
  </si>
  <si>
    <t>decisions</t>
  </si>
  <si>
    <t>rate*revenue</t>
  </si>
  <si>
    <t>Total Fixed Cost</t>
  </si>
  <si>
    <t>sum</t>
  </si>
  <si>
    <t>pct of revenue</t>
  </si>
  <si>
    <t>given formula</t>
  </si>
  <si>
    <t>GM -TFC</t>
  </si>
  <si>
    <t>DECISIONS</t>
  </si>
  <si>
    <t>Base case</t>
  </si>
  <si>
    <t>CALCULATIONS</t>
  </si>
  <si>
    <t>Notes</t>
  </si>
  <si>
    <t>Current price</t>
  </si>
  <si>
    <t>Accounting</t>
  </si>
  <si>
    <t xml:space="preserve">Data analysis </t>
  </si>
  <si>
    <t>Consultants</t>
  </si>
  <si>
    <t>Current budget</t>
  </si>
  <si>
    <t>Cost of Goods</t>
  </si>
  <si>
    <t>Base Case</t>
  </si>
  <si>
    <t>$C$7</t>
  </si>
  <si>
    <t>$C$8</t>
  </si>
  <si>
    <t>$C$21</t>
  </si>
  <si>
    <t>Optimistic</t>
  </si>
  <si>
    <t>Pessimistic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</si>
  <si>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</si>
  <si>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</si>
  <si>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</si>
  <si>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</si>
  <si>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</si>
  <si>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</si>
  <si>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</si>
  <si>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SCENARIOS</t>
  </si>
  <si>
    <t>Scenario</t>
  </si>
  <si>
    <t xml:space="preserve">Profit ($C$21) </t>
  </si>
  <si>
    <t>Q1 Advertising ($D$19)</t>
  </si>
  <si>
    <t>Q2 Advertising ($E$19)</t>
  </si>
  <si>
    <t>Cost (C8)</t>
  </si>
  <si>
    <t>Profit (C21)</t>
  </si>
  <si>
    <t>GM - TFC</t>
  </si>
  <si>
    <t>Example in Chapter 4.</t>
  </si>
  <si>
    <t xml:space="preserve">Example in Chapter 4.
</t>
  </si>
  <si>
    <t>Optimal</t>
  </si>
  <si>
    <t>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</si>
</sst>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D2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7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31">
    <xf numFmtId="0" fontId="0" fillId="0" borderId="0" xfId="0"/>
    <xf numFmtId="0" fontId="0" fillId="0" borderId="0" xfId="0" applyFill="1" applyBorder="1" applyAlignment="1"/>
    <xf numFmtId="7" fontId="0" fillId="0" borderId="0" xfId="0" applyNumberFormat="1" applyFill="1" applyBorder="1" applyAlignment="1"/>
    <xf numFmtId="5" fontId="0" fillId="0" borderId="13" xfId="0" applyNumberFormat="1" applyFill="1" applyBorder="1" applyAlignment="1"/>
    <xf numFmtId="0" fontId="0" fillId="0" borderId="10" xfId="0" applyFill="1" applyBorder="1" applyAlignment="1"/>
    <xf numFmtId="0" fontId="3" fillId="2" borderId="14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6" fillId="0" borderId="1" xfId="0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/>
    <xf numFmtId="7" fontId="6" fillId="0" borderId="0" xfId="0" applyNumberFormat="1" applyFont="1" applyBorder="1"/>
    <xf numFmtId="0" fontId="6" fillId="0" borderId="0" xfId="0" applyFont="1" applyBorder="1"/>
    <xf numFmtId="0" fontId="6" fillId="0" borderId="5" xfId="0" applyFont="1" applyBorder="1"/>
    <xf numFmtId="0" fontId="7" fillId="0" borderId="0" xfId="0" applyFont="1" applyBorder="1"/>
    <xf numFmtId="0" fontId="6" fillId="0" borderId="6" xfId="0" applyFont="1" applyBorder="1"/>
    <xf numFmtId="5" fontId="6" fillId="0" borderId="12" xfId="0" applyNumberFormat="1" applyFont="1" applyFill="1" applyBorder="1"/>
    <xf numFmtId="0" fontId="6" fillId="0" borderId="7" xfId="0" applyFont="1" applyBorder="1"/>
    <xf numFmtId="0" fontId="6" fillId="0" borderId="8" xfId="0" applyFont="1" applyBorder="1"/>
    <xf numFmtId="0" fontId="6" fillId="0" borderId="0" xfId="0" applyFont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5" fontId="6" fillId="0" borderId="0" xfId="0" applyNumberFormat="1" applyFont="1"/>
    <xf numFmtId="0" fontId="7" fillId="0" borderId="0" xfId="0" applyFont="1" applyAlignment="1">
      <alignment horizontal="right"/>
    </xf>
    <xf numFmtId="5" fontId="6" fillId="0" borderId="11" xfId="0" applyNumberFormat="1" applyFont="1" applyBorder="1"/>
    <xf numFmtId="10" fontId="6" fillId="0" borderId="0" xfId="0" applyNumberFormat="1" applyFont="1"/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1" fontId="7" fillId="0" borderId="0" xfId="0" applyNumberFormat="1" applyFont="1" applyBorder="1"/>
    <xf numFmtId="1" fontId="7" fillId="0" borderId="5" xfId="0" applyNumberFormat="1" applyFont="1" applyBorder="1"/>
    <xf numFmtId="10" fontId="7" fillId="0" borderId="7" xfId="0" applyNumberFormat="1" applyFont="1" applyBorder="1"/>
    <xf numFmtId="10" fontId="7" fillId="0" borderId="8" xfId="0" applyNumberFormat="1" applyFont="1" applyBorder="1"/>
    <xf numFmtId="0" fontId="6" fillId="0" borderId="0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4" fontId="7" fillId="0" borderId="1" xfId="1" applyNumberFormat="1" applyFont="1" applyBorder="1"/>
    <xf numFmtId="164" fontId="7" fillId="0" borderId="2" xfId="1" applyNumberFormat="1" applyFont="1" applyBorder="1"/>
    <xf numFmtId="164" fontId="7" fillId="0" borderId="3" xfId="1" applyNumberFormat="1" applyFont="1" applyBorder="1"/>
    <xf numFmtId="164" fontId="7" fillId="0" borderId="6" xfId="1" applyNumberFormat="1" applyFont="1" applyBorder="1"/>
    <xf numFmtId="164" fontId="7" fillId="0" borderId="7" xfId="1" applyNumberFormat="1" applyFont="1" applyBorder="1"/>
    <xf numFmtId="164" fontId="7" fillId="0" borderId="8" xfId="1" applyNumberFormat="1" applyFont="1" applyBorder="1"/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7" fontId="7" fillId="0" borderId="1" xfId="0" applyNumberFormat="1" applyFont="1" applyBorder="1"/>
    <xf numFmtId="5" fontId="7" fillId="0" borderId="3" xfId="0" applyNumberFormat="1" applyFont="1" applyBorder="1"/>
    <xf numFmtId="7" fontId="7" fillId="0" borderId="4" xfId="0" applyNumberFormat="1" applyFont="1" applyBorder="1"/>
    <xf numFmtId="5" fontId="7" fillId="0" borderId="5" xfId="0" applyNumberFormat="1" applyFont="1" applyBorder="1"/>
    <xf numFmtId="7" fontId="7" fillId="0" borderId="6" xfId="0" applyNumberFormat="1" applyFont="1" applyBorder="1"/>
    <xf numFmtId="5" fontId="7" fillId="0" borderId="8" xfId="0" applyNumberFormat="1" applyFont="1" applyBorder="1"/>
    <xf numFmtId="0" fontId="9" fillId="0" borderId="16" xfId="0" applyFont="1" applyFill="1" applyBorder="1" applyAlignment="1">
      <alignment horizontal="center"/>
    </xf>
    <xf numFmtId="0" fontId="6" fillId="0" borderId="16" xfId="0" applyNumberFormat="1" applyFont="1" applyFill="1" applyBorder="1" applyAlignment="1">
      <alignment horizontal="left"/>
    </xf>
    <xf numFmtId="0" fontId="6" fillId="0" borderId="17" xfId="0" applyNumberFormat="1" applyFont="1" applyFill="1" applyBorder="1" applyAlignment="1">
      <alignment horizontal="left"/>
    </xf>
    <xf numFmtId="5" fontId="7" fillId="0" borderId="17" xfId="0" applyNumberFormat="1" applyFont="1" applyFill="1" applyBorder="1" applyAlignment="1"/>
    <xf numFmtId="0" fontId="6" fillId="0" borderId="18" xfId="0" applyNumberFormat="1" applyFont="1" applyFill="1" applyBorder="1" applyAlignment="1">
      <alignment horizontal="left"/>
    </xf>
    <xf numFmtId="5" fontId="7" fillId="0" borderId="18" xfId="0" applyNumberFormat="1" applyFont="1" applyFill="1" applyBorder="1" applyAlignment="1"/>
    <xf numFmtId="0" fontId="6" fillId="0" borderId="0" xfId="0" applyFont="1" applyAlignment="1">
      <alignment horizontal="left"/>
    </xf>
    <xf numFmtId="0" fontId="6" fillId="5" borderId="0" xfId="0" applyFont="1" applyFill="1"/>
    <xf numFmtId="5" fontId="6" fillId="5" borderId="0" xfId="0" applyNumberFormat="1" applyFont="1" applyFill="1" applyBorder="1"/>
    <xf numFmtId="0" fontId="6" fillId="0" borderId="0" xfId="0" applyFont="1" applyAlignment="1">
      <alignment horizontal="left"/>
    </xf>
    <xf numFmtId="5" fontId="6" fillId="6" borderId="9" xfId="0" applyNumberFormat="1" applyFont="1" applyFill="1" applyBorder="1"/>
    <xf numFmtId="5" fontId="6" fillId="6" borderId="10" xfId="0" applyNumberFormat="1" applyFont="1" applyFill="1" applyBorder="1"/>
    <xf numFmtId="5" fontId="6" fillId="6" borderId="11" xfId="0" applyNumberFormat="1" applyFont="1" applyFill="1" applyBorder="1"/>
    <xf numFmtId="5" fontId="6" fillId="7" borderId="9" xfId="0" applyNumberFormat="1" applyFont="1" applyFill="1" applyBorder="1"/>
    <xf numFmtId="5" fontId="6" fillId="7" borderId="10" xfId="0" applyNumberFormat="1" applyFont="1" applyFill="1" applyBorder="1"/>
    <xf numFmtId="5" fontId="6" fillId="7" borderId="11" xfId="0" applyNumberFormat="1" applyFont="1" applyFill="1" applyBorder="1"/>
    <xf numFmtId="5" fontId="6" fillId="8" borderId="12" xfId="0" applyNumberFormat="1" applyFont="1" applyFill="1" applyBorder="1"/>
    <xf numFmtId="0" fontId="10" fillId="2" borderId="7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2" fillId="3" borderId="10" xfId="0" applyFont="1" applyFill="1" applyBorder="1" applyAlignment="1">
      <alignment horizontal="left"/>
    </xf>
    <xf numFmtId="0" fontId="11" fillId="3" borderId="13" xfId="0" applyFont="1" applyFill="1" applyBorder="1" applyAlignment="1">
      <alignment horizontal="left"/>
    </xf>
    <xf numFmtId="7" fontId="0" fillId="9" borderId="0" xfId="0" applyNumberFormat="1" applyFill="1" applyBorder="1" applyAlignment="1"/>
    <xf numFmtId="0" fontId="2" fillId="0" borderId="0" xfId="0" applyFont="1" applyFill="1" applyBorder="1" applyAlignment="1">
      <alignment vertical="top" wrapText="1"/>
    </xf>
    <xf numFmtId="0" fontId="6" fillId="0" borderId="0" xfId="2" applyFont="1"/>
    <xf numFmtId="0" fontId="7" fillId="0" borderId="0" xfId="2" applyFont="1"/>
    <xf numFmtId="0" fontId="6" fillId="0" borderId="0" xfId="2" applyFont="1" applyAlignment="1">
      <alignment horizontal="left"/>
    </xf>
    <xf numFmtId="14" fontId="6" fillId="0" borderId="0" xfId="2" applyNumberFormat="1" applyFont="1" applyAlignment="1">
      <alignment horizontal="left"/>
    </xf>
    <xf numFmtId="0" fontId="7" fillId="0" borderId="0" xfId="2" applyFont="1" applyAlignment="1">
      <alignment horizontal="center"/>
    </xf>
    <xf numFmtId="5" fontId="7" fillId="0" borderId="0" xfId="2" applyNumberFormat="1" applyFont="1" applyFill="1" applyBorder="1"/>
    <xf numFmtId="0" fontId="6" fillId="0" borderId="1" xfId="2" applyFont="1" applyBorder="1"/>
    <xf numFmtId="0" fontId="6" fillId="0" borderId="2" xfId="2" applyFont="1" applyBorder="1"/>
    <xf numFmtId="0" fontId="6" fillId="0" borderId="2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6" fillId="0" borderId="4" xfId="2" applyFont="1" applyBorder="1"/>
    <xf numFmtId="7" fontId="6" fillId="0" borderId="0" xfId="2" applyNumberFormat="1" applyFont="1" applyBorder="1"/>
    <xf numFmtId="0" fontId="6" fillId="0" borderId="0" xfId="2" applyFont="1" applyBorder="1"/>
    <xf numFmtId="0" fontId="6" fillId="0" borderId="5" xfId="2" applyFont="1" applyBorder="1"/>
    <xf numFmtId="0" fontId="7" fillId="0" borderId="0" xfId="2" applyFont="1" applyBorder="1"/>
    <xf numFmtId="0" fontId="6" fillId="0" borderId="6" xfId="2" applyFont="1" applyBorder="1"/>
    <xf numFmtId="5" fontId="6" fillId="0" borderId="12" xfId="2" applyNumberFormat="1" applyFont="1" applyFill="1" applyBorder="1"/>
    <xf numFmtId="0" fontId="6" fillId="0" borderId="7" xfId="2" applyFont="1" applyBorder="1"/>
    <xf numFmtId="0" fontId="6" fillId="0" borderId="8" xfId="2" applyFont="1" applyBorder="1"/>
    <xf numFmtId="0" fontId="6" fillId="0" borderId="0" xfId="2" applyFont="1" applyAlignment="1">
      <alignment horizontal="center"/>
    </xf>
    <xf numFmtId="0" fontId="6" fillId="0" borderId="9" xfId="2" applyFont="1" applyBorder="1"/>
    <xf numFmtId="0" fontId="6" fillId="0" borderId="10" xfId="2" applyFont="1" applyBorder="1"/>
    <xf numFmtId="5" fontId="6" fillId="6" borderId="9" xfId="2" applyNumberFormat="1" applyFont="1" applyFill="1" applyBorder="1"/>
    <xf numFmtId="5" fontId="6" fillId="6" borderId="10" xfId="2" applyNumberFormat="1" applyFont="1" applyFill="1" applyBorder="1"/>
    <xf numFmtId="5" fontId="6" fillId="6" borderId="11" xfId="2" applyNumberFormat="1" applyFont="1" applyFill="1" applyBorder="1"/>
    <xf numFmtId="5" fontId="6" fillId="0" borderId="0" xfId="2" applyNumberFormat="1" applyFont="1"/>
    <xf numFmtId="0" fontId="7" fillId="0" borderId="0" xfId="2" applyFont="1" applyAlignment="1">
      <alignment horizontal="right"/>
    </xf>
    <xf numFmtId="5" fontId="6" fillId="0" borderId="9" xfId="2" applyNumberFormat="1" applyFont="1" applyFill="1" applyBorder="1"/>
    <xf numFmtId="5" fontId="6" fillId="0" borderId="10" xfId="2" applyNumberFormat="1" applyFont="1" applyFill="1" applyBorder="1"/>
    <xf numFmtId="5" fontId="6" fillId="0" borderId="11" xfId="2" applyNumberFormat="1" applyFont="1" applyFill="1" applyBorder="1"/>
    <xf numFmtId="5" fontId="6" fillId="8" borderId="12" xfId="2" applyNumberFormat="1" applyFont="1" applyFill="1" applyBorder="1"/>
    <xf numFmtId="5" fontId="6" fillId="0" borderId="11" xfId="2" applyNumberFormat="1" applyFont="1" applyBorder="1"/>
    <xf numFmtId="10" fontId="6" fillId="0" borderId="0" xfId="2" applyNumberFormat="1" applyFont="1"/>
    <xf numFmtId="0" fontId="7" fillId="0" borderId="0" xfId="2" applyFont="1" applyBorder="1" applyAlignment="1">
      <alignment horizontal="center"/>
    </xf>
    <xf numFmtId="0" fontId="7" fillId="0" borderId="5" xfId="2" applyFont="1" applyBorder="1"/>
    <xf numFmtId="1" fontId="7" fillId="0" borderId="0" xfId="2" applyNumberFormat="1" applyFont="1" applyBorder="1"/>
    <xf numFmtId="1" fontId="7" fillId="0" borderId="5" xfId="2" applyNumberFormat="1" applyFont="1" applyBorder="1"/>
    <xf numFmtId="10" fontId="7" fillId="0" borderId="7" xfId="2" applyNumberFormat="1" applyFont="1" applyBorder="1"/>
    <xf numFmtId="10" fontId="7" fillId="0" borderId="8" xfId="2" applyNumberFormat="1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15" xfId="0" applyFont="1" applyBorder="1" applyAlignment="1">
      <alignment horizontal="left"/>
    </xf>
    <xf numFmtId="2" fontId="6" fillId="0" borderId="0" xfId="0" applyNumberFormat="1" applyFont="1"/>
    <xf numFmtId="0" fontId="6" fillId="0" borderId="0" xfId="0" applyFont="1" applyFill="1" applyBorder="1"/>
    <xf numFmtId="5" fontId="6" fillId="10" borderId="9" xfId="0" applyNumberFormat="1" applyFont="1" applyFill="1" applyBorder="1"/>
    <xf numFmtId="5" fontId="6" fillId="10" borderId="10" xfId="0" applyNumberFormat="1" applyFont="1" applyFill="1" applyBorder="1"/>
    <xf numFmtId="5" fontId="6" fillId="10" borderId="11" xfId="0" applyNumberFormat="1" applyFont="1" applyFill="1" applyBorder="1"/>
    <xf numFmtId="5" fontId="6" fillId="11" borderId="12" xfId="0" applyNumberFormat="1" applyFont="1" applyFill="1" applyBorder="1"/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C8"/>
      <color rgb="FFFFFF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ADVERTISING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'4.15'!$L$5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'4.15'!$M$4:$P$4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'4.15'!$M$5:$P$5</c:f>
              <c:numCache>
                <c:formatCode>"$"#,##0_);\("$"#,##0\)</c:formatCode>
                <c:ptCount val="4"/>
                <c:pt idx="0">
                  <c:v>7273.1706473963213</c:v>
                </c:pt>
                <c:pt idx="1">
                  <c:v>12346.341445143102</c:v>
                </c:pt>
                <c:pt idx="2">
                  <c:v>5117.0732732569659</c:v>
                </c:pt>
                <c:pt idx="3">
                  <c:v>15263.414634203609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A-4E3E-AAD7-71245A4E6063}"/>
            </c:ext>
          </c:extLst>
        </c:ser>
        <c:ser>
          <c:idx val="1"/>
          <c:order val="1"/>
          <c:tx>
            <c:strRef>
              <c:f>'4.15'!$L$6</c:f>
              <c:strCache>
                <c:ptCount val="1"/>
                <c:pt idx="0">
                  <c:v>Base Case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'4.15'!$M$4:$P$4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'4.15'!$M$6:$P$6</c:f>
              <c:numCache>
                <c:formatCode>"$"#,##0_);\("$"#,##0\)</c:formatCode>
                <c:ptCount val="4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A-4E3E-AAD7-71245A4E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040656"/>
        <c:axId val="736042952"/>
      </c:barChart>
      <c:catAx>
        <c:axId val="73604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Quarter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42952"/>
        <c:crosses val="autoZero"/>
        <c:auto val="1"/>
        <c:lblAlgn val="ctr"/>
        <c:lblOffset val="100"/>
        <c:noMultiLvlLbl val="0"/>
      </c:catAx>
      <c:valAx>
        <c:axId val="73604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Expenditure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28575</xdr:rowOff>
    </xdr:from>
    <xdr:to>
      <xdr:col>10</xdr:col>
      <xdr:colOff>209550</xdr:colOff>
      <xdr:row>29</xdr:row>
      <xdr:rowOff>66675</xdr:rowOff>
    </xdr:to>
    <xdr:pic>
      <xdr:nvPicPr>
        <xdr:cNvPr id="307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5" y="352425"/>
          <a:ext cx="5686425" cy="4410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11</xdr:col>
      <xdr:colOff>48683</xdr:colOff>
      <xdr:row>28</xdr:row>
      <xdr:rowOff>115570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6750" y="381000"/>
          <a:ext cx="5943600" cy="50685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11</xdr:col>
      <xdr:colOff>48683</xdr:colOff>
      <xdr:row>26</xdr:row>
      <xdr:rowOff>1905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6750" y="381000"/>
          <a:ext cx="5943600" cy="4573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248708</xdr:colOff>
      <xdr:row>2</xdr:row>
      <xdr:rowOff>112713</xdr:rowOff>
    </xdr:from>
    <xdr:to>
      <xdr:col>17</xdr:col>
      <xdr:colOff>317499</xdr:colOff>
      <xdr:row>17</xdr:row>
      <xdr:rowOff>157163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322819</xdr:colOff>
      <xdr:row>31</xdr:row>
      <xdr:rowOff>85107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1925"/>
          <a:ext cx="8247619" cy="49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CB_00000000000000000000000000000000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CB_00000000000000000000000000000001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CB_Block_0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CB_00000000000000000000000000000003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CB_Block_7.0.0.0:1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ker,%20Ken/ModelingBook/Chaps1-6/Chap6/ABna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Budget"/>
      <sheetName val="Base Case"/>
      <sheetName val="Sheet2"/>
      <sheetName val="Sheet3"/>
      <sheetName val="Tornado Constant"/>
      <sheetName val="Tornado Variable"/>
      <sheetName val="Tornado Variable 2"/>
    </sheetNames>
    <sheetDataSet>
      <sheetData sheetId="0" refreshError="1"/>
      <sheetData sheetId="1">
        <row r="7">
          <cell r="C7">
            <v>40</v>
          </cell>
        </row>
        <row r="8">
          <cell r="C8">
            <v>25</v>
          </cell>
        </row>
        <row r="9">
          <cell r="D9">
            <v>0.9</v>
          </cell>
          <cell r="E9">
            <v>1.1000000000000001</v>
          </cell>
          <cell r="F9">
            <v>0.8</v>
          </cell>
          <cell r="G9">
            <v>1.2</v>
          </cell>
        </row>
        <row r="10">
          <cell r="C10">
            <v>0.15</v>
          </cell>
        </row>
        <row r="12">
          <cell r="C12">
            <v>35</v>
          </cell>
        </row>
        <row r="13">
          <cell r="C13">
            <v>3000</v>
          </cell>
        </row>
        <row r="14">
          <cell r="D14">
            <v>8000</v>
          </cell>
          <cell r="E14">
            <v>8000</v>
          </cell>
          <cell r="F14">
            <v>9000</v>
          </cell>
          <cell r="G14">
            <v>9000</v>
          </cell>
        </row>
        <row r="15">
          <cell r="C15">
            <v>40000</v>
          </cell>
        </row>
        <row r="18">
          <cell r="D18">
            <v>10000</v>
          </cell>
          <cell r="E18">
            <v>10000</v>
          </cell>
          <cell r="F18">
            <v>10000</v>
          </cell>
          <cell r="G18">
            <v>10000</v>
          </cell>
        </row>
        <row r="21">
          <cell r="C21">
            <v>69662.103562491364</v>
          </cell>
        </row>
        <row r="27">
          <cell r="D27">
            <v>3591.5525890622844</v>
          </cell>
          <cell r="E27">
            <v>4389.6753866316812</v>
          </cell>
          <cell r="F27">
            <v>3192.4911902775862</v>
          </cell>
          <cell r="G27">
            <v>4788.7367854163795</v>
          </cell>
        </row>
        <row r="28">
          <cell r="D28">
            <v>143662.10356249136</v>
          </cell>
          <cell r="E28">
            <v>175587.01546526724</v>
          </cell>
          <cell r="F28">
            <v>127699.64761110344</v>
          </cell>
          <cell r="G28">
            <v>191549.47141665517</v>
          </cell>
          <cell r="H28">
            <v>638498.2380555172</v>
          </cell>
        </row>
        <row r="29">
          <cell r="D29">
            <v>89788.814726557102</v>
          </cell>
          <cell r="E29">
            <v>109741.88466579204</v>
          </cell>
          <cell r="F29">
            <v>79812.27975693965</v>
          </cell>
          <cell r="G29">
            <v>119718.41963540949</v>
          </cell>
        </row>
        <row r="30">
          <cell r="D30">
            <v>53873.288835934261</v>
          </cell>
          <cell r="E30">
            <v>65845.130799475199</v>
          </cell>
          <cell r="F30">
            <v>47887.367854163793</v>
          </cell>
          <cell r="G30">
            <v>71831.051781245682</v>
          </cell>
        </row>
        <row r="34">
          <cell r="D34">
            <v>21549.315534373705</v>
          </cell>
          <cell r="E34">
            <v>26338.052319790084</v>
          </cell>
          <cell r="F34">
            <v>19154.947141665514</v>
          </cell>
          <cell r="G34">
            <v>28732.420712498275</v>
          </cell>
        </row>
        <row r="35">
          <cell r="D35">
            <v>39549.315534373702</v>
          </cell>
          <cell r="E35">
            <v>44338.052319790084</v>
          </cell>
          <cell r="F35">
            <v>38154.947141665514</v>
          </cell>
          <cell r="G35">
            <v>47732.420712498279</v>
          </cell>
        </row>
      </sheetData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U65534"/>
  <sheetViews>
    <sheetView tabSelected="1" zoomScale="90" zoomScaleNormal="90" workbookViewId="0">
      <selection activeCell="C21" sqref="C21"/>
    </sheetView>
  </sheetViews>
  <sheetFormatPr defaultColWidth="8.85546875" defaultRowHeight="15" x14ac:dyDescent="0.25"/>
  <cols>
    <col min="1" max="1" width="15" style="8" customWidth="1"/>
    <col min="2" max="2" width="14" style="8" customWidth="1"/>
    <col min="3" max="3" width="10" style="8" customWidth="1"/>
    <col min="4" max="7" width="10.42578125" style="8" customWidth="1"/>
    <col min="8" max="8" width="9.7109375" style="8" customWidth="1"/>
    <col min="9" max="9" width="3.42578125" style="8" customWidth="1"/>
    <col min="10" max="10" width="14.42578125" style="8" customWidth="1"/>
    <col min="11" max="16384" width="8.85546875" style="8"/>
  </cols>
  <sheetData>
    <row r="1" spans="1:10" x14ac:dyDescent="0.25">
      <c r="A1" s="7" t="s">
        <v>0</v>
      </c>
    </row>
    <row r="2" spans="1:10" x14ac:dyDescent="0.25">
      <c r="A2" s="9" t="s">
        <v>1</v>
      </c>
      <c r="B2" s="7"/>
      <c r="C2" s="7"/>
      <c r="D2" s="7"/>
      <c r="E2" s="7"/>
      <c r="F2" s="7"/>
      <c r="G2" s="7"/>
      <c r="H2" s="7"/>
    </row>
    <row r="3" spans="1:10" x14ac:dyDescent="0.25">
      <c r="A3" s="10">
        <v>42370</v>
      </c>
      <c r="B3" s="7"/>
      <c r="C3" s="7"/>
      <c r="D3" s="7"/>
      <c r="E3" s="7"/>
      <c r="F3" s="7"/>
      <c r="G3" s="7"/>
      <c r="H3" s="7"/>
    </row>
    <row r="4" spans="1:10" x14ac:dyDescent="0.25">
      <c r="A4" s="7"/>
      <c r="B4" s="7"/>
      <c r="C4" s="7"/>
      <c r="D4" s="7"/>
      <c r="E4" s="7"/>
      <c r="F4" s="7"/>
      <c r="G4" s="7"/>
      <c r="H4" s="7"/>
    </row>
    <row r="5" spans="1:10" x14ac:dyDescent="0.25">
      <c r="A5" s="7" t="s">
        <v>2</v>
      </c>
      <c r="B5" s="7"/>
      <c r="C5" s="7"/>
      <c r="D5" s="7"/>
      <c r="E5" s="7"/>
      <c r="F5" s="7"/>
      <c r="G5" s="7"/>
      <c r="H5" s="7"/>
    </row>
    <row r="6" spans="1:10" x14ac:dyDescent="0.25">
      <c r="A6" s="7"/>
      <c r="B6" s="11"/>
      <c r="C6" s="12"/>
      <c r="D6" s="13" t="s">
        <v>3</v>
      </c>
      <c r="E6" s="13" t="s">
        <v>4</v>
      </c>
      <c r="F6" s="13" t="s">
        <v>5</v>
      </c>
      <c r="G6" s="14" t="s">
        <v>6</v>
      </c>
      <c r="H6" s="7"/>
      <c r="J6" s="7" t="s">
        <v>40</v>
      </c>
    </row>
    <row r="7" spans="1:10" x14ac:dyDescent="0.25">
      <c r="A7" s="7"/>
      <c r="B7" s="15" t="s">
        <v>7</v>
      </c>
      <c r="C7" s="16">
        <v>40</v>
      </c>
      <c r="D7" s="17"/>
      <c r="E7" s="17"/>
      <c r="F7" s="17"/>
      <c r="G7" s="18"/>
      <c r="H7" s="7"/>
      <c r="J7" s="8" t="s">
        <v>41</v>
      </c>
    </row>
    <row r="8" spans="1:10" x14ac:dyDescent="0.25">
      <c r="A8" s="7"/>
      <c r="B8" s="15" t="s">
        <v>8</v>
      </c>
      <c r="C8" s="16">
        <v>25</v>
      </c>
      <c r="D8" s="17"/>
      <c r="E8" s="17"/>
      <c r="F8" s="17"/>
      <c r="G8" s="18"/>
      <c r="H8" s="7"/>
      <c r="J8" s="8" t="s">
        <v>42</v>
      </c>
    </row>
    <row r="9" spans="1:10" x14ac:dyDescent="0.25">
      <c r="A9" s="7"/>
      <c r="B9" s="15" t="s">
        <v>9</v>
      </c>
      <c r="C9" s="17"/>
      <c r="D9" s="17">
        <v>0.9</v>
      </c>
      <c r="E9" s="17">
        <v>1.1000000000000001</v>
      </c>
      <c r="F9" s="17">
        <v>0.8</v>
      </c>
      <c r="G9" s="18">
        <v>1.2</v>
      </c>
      <c r="H9" s="7"/>
      <c r="J9" s="8" t="s">
        <v>43</v>
      </c>
    </row>
    <row r="10" spans="1:10" x14ac:dyDescent="0.25">
      <c r="A10" s="7"/>
      <c r="B10" s="15" t="s">
        <v>25</v>
      </c>
      <c r="C10" s="17">
        <v>0.15</v>
      </c>
      <c r="D10" s="17"/>
      <c r="E10" s="17"/>
      <c r="F10" s="17"/>
      <c r="G10" s="18"/>
      <c r="H10" s="7"/>
      <c r="J10" s="8" t="s">
        <v>42</v>
      </c>
    </row>
    <row r="11" spans="1:10" x14ac:dyDescent="0.25">
      <c r="A11" s="7"/>
      <c r="B11" s="15" t="s">
        <v>10</v>
      </c>
      <c r="C11" s="19"/>
      <c r="D11" s="17"/>
      <c r="E11" s="17"/>
      <c r="F11" s="17"/>
      <c r="G11" s="18"/>
      <c r="H11" s="7"/>
    </row>
    <row r="12" spans="1:10" x14ac:dyDescent="0.25">
      <c r="A12" s="7"/>
      <c r="B12" s="15"/>
      <c r="C12" s="17">
        <v>35</v>
      </c>
      <c r="D12" s="17"/>
      <c r="E12" s="17"/>
      <c r="F12" s="17"/>
      <c r="G12" s="18"/>
      <c r="H12" s="7"/>
      <c r="J12" s="8" t="s">
        <v>44</v>
      </c>
    </row>
    <row r="13" spans="1:10" x14ac:dyDescent="0.25">
      <c r="A13" s="7"/>
      <c r="B13" s="15"/>
      <c r="C13" s="17">
        <v>3000</v>
      </c>
      <c r="D13" s="17"/>
      <c r="E13" s="17"/>
      <c r="F13" s="17"/>
      <c r="G13" s="18"/>
      <c r="H13" s="7"/>
    </row>
    <row r="14" spans="1:10" x14ac:dyDescent="0.25">
      <c r="A14" s="7"/>
      <c r="B14" s="15" t="s">
        <v>21</v>
      </c>
      <c r="C14" s="17"/>
      <c r="D14" s="17">
        <v>8000</v>
      </c>
      <c r="E14" s="17">
        <v>8000</v>
      </c>
      <c r="F14" s="17">
        <v>9000</v>
      </c>
      <c r="G14" s="18">
        <v>9000</v>
      </c>
      <c r="H14" s="7"/>
      <c r="J14" s="8" t="s">
        <v>44</v>
      </c>
    </row>
    <row r="15" spans="1:10" x14ac:dyDescent="0.25">
      <c r="A15" s="7"/>
      <c r="B15" s="20" t="s">
        <v>11</v>
      </c>
      <c r="C15" s="21">
        <v>40000</v>
      </c>
      <c r="D15" s="22"/>
      <c r="E15" s="22"/>
      <c r="F15" s="22"/>
      <c r="G15" s="23"/>
      <c r="H15" s="7"/>
      <c r="J15" s="8" t="s">
        <v>45</v>
      </c>
    </row>
    <row r="16" spans="1:10" x14ac:dyDescent="0.25">
      <c r="A16" s="7"/>
      <c r="B16" s="7"/>
      <c r="C16" s="7"/>
      <c r="D16" s="7"/>
      <c r="E16" s="7"/>
      <c r="F16" s="7"/>
      <c r="G16" s="7"/>
      <c r="H16" s="7"/>
    </row>
    <row r="17" spans="1:10" x14ac:dyDescent="0.25">
      <c r="A17" s="7" t="s">
        <v>37</v>
      </c>
      <c r="B17" s="7"/>
      <c r="C17" s="7"/>
      <c r="D17" s="7"/>
      <c r="E17" s="7"/>
      <c r="F17" s="7"/>
      <c r="G17" s="7"/>
      <c r="H17" s="24" t="s">
        <v>12</v>
      </c>
    </row>
    <row r="18" spans="1:10" x14ac:dyDescent="0.25">
      <c r="A18" s="7"/>
      <c r="B18" s="25" t="s">
        <v>13</v>
      </c>
      <c r="C18" s="26"/>
      <c r="D18" s="72">
        <v>10000</v>
      </c>
      <c r="E18" s="72">
        <v>10000</v>
      </c>
      <c r="F18" s="73">
        <v>10000</v>
      </c>
      <c r="G18" s="74">
        <v>10000</v>
      </c>
      <c r="H18" s="27">
        <f>SUM(D18:G18)</f>
        <v>40000</v>
      </c>
      <c r="J18" s="8" t="s">
        <v>33</v>
      </c>
    </row>
    <row r="19" spans="1:10" x14ac:dyDescent="0.25">
      <c r="A19" s="7"/>
      <c r="B19" s="28" t="s">
        <v>14</v>
      </c>
      <c r="C19" s="7"/>
      <c r="D19" s="7"/>
      <c r="E19" s="7"/>
      <c r="F19" s="7" t="s">
        <v>14</v>
      </c>
      <c r="G19" s="7"/>
      <c r="H19" s="7"/>
    </row>
    <row r="20" spans="1:10" x14ac:dyDescent="0.25">
      <c r="A20" s="7" t="s">
        <v>15</v>
      </c>
      <c r="B20" s="7"/>
      <c r="C20" s="7"/>
      <c r="D20" s="7" t="s">
        <v>14</v>
      </c>
      <c r="E20" s="7"/>
      <c r="F20" s="7"/>
      <c r="G20" s="7"/>
      <c r="H20" s="7" t="s">
        <v>14</v>
      </c>
    </row>
    <row r="21" spans="1:10" x14ac:dyDescent="0.25">
      <c r="A21" s="7"/>
      <c r="B21" s="25" t="s">
        <v>16</v>
      </c>
      <c r="C21" s="75">
        <f>H37</f>
        <v>69662.103562491364</v>
      </c>
      <c r="D21" s="7"/>
      <c r="E21" s="25" t="s">
        <v>38</v>
      </c>
      <c r="F21" s="29">
        <v>69662.103562491364</v>
      </c>
      <c r="G21" s="7"/>
      <c r="H21" s="7" t="s">
        <v>14</v>
      </c>
    </row>
    <row r="22" spans="1:10" x14ac:dyDescent="0.25">
      <c r="A22" s="7"/>
      <c r="B22" s="7"/>
      <c r="C22" s="27"/>
      <c r="D22" s="30"/>
      <c r="E22" s="7"/>
      <c r="F22" s="7"/>
      <c r="G22" s="7"/>
      <c r="H22" s="7"/>
    </row>
    <row r="23" spans="1:10" x14ac:dyDescent="0.25">
      <c r="A23" s="7" t="s">
        <v>39</v>
      </c>
      <c r="B23" s="7"/>
      <c r="C23" s="7"/>
      <c r="H23" s="7"/>
    </row>
    <row r="24" spans="1:10" x14ac:dyDescent="0.25">
      <c r="A24" s="7"/>
      <c r="B24" s="11" t="s">
        <v>17</v>
      </c>
      <c r="C24" s="12"/>
      <c r="D24" s="13" t="s">
        <v>3</v>
      </c>
      <c r="E24" s="13" t="s">
        <v>4</v>
      </c>
      <c r="F24" s="13" t="s">
        <v>5</v>
      </c>
      <c r="G24" s="13" t="s">
        <v>6</v>
      </c>
      <c r="H24" s="14" t="s">
        <v>12</v>
      </c>
    </row>
    <row r="25" spans="1:10" x14ac:dyDescent="0.25">
      <c r="A25" s="7"/>
      <c r="B25" s="15" t="s">
        <v>9</v>
      </c>
      <c r="C25" s="17"/>
      <c r="D25" s="31">
        <f>D9</f>
        <v>0.9</v>
      </c>
      <c r="E25" s="31">
        <f>E9</f>
        <v>1.1000000000000001</v>
      </c>
      <c r="F25" s="31">
        <f>F9</f>
        <v>0.8</v>
      </c>
      <c r="G25" s="31">
        <f>G9</f>
        <v>1.2</v>
      </c>
      <c r="H25" s="32"/>
    </row>
    <row r="26" spans="1:10" x14ac:dyDescent="0.25">
      <c r="A26" s="7"/>
      <c r="B26" s="15"/>
      <c r="C26" s="17"/>
      <c r="D26" s="19"/>
      <c r="E26" s="19"/>
      <c r="F26" s="19"/>
      <c r="G26" s="19"/>
      <c r="H26" s="32"/>
    </row>
    <row r="27" spans="1:10" x14ac:dyDescent="0.25">
      <c r="A27" s="7"/>
      <c r="B27" s="15" t="s">
        <v>18</v>
      </c>
      <c r="C27" s="17"/>
      <c r="D27" s="33">
        <f>$C$12*D25*($C$13+D18)^0.5</f>
        <v>3591.5525890622844</v>
      </c>
      <c r="E27" s="33">
        <f>$C$12*E25*($C$13+E18)^0.5</f>
        <v>4389.6753866316812</v>
      </c>
      <c r="F27" s="33">
        <f>$C$12*F25*($C$13+F18)^0.5</f>
        <v>3192.4911902775862</v>
      </c>
      <c r="G27" s="33">
        <f>$C$12*G25*($C$13+G18)^0.5</f>
        <v>4788.7367854163795</v>
      </c>
      <c r="H27" s="34">
        <f>SUM(D27:G27)</f>
        <v>15962.455951387932</v>
      </c>
      <c r="J27" s="8" t="s">
        <v>35</v>
      </c>
    </row>
    <row r="28" spans="1:10" x14ac:dyDescent="0.25">
      <c r="A28" s="7"/>
      <c r="B28" s="15" t="s">
        <v>19</v>
      </c>
      <c r="C28" s="17"/>
      <c r="D28" s="33">
        <f>$C$7*D27</f>
        <v>143662.10356249136</v>
      </c>
      <c r="E28" s="33">
        <f>$C$7*E27</f>
        <v>175587.01546526724</v>
      </c>
      <c r="F28" s="33">
        <f>$C$7*F27</f>
        <v>127699.64761110344</v>
      </c>
      <c r="G28" s="33">
        <f>$C$7*G27</f>
        <v>191549.47141665517</v>
      </c>
      <c r="H28" s="34">
        <f>SUM(D28:G28)</f>
        <v>638498.2380555172</v>
      </c>
      <c r="J28" s="8" t="s">
        <v>26</v>
      </c>
    </row>
    <row r="29" spans="1:10" x14ac:dyDescent="0.25">
      <c r="A29" s="7"/>
      <c r="B29" s="15" t="s">
        <v>46</v>
      </c>
      <c r="C29" s="17"/>
      <c r="D29" s="33">
        <f>$C$8*D27</f>
        <v>89788.814726557102</v>
      </c>
      <c r="E29" s="33">
        <f>$C$8*E27</f>
        <v>109741.88466579204</v>
      </c>
      <c r="F29" s="33">
        <f>$C$8*F27</f>
        <v>79812.27975693965</v>
      </c>
      <c r="G29" s="33">
        <f>$C$8*G27</f>
        <v>119718.41963540949</v>
      </c>
      <c r="H29" s="34">
        <f>SUM(D29:G29)</f>
        <v>399061.39878469828</v>
      </c>
      <c r="J29" s="8" t="s">
        <v>27</v>
      </c>
    </row>
    <row r="30" spans="1:10" x14ac:dyDescent="0.25">
      <c r="A30" s="7"/>
      <c r="B30" s="15" t="s">
        <v>20</v>
      </c>
      <c r="C30" s="17"/>
      <c r="D30" s="33">
        <f>D28-D29</f>
        <v>53873.288835934261</v>
      </c>
      <c r="E30" s="33">
        <f>E28-E29</f>
        <v>65845.130799475199</v>
      </c>
      <c r="F30" s="33">
        <f>F28-F29</f>
        <v>47887.367854163793</v>
      </c>
      <c r="G30" s="33">
        <f>G28-G29</f>
        <v>71831.051781245682</v>
      </c>
      <c r="H30" s="34">
        <f>SUM(D30:G30)</f>
        <v>239436.83927081892</v>
      </c>
      <c r="J30" s="8" t="s">
        <v>29</v>
      </c>
    </row>
    <row r="31" spans="1:10" x14ac:dyDescent="0.25">
      <c r="A31" s="7"/>
      <c r="B31" s="15"/>
      <c r="C31" s="17"/>
      <c r="D31" s="33"/>
      <c r="E31" s="33"/>
      <c r="F31" s="33"/>
      <c r="G31" s="33"/>
      <c r="H31" s="34"/>
    </row>
    <row r="32" spans="1:10" x14ac:dyDescent="0.25">
      <c r="A32" s="7"/>
      <c r="B32" s="15" t="s">
        <v>21</v>
      </c>
      <c r="C32" s="17"/>
      <c r="D32" s="33">
        <f>D14</f>
        <v>8000</v>
      </c>
      <c r="E32" s="33">
        <f>E14</f>
        <v>8000</v>
      </c>
      <c r="F32" s="33">
        <f>F14</f>
        <v>9000</v>
      </c>
      <c r="G32" s="33">
        <f>G14</f>
        <v>9000</v>
      </c>
      <c r="H32" s="34">
        <f>SUM(D32:G32)</f>
        <v>34000</v>
      </c>
      <c r="J32" s="8" t="s">
        <v>28</v>
      </c>
    </row>
    <row r="33" spans="1:10" x14ac:dyDescent="0.25">
      <c r="A33" s="7"/>
      <c r="B33" s="15" t="s">
        <v>22</v>
      </c>
      <c r="C33" s="17"/>
      <c r="D33" s="33">
        <f>D18</f>
        <v>10000</v>
      </c>
      <c r="E33" s="33">
        <f>E18</f>
        <v>10000</v>
      </c>
      <c r="F33" s="33">
        <f>F18</f>
        <v>10000</v>
      </c>
      <c r="G33" s="33">
        <f>G18</f>
        <v>10000</v>
      </c>
      <c r="H33" s="34">
        <f>SUM(D33:G33)</f>
        <v>40000</v>
      </c>
      <c r="J33" s="8" t="s">
        <v>30</v>
      </c>
    </row>
    <row r="34" spans="1:10" x14ac:dyDescent="0.25">
      <c r="A34" s="7"/>
      <c r="B34" s="15" t="s">
        <v>23</v>
      </c>
      <c r="C34" s="17"/>
      <c r="D34" s="33">
        <f>$C$10*D28</f>
        <v>21549.315534373705</v>
      </c>
      <c r="E34" s="33">
        <f>$C$10*E28</f>
        <v>26338.052319790084</v>
      </c>
      <c r="F34" s="33">
        <f>$C$10*F28</f>
        <v>19154.947141665514</v>
      </c>
      <c r="G34" s="33">
        <f>$C$10*G28</f>
        <v>28732.420712498275</v>
      </c>
      <c r="H34" s="34">
        <f>SUM(D34:G34)</f>
        <v>95774.735708327586</v>
      </c>
      <c r="J34" s="8" t="s">
        <v>31</v>
      </c>
    </row>
    <row r="35" spans="1:10" x14ac:dyDescent="0.25">
      <c r="A35" s="7"/>
      <c r="B35" s="15" t="s">
        <v>32</v>
      </c>
      <c r="C35" s="17"/>
      <c r="D35" s="33">
        <f>SUM(D32:D34)</f>
        <v>39549.315534373702</v>
      </c>
      <c r="E35" s="33">
        <f>SUM(E32:E34)</f>
        <v>44338.052319790084</v>
      </c>
      <c r="F35" s="33">
        <f>SUM(F32:F34)</f>
        <v>38154.947141665514</v>
      </c>
      <c r="G35" s="33">
        <f>SUM(G32:G34)</f>
        <v>47732.420712498279</v>
      </c>
      <c r="H35" s="34">
        <f>SUM(D35:G35)</f>
        <v>169774.73570832756</v>
      </c>
      <c r="J35" s="8" t="s">
        <v>33</v>
      </c>
    </row>
    <row r="36" spans="1:10" x14ac:dyDescent="0.25">
      <c r="A36" s="7"/>
      <c r="B36" s="15"/>
      <c r="C36" s="17"/>
      <c r="D36" s="33"/>
      <c r="E36" s="33"/>
      <c r="F36" s="33"/>
      <c r="G36" s="33"/>
      <c r="H36" s="34"/>
    </row>
    <row r="37" spans="1:10" x14ac:dyDescent="0.25">
      <c r="A37" s="7"/>
      <c r="B37" s="15" t="s">
        <v>16</v>
      </c>
      <c r="C37" s="17"/>
      <c r="D37" s="33">
        <f>D30-D35</f>
        <v>14323.97330156056</v>
      </c>
      <c r="E37" s="33">
        <f>E30-E35</f>
        <v>21507.078479685115</v>
      </c>
      <c r="F37" s="33">
        <f>F30-F35</f>
        <v>9732.4207124982786</v>
      </c>
      <c r="G37" s="33">
        <f>G30-G35</f>
        <v>24098.631068747403</v>
      </c>
      <c r="H37" s="34">
        <f>SUM(D37:G37)</f>
        <v>69662.103562491364</v>
      </c>
      <c r="J37" s="8" t="s">
        <v>67</v>
      </c>
    </row>
    <row r="38" spans="1:10" x14ac:dyDescent="0.25">
      <c r="A38" s="7"/>
      <c r="B38" s="20" t="s">
        <v>24</v>
      </c>
      <c r="C38" s="22"/>
      <c r="D38" s="35">
        <f>D37/D28</f>
        <v>9.9705997241852973E-2</v>
      </c>
      <c r="E38" s="35">
        <f>E37/E28</f>
        <v>0.12248672501606143</v>
      </c>
      <c r="F38" s="35">
        <f>F37/F28</f>
        <v>7.6213371724700413E-2</v>
      </c>
      <c r="G38" s="35">
        <f>G37/G28</f>
        <v>0.12580891448313355</v>
      </c>
      <c r="H38" s="36">
        <f>H37/H28</f>
        <v>0.10910304744871398</v>
      </c>
      <c r="J38" s="8" t="s">
        <v>34</v>
      </c>
    </row>
    <row r="65534" spans="255:255" x14ac:dyDescent="0.25">
      <c r="IU65534" s="8">
        <v>0</v>
      </c>
    </row>
  </sheetData>
  <scenarios current="1" show="0" sqref="C21">
    <scenario name="Optimistic" locked="1" count="2" user="Baker, Kenneth R." comment="Example in Chapter 4.">
      <inputCells r="C7" val="50" numFmtId="7"/>
      <inputCells r="C8" val="20" numFmtId="7"/>
    </scenario>
    <scenario name="Pessimistic" locked="1" count="2" user="Baker, Kenneth R." comment="Example in Chapter 4._x000a__x000a_">
      <inputCells r="C7" val="35" numFmtId="7"/>
      <inputCells r="C8" val="30" numFmtId="7"/>
    </scenario>
  </scenarios>
  <phoneticPr fontId="0" type="noConversion"/>
  <printOptions horizontalCentered="1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U65534"/>
  <sheetViews>
    <sheetView zoomScale="90" zoomScaleNormal="90" workbookViewId="0">
      <selection activeCell="A4" sqref="A4"/>
    </sheetView>
  </sheetViews>
  <sheetFormatPr defaultColWidth="8.85546875" defaultRowHeight="15" x14ac:dyDescent="0.25"/>
  <cols>
    <col min="1" max="1" width="15" style="8" customWidth="1"/>
    <col min="2" max="2" width="14" style="8" customWidth="1"/>
    <col min="3" max="3" width="10" style="8" customWidth="1"/>
    <col min="4" max="7" width="10.42578125" style="8" customWidth="1"/>
    <col min="8" max="8" width="9.7109375" style="8" customWidth="1"/>
    <col min="9" max="9" width="3.42578125" style="8" customWidth="1"/>
    <col min="10" max="10" width="14.42578125" style="8" customWidth="1"/>
    <col min="11" max="16384" width="8.85546875" style="8"/>
  </cols>
  <sheetData>
    <row r="1" spans="1:10" x14ac:dyDescent="0.25">
      <c r="A1" s="7" t="s">
        <v>0</v>
      </c>
    </row>
    <row r="2" spans="1:10" x14ac:dyDescent="0.25">
      <c r="A2" s="68" t="s">
        <v>1</v>
      </c>
      <c r="B2" s="7"/>
      <c r="C2" s="7"/>
      <c r="D2" s="7"/>
      <c r="E2" s="7"/>
      <c r="F2" s="7"/>
      <c r="G2" s="7"/>
      <c r="H2" s="7"/>
    </row>
    <row r="3" spans="1:10" x14ac:dyDescent="0.25">
      <c r="A3" s="10">
        <v>42370</v>
      </c>
      <c r="B3" s="7"/>
      <c r="C3" s="7"/>
      <c r="D3" s="7"/>
      <c r="E3" s="7"/>
      <c r="F3" s="7"/>
      <c r="G3" s="7"/>
      <c r="H3" s="7"/>
    </row>
    <row r="4" spans="1:10" x14ac:dyDescent="0.25">
      <c r="A4" s="7"/>
      <c r="B4" s="7"/>
      <c r="C4" s="7"/>
      <c r="D4" s="7"/>
      <c r="E4" s="7"/>
      <c r="F4" s="7"/>
      <c r="G4" s="7"/>
      <c r="H4" s="7"/>
    </row>
    <row r="5" spans="1:10" x14ac:dyDescent="0.25">
      <c r="A5" s="7" t="s">
        <v>2</v>
      </c>
      <c r="B5" s="7"/>
      <c r="C5" s="7"/>
      <c r="D5" s="7"/>
      <c r="E5" s="7"/>
      <c r="F5" s="7"/>
      <c r="G5" s="7"/>
      <c r="H5" s="7"/>
    </row>
    <row r="6" spans="1:10" x14ac:dyDescent="0.25">
      <c r="A6" s="7"/>
      <c r="B6" s="11"/>
      <c r="C6" s="12"/>
      <c r="D6" s="13" t="s">
        <v>3</v>
      </c>
      <c r="E6" s="13" t="s">
        <v>4</v>
      </c>
      <c r="F6" s="13" t="s">
        <v>5</v>
      </c>
      <c r="G6" s="14" t="s">
        <v>6</v>
      </c>
      <c r="H6" s="7"/>
      <c r="J6" s="7" t="s">
        <v>40</v>
      </c>
    </row>
    <row r="7" spans="1:10" x14ac:dyDescent="0.25">
      <c r="A7" s="7"/>
      <c r="B7" s="15" t="s">
        <v>7</v>
      </c>
      <c r="C7" s="16">
        <v>40</v>
      </c>
      <c r="D7" s="17"/>
      <c r="E7" s="17"/>
      <c r="F7" s="17"/>
      <c r="G7" s="18"/>
      <c r="H7" s="7"/>
      <c r="J7" s="8" t="s">
        <v>41</v>
      </c>
    </row>
    <row r="8" spans="1:10" x14ac:dyDescent="0.25">
      <c r="A8" s="7"/>
      <c r="B8" s="15" t="s">
        <v>8</v>
      </c>
      <c r="C8" s="16">
        <v>25</v>
      </c>
      <c r="D8" s="17"/>
      <c r="E8" s="17"/>
      <c r="F8" s="17"/>
      <c r="G8" s="18"/>
      <c r="H8" s="7"/>
      <c r="J8" s="8" t="s">
        <v>42</v>
      </c>
    </row>
    <row r="9" spans="1:10" x14ac:dyDescent="0.25">
      <c r="A9" s="7"/>
      <c r="B9" s="15" t="s">
        <v>9</v>
      </c>
      <c r="C9" s="17"/>
      <c r="D9" s="17">
        <v>0.9</v>
      </c>
      <c r="E9" s="17">
        <v>1.1000000000000001</v>
      </c>
      <c r="F9" s="17">
        <v>0.8</v>
      </c>
      <c r="G9" s="18">
        <v>1.2</v>
      </c>
      <c r="H9" s="7"/>
      <c r="J9" s="8" t="s">
        <v>43</v>
      </c>
    </row>
    <row r="10" spans="1:10" x14ac:dyDescent="0.25">
      <c r="A10" s="7"/>
      <c r="B10" s="15" t="s">
        <v>25</v>
      </c>
      <c r="C10" s="17">
        <v>0.15</v>
      </c>
      <c r="D10" s="17"/>
      <c r="E10" s="17"/>
      <c r="F10" s="17"/>
      <c r="G10" s="18"/>
      <c r="H10" s="7"/>
      <c r="J10" s="8" t="s">
        <v>42</v>
      </c>
    </row>
    <row r="11" spans="1:10" x14ac:dyDescent="0.25">
      <c r="A11" s="7"/>
      <c r="B11" s="15" t="s">
        <v>10</v>
      </c>
      <c r="C11" s="19"/>
      <c r="D11" s="17"/>
      <c r="E11" s="17"/>
      <c r="F11" s="17"/>
      <c r="G11" s="18"/>
      <c r="H11" s="7"/>
    </row>
    <row r="12" spans="1:10" x14ac:dyDescent="0.25">
      <c r="A12" s="7"/>
      <c r="B12" s="15"/>
      <c r="C12" s="17">
        <v>35</v>
      </c>
      <c r="D12" s="17"/>
      <c r="E12" s="17"/>
      <c r="F12" s="17"/>
      <c r="G12" s="18"/>
      <c r="H12" s="7"/>
      <c r="J12" s="8" t="s">
        <v>44</v>
      </c>
    </row>
    <row r="13" spans="1:10" x14ac:dyDescent="0.25">
      <c r="A13" s="7"/>
      <c r="B13" s="15"/>
      <c r="C13" s="17">
        <v>3000</v>
      </c>
      <c r="D13" s="17"/>
      <c r="E13" s="17"/>
      <c r="F13" s="17"/>
      <c r="G13" s="18"/>
      <c r="H13" s="7"/>
    </row>
    <row r="14" spans="1:10" x14ac:dyDescent="0.25">
      <c r="A14" s="7"/>
      <c r="B14" s="15" t="s">
        <v>21</v>
      </c>
      <c r="C14" s="17"/>
      <c r="D14" s="17">
        <v>8000</v>
      </c>
      <c r="E14" s="17">
        <v>8000</v>
      </c>
      <c r="F14" s="17">
        <v>9000</v>
      </c>
      <c r="G14" s="18">
        <v>9000</v>
      </c>
      <c r="H14" s="7"/>
      <c r="J14" s="8" t="s">
        <v>44</v>
      </c>
    </row>
    <row r="15" spans="1:10" x14ac:dyDescent="0.25">
      <c r="A15" s="7"/>
      <c r="B15" s="20" t="s">
        <v>11</v>
      </c>
      <c r="C15" s="21">
        <v>40000</v>
      </c>
      <c r="D15" s="22"/>
      <c r="E15" s="22"/>
      <c r="F15" s="22"/>
      <c r="G15" s="23"/>
      <c r="H15" s="7"/>
      <c r="J15" s="8" t="s">
        <v>45</v>
      </c>
    </row>
    <row r="16" spans="1:10" x14ac:dyDescent="0.25">
      <c r="A16" s="7"/>
      <c r="B16" s="7"/>
      <c r="C16" s="7"/>
      <c r="D16" s="7"/>
      <c r="E16" s="7"/>
      <c r="F16" s="7"/>
      <c r="G16" s="7"/>
      <c r="H16" s="7"/>
    </row>
    <row r="17" spans="1:10" x14ac:dyDescent="0.25">
      <c r="A17" s="7" t="s">
        <v>37</v>
      </c>
      <c r="B17" s="7"/>
      <c r="C17" s="7"/>
      <c r="D17" s="7"/>
      <c r="E17" s="7"/>
      <c r="F17" s="7"/>
      <c r="G17" s="7"/>
      <c r="H17" s="24" t="s">
        <v>12</v>
      </c>
    </row>
    <row r="18" spans="1:10" x14ac:dyDescent="0.25">
      <c r="A18" s="7"/>
      <c r="B18" s="25" t="s">
        <v>13</v>
      </c>
      <c r="C18" s="26"/>
      <c r="D18" s="72">
        <v>10000</v>
      </c>
      <c r="E18" s="72">
        <v>10000</v>
      </c>
      <c r="F18" s="73">
        <v>10000</v>
      </c>
      <c r="G18" s="74">
        <v>10000</v>
      </c>
      <c r="H18" s="27">
        <f>SUM(D18:G18)</f>
        <v>40000</v>
      </c>
      <c r="J18" s="8" t="s">
        <v>33</v>
      </c>
    </row>
    <row r="19" spans="1:10" x14ac:dyDescent="0.25">
      <c r="A19" s="7"/>
      <c r="B19" s="28" t="s">
        <v>14</v>
      </c>
      <c r="C19" s="7"/>
      <c r="D19" s="7"/>
      <c r="E19" s="7"/>
      <c r="F19" s="7" t="s">
        <v>14</v>
      </c>
      <c r="G19" s="7"/>
      <c r="H19" s="7"/>
    </row>
    <row r="20" spans="1:10" x14ac:dyDescent="0.25">
      <c r="A20" s="7" t="s">
        <v>15</v>
      </c>
      <c r="B20" s="7"/>
      <c r="C20" s="7"/>
      <c r="D20" s="7" t="s">
        <v>14</v>
      </c>
      <c r="E20" s="7"/>
      <c r="F20" s="7"/>
      <c r="G20" s="7"/>
      <c r="H20" s="7" t="s">
        <v>14</v>
      </c>
    </row>
    <row r="21" spans="1:10" x14ac:dyDescent="0.25">
      <c r="A21" s="7"/>
      <c r="B21" s="25" t="s">
        <v>16</v>
      </c>
      <c r="C21" s="75">
        <f>H37</f>
        <v>69662.103562491364</v>
      </c>
      <c r="D21" s="7"/>
      <c r="E21" s="25" t="s">
        <v>38</v>
      </c>
      <c r="F21" s="29">
        <v>69662.103562491364</v>
      </c>
      <c r="G21" s="7"/>
      <c r="H21" s="7" t="s">
        <v>14</v>
      </c>
    </row>
    <row r="22" spans="1:10" x14ac:dyDescent="0.25">
      <c r="A22" s="7"/>
      <c r="B22" s="7"/>
      <c r="C22" s="27"/>
      <c r="D22" s="30"/>
      <c r="E22" s="7"/>
      <c r="F22" s="7"/>
      <c r="G22" s="7"/>
      <c r="H22" s="7"/>
    </row>
    <row r="23" spans="1:10" x14ac:dyDescent="0.25">
      <c r="A23" s="7" t="s">
        <v>39</v>
      </c>
      <c r="B23" s="7"/>
      <c r="C23" s="7"/>
      <c r="H23" s="7"/>
    </row>
    <row r="24" spans="1:10" x14ac:dyDescent="0.25">
      <c r="A24" s="7"/>
      <c r="B24" s="11" t="s">
        <v>17</v>
      </c>
      <c r="C24" s="12"/>
      <c r="D24" s="13" t="s">
        <v>3</v>
      </c>
      <c r="E24" s="13" t="s">
        <v>4</v>
      </c>
      <c r="F24" s="13" t="s">
        <v>5</v>
      </c>
      <c r="G24" s="13" t="s">
        <v>6</v>
      </c>
      <c r="H24" s="14" t="s">
        <v>12</v>
      </c>
    </row>
    <row r="25" spans="1:10" x14ac:dyDescent="0.25">
      <c r="A25" s="7"/>
      <c r="B25" s="15" t="s">
        <v>9</v>
      </c>
      <c r="C25" s="17"/>
      <c r="D25" s="31">
        <f>D9</f>
        <v>0.9</v>
      </c>
      <c r="E25" s="31">
        <f>E9</f>
        <v>1.1000000000000001</v>
      </c>
      <c r="F25" s="31">
        <f>F9</f>
        <v>0.8</v>
      </c>
      <c r="G25" s="31">
        <f>G9</f>
        <v>1.2</v>
      </c>
      <c r="H25" s="32"/>
    </row>
    <row r="26" spans="1:10" x14ac:dyDescent="0.25">
      <c r="A26" s="7"/>
      <c r="B26" s="15"/>
      <c r="C26" s="17"/>
      <c r="D26" s="19"/>
      <c r="E26" s="19"/>
      <c r="F26" s="19"/>
      <c r="G26" s="19"/>
      <c r="H26" s="32"/>
    </row>
    <row r="27" spans="1:10" x14ac:dyDescent="0.25">
      <c r="A27" s="7"/>
      <c r="B27" s="15" t="s">
        <v>18</v>
      </c>
      <c r="C27" s="17"/>
      <c r="D27" s="33">
        <f>$C$12*D25*($C$13+D18)^0.5</f>
        <v>3591.5525890622844</v>
      </c>
      <c r="E27" s="33">
        <f>$C$12*E25*($C$13+E18)^0.5</f>
        <v>4389.6753866316812</v>
      </c>
      <c r="F27" s="33">
        <f>$C$12*F25*($C$13+F18)^0.5</f>
        <v>3192.4911902775862</v>
      </c>
      <c r="G27" s="33">
        <f>$C$12*G25*($C$13+G18)^0.5</f>
        <v>4788.7367854163795</v>
      </c>
      <c r="H27" s="34">
        <f>SUM(D27:G27)</f>
        <v>15962.455951387932</v>
      </c>
      <c r="J27" s="8" t="s">
        <v>35</v>
      </c>
    </row>
    <row r="28" spans="1:10" x14ac:dyDescent="0.25">
      <c r="A28" s="7"/>
      <c r="B28" s="15" t="s">
        <v>19</v>
      </c>
      <c r="C28" s="17"/>
      <c r="D28" s="33">
        <f>$C$7*D27</f>
        <v>143662.10356249136</v>
      </c>
      <c r="E28" s="33">
        <f>$C$7*E27</f>
        <v>175587.01546526724</v>
      </c>
      <c r="F28" s="33">
        <f>$C$7*F27</f>
        <v>127699.64761110344</v>
      </c>
      <c r="G28" s="33">
        <f>$C$7*G27</f>
        <v>191549.47141665517</v>
      </c>
      <c r="H28" s="34">
        <f>SUM(D28:G28)</f>
        <v>638498.2380555172</v>
      </c>
      <c r="J28" s="8" t="s">
        <v>26</v>
      </c>
    </row>
    <row r="29" spans="1:10" x14ac:dyDescent="0.25">
      <c r="A29" s="7"/>
      <c r="B29" s="15" t="s">
        <v>46</v>
      </c>
      <c r="C29" s="17"/>
      <c r="D29" s="33">
        <f>$C$8*D27</f>
        <v>89788.814726557102</v>
      </c>
      <c r="E29" s="33">
        <f>$C$8*E27</f>
        <v>109741.88466579204</v>
      </c>
      <c r="F29" s="33">
        <f>$C$8*F27</f>
        <v>79812.27975693965</v>
      </c>
      <c r="G29" s="33">
        <f>$C$8*G27</f>
        <v>119718.41963540949</v>
      </c>
      <c r="H29" s="34">
        <f>SUM(D29:G29)</f>
        <v>399061.39878469828</v>
      </c>
      <c r="J29" s="8" t="s">
        <v>27</v>
      </c>
    </row>
    <row r="30" spans="1:10" x14ac:dyDescent="0.25">
      <c r="A30" s="7"/>
      <c r="B30" s="15" t="s">
        <v>20</v>
      </c>
      <c r="C30" s="17"/>
      <c r="D30" s="33">
        <f>D28-D29</f>
        <v>53873.288835934261</v>
      </c>
      <c r="E30" s="33">
        <f>E28-E29</f>
        <v>65845.130799475199</v>
      </c>
      <c r="F30" s="33">
        <f>F28-F29</f>
        <v>47887.367854163793</v>
      </c>
      <c r="G30" s="33">
        <f>G28-G29</f>
        <v>71831.051781245682</v>
      </c>
      <c r="H30" s="34">
        <f>SUM(D30:G30)</f>
        <v>239436.83927081892</v>
      </c>
      <c r="J30" s="8" t="s">
        <v>29</v>
      </c>
    </row>
    <row r="31" spans="1:10" x14ac:dyDescent="0.25">
      <c r="A31" s="7"/>
      <c r="B31" s="15"/>
      <c r="C31" s="17"/>
      <c r="D31" s="33"/>
      <c r="E31" s="33"/>
      <c r="F31" s="33"/>
      <c r="G31" s="33"/>
      <c r="H31" s="34"/>
    </row>
    <row r="32" spans="1:10" x14ac:dyDescent="0.25">
      <c r="A32" s="7"/>
      <c r="B32" s="15" t="s">
        <v>21</v>
      </c>
      <c r="C32" s="17"/>
      <c r="D32" s="33">
        <f>D14</f>
        <v>8000</v>
      </c>
      <c r="E32" s="33">
        <f>E14</f>
        <v>8000</v>
      </c>
      <c r="F32" s="33">
        <f>F14</f>
        <v>9000</v>
      </c>
      <c r="G32" s="33">
        <f>G14</f>
        <v>9000</v>
      </c>
      <c r="H32" s="34">
        <f>SUM(D32:G32)</f>
        <v>34000</v>
      </c>
      <c r="J32" s="8" t="s">
        <v>28</v>
      </c>
    </row>
    <row r="33" spans="1:10" x14ac:dyDescent="0.25">
      <c r="A33" s="7"/>
      <c r="B33" s="15" t="s">
        <v>22</v>
      </c>
      <c r="C33" s="17"/>
      <c r="D33" s="33">
        <f>D18</f>
        <v>10000</v>
      </c>
      <c r="E33" s="33">
        <f>E18</f>
        <v>10000</v>
      </c>
      <c r="F33" s="33">
        <f>F18</f>
        <v>10000</v>
      </c>
      <c r="G33" s="33">
        <f>G18</f>
        <v>10000</v>
      </c>
      <c r="H33" s="34">
        <f>SUM(D33:G33)</f>
        <v>40000</v>
      </c>
      <c r="J33" s="8" t="s">
        <v>30</v>
      </c>
    </row>
    <row r="34" spans="1:10" x14ac:dyDescent="0.25">
      <c r="A34" s="7"/>
      <c r="B34" s="15" t="s">
        <v>23</v>
      </c>
      <c r="C34" s="17"/>
      <c r="D34" s="33">
        <f>$C$10*D28</f>
        <v>21549.315534373705</v>
      </c>
      <c r="E34" s="33">
        <f>$C$10*E28</f>
        <v>26338.052319790084</v>
      </c>
      <c r="F34" s="33">
        <f>$C$10*F28</f>
        <v>19154.947141665514</v>
      </c>
      <c r="G34" s="33">
        <f>$C$10*G28</f>
        <v>28732.420712498275</v>
      </c>
      <c r="H34" s="34">
        <f>SUM(D34:G34)</f>
        <v>95774.735708327586</v>
      </c>
      <c r="J34" s="8" t="s">
        <v>31</v>
      </c>
    </row>
    <row r="35" spans="1:10" x14ac:dyDescent="0.25">
      <c r="A35" s="7"/>
      <c r="B35" s="15" t="s">
        <v>32</v>
      </c>
      <c r="C35" s="17"/>
      <c r="D35" s="33">
        <f>SUM(D32:D34)</f>
        <v>39549.315534373702</v>
      </c>
      <c r="E35" s="33">
        <f>SUM(E32:E34)</f>
        <v>44338.052319790084</v>
      </c>
      <c r="F35" s="33">
        <f>SUM(F32:F34)</f>
        <v>38154.947141665514</v>
      </c>
      <c r="G35" s="33">
        <f>SUM(G32:G34)</f>
        <v>47732.420712498279</v>
      </c>
      <c r="H35" s="34">
        <f>SUM(D35:G35)</f>
        <v>169774.73570832756</v>
      </c>
      <c r="J35" s="8" t="s">
        <v>33</v>
      </c>
    </row>
    <row r="36" spans="1:10" x14ac:dyDescent="0.25">
      <c r="A36" s="7"/>
      <c r="B36" s="15"/>
      <c r="C36" s="17"/>
      <c r="D36" s="33"/>
      <c r="E36" s="33"/>
      <c r="F36" s="33"/>
      <c r="G36" s="33"/>
      <c r="H36" s="34"/>
    </row>
    <row r="37" spans="1:10" x14ac:dyDescent="0.25">
      <c r="A37" s="7"/>
      <c r="B37" s="15" t="s">
        <v>16</v>
      </c>
      <c r="C37" s="17"/>
      <c r="D37" s="33">
        <f>D30-D35</f>
        <v>14323.97330156056</v>
      </c>
      <c r="E37" s="33">
        <f>E30-E35</f>
        <v>21507.078479685115</v>
      </c>
      <c r="F37" s="33">
        <f>F30-F35</f>
        <v>9732.4207124982786</v>
      </c>
      <c r="G37" s="33">
        <f>G30-G35</f>
        <v>24098.631068747403</v>
      </c>
      <c r="H37" s="34">
        <f>SUM(D37:G37)</f>
        <v>69662.103562491364</v>
      </c>
      <c r="J37" s="8" t="s">
        <v>67</v>
      </c>
    </row>
    <row r="38" spans="1:10" x14ac:dyDescent="0.25">
      <c r="A38" s="7"/>
      <c r="B38" s="20" t="s">
        <v>24</v>
      </c>
      <c r="C38" s="22"/>
      <c r="D38" s="35">
        <f>D37/D28</f>
        <v>9.9705997241852973E-2</v>
      </c>
      <c r="E38" s="35">
        <f>E37/E28</f>
        <v>0.12248672501606143</v>
      </c>
      <c r="F38" s="35">
        <f>F37/F28</f>
        <v>7.6213371724700413E-2</v>
      </c>
      <c r="G38" s="35">
        <f>G37/G28</f>
        <v>0.12580891448313355</v>
      </c>
      <c r="H38" s="36">
        <f>H37/H28</f>
        <v>0.10910304744871398</v>
      </c>
      <c r="J38" s="8" t="s">
        <v>34</v>
      </c>
    </row>
    <row r="65534" spans="255:255" x14ac:dyDescent="0.25">
      <c r="IU65534" s="8">
        <v>0</v>
      </c>
    </row>
  </sheetData>
  <scenarios current="1" show="0" sqref="C21">
    <scenario name="Optimistic" locked="1" count="2" user="Baker, Kenneth R." comment="Example in Chapter 4.">
      <inputCells r="C7" val="50" numFmtId="7"/>
      <inputCells r="C8" val="20" numFmtId="7"/>
    </scenario>
    <scenario name="Pessimistic" locked="1" count="2" user="Baker, Kenneth R." comment="Example in Chapter 4._x000a__x000a_">
      <inputCells r="C7" val="35" numFmtId="7"/>
      <inputCells r="C8" val="30" numFmtId="7"/>
    </scenario>
  </scenarios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U65534"/>
  <sheetViews>
    <sheetView zoomScale="90" zoomScaleNormal="90" workbookViewId="0">
      <selection activeCell="A4" sqref="A4"/>
    </sheetView>
  </sheetViews>
  <sheetFormatPr defaultColWidth="8.85546875" defaultRowHeight="15" x14ac:dyDescent="0.25"/>
  <cols>
    <col min="1" max="1" width="15" style="8" customWidth="1"/>
    <col min="2" max="2" width="14" style="8" customWidth="1"/>
    <col min="3" max="3" width="9.7109375" style="8" customWidth="1"/>
    <col min="4" max="7" width="10.42578125" style="8" customWidth="1"/>
    <col min="8" max="8" width="9.7109375" style="8" customWidth="1"/>
    <col min="9" max="9" width="3.42578125" style="8" customWidth="1"/>
    <col min="10" max="10" width="14.42578125" style="8" customWidth="1"/>
    <col min="11" max="16384" width="8.85546875" style="8"/>
  </cols>
  <sheetData>
    <row r="1" spans="1:10" x14ac:dyDescent="0.25">
      <c r="A1" s="7" t="s">
        <v>0</v>
      </c>
    </row>
    <row r="2" spans="1:10" x14ac:dyDescent="0.25">
      <c r="A2" s="65" t="s">
        <v>1</v>
      </c>
      <c r="B2" s="7"/>
      <c r="C2" s="7"/>
      <c r="D2" s="7"/>
      <c r="E2" s="7"/>
      <c r="F2" s="7"/>
      <c r="G2" s="7"/>
      <c r="H2" s="7"/>
    </row>
    <row r="3" spans="1:10" x14ac:dyDescent="0.25">
      <c r="A3" s="10">
        <v>42370</v>
      </c>
      <c r="B3" s="7"/>
      <c r="C3" s="7"/>
      <c r="D3" s="7"/>
      <c r="E3" s="7"/>
      <c r="F3" s="7"/>
      <c r="G3" s="7"/>
      <c r="H3" s="7"/>
    </row>
    <row r="4" spans="1:10" x14ac:dyDescent="0.25">
      <c r="A4" s="7"/>
      <c r="B4" s="7"/>
      <c r="C4" s="7"/>
      <c r="D4" s="7"/>
      <c r="E4" s="7"/>
      <c r="F4" s="7"/>
      <c r="G4" s="7"/>
      <c r="H4" s="7"/>
    </row>
    <row r="5" spans="1:10" x14ac:dyDescent="0.25">
      <c r="A5" s="7" t="s">
        <v>2</v>
      </c>
      <c r="B5" s="7"/>
      <c r="C5" s="7"/>
      <c r="D5" s="7"/>
      <c r="E5" s="7"/>
      <c r="F5" s="7"/>
      <c r="G5" s="7"/>
      <c r="H5" s="7"/>
    </row>
    <row r="6" spans="1:10" x14ac:dyDescent="0.25">
      <c r="A6" s="7"/>
      <c r="B6" s="11"/>
      <c r="C6" s="12"/>
      <c r="D6" s="13" t="s">
        <v>3</v>
      </c>
      <c r="E6" s="13" t="s">
        <v>4</v>
      </c>
      <c r="F6" s="13" t="s">
        <v>5</v>
      </c>
      <c r="G6" s="14" t="s">
        <v>6</v>
      </c>
      <c r="H6" s="7"/>
      <c r="J6" s="7" t="s">
        <v>40</v>
      </c>
    </row>
    <row r="7" spans="1:10" x14ac:dyDescent="0.25">
      <c r="A7" s="7"/>
      <c r="B7" s="15" t="s">
        <v>7</v>
      </c>
      <c r="C7" s="16">
        <v>40</v>
      </c>
      <c r="D7" s="17"/>
      <c r="E7" s="17"/>
      <c r="F7" s="17"/>
      <c r="G7" s="18"/>
      <c r="H7" s="7"/>
      <c r="J7" s="8" t="s">
        <v>41</v>
      </c>
    </row>
    <row r="8" spans="1:10" x14ac:dyDescent="0.25">
      <c r="A8" s="7"/>
      <c r="B8" s="15" t="s">
        <v>8</v>
      </c>
      <c r="C8" s="16">
        <v>29.364121897948557</v>
      </c>
      <c r="D8" s="17"/>
      <c r="E8" s="17"/>
      <c r="F8" s="17"/>
      <c r="G8" s="18"/>
      <c r="H8" s="7"/>
      <c r="J8" s="8" t="s">
        <v>42</v>
      </c>
    </row>
    <row r="9" spans="1:10" x14ac:dyDescent="0.25">
      <c r="A9" s="7"/>
      <c r="B9" s="15" t="s">
        <v>9</v>
      </c>
      <c r="C9" s="17"/>
      <c r="D9" s="17">
        <v>0.9</v>
      </c>
      <c r="E9" s="17">
        <v>1.1000000000000001</v>
      </c>
      <c r="F9" s="17">
        <v>0.8</v>
      </c>
      <c r="G9" s="18">
        <v>1.2</v>
      </c>
      <c r="H9" s="7"/>
      <c r="J9" s="8" t="s">
        <v>43</v>
      </c>
    </row>
    <row r="10" spans="1:10" x14ac:dyDescent="0.25">
      <c r="A10" s="7"/>
      <c r="B10" s="15" t="s">
        <v>25</v>
      </c>
      <c r="C10" s="17">
        <v>0.15</v>
      </c>
      <c r="D10" s="17"/>
      <c r="E10" s="17"/>
      <c r="F10" s="17"/>
      <c r="G10" s="18"/>
      <c r="H10" s="7"/>
      <c r="J10" s="8" t="s">
        <v>42</v>
      </c>
    </row>
    <row r="11" spans="1:10" x14ac:dyDescent="0.25">
      <c r="A11" s="7"/>
      <c r="B11" s="15" t="s">
        <v>10</v>
      </c>
      <c r="C11" s="19"/>
      <c r="D11" s="17"/>
      <c r="E11" s="17"/>
      <c r="F11" s="17"/>
      <c r="G11" s="18"/>
      <c r="H11" s="7"/>
    </row>
    <row r="12" spans="1:10" x14ac:dyDescent="0.25">
      <c r="A12" s="7"/>
      <c r="B12" s="15"/>
      <c r="C12" s="17">
        <v>35</v>
      </c>
      <c r="D12" s="17"/>
      <c r="E12" s="17"/>
      <c r="F12" s="17"/>
      <c r="G12" s="18"/>
      <c r="H12" s="7"/>
      <c r="J12" s="8" t="s">
        <v>44</v>
      </c>
    </row>
    <row r="13" spans="1:10" x14ac:dyDescent="0.25">
      <c r="A13" s="7"/>
      <c r="B13" s="15"/>
      <c r="C13" s="17">
        <v>3000</v>
      </c>
      <c r="D13" s="17"/>
      <c r="E13" s="17"/>
      <c r="F13" s="17"/>
      <c r="G13" s="18"/>
      <c r="H13" s="7"/>
    </row>
    <row r="14" spans="1:10" x14ac:dyDescent="0.25">
      <c r="A14" s="7"/>
      <c r="B14" s="15" t="s">
        <v>21</v>
      </c>
      <c r="C14" s="17"/>
      <c r="D14" s="17">
        <v>8000</v>
      </c>
      <c r="E14" s="17">
        <v>8000</v>
      </c>
      <c r="F14" s="17">
        <v>9000</v>
      </c>
      <c r="G14" s="18">
        <v>9000</v>
      </c>
      <c r="H14" s="7"/>
      <c r="J14" s="8" t="s">
        <v>44</v>
      </c>
    </row>
    <row r="15" spans="1:10" x14ac:dyDescent="0.25">
      <c r="A15" s="7"/>
      <c r="B15" s="20" t="s">
        <v>11</v>
      </c>
      <c r="C15" s="21">
        <v>40000</v>
      </c>
      <c r="D15" s="22"/>
      <c r="E15" s="22"/>
      <c r="F15" s="22"/>
      <c r="G15" s="23"/>
      <c r="H15" s="7"/>
      <c r="J15" s="8" t="s">
        <v>45</v>
      </c>
    </row>
    <row r="16" spans="1:10" x14ac:dyDescent="0.25">
      <c r="A16" s="7"/>
      <c r="B16" s="7"/>
      <c r="C16" s="7"/>
      <c r="D16" s="7"/>
      <c r="E16" s="7"/>
      <c r="F16" s="7"/>
      <c r="G16" s="7"/>
      <c r="H16" s="7"/>
    </row>
    <row r="17" spans="1:10" x14ac:dyDescent="0.25">
      <c r="A17" s="7" t="s">
        <v>37</v>
      </c>
      <c r="B17" s="7"/>
      <c r="C17" s="7"/>
      <c r="D17" s="7"/>
      <c r="E17" s="7"/>
      <c r="F17" s="7"/>
      <c r="G17" s="7"/>
      <c r="H17" s="24" t="s">
        <v>12</v>
      </c>
    </row>
    <row r="18" spans="1:10" x14ac:dyDescent="0.25">
      <c r="A18" s="7"/>
      <c r="B18" s="25" t="s">
        <v>13</v>
      </c>
      <c r="C18" s="26"/>
      <c r="D18" s="72">
        <v>10000</v>
      </c>
      <c r="E18" s="73">
        <v>10000</v>
      </c>
      <c r="F18" s="73">
        <v>10000</v>
      </c>
      <c r="G18" s="74">
        <v>10000</v>
      </c>
      <c r="H18" s="27">
        <f>SUM(D18:G18)</f>
        <v>40000</v>
      </c>
      <c r="J18" s="8" t="s">
        <v>33</v>
      </c>
    </row>
    <row r="19" spans="1:10" x14ac:dyDescent="0.25">
      <c r="A19" s="7"/>
      <c r="B19" s="28" t="s">
        <v>14</v>
      </c>
      <c r="C19" s="7"/>
      <c r="D19" s="7"/>
      <c r="E19" s="7"/>
      <c r="F19" s="7" t="s">
        <v>14</v>
      </c>
      <c r="G19" s="7"/>
      <c r="H19" s="7"/>
    </row>
    <row r="20" spans="1:10" x14ac:dyDescent="0.25">
      <c r="A20" s="7" t="s">
        <v>15</v>
      </c>
      <c r="B20" s="7"/>
      <c r="C20" s="7"/>
      <c r="D20" s="7" t="s">
        <v>14</v>
      </c>
      <c r="E20" s="7"/>
      <c r="F20" s="7"/>
      <c r="G20" s="7"/>
      <c r="H20" s="7" t="s">
        <v>14</v>
      </c>
    </row>
    <row r="21" spans="1:10" x14ac:dyDescent="0.25">
      <c r="A21" s="7"/>
      <c r="B21" s="25" t="s">
        <v>16</v>
      </c>
      <c r="C21" s="75">
        <f>H37</f>
        <v>7.2759576141834259E-12</v>
      </c>
      <c r="D21" s="7"/>
      <c r="E21" s="25" t="s">
        <v>38</v>
      </c>
      <c r="F21" s="29">
        <v>69662.103562491364</v>
      </c>
      <c r="G21" s="7"/>
      <c r="H21" s="7" t="s">
        <v>14</v>
      </c>
    </row>
    <row r="22" spans="1:10" x14ac:dyDescent="0.25">
      <c r="A22" s="7"/>
      <c r="B22" s="7"/>
      <c r="C22" s="27"/>
      <c r="D22" s="30"/>
      <c r="E22" s="7"/>
      <c r="F22" s="7"/>
      <c r="G22" s="7"/>
      <c r="H22" s="7"/>
    </row>
    <row r="23" spans="1:10" x14ac:dyDescent="0.25">
      <c r="A23" s="7" t="s">
        <v>39</v>
      </c>
      <c r="B23" s="7"/>
      <c r="C23" s="7"/>
      <c r="H23" s="7"/>
    </row>
    <row r="24" spans="1:10" x14ac:dyDescent="0.25">
      <c r="A24" s="7"/>
      <c r="B24" s="11" t="s">
        <v>17</v>
      </c>
      <c r="C24" s="12"/>
      <c r="D24" s="13" t="s">
        <v>3</v>
      </c>
      <c r="E24" s="13" t="s">
        <v>4</v>
      </c>
      <c r="F24" s="13" t="s">
        <v>5</v>
      </c>
      <c r="G24" s="13" t="s">
        <v>6</v>
      </c>
      <c r="H24" s="14" t="s">
        <v>12</v>
      </c>
    </row>
    <row r="25" spans="1:10" x14ac:dyDescent="0.25">
      <c r="A25" s="7"/>
      <c r="B25" s="15" t="s">
        <v>9</v>
      </c>
      <c r="C25" s="17"/>
      <c r="D25" s="31">
        <f>D9</f>
        <v>0.9</v>
      </c>
      <c r="E25" s="31">
        <f>E9</f>
        <v>1.1000000000000001</v>
      </c>
      <c r="F25" s="31">
        <f>F9</f>
        <v>0.8</v>
      </c>
      <c r="G25" s="31">
        <f>G9</f>
        <v>1.2</v>
      </c>
      <c r="H25" s="32"/>
    </row>
    <row r="26" spans="1:10" x14ac:dyDescent="0.25">
      <c r="A26" s="7"/>
      <c r="B26" s="15"/>
      <c r="C26" s="17"/>
      <c r="D26" s="19"/>
      <c r="E26" s="19"/>
      <c r="F26" s="19"/>
      <c r="G26" s="19"/>
      <c r="H26" s="32"/>
    </row>
    <row r="27" spans="1:10" x14ac:dyDescent="0.25">
      <c r="A27" s="7"/>
      <c r="B27" s="15" t="s">
        <v>18</v>
      </c>
      <c r="C27" s="17"/>
      <c r="D27" s="33">
        <f>$C$12*D25*($C$13+D18)^0.5</f>
        <v>3591.5525890622844</v>
      </c>
      <c r="E27" s="33">
        <f>$C$12*E25*($C$13+E18)^0.5</f>
        <v>4389.6753866316812</v>
      </c>
      <c r="F27" s="33">
        <f>$C$12*F25*($C$13+F18)^0.5</f>
        <v>3192.4911902775862</v>
      </c>
      <c r="G27" s="33">
        <f>$C$12*G25*($C$13+G18)^0.5</f>
        <v>4788.7367854163795</v>
      </c>
      <c r="H27" s="34">
        <f>SUM(D27:G27)</f>
        <v>15962.455951387932</v>
      </c>
      <c r="J27" s="8" t="s">
        <v>35</v>
      </c>
    </row>
    <row r="28" spans="1:10" x14ac:dyDescent="0.25">
      <c r="A28" s="7"/>
      <c r="B28" s="15" t="s">
        <v>19</v>
      </c>
      <c r="C28" s="17"/>
      <c r="D28" s="33">
        <f>$C$7*D27</f>
        <v>143662.10356249136</v>
      </c>
      <c r="E28" s="33">
        <f>$C$7*E27</f>
        <v>175587.01546526724</v>
      </c>
      <c r="F28" s="33">
        <f>$C$7*F27</f>
        <v>127699.64761110344</v>
      </c>
      <c r="G28" s="33">
        <f>$C$7*G27</f>
        <v>191549.47141665517</v>
      </c>
      <c r="H28" s="34">
        <f>SUM(D28:G28)</f>
        <v>638498.2380555172</v>
      </c>
      <c r="J28" s="8" t="s">
        <v>26</v>
      </c>
    </row>
    <row r="29" spans="1:10" x14ac:dyDescent="0.25">
      <c r="A29" s="7"/>
      <c r="B29" s="15" t="s">
        <v>46</v>
      </c>
      <c r="C29" s="17"/>
      <c r="D29" s="33">
        <f>$C$8*D27</f>
        <v>105462.78802811766</v>
      </c>
      <c r="E29" s="33">
        <f>$C$8*E27</f>
        <v>128898.96314547714</v>
      </c>
      <c r="F29" s="33">
        <f>$C$8*F27</f>
        <v>93744.700469437928</v>
      </c>
      <c r="G29" s="33">
        <f>$C$8*G27</f>
        <v>140617.05070415689</v>
      </c>
      <c r="H29" s="34">
        <f>SUM(D29:G29)</f>
        <v>468723.50234718958</v>
      </c>
      <c r="J29" s="8" t="s">
        <v>27</v>
      </c>
    </row>
    <row r="30" spans="1:10" x14ac:dyDescent="0.25">
      <c r="A30" s="7"/>
      <c r="B30" s="15" t="s">
        <v>20</v>
      </c>
      <c r="C30" s="17"/>
      <c r="D30" s="33">
        <f>D28-D29</f>
        <v>38199.315534373702</v>
      </c>
      <c r="E30" s="33">
        <f>E28-E29</f>
        <v>46688.052319790091</v>
      </c>
      <c r="F30" s="33">
        <f>F28-F29</f>
        <v>33954.947141665514</v>
      </c>
      <c r="G30" s="33">
        <f>G28-G29</f>
        <v>50932.420712498279</v>
      </c>
      <c r="H30" s="34">
        <f>SUM(D30:G30)</f>
        <v>169774.73570832759</v>
      </c>
      <c r="J30" s="8" t="s">
        <v>29</v>
      </c>
    </row>
    <row r="31" spans="1:10" x14ac:dyDescent="0.25">
      <c r="A31" s="7"/>
      <c r="B31" s="15"/>
      <c r="C31" s="17"/>
      <c r="D31" s="33"/>
      <c r="E31" s="33"/>
      <c r="F31" s="33"/>
      <c r="G31" s="33"/>
      <c r="H31" s="34"/>
    </row>
    <row r="32" spans="1:10" x14ac:dyDescent="0.25">
      <c r="A32" s="7"/>
      <c r="B32" s="15" t="s">
        <v>21</v>
      </c>
      <c r="C32" s="17"/>
      <c r="D32" s="33">
        <f>D14</f>
        <v>8000</v>
      </c>
      <c r="E32" s="33">
        <f>E14</f>
        <v>8000</v>
      </c>
      <c r="F32" s="33">
        <f>F14</f>
        <v>9000</v>
      </c>
      <c r="G32" s="33">
        <f>G14</f>
        <v>9000</v>
      </c>
      <c r="H32" s="34">
        <f>SUM(D32:G32)</f>
        <v>34000</v>
      </c>
      <c r="J32" s="8" t="s">
        <v>28</v>
      </c>
    </row>
    <row r="33" spans="1:10" x14ac:dyDescent="0.25">
      <c r="A33" s="7"/>
      <c r="B33" s="15" t="s">
        <v>22</v>
      </c>
      <c r="C33" s="17"/>
      <c r="D33" s="33">
        <f>D18</f>
        <v>10000</v>
      </c>
      <c r="E33" s="33">
        <f>E18</f>
        <v>10000</v>
      </c>
      <c r="F33" s="33">
        <f>F18</f>
        <v>10000</v>
      </c>
      <c r="G33" s="33">
        <f>G18</f>
        <v>10000</v>
      </c>
      <c r="H33" s="34">
        <f>SUM(D33:G33)</f>
        <v>40000</v>
      </c>
      <c r="J33" s="8" t="s">
        <v>30</v>
      </c>
    </row>
    <row r="34" spans="1:10" x14ac:dyDescent="0.25">
      <c r="A34" s="7"/>
      <c r="B34" s="15" t="s">
        <v>23</v>
      </c>
      <c r="C34" s="17"/>
      <c r="D34" s="33">
        <f>$C$10*D28</f>
        <v>21549.315534373705</v>
      </c>
      <c r="E34" s="33">
        <f>$C$10*E28</f>
        <v>26338.052319790084</v>
      </c>
      <c r="F34" s="33">
        <f>$C$10*F28</f>
        <v>19154.947141665514</v>
      </c>
      <c r="G34" s="33">
        <f>$C$10*G28</f>
        <v>28732.420712498275</v>
      </c>
      <c r="H34" s="34">
        <f>SUM(D34:G34)</f>
        <v>95774.735708327586</v>
      </c>
      <c r="J34" s="8" t="s">
        <v>31</v>
      </c>
    </row>
    <row r="35" spans="1:10" x14ac:dyDescent="0.25">
      <c r="A35" s="7"/>
      <c r="B35" s="15" t="s">
        <v>32</v>
      </c>
      <c r="C35" s="17"/>
      <c r="D35" s="33">
        <f>SUM(D32:D34)</f>
        <v>39549.315534373702</v>
      </c>
      <c r="E35" s="33">
        <f>SUM(E32:E34)</f>
        <v>44338.052319790084</v>
      </c>
      <c r="F35" s="33">
        <f>SUM(F32:F34)</f>
        <v>38154.947141665514</v>
      </c>
      <c r="G35" s="33">
        <f>SUM(G32:G34)</f>
        <v>47732.420712498279</v>
      </c>
      <c r="H35" s="34">
        <f>SUM(D35:G35)</f>
        <v>169774.73570832756</v>
      </c>
      <c r="J35" s="8" t="s">
        <v>33</v>
      </c>
    </row>
    <row r="36" spans="1:10" x14ac:dyDescent="0.25">
      <c r="A36" s="7"/>
      <c r="B36" s="15"/>
      <c r="C36" s="17"/>
      <c r="D36" s="33"/>
      <c r="E36" s="33"/>
      <c r="F36" s="33"/>
      <c r="G36" s="33"/>
      <c r="H36" s="34"/>
    </row>
    <row r="37" spans="1:10" x14ac:dyDescent="0.25">
      <c r="A37" s="7"/>
      <c r="B37" s="15" t="s">
        <v>16</v>
      </c>
      <c r="C37" s="17"/>
      <c r="D37" s="33">
        <f>D30-D35</f>
        <v>-1350</v>
      </c>
      <c r="E37" s="33">
        <f>E30-E35</f>
        <v>2350.0000000000073</v>
      </c>
      <c r="F37" s="33">
        <f>F30-F35</f>
        <v>-4200</v>
      </c>
      <c r="G37" s="33">
        <f>G30-G35</f>
        <v>3200</v>
      </c>
      <c r="H37" s="34">
        <f>SUM(D37:G37)</f>
        <v>7.2759576141834259E-12</v>
      </c>
      <c r="J37" s="8" t="s">
        <v>36</v>
      </c>
    </row>
    <row r="38" spans="1:10" x14ac:dyDescent="0.25">
      <c r="A38" s="7"/>
      <c r="B38" s="20" t="s">
        <v>24</v>
      </c>
      <c r="C38" s="22"/>
      <c r="D38" s="35">
        <f>D37/D28</f>
        <v>-9.3970502068610288E-3</v>
      </c>
      <c r="E38" s="35">
        <f>E37/E28</f>
        <v>1.3383677567347567E-2</v>
      </c>
      <c r="F38" s="35">
        <f>F37/F28</f>
        <v>-3.2889675724013599E-2</v>
      </c>
      <c r="G38" s="35">
        <f>G37/G28</f>
        <v>1.6705867034419605E-2</v>
      </c>
      <c r="H38" s="36">
        <f>H37/H28</f>
        <v>1.1395423167245739E-17</v>
      </c>
      <c r="J38" s="8" t="s">
        <v>34</v>
      </c>
    </row>
    <row r="65534" spans="255:255" x14ac:dyDescent="0.25">
      <c r="IU65534" s="8">
        <v>0</v>
      </c>
    </row>
  </sheetData>
  <printOptions horizontalCentered="1"/>
  <pageMargins left="0.75" right="0.75" top="1" bottom="1" header="0.5" footer="0.5"/>
  <pageSetup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P38"/>
  <sheetViews>
    <sheetView zoomScale="90" zoomScaleNormal="90" workbookViewId="0">
      <selection activeCell="A4" sqref="A4"/>
    </sheetView>
  </sheetViews>
  <sheetFormatPr defaultColWidth="8.85546875" defaultRowHeight="15" x14ac:dyDescent="0.25"/>
  <cols>
    <col min="1" max="1" width="15" style="84" customWidth="1"/>
    <col min="2" max="2" width="14" style="84" customWidth="1"/>
    <col min="3" max="3" width="9.7109375" style="84" customWidth="1"/>
    <col min="4" max="7" width="10.42578125" style="84" customWidth="1"/>
    <col min="8" max="8" width="9.7109375" style="84" customWidth="1"/>
    <col min="9" max="9" width="3.42578125" style="84" customWidth="1"/>
    <col min="10" max="10" width="14.42578125" style="84" customWidth="1"/>
    <col min="11" max="11" width="8.85546875" style="84"/>
    <col min="12" max="12" width="9.7109375" style="84" bestFit="1" customWidth="1"/>
    <col min="13" max="16384" width="8.85546875" style="84"/>
  </cols>
  <sheetData>
    <row r="1" spans="1:16" x14ac:dyDescent="0.25">
      <c r="A1" s="83" t="s">
        <v>0</v>
      </c>
    </row>
    <row r="2" spans="1:16" x14ac:dyDescent="0.25">
      <c r="A2" s="85" t="s">
        <v>1</v>
      </c>
      <c r="B2" s="83"/>
      <c r="C2" s="83"/>
      <c r="D2" s="83"/>
      <c r="E2" s="83"/>
      <c r="F2" s="83"/>
      <c r="G2" s="83"/>
      <c r="H2" s="83"/>
    </row>
    <row r="3" spans="1:16" x14ac:dyDescent="0.25">
      <c r="A3" s="86">
        <v>42370</v>
      </c>
      <c r="B3" s="83"/>
      <c r="C3" s="83"/>
      <c r="D3" s="83"/>
      <c r="E3" s="83"/>
      <c r="F3" s="83"/>
      <c r="G3" s="83"/>
      <c r="H3" s="83"/>
    </row>
    <row r="4" spans="1:16" x14ac:dyDescent="0.25">
      <c r="A4" s="83"/>
      <c r="B4" s="83"/>
      <c r="C4" s="83"/>
      <c r="D4" s="83"/>
      <c r="E4" s="83"/>
      <c r="F4" s="83"/>
      <c r="G4" s="83"/>
      <c r="H4" s="83"/>
      <c r="M4" s="87" t="s">
        <v>3</v>
      </c>
      <c r="N4" s="87" t="s">
        <v>4</v>
      </c>
      <c r="O4" s="87" t="s">
        <v>5</v>
      </c>
      <c r="P4" s="87" t="s">
        <v>6</v>
      </c>
    </row>
    <row r="5" spans="1:16" x14ac:dyDescent="0.25">
      <c r="A5" s="83" t="s">
        <v>2</v>
      </c>
      <c r="B5" s="83"/>
      <c r="C5" s="83"/>
      <c r="D5" s="83"/>
      <c r="E5" s="83"/>
      <c r="F5" s="83"/>
      <c r="G5" s="83"/>
      <c r="H5" s="83"/>
      <c r="L5" s="84" t="s">
        <v>70</v>
      </c>
      <c r="M5" s="88">
        <v>7273.1706473963213</v>
      </c>
      <c r="N5" s="88">
        <v>12346.341445143102</v>
      </c>
      <c r="O5" s="88">
        <v>5117.0732732569659</v>
      </c>
      <c r="P5" s="88">
        <v>15263.414634203609</v>
      </c>
    </row>
    <row r="6" spans="1:16" x14ac:dyDescent="0.25">
      <c r="A6" s="83"/>
      <c r="B6" s="89"/>
      <c r="C6" s="90"/>
      <c r="D6" s="91" t="s">
        <v>3</v>
      </c>
      <c r="E6" s="91" t="s">
        <v>4</v>
      </c>
      <c r="F6" s="91" t="s">
        <v>5</v>
      </c>
      <c r="G6" s="92" t="s">
        <v>6</v>
      </c>
      <c r="H6" s="83"/>
      <c r="J6" s="83" t="s">
        <v>40</v>
      </c>
      <c r="L6" s="84" t="s">
        <v>47</v>
      </c>
      <c r="M6" s="88">
        <v>10000</v>
      </c>
      <c r="N6" s="88">
        <v>10000</v>
      </c>
      <c r="O6" s="88">
        <v>10000</v>
      </c>
      <c r="P6" s="88">
        <v>10000</v>
      </c>
    </row>
    <row r="7" spans="1:16" x14ac:dyDescent="0.25">
      <c r="A7" s="83"/>
      <c r="B7" s="93" t="s">
        <v>7</v>
      </c>
      <c r="C7" s="94">
        <v>40</v>
      </c>
      <c r="D7" s="95"/>
      <c r="E7" s="95"/>
      <c r="F7" s="95"/>
      <c r="G7" s="96"/>
      <c r="H7" s="83"/>
      <c r="J7" s="84" t="s">
        <v>41</v>
      </c>
    </row>
    <row r="8" spans="1:16" x14ac:dyDescent="0.25">
      <c r="A8" s="83"/>
      <c r="B8" s="93" t="s">
        <v>8</v>
      </c>
      <c r="C8" s="94">
        <v>25</v>
      </c>
      <c r="D8" s="95"/>
      <c r="E8" s="95"/>
      <c r="F8" s="95"/>
      <c r="G8" s="96"/>
      <c r="H8" s="83"/>
      <c r="J8" s="84" t="s">
        <v>42</v>
      </c>
    </row>
    <row r="9" spans="1:16" x14ac:dyDescent="0.25">
      <c r="A9" s="83"/>
      <c r="B9" s="93" t="s">
        <v>9</v>
      </c>
      <c r="C9" s="95"/>
      <c r="D9" s="95">
        <v>0.9</v>
      </c>
      <c r="E9" s="95">
        <v>1.1000000000000001</v>
      </c>
      <c r="F9" s="95">
        <v>0.8</v>
      </c>
      <c r="G9" s="96">
        <v>1.2</v>
      </c>
      <c r="H9" s="83"/>
      <c r="J9" s="84" t="s">
        <v>43</v>
      </c>
    </row>
    <row r="10" spans="1:16" x14ac:dyDescent="0.25">
      <c r="A10" s="83"/>
      <c r="B10" s="93" t="s">
        <v>25</v>
      </c>
      <c r="C10" s="95">
        <v>0.15</v>
      </c>
      <c r="D10" s="95"/>
      <c r="E10" s="95"/>
      <c r="F10" s="95"/>
      <c r="G10" s="96"/>
      <c r="H10" s="83"/>
      <c r="J10" s="84" t="s">
        <v>42</v>
      </c>
    </row>
    <row r="11" spans="1:16" x14ac:dyDescent="0.25">
      <c r="A11" s="83"/>
      <c r="B11" s="93" t="s">
        <v>10</v>
      </c>
      <c r="C11" s="97"/>
      <c r="D11" s="95"/>
      <c r="E11" s="95"/>
      <c r="F11" s="95"/>
      <c r="G11" s="96"/>
      <c r="H11" s="83"/>
    </row>
    <row r="12" spans="1:16" x14ac:dyDescent="0.25">
      <c r="A12" s="83"/>
      <c r="B12" s="93"/>
      <c r="C12" s="95">
        <v>35</v>
      </c>
      <c r="D12" s="95"/>
      <c r="E12" s="95"/>
      <c r="F12" s="95"/>
      <c r="G12" s="96"/>
      <c r="H12" s="83"/>
      <c r="J12" s="84" t="s">
        <v>44</v>
      </c>
    </row>
    <row r="13" spans="1:16" x14ac:dyDescent="0.25">
      <c r="A13" s="83"/>
      <c r="B13" s="93"/>
      <c r="C13" s="95">
        <v>3000</v>
      </c>
      <c r="D13" s="95"/>
      <c r="E13" s="95"/>
      <c r="F13" s="95"/>
      <c r="G13" s="96"/>
      <c r="H13" s="83"/>
    </row>
    <row r="14" spans="1:16" x14ac:dyDescent="0.25">
      <c r="A14" s="83"/>
      <c r="B14" s="93" t="s">
        <v>21</v>
      </c>
      <c r="C14" s="95"/>
      <c r="D14" s="95">
        <v>8000</v>
      </c>
      <c r="E14" s="95">
        <v>8000</v>
      </c>
      <c r="F14" s="95">
        <v>9000</v>
      </c>
      <c r="G14" s="96">
        <v>9000</v>
      </c>
      <c r="H14" s="83"/>
      <c r="J14" s="84" t="s">
        <v>44</v>
      </c>
    </row>
    <row r="15" spans="1:16" x14ac:dyDescent="0.25">
      <c r="A15" s="83"/>
      <c r="B15" s="98" t="s">
        <v>11</v>
      </c>
      <c r="C15" s="99">
        <v>40000</v>
      </c>
      <c r="D15" s="100"/>
      <c r="E15" s="100"/>
      <c r="F15" s="100"/>
      <c r="G15" s="101"/>
      <c r="H15" s="83"/>
      <c r="J15" s="84" t="s">
        <v>45</v>
      </c>
    </row>
    <row r="16" spans="1:16" x14ac:dyDescent="0.25">
      <c r="A16" s="83"/>
      <c r="B16" s="83"/>
      <c r="C16" s="83"/>
      <c r="D16" s="83"/>
      <c r="E16" s="83"/>
      <c r="F16" s="83"/>
      <c r="G16" s="83"/>
      <c r="H16" s="83"/>
    </row>
    <row r="17" spans="1:10" x14ac:dyDescent="0.25">
      <c r="A17" s="83" t="s">
        <v>37</v>
      </c>
      <c r="B17" s="83"/>
      <c r="C17" s="83"/>
      <c r="D17" s="83"/>
      <c r="E17" s="83"/>
      <c r="F17" s="83"/>
      <c r="G17" s="83"/>
      <c r="H17" s="102" t="s">
        <v>12</v>
      </c>
    </row>
    <row r="18" spans="1:10" x14ac:dyDescent="0.25">
      <c r="A18" s="83"/>
      <c r="B18" s="103" t="s">
        <v>13</v>
      </c>
      <c r="C18" s="104"/>
      <c r="D18" s="105">
        <v>7273.1706473963213</v>
      </c>
      <c r="E18" s="106">
        <v>12346.341445143102</v>
      </c>
      <c r="F18" s="106">
        <v>5117.0732732569659</v>
      </c>
      <c r="G18" s="107">
        <v>15263.414634203609</v>
      </c>
      <c r="H18" s="108">
        <f>SUM(D18:G18)</f>
        <v>40000</v>
      </c>
      <c r="J18" s="84" t="s">
        <v>33</v>
      </c>
    </row>
    <row r="19" spans="1:10" x14ac:dyDescent="0.25">
      <c r="A19" s="83"/>
      <c r="B19" s="109" t="s">
        <v>14</v>
      </c>
      <c r="C19" s="83" t="s">
        <v>47</v>
      </c>
      <c r="D19" s="110">
        <v>10000</v>
      </c>
      <c r="E19" s="111">
        <v>10000</v>
      </c>
      <c r="F19" s="111">
        <v>10000</v>
      </c>
      <c r="G19" s="112">
        <v>10000</v>
      </c>
      <c r="H19" s="83"/>
    </row>
    <row r="20" spans="1:10" x14ac:dyDescent="0.25">
      <c r="A20" s="83" t="s">
        <v>15</v>
      </c>
      <c r="B20" s="83"/>
      <c r="C20" s="83"/>
      <c r="D20" s="83" t="s">
        <v>14</v>
      </c>
      <c r="E20" s="83"/>
      <c r="F20" s="83"/>
      <c r="G20" s="83"/>
      <c r="H20" s="83" t="s">
        <v>14</v>
      </c>
    </row>
    <row r="21" spans="1:10" x14ac:dyDescent="0.25">
      <c r="A21" s="83"/>
      <c r="B21" s="103" t="s">
        <v>16</v>
      </c>
      <c r="C21" s="113">
        <f>H37</f>
        <v>71446.794395751465</v>
      </c>
      <c r="D21" s="83"/>
      <c r="E21" s="103" t="s">
        <v>38</v>
      </c>
      <c r="F21" s="114">
        <v>69662.103562491364</v>
      </c>
      <c r="G21" s="83"/>
      <c r="H21" s="83" t="s">
        <v>14</v>
      </c>
    </row>
    <row r="22" spans="1:10" x14ac:dyDescent="0.25">
      <c r="A22" s="83"/>
      <c r="B22" s="83"/>
      <c r="C22" s="108"/>
      <c r="D22" s="115"/>
      <c r="E22" s="83"/>
      <c r="F22" s="83"/>
      <c r="G22" s="83"/>
      <c r="H22" s="83"/>
    </row>
    <row r="23" spans="1:10" x14ac:dyDescent="0.25">
      <c r="A23" s="83" t="s">
        <v>39</v>
      </c>
      <c r="B23" s="83"/>
      <c r="C23" s="83"/>
      <c r="H23" s="83"/>
    </row>
    <row r="24" spans="1:10" x14ac:dyDescent="0.25">
      <c r="A24" s="83"/>
      <c r="B24" s="89" t="s">
        <v>17</v>
      </c>
      <c r="C24" s="90"/>
      <c r="D24" s="91" t="s">
        <v>3</v>
      </c>
      <c r="E24" s="91" t="s">
        <v>4</v>
      </c>
      <c r="F24" s="91" t="s">
        <v>5</v>
      </c>
      <c r="G24" s="91" t="s">
        <v>6</v>
      </c>
      <c r="H24" s="92" t="s">
        <v>12</v>
      </c>
    </row>
    <row r="25" spans="1:10" x14ac:dyDescent="0.25">
      <c r="A25" s="83"/>
      <c r="B25" s="93" t="s">
        <v>9</v>
      </c>
      <c r="C25" s="95"/>
      <c r="D25" s="116">
        <f>D9</f>
        <v>0.9</v>
      </c>
      <c r="E25" s="116">
        <f>E9</f>
        <v>1.1000000000000001</v>
      </c>
      <c r="F25" s="116">
        <f>F9</f>
        <v>0.8</v>
      </c>
      <c r="G25" s="116">
        <f>G9</f>
        <v>1.2</v>
      </c>
      <c r="H25" s="117"/>
    </row>
    <row r="26" spans="1:10" x14ac:dyDescent="0.25">
      <c r="A26" s="83"/>
      <c r="B26" s="93"/>
      <c r="C26" s="95"/>
      <c r="D26" s="97"/>
      <c r="E26" s="97"/>
      <c r="F26" s="97"/>
      <c r="G26" s="97"/>
      <c r="H26" s="117"/>
    </row>
    <row r="27" spans="1:10" x14ac:dyDescent="0.25">
      <c r="A27" s="83"/>
      <c r="B27" s="93" t="s">
        <v>18</v>
      </c>
      <c r="C27" s="95"/>
      <c r="D27" s="118">
        <f>$C$12*D25*($C$13+D18)^0.5</f>
        <v>3192.7344980250082</v>
      </c>
      <c r="E27" s="118">
        <f>$C$12*E25*($C$13+E18)^0.5</f>
        <v>4769.393526127129</v>
      </c>
      <c r="F27" s="118">
        <f>$C$12*F25*($C$13+F18)^0.5</f>
        <v>2522.654444475791</v>
      </c>
      <c r="G27" s="118">
        <f>$C$12*G25*($C$13+G18)^0.5</f>
        <v>5675.9724642333467</v>
      </c>
      <c r="H27" s="119">
        <f>SUM(D27:G27)</f>
        <v>16160.754932861273</v>
      </c>
      <c r="J27" s="84" t="s">
        <v>35</v>
      </c>
    </row>
    <row r="28" spans="1:10" x14ac:dyDescent="0.25">
      <c r="A28" s="83"/>
      <c r="B28" s="93" t="s">
        <v>19</v>
      </c>
      <c r="C28" s="95"/>
      <c r="D28" s="118">
        <f>$C$7*D27</f>
        <v>127709.37992100033</v>
      </c>
      <c r="E28" s="118">
        <f>$C$7*E27</f>
        <v>190775.74104508516</v>
      </c>
      <c r="F28" s="118">
        <f>$C$7*F27</f>
        <v>100906.17777903164</v>
      </c>
      <c r="G28" s="118">
        <f>$C$7*G27</f>
        <v>227038.89856933386</v>
      </c>
      <c r="H28" s="119">
        <f>SUM(D28:G28)</f>
        <v>646430.19731445098</v>
      </c>
      <c r="J28" s="84" t="s">
        <v>26</v>
      </c>
    </row>
    <row r="29" spans="1:10" x14ac:dyDescent="0.25">
      <c r="A29" s="83"/>
      <c r="B29" s="93" t="s">
        <v>46</v>
      </c>
      <c r="C29" s="95"/>
      <c r="D29" s="118">
        <f>$C$8*D27</f>
        <v>79818.362450625209</v>
      </c>
      <c r="E29" s="118">
        <f>$C$8*E27</f>
        <v>119234.83815317822</v>
      </c>
      <c r="F29" s="118">
        <f>$C$8*F27</f>
        <v>63066.361111894774</v>
      </c>
      <c r="G29" s="118">
        <f>$C$8*G27</f>
        <v>141899.31160583367</v>
      </c>
      <c r="H29" s="119">
        <f>SUM(D29:G29)</f>
        <v>404018.87332153192</v>
      </c>
      <c r="J29" s="84" t="s">
        <v>27</v>
      </c>
    </row>
    <row r="30" spans="1:10" x14ac:dyDescent="0.25">
      <c r="A30" s="83"/>
      <c r="B30" s="93" t="s">
        <v>20</v>
      </c>
      <c r="C30" s="95"/>
      <c r="D30" s="118">
        <f>D28-D29</f>
        <v>47891.017470375125</v>
      </c>
      <c r="E30" s="118">
        <f>E28-E29</f>
        <v>71540.902891906939</v>
      </c>
      <c r="F30" s="118">
        <f>F28-F29</f>
        <v>37839.816667136867</v>
      </c>
      <c r="G30" s="118">
        <f>G28-G29</f>
        <v>85139.586963500187</v>
      </c>
      <c r="H30" s="119">
        <f>SUM(D30:G30)</f>
        <v>242411.32399291912</v>
      </c>
      <c r="J30" s="84" t="s">
        <v>29</v>
      </c>
    </row>
    <row r="31" spans="1:10" x14ac:dyDescent="0.25">
      <c r="A31" s="83"/>
      <c r="B31" s="93"/>
      <c r="C31" s="95"/>
      <c r="D31" s="118"/>
      <c r="E31" s="118"/>
      <c r="F31" s="118"/>
      <c r="G31" s="118"/>
      <c r="H31" s="119"/>
    </row>
    <row r="32" spans="1:10" x14ac:dyDescent="0.25">
      <c r="A32" s="83"/>
      <c r="B32" s="93" t="s">
        <v>21</v>
      </c>
      <c r="C32" s="95"/>
      <c r="D32" s="118">
        <f>D14</f>
        <v>8000</v>
      </c>
      <c r="E32" s="118">
        <f>E14</f>
        <v>8000</v>
      </c>
      <c r="F32" s="118">
        <f>F14</f>
        <v>9000</v>
      </c>
      <c r="G32" s="118">
        <f>G14</f>
        <v>9000</v>
      </c>
      <c r="H32" s="119">
        <f>SUM(D32:G32)</f>
        <v>34000</v>
      </c>
      <c r="J32" s="84" t="s">
        <v>28</v>
      </c>
    </row>
    <row r="33" spans="1:10" x14ac:dyDescent="0.25">
      <c r="A33" s="83"/>
      <c r="B33" s="93" t="s">
        <v>22</v>
      </c>
      <c r="C33" s="95"/>
      <c r="D33" s="118">
        <f>D18</f>
        <v>7273.1706473963213</v>
      </c>
      <c r="E33" s="118">
        <f>E18</f>
        <v>12346.341445143102</v>
      </c>
      <c r="F33" s="118">
        <f>F18</f>
        <v>5117.0732732569659</v>
      </c>
      <c r="G33" s="118">
        <f>G18</f>
        <v>15263.414634203609</v>
      </c>
      <c r="H33" s="119">
        <f>SUM(D33:G33)</f>
        <v>40000</v>
      </c>
      <c r="J33" s="84" t="s">
        <v>30</v>
      </c>
    </row>
    <row r="34" spans="1:10" x14ac:dyDescent="0.25">
      <c r="A34" s="83"/>
      <c r="B34" s="93" t="s">
        <v>23</v>
      </c>
      <c r="C34" s="95"/>
      <c r="D34" s="118">
        <f>$C$10*D28</f>
        <v>19156.406988150051</v>
      </c>
      <c r="E34" s="118">
        <f>$C$10*E28</f>
        <v>28616.361156762774</v>
      </c>
      <c r="F34" s="118">
        <f>$C$10*F28</f>
        <v>15135.926666854746</v>
      </c>
      <c r="G34" s="118">
        <f>$C$10*G28</f>
        <v>34055.834785400075</v>
      </c>
      <c r="H34" s="119">
        <f>SUM(D34:G34)</f>
        <v>96964.529597167653</v>
      </c>
      <c r="J34" s="84" t="s">
        <v>31</v>
      </c>
    </row>
    <row r="35" spans="1:10" x14ac:dyDescent="0.25">
      <c r="A35" s="83"/>
      <c r="B35" s="93" t="s">
        <v>32</v>
      </c>
      <c r="C35" s="95"/>
      <c r="D35" s="118">
        <f>SUM(D32:D34)</f>
        <v>34429.577635546375</v>
      </c>
      <c r="E35" s="118">
        <f>SUM(E32:E34)</f>
        <v>48962.702601905876</v>
      </c>
      <c r="F35" s="118">
        <f>SUM(F32:F34)</f>
        <v>29252.999940111713</v>
      </c>
      <c r="G35" s="118">
        <f>SUM(G32:G34)</f>
        <v>58319.249419603686</v>
      </c>
      <c r="H35" s="119">
        <f>SUM(D35:G35)</f>
        <v>170964.52959716762</v>
      </c>
      <c r="J35" s="84" t="s">
        <v>33</v>
      </c>
    </row>
    <row r="36" spans="1:10" x14ac:dyDescent="0.25">
      <c r="A36" s="83"/>
      <c r="B36" s="93"/>
      <c r="C36" s="95"/>
      <c r="D36" s="118"/>
      <c r="E36" s="118"/>
      <c r="F36" s="118"/>
      <c r="G36" s="118"/>
      <c r="H36" s="119"/>
    </row>
    <row r="37" spans="1:10" x14ac:dyDescent="0.25">
      <c r="A37" s="83"/>
      <c r="B37" s="93" t="s">
        <v>16</v>
      </c>
      <c r="C37" s="95"/>
      <c r="D37" s="118">
        <f>D30-D35</f>
        <v>13461.43983482875</v>
      </c>
      <c r="E37" s="118">
        <f>E30-E35</f>
        <v>22578.200290001063</v>
      </c>
      <c r="F37" s="118">
        <f>F30-F35</f>
        <v>8586.8167270251543</v>
      </c>
      <c r="G37" s="118">
        <f>G30-G35</f>
        <v>26820.337543896501</v>
      </c>
      <c r="H37" s="119">
        <f>SUM(D37:G37)</f>
        <v>71446.794395751465</v>
      </c>
      <c r="J37" s="84" t="s">
        <v>36</v>
      </c>
    </row>
    <row r="38" spans="1:10" x14ac:dyDescent="0.25">
      <c r="A38" s="83"/>
      <c r="B38" s="98" t="s">
        <v>24</v>
      </c>
      <c r="C38" s="100"/>
      <c r="D38" s="120">
        <f>D37/D28</f>
        <v>0.10540682166929206</v>
      </c>
      <c r="E38" s="120">
        <f>E37/E28</f>
        <v>0.11834943041665481</v>
      </c>
      <c r="F38" s="120">
        <f>F37/F28</f>
        <v>8.5097036831866799E-2</v>
      </c>
      <c r="G38" s="120">
        <f>G37/G28</f>
        <v>0.11813102385935871</v>
      </c>
      <c r="H38" s="121">
        <f>H37/H28</f>
        <v>0.11052514980360165</v>
      </c>
      <c r="J38" s="84" t="s">
        <v>34</v>
      </c>
    </row>
  </sheetData>
  <scenarios current="1" show="1" sqref="C21">
    <scenario name="Optimistic" locked="1" count="2" user="Tuck.Student" comment="Example in Chapter 6_x000a_">
      <inputCells r="C7" val="50" numFmtId="7"/>
      <inputCells r="C8" val="20" numFmtId="7"/>
    </scenario>
    <scenario name="Pessimistic" locked="1" count="2" user="Tuck.Student" comment="Example in Chapter 6._x000a_">
      <inputCells r="C7" val="35" numFmtId="7"/>
      <inputCells r="C8" val="30" numFmtId="7"/>
    </scenario>
  </scenarios>
  <printOptions horizontalCentered="1"/>
  <pageMargins left="0.75" right="0.75" top="1" bottom="1" header="0.5" footer="0.5"/>
  <pageSetup orientation="portrait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showGridLines="0"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8"/>
  <sheetViews>
    <sheetView topLeftCell="A3" zoomScale="90" zoomScaleNormal="90" workbookViewId="0">
      <selection activeCell="A4" sqref="A4"/>
    </sheetView>
  </sheetViews>
  <sheetFormatPr defaultColWidth="8.85546875" defaultRowHeight="15" x14ac:dyDescent="0.25"/>
  <cols>
    <col min="1" max="1" width="15" style="8" customWidth="1"/>
    <col min="2" max="2" width="14" style="8" customWidth="1"/>
    <col min="3" max="3" width="9.7109375" style="8" customWidth="1"/>
    <col min="4" max="7" width="10.42578125" style="8" customWidth="1"/>
    <col min="8" max="8" width="9.7109375" style="8" customWidth="1"/>
    <col min="9" max="9" width="3.42578125" style="8" customWidth="1"/>
    <col min="10" max="10" width="14.42578125" style="8" customWidth="1"/>
    <col min="11" max="16384" width="8.85546875" style="8"/>
  </cols>
  <sheetData>
    <row r="1" spans="1:10" x14ac:dyDescent="0.25">
      <c r="A1" s="7" t="s">
        <v>0</v>
      </c>
    </row>
    <row r="2" spans="1:10" x14ac:dyDescent="0.25">
      <c r="A2" s="122" t="s">
        <v>1</v>
      </c>
      <c r="B2" s="7"/>
      <c r="C2" s="7"/>
      <c r="D2" s="7"/>
      <c r="E2" s="7"/>
      <c r="F2" s="7"/>
      <c r="G2" s="7"/>
      <c r="H2" s="7"/>
    </row>
    <row r="3" spans="1:10" x14ac:dyDescent="0.25">
      <c r="A3" s="10">
        <v>42370</v>
      </c>
      <c r="B3" s="7"/>
      <c r="C3" s="7"/>
      <c r="D3" s="7"/>
      <c r="E3" s="7"/>
      <c r="F3" s="7"/>
      <c r="G3" s="7"/>
      <c r="H3" s="7"/>
    </row>
    <row r="4" spans="1:10" x14ac:dyDescent="0.25">
      <c r="A4" s="7"/>
      <c r="B4" s="7"/>
      <c r="C4" s="7"/>
      <c r="D4" s="7"/>
      <c r="E4" s="7"/>
      <c r="F4" s="7"/>
      <c r="G4" s="7"/>
      <c r="H4" s="7"/>
    </row>
    <row r="5" spans="1:10" x14ac:dyDescent="0.25">
      <c r="A5" s="7" t="s">
        <v>2</v>
      </c>
      <c r="B5" s="7"/>
      <c r="C5" s="7"/>
      <c r="D5" s="7"/>
      <c r="E5" s="7"/>
      <c r="F5" s="7"/>
      <c r="G5" s="7"/>
      <c r="H5" s="7"/>
    </row>
    <row r="6" spans="1:10" x14ac:dyDescent="0.25">
      <c r="A6" s="7"/>
      <c r="B6" s="11"/>
      <c r="C6" s="12"/>
      <c r="D6" s="13" t="s">
        <v>3</v>
      </c>
      <c r="E6" s="13" t="s">
        <v>4</v>
      </c>
      <c r="F6" s="13" t="s">
        <v>5</v>
      </c>
      <c r="G6" s="14" t="s">
        <v>6</v>
      </c>
      <c r="H6" s="7"/>
      <c r="J6" s="7" t="s">
        <v>40</v>
      </c>
    </row>
    <row r="7" spans="1:10" x14ac:dyDescent="0.25">
      <c r="A7" s="7"/>
      <c r="B7" s="15" t="s">
        <v>7</v>
      </c>
      <c r="C7" s="125">
        <f ca="1">_xll.PsiNormal(40,10)</f>
        <v>31.932023694505098</v>
      </c>
      <c r="D7" s="17"/>
      <c r="E7" s="17"/>
      <c r="F7" s="17"/>
      <c r="G7" s="18"/>
      <c r="H7" s="7"/>
      <c r="J7" s="8" t="s">
        <v>41</v>
      </c>
    </row>
    <row r="8" spans="1:10" x14ac:dyDescent="0.25">
      <c r="A8" s="7"/>
      <c r="B8" s="15" t="s">
        <v>8</v>
      </c>
      <c r="C8" s="125">
        <f ca="1">_xll.PsiUniform(20,30)</f>
        <v>28.285808401053806</v>
      </c>
      <c r="D8" s="17"/>
      <c r="E8" s="17"/>
      <c r="F8" s="17"/>
      <c r="G8" s="18"/>
      <c r="H8" s="7"/>
      <c r="J8" s="8" t="s">
        <v>42</v>
      </c>
    </row>
    <row r="9" spans="1:10" x14ac:dyDescent="0.25">
      <c r="A9" s="7"/>
      <c r="B9" s="15" t="s">
        <v>9</v>
      </c>
      <c r="C9" s="7"/>
      <c r="D9" s="17">
        <v>0.9</v>
      </c>
      <c r="E9" s="17">
        <v>1.1000000000000001</v>
      </c>
      <c r="F9" s="17">
        <v>0.8</v>
      </c>
      <c r="G9" s="18">
        <v>1.2</v>
      </c>
      <c r="H9" s="7"/>
      <c r="J9" s="8" t="s">
        <v>43</v>
      </c>
    </row>
    <row r="10" spans="1:10" x14ac:dyDescent="0.25">
      <c r="A10" s="7"/>
      <c r="B10" s="15" t="s">
        <v>25</v>
      </c>
      <c r="C10" s="7">
        <v>0.15</v>
      </c>
      <c r="D10" s="17"/>
      <c r="E10" s="17"/>
      <c r="F10" s="17"/>
      <c r="G10" s="18"/>
      <c r="H10" s="7"/>
      <c r="J10" s="8" t="s">
        <v>42</v>
      </c>
    </row>
    <row r="11" spans="1:10" x14ac:dyDescent="0.25">
      <c r="A11" s="7"/>
      <c r="B11" s="15" t="s">
        <v>10</v>
      </c>
      <c r="C11" s="19"/>
      <c r="D11" s="17"/>
      <c r="E11" s="17"/>
      <c r="F11" s="17"/>
      <c r="G11" s="18"/>
      <c r="H11" s="7"/>
    </row>
    <row r="12" spans="1:10" x14ac:dyDescent="0.25">
      <c r="A12" s="7"/>
      <c r="B12" s="15"/>
      <c r="C12" s="17">
        <v>35</v>
      </c>
      <c r="D12" s="17"/>
      <c r="E12" s="17"/>
      <c r="F12" s="17"/>
      <c r="G12" s="18"/>
      <c r="H12" s="7"/>
      <c r="J12" s="8" t="s">
        <v>44</v>
      </c>
    </row>
    <row r="13" spans="1:10" x14ac:dyDescent="0.25">
      <c r="A13" s="7"/>
      <c r="B13" s="15"/>
      <c r="C13" s="126">
        <v>3000</v>
      </c>
      <c r="D13" s="17"/>
      <c r="E13" s="17"/>
      <c r="F13" s="17"/>
      <c r="G13" s="18"/>
      <c r="H13" s="7"/>
    </row>
    <row r="14" spans="1:10" x14ac:dyDescent="0.25">
      <c r="A14" s="7"/>
      <c r="B14" s="15" t="s">
        <v>21</v>
      </c>
      <c r="C14" s="17"/>
      <c r="D14" s="17">
        <v>8000</v>
      </c>
      <c r="E14" s="17">
        <v>8000</v>
      </c>
      <c r="F14" s="17">
        <v>9000</v>
      </c>
      <c r="G14" s="18">
        <v>9000</v>
      </c>
      <c r="H14" s="7"/>
      <c r="J14" s="8" t="s">
        <v>44</v>
      </c>
    </row>
    <row r="15" spans="1:10" x14ac:dyDescent="0.25">
      <c r="A15" s="7"/>
      <c r="B15" s="20" t="s">
        <v>11</v>
      </c>
      <c r="C15" s="21">
        <v>40000</v>
      </c>
      <c r="D15" s="22"/>
      <c r="E15" s="22"/>
      <c r="F15" s="22"/>
      <c r="G15" s="23"/>
      <c r="H15" s="7"/>
      <c r="J15" s="8" t="s">
        <v>45</v>
      </c>
    </row>
    <row r="16" spans="1:10" x14ac:dyDescent="0.25">
      <c r="A16" s="7"/>
      <c r="B16" s="7"/>
      <c r="C16" s="7"/>
      <c r="D16" s="7"/>
      <c r="E16" s="7"/>
      <c r="F16" s="7"/>
      <c r="G16" s="7"/>
      <c r="H16" s="7"/>
    </row>
    <row r="17" spans="1:10" x14ac:dyDescent="0.25">
      <c r="A17" s="7" t="s">
        <v>37</v>
      </c>
      <c r="B17" s="7"/>
      <c r="C17" s="7"/>
      <c r="D17" s="7"/>
      <c r="E17" s="7"/>
      <c r="F17" s="7"/>
      <c r="G17" s="7"/>
      <c r="H17" s="24" t="s">
        <v>12</v>
      </c>
    </row>
    <row r="18" spans="1:10" x14ac:dyDescent="0.25">
      <c r="A18" s="7"/>
      <c r="B18" s="25" t="s">
        <v>13</v>
      </c>
      <c r="C18" s="26"/>
      <c r="D18" s="127">
        <v>10000</v>
      </c>
      <c r="E18" s="128">
        <v>10000</v>
      </c>
      <c r="F18" s="128">
        <v>10000</v>
      </c>
      <c r="G18" s="129">
        <v>10000</v>
      </c>
      <c r="H18" s="27">
        <f>SUM(D18:G18)</f>
        <v>40000</v>
      </c>
      <c r="J18" s="8" t="s">
        <v>33</v>
      </c>
    </row>
    <row r="19" spans="1:10" x14ac:dyDescent="0.25">
      <c r="A19" s="7"/>
      <c r="B19" s="28" t="s">
        <v>14</v>
      </c>
      <c r="C19" s="7"/>
      <c r="D19" s="7" t="s">
        <v>14</v>
      </c>
      <c r="E19" s="7"/>
      <c r="F19" s="7" t="s">
        <v>14</v>
      </c>
      <c r="G19" s="7"/>
      <c r="H19" s="7"/>
    </row>
    <row r="20" spans="1:10" x14ac:dyDescent="0.25">
      <c r="A20" s="7" t="s">
        <v>15</v>
      </c>
      <c r="B20" s="7"/>
      <c r="C20" s="7"/>
      <c r="D20" s="7" t="s">
        <v>14</v>
      </c>
      <c r="E20" s="7"/>
      <c r="F20" s="7"/>
      <c r="G20" s="7"/>
      <c r="H20" s="7" t="s">
        <v>14</v>
      </c>
    </row>
    <row r="21" spans="1:10" x14ac:dyDescent="0.25">
      <c r="A21" s="7"/>
      <c r="B21" s="25" t="s">
        <v>16</v>
      </c>
      <c r="C21" s="130">
        <f ca="1">H37+_xll.PsiOutput()</f>
        <v>-92254.477238338761</v>
      </c>
      <c r="D21" s="7"/>
      <c r="E21" s="25" t="s">
        <v>38</v>
      </c>
      <c r="F21" s="29">
        <v>69662.103562491364</v>
      </c>
      <c r="G21" s="7"/>
      <c r="H21" s="7" t="s">
        <v>14</v>
      </c>
    </row>
    <row r="22" spans="1:10" x14ac:dyDescent="0.25">
      <c r="A22" s="7"/>
      <c r="B22" s="7"/>
      <c r="C22" s="27"/>
      <c r="D22" s="30"/>
      <c r="E22" s="7"/>
      <c r="F22" s="7"/>
      <c r="G22" s="7"/>
      <c r="H22" s="7"/>
    </row>
    <row r="23" spans="1:10" x14ac:dyDescent="0.25">
      <c r="A23" s="7" t="s">
        <v>39</v>
      </c>
      <c r="B23" s="7"/>
      <c r="C23" s="7"/>
      <c r="H23" s="7"/>
    </row>
    <row r="24" spans="1:10" x14ac:dyDescent="0.25">
      <c r="A24" s="7"/>
      <c r="B24" s="11" t="s">
        <v>17</v>
      </c>
      <c r="C24" s="12"/>
      <c r="D24" s="13" t="s">
        <v>3</v>
      </c>
      <c r="E24" s="13" t="s">
        <v>4</v>
      </c>
      <c r="F24" s="13" t="s">
        <v>5</v>
      </c>
      <c r="G24" s="13" t="s">
        <v>6</v>
      </c>
      <c r="H24" s="14" t="s">
        <v>12</v>
      </c>
    </row>
    <row r="25" spans="1:10" x14ac:dyDescent="0.25">
      <c r="A25" s="7"/>
      <c r="B25" s="15" t="s">
        <v>9</v>
      </c>
      <c r="C25" s="17"/>
      <c r="D25" s="31">
        <f>D9</f>
        <v>0.9</v>
      </c>
      <c r="E25" s="31">
        <f>E9</f>
        <v>1.1000000000000001</v>
      </c>
      <c r="F25" s="31">
        <f>F9</f>
        <v>0.8</v>
      </c>
      <c r="G25" s="31">
        <f>G9</f>
        <v>1.2</v>
      </c>
      <c r="H25" s="32"/>
    </row>
    <row r="26" spans="1:10" x14ac:dyDescent="0.25">
      <c r="A26" s="7"/>
      <c r="B26" s="15"/>
      <c r="C26" s="17"/>
      <c r="D26" s="19"/>
      <c r="E26" s="19"/>
      <c r="F26" s="19"/>
      <c r="G26" s="19"/>
      <c r="H26" s="32"/>
    </row>
    <row r="27" spans="1:10" x14ac:dyDescent="0.25">
      <c r="A27" s="7"/>
      <c r="B27" s="15" t="s">
        <v>18</v>
      </c>
      <c r="C27" s="17"/>
      <c r="D27" s="33">
        <f>$C$12*D25*($C$13+D18)^0.5</f>
        <v>3591.5525890622844</v>
      </c>
      <c r="E27" s="33">
        <f>$C$12*E25*($C$13+E18)^0.5</f>
        <v>4389.6753866316812</v>
      </c>
      <c r="F27" s="33">
        <f>$C$12*F25*($C$13+F18)^0.5</f>
        <v>3192.4911902775862</v>
      </c>
      <c r="G27" s="33">
        <f>$C$12*G25*($C$13+G18)^0.5</f>
        <v>4788.7367854163795</v>
      </c>
      <c r="H27" s="34">
        <f>SUM(D27:G27)</f>
        <v>15962.455951387932</v>
      </c>
      <c r="J27" s="8" t="s">
        <v>35</v>
      </c>
    </row>
    <row r="28" spans="1:10" x14ac:dyDescent="0.25">
      <c r="A28" s="7"/>
      <c r="B28" s="15" t="s">
        <v>19</v>
      </c>
      <c r="C28" s="17"/>
      <c r="D28" s="33">
        <f ca="1">$C$7*D27</f>
        <v>114685.54237399799</v>
      </c>
      <c r="E28" s="33">
        <f ca="1">$C$7*E27</f>
        <v>140171.21845710868</v>
      </c>
      <c r="F28" s="33">
        <f ca="1">$C$7*F27</f>
        <v>101942.70433244266</v>
      </c>
      <c r="G28" s="33">
        <f ca="1">$C$7*G27</f>
        <v>152914.05649866399</v>
      </c>
      <c r="H28" s="34">
        <f ca="1">SUM(D28:G28)</f>
        <v>509713.52166221337</v>
      </c>
      <c r="J28" s="8" t="s">
        <v>26</v>
      </c>
    </row>
    <row r="29" spans="1:10" x14ac:dyDescent="0.25">
      <c r="A29" s="7"/>
      <c r="B29" s="15" t="s">
        <v>71</v>
      </c>
      <c r="C29" s="17"/>
      <c r="D29" s="33">
        <f ca="1">$C$8*D27</f>
        <v>101589.96839652451</v>
      </c>
      <c r="E29" s="33">
        <f ca="1">$C$8*E27</f>
        <v>124165.51692908553</v>
      </c>
      <c r="F29" s="33">
        <f ca="1">$C$8*F27</f>
        <v>90302.19413024401</v>
      </c>
      <c r="G29" s="33">
        <f ca="1">$C$8*G27</f>
        <v>135453.29119536604</v>
      </c>
      <c r="H29" s="34">
        <f ca="1">SUM(D29:G29)</f>
        <v>451510.97065122006</v>
      </c>
      <c r="J29" s="8" t="s">
        <v>27</v>
      </c>
    </row>
    <row r="30" spans="1:10" x14ac:dyDescent="0.25">
      <c r="A30" s="7"/>
      <c r="B30" s="15" t="s">
        <v>20</v>
      </c>
      <c r="C30" s="17"/>
      <c r="D30" s="33">
        <f ca="1">D28-D29</f>
        <v>13095.573977473483</v>
      </c>
      <c r="E30" s="33">
        <f ca="1">E28-E29</f>
        <v>16005.701528023157</v>
      </c>
      <c r="F30" s="33">
        <f ca="1">F28-F29</f>
        <v>11640.510202198653</v>
      </c>
      <c r="G30" s="33">
        <f ca="1">G28-G29</f>
        <v>17460.765303297958</v>
      </c>
      <c r="H30" s="34">
        <f ca="1">SUM(D30:G30)</f>
        <v>58202.551010993251</v>
      </c>
      <c r="J30" s="8" t="s">
        <v>29</v>
      </c>
    </row>
    <row r="31" spans="1:10" x14ac:dyDescent="0.25">
      <c r="A31" s="7"/>
      <c r="B31" s="15"/>
      <c r="C31" s="17"/>
      <c r="D31" s="33"/>
      <c r="E31" s="33"/>
      <c r="F31" s="33"/>
      <c r="G31" s="33"/>
      <c r="H31" s="34"/>
    </row>
    <row r="32" spans="1:10" x14ac:dyDescent="0.25">
      <c r="A32" s="7"/>
      <c r="B32" s="15" t="s">
        <v>21</v>
      </c>
      <c r="C32" s="17"/>
      <c r="D32" s="33">
        <f>D14</f>
        <v>8000</v>
      </c>
      <c r="E32" s="33">
        <f>E14</f>
        <v>8000</v>
      </c>
      <c r="F32" s="33">
        <f>F14</f>
        <v>9000</v>
      </c>
      <c r="G32" s="33">
        <f>G14</f>
        <v>9000</v>
      </c>
      <c r="H32" s="34">
        <f>SUM(D32:G32)</f>
        <v>34000</v>
      </c>
      <c r="J32" s="8" t="s">
        <v>28</v>
      </c>
    </row>
    <row r="33" spans="1:10" x14ac:dyDescent="0.25">
      <c r="A33" s="7"/>
      <c r="B33" s="15" t="s">
        <v>22</v>
      </c>
      <c r="C33" s="17"/>
      <c r="D33" s="33">
        <f>D18</f>
        <v>10000</v>
      </c>
      <c r="E33" s="33">
        <f>E18</f>
        <v>10000</v>
      </c>
      <c r="F33" s="33">
        <f>F18</f>
        <v>10000</v>
      </c>
      <c r="G33" s="33">
        <f>G18</f>
        <v>10000</v>
      </c>
      <c r="H33" s="34">
        <f>SUM(D33:G33)</f>
        <v>40000</v>
      </c>
      <c r="J33" s="8" t="s">
        <v>30</v>
      </c>
    </row>
    <row r="34" spans="1:10" x14ac:dyDescent="0.25">
      <c r="A34" s="7"/>
      <c r="B34" s="15" t="s">
        <v>23</v>
      </c>
      <c r="C34" s="17"/>
      <c r="D34" s="33">
        <f ca="1">$C$10*D28</f>
        <v>17202.831356099698</v>
      </c>
      <c r="E34" s="33">
        <f ca="1">$C$10*E28</f>
        <v>21025.682768566301</v>
      </c>
      <c r="F34" s="33">
        <f ca="1">$C$10*F28</f>
        <v>15291.405649866399</v>
      </c>
      <c r="G34" s="33">
        <f ca="1">$C$10*G28</f>
        <v>22937.108474799599</v>
      </c>
      <c r="H34" s="34">
        <f ca="1">SUM(D34:G34)</f>
        <v>76457.028249331997</v>
      </c>
      <c r="J34" s="8" t="s">
        <v>31</v>
      </c>
    </row>
    <row r="35" spans="1:10" x14ac:dyDescent="0.25">
      <c r="A35" s="7"/>
      <c r="B35" s="15" t="s">
        <v>32</v>
      </c>
      <c r="C35" s="17"/>
      <c r="D35" s="33">
        <f ca="1">SUM(D32:D34)</f>
        <v>35202.831356099698</v>
      </c>
      <c r="E35" s="33">
        <f ca="1">SUM(E32:E34)</f>
        <v>39025.682768566301</v>
      </c>
      <c r="F35" s="33">
        <f ca="1">SUM(F32:F34)</f>
        <v>34291.405649866399</v>
      </c>
      <c r="G35" s="33">
        <f ca="1">SUM(G32:G34)</f>
        <v>41937.108474799599</v>
      </c>
      <c r="H35" s="34">
        <f ca="1">SUM(D35:G35)</f>
        <v>150457.02824933198</v>
      </c>
      <c r="J35" s="8" t="s">
        <v>33</v>
      </c>
    </row>
    <row r="36" spans="1:10" x14ac:dyDescent="0.25">
      <c r="A36" s="7"/>
      <c r="B36" s="15"/>
      <c r="C36" s="17"/>
      <c r="D36" s="33"/>
      <c r="E36" s="33"/>
      <c r="F36" s="33"/>
      <c r="G36" s="33"/>
      <c r="H36" s="34"/>
    </row>
    <row r="37" spans="1:10" x14ac:dyDescent="0.25">
      <c r="A37" s="7"/>
      <c r="B37" s="15" t="s">
        <v>16</v>
      </c>
      <c r="C37" s="17"/>
      <c r="D37" s="33">
        <f ca="1">D30-D35</f>
        <v>-22107.257378626215</v>
      </c>
      <c r="E37" s="33">
        <f ca="1">E30-E35</f>
        <v>-23019.981240543144</v>
      </c>
      <c r="F37" s="33">
        <f ca="1">F30-F35</f>
        <v>-22650.895447667746</v>
      </c>
      <c r="G37" s="33">
        <f ca="1">G30-G35</f>
        <v>-24476.343171501641</v>
      </c>
      <c r="H37" s="34">
        <f ca="1">SUM(D37:G37)</f>
        <v>-92254.477238338761</v>
      </c>
      <c r="J37" s="8" t="s">
        <v>36</v>
      </c>
    </row>
    <row r="38" spans="1:10" x14ac:dyDescent="0.25">
      <c r="A38" s="7"/>
      <c r="B38" s="20" t="s">
        <v>24</v>
      </c>
      <c r="C38" s="22"/>
      <c r="D38" s="35">
        <f ca="1">D37/D28</f>
        <v>-0.19276411761242601</v>
      </c>
      <c r="E38" s="35">
        <f ca="1">E37/E28</f>
        <v>-0.1642275889011201</v>
      </c>
      <c r="F38" s="35">
        <f ca="1">F37/F28</f>
        <v>-0.22219241284596011</v>
      </c>
      <c r="G38" s="35">
        <f ca="1">G37/G28</f>
        <v>-0.16006601179738822</v>
      </c>
      <c r="H38" s="36">
        <f ca="1">H37/H28</f>
        <v>-0.18099279951901237</v>
      </c>
      <c r="J38" s="8" t="s">
        <v>34</v>
      </c>
    </row>
  </sheetData>
  <scenarios current="1" show="1" sqref="C21">
    <scenario name="Optimistic" locked="1" count="2" user="Tuck.Student" comment="Example in Chapter 6_x000a_">
      <inputCells r="C7" val="50" numFmtId="7"/>
      <inputCells r="C8" val="20" numFmtId="7"/>
    </scenario>
    <scenario name="Pessimistic" locked="1" count="2" user="Tuck.Student" comment="Example in Chapter 6._x000a_">
      <inputCells r="C7" val="35" numFmtId="7"/>
      <inputCells r="C8" val="30" numFmtId="7"/>
    </scenario>
  </scenarios>
  <printOptions horizontalCentered="1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outlinePr summaryBelow="0"/>
  </sheetPr>
  <dimension ref="B1:F12"/>
  <sheetViews>
    <sheetView showGridLines="0" workbookViewId="0">
      <selection activeCell="K16" sqref="K16"/>
    </sheetView>
  </sheetViews>
  <sheetFormatPr defaultRowHeight="12.75" outlineLevelRow="1" outlineLevelCol="1" x14ac:dyDescent="0.2"/>
  <cols>
    <col min="3" max="3" width="6" customWidth="1"/>
    <col min="4" max="6" width="12" customWidth="1" outlineLevel="1"/>
  </cols>
  <sheetData>
    <row r="1" spans="2:6" ht="13.5" thickBot="1" x14ac:dyDescent="0.25"/>
    <row r="2" spans="2:6" ht="15" x14ac:dyDescent="0.25">
      <c r="B2" s="77" t="s">
        <v>53</v>
      </c>
      <c r="C2" s="77"/>
      <c r="D2" s="5"/>
      <c r="E2" s="5"/>
      <c r="F2" s="5"/>
    </row>
    <row r="3" spans="2:6" ht="15" collapsed="1" x14ac:dyDescent="0.25">
      <c r="B3" s="76"/>
      <c r="C3" s="76"/>
      <c r="D3" s="6" t="s">
        <v>55</v>
      </c>
      <c r="E3" s="6" t="s">
        <v>51</v>
      </c>
      <c r="F3" s="6" t="s">
        <v>52</v>
      </c>
    </row>
    <row r="4" spans="2:6" ht="45" hidden="1" outlineLevel="1" x14ac:dyDescent="0.2">
      <c r="B4" s="78"/>
      <c r="C4" s="78"/>
      <c r="D4" s="1"/>
      <c r="E4" s="82" t="s">
        <v>68</v>
      </c>
      <c r="F4" s="82" t="s">
        <v>69</v>
      </c>
    </row>
    <row r="5" spans="2:6" x14ac:dyDescent="0.2">
      <c r="B5" s="79" t="s">
        <v>54</v>
      </c>
      <c r="C5" s="79"/>
      <c r="D5" s="4"/>
      <c r="E5" s="4"/>
      <c r="F5" s="4"/>
    </row>
    <row r="6" spans="2:6" outlineLevel="1" x14ac:dyDescent="0.2">
      <c r="B6" s="78"/>
      <c r="C6" s="78" t="s">
        <v>48</v>
      </c>
      <c r="D6" s="2">
        <v>40</v>
      </c>
      <c r="E6" s="81">
        <v>50</v>
      </c>
      <c r="F6" s="81">
        <v>35</v>
      </c>
    </row>
    <row r="7" spans="2:6" outlineLevel="1" x14ac:dyDescent="0.2">
      <c r="B7" s="78"/>
      <c r="C7" s="78" t="s">
        <v>49</v>
      </c>
      <c r="D7" s="2">
        <v>25</v>
      </c>
      <c r="E7" s="81">
        <v>20</v>
      </c>
      <c r="F7" s="81">
        <v>30</v>
      </c>
    </row>
    <row r="8" spans="2:6" x14ac:dyDescent="0.2">
      <c r="B8" s="79" t="s">
        <v>56</v>
      </c>
      <c r="C8" s="79"/>
      <c r="D8" s="4"/>
      <c r="E8" s="4"/>
      <c r="F8" s="4"/>
    </row>
    <row r="9" spans="2:6" ht="13.5" outlineLevel="1" thickBot="1" x14ac:dyDescent="0.25">
      <c r="B9" s="80"/>
      <c r="C9" s="80" t="s">
        <v>50</v>
      </c>
      <c r="D9" s="3">
        <v>69662.103562491393</v>
      </c>
      <c r="E9" s="3">
        <v>285155.258906228</v>
      </c>
      <c r="F9" s="3">
        <v>-77990.613987846998</v>
      </c>
    </row>
    <row r="10" spans="2:6" x14ac:dyDescent="0.2">
      <c r="B10" t="s">
        <v>57</v>
      </c>
    </row>
    <row r="11" spans="2:6" x14ac:dyDescent="0.2">
      <c r="B11" t="s">
        <v>58</v>
      </c>
    </row>
    <row r="12" spans="2:6" x14ac:dyDescent="0.2">
      <c r="B12" t="s">
        <v>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IU65534"/>
  <sheetViews>
    <sheetView zoomScale="90" zoomScaleNormal="90" workbookViewId="0">
      <pane ySplit="7125" topLeftCell="A37"/>
      <selection activeCell="A4" sqref="A4"/>
      <selection pane="bottomLeft" activeCell="A26" sqref="A26"/>
    </sheetView>
  </sheetViews>
  <sheetFormatPr defaultColWidth="8.85546875" defaultRowHeight="15" x14ac:dyDescent="0.25"/>
  <cols>
    <col min="1" max="1" width="15" style="8" customWidth="1"/>
    <col min="2" max="2" width="14" style="8" customWidth="1"/>
    <col min="3" max="3" width="9.7109375" style="8" customWidth="1"/>
    <col min="4" max="7" width="10.42578125" style="8" customWidth="1"/>
    <col min="8" max="8" width="9.7109375" style="8" customWidth="1"/>
    <col min="9" max="9" width="3.42578125" style="8" customWidth="1"/>
    <col min="10" max="10" width="8.85546875" style="8"/>
    <col min="11" max="11" width="7.140625" style="8" customWidth="1"/>
    <col min="12" max="12" width="9.85546875" style="8" bestFit="1" customWidth="1"/>
    <col min="13" max="13" width="11" style="8" bestFit="1" customWidth="1"/>
    <col min="14" max="14" width="11.42578125" style="8" bestFit="1" customWidth="1"/>
    <col min="15" max="16384" width="8.85546875" style="8"/>
  </cols>
  <sheetData>
    <row r="1" spans="1:14" x14ac:dyDescent="0.25">
      <c r="A1" s="7" t="s">
        <v>0</v>
      </c>
    </row>
    <row r="2" spans="1:14" x14ac:dyDescent="0.25">
      <c r="A2" s="122" t="s">
        <v>1</v>
      </c>
      <c r="B2" s="7"/>
      <c r="C2" s="7"/>
      <c r="D2" s="7"/>
      <c r="E2" s="7"/>
      <c r="F2" s="7"/>
      <c r="G2" s="7"/>
      <c r="H2" s="7"/>
    </row>
    <row r="3" spans="1:14" x14ac:dyDescent="0.25">
      <c r="A3" s="10">
        <v>42370</v>
      </c>
      <c r="B3" s="7"/>
      <c r="C3" s="7"/>
      <c r="D3" s="7"/>
      <c r="E3" s="7"/>
      <c r="F3" s="7"/>
      <c r="G3" s="7"/>
      <c r="H3" s="7"/>
    </row>
    <row r="4" spans="1:14" x14ac:dyDescent="0.25">
      <c r="A4" s="7"/>
      <c r="B4" s="7"/>
      <c r="C4" s="7"/>
      <c r="D4" s="7"/>
      <c r="E4" s="7"/>
      <c r="F4" s="7"/>
      <c r="G4" s="7"/>
      <c r="H4" s="7"/>
    </row>
    <row r="5" spans="1:14" x14ac:dyDescent="0.25">
      <c r="A5" s="7" t="s">
        <v>2</v>
      </c>
      <c r="B5" s="7"/>
      <c r="C5" s="7"/>
      <c r="D5" s="7"/>
      <c r="E5" s="7"/>
      <c r="F5" s="7"/>
      <c r="G5" s="7"/>
      <c r="H5" s="7"/>
      <c r="J5" s="37" t="s">
        <v>60</v>
      </c>
      <c r="L5" s="38">
        <v>1</v>
      </c>
      <c r="M5" s="39">
        <v>2</v>
      </c>
      <c r="N5" s="40">
        <v>3</v>
      </c>
    </row>
    <row r="6" spans="1:14" x14ac:dyDescent="0.25">
      <c r="A6" s="7"/>
      <c r="B6" s="11" t="s">
        <v>61</v>
      </c>
      <c r="C6" s="41">
        <v>1</v>
      </c>
      <c r="D6" s="13" t="s">
        <v>3</v>
      </c>
      <c r="E6" s="13" t="s">
        <v>4</v>
      </c>
      <c r="F6" s="13" t="s">
        <v>5</v>
      </c>
      <c r="G6" s="14" t="s">
        <v>6</v>
      </c>
      <c r="H6" s="7"/>
      <c r="L6" s="42" t="s">
        <v>51</v>
      </c>
      <c r="M6" s="43" t="s">
        <v>47</v>
      </c>
      <c r="N6" s="44" t="s">
        <v>52</v>
      </c>
    </row>
    <row r="7" spans="1:14" x14ac:dyDescent="0.25">
      <c r="A7" s="7"/>
      <c r="B7" s="15" t="s">
        <v>7</v>
      </c>
      <c r="C7" s="16">
        <f>CHOOSE($C$6,L7,M7,N7)</f>
        <v>50</v>
      </c>
      <c r="D7" s="17"/>
      <c r="E7" s="17"/>
      <c r="F7" s="17"/>
      <c r="G7" s="18"/>
      <c r="H7" s="7"/>
      <c r="K7" s="11" t="s">
        <v>7</v>
      </c>
      <c r="L7" s="45">
        <v>50</v>
      </c>
      <c r="M7" s="46">
        <v>40</v>
      </c>
      <c r="N7" s="47">
        <v>35</v>
      </c>
    </row>
    <row r="8" spans="1:14" x14ac:dyDescent="0.25">
      <c r="A8" s="7"/>
      <c r="B8" s="15" t="s">
        <v>8</v>
      </c>
      <c r="C8" s="16">
        <f>CHOOSE($C$6,L8,M8,N8)</f>
        <v>20</v>
      </c>
      <c r="D8" s="17"/>
      <c r="E8" s="17"/>
      <c r="F8" s="17"/>
      <c r="G8" s="18"/>
      <c r="H8" s="7"/>
      <c r="K8" s="20" t="s">
        <v>8</v>
      </c>
      <c r="L8" s="48">
        <v>20</v>
      </c>
      <c r="M8" s="49">
        <v>25</v>
      </c>
      <c r="N8" s="50">
        <v>30</v>
      </c>
    </row>
    <row r="9" spans="1:14" x14ac:dyDescent="0.25">
      <c r="A9" s="7"/>
      <c r="B9" s="15" t="s">
        <v>9</v>
      </c>
      <c r="C9" s="17"/>
      <c r="D9" s="17">
        <v>0.9</v>
      </c>
      <c r="E9" s="17">
        <v>1.1000000000000001</v>
      </c>
      <c r="F9" s="17">
        <v>0.8</v>
      </c>
      <c r="G9" s="18">
        <v>1.2</v>
      </c>
      <c r="H9" s="7"/>
    </row>
    <row r="10" spans="1:14" x14ac:dyDescent="0.25">
      <c r="A10" s="7"/>
      <c r="B10" s="15" t="s">
        <v>25</v>
      </c>
      <c r="C10" s="17">
        <v>0.15</v>
      </c>
      <c r="D10" s="17"/>
      <c r="E10" s="17"/>
      <c r="F10" s="17"/>
      <c r="G10" s="18"/>
      <c r="H10" s="7"/>
    </row>
    <row r="11" spans="1:14" x14ac:dyDescent="0.25">
      <c r="A11" s="7"/>
      <c r="B11" s="15" t="s">
        <v>10</v>
      </c>
      <c r="C11" s="19"/>
      <c r="D11" s="17"/>
      <c r="E11" s="17"/>
      <c r="F11" s="17"/>
      <c r="G11" s="18"/>
      <c r="H11" s="7"/>
    </row>
    <row r="12" spans="1:14" x14ac:dyDescent="0.25">
      <c r="A12" s="7"/>
      <c r="B12" s="15"/>
      <c r="C12" s="17">
        <v>35</v>
      </c>
      <c r="D12" s="17"/>
      <c r="E12" s="17"/>
      <c r="F12" s="17"/>
      <c r="G12" s="18"/>
      <c r="H12" s="7"/>
    </row>
    <row r="13" spans="1:14" x14ac:dyDescent="0.25">
      <c r="A13" s="7"/>
      <c r="B13" s="15"/>
      <c r="C13" s="17">
        <v>3000</v>
      </c>
      <c r="D13" s="17"/>
      <c r="E13" s="17"/>
      <c r="F13" s="17"/>
      <c r="G13" s="18"/>
      <c r="H13" s="7"/>
    </row>
    <row r="14" spans="1:14" x14ac:dyDescent="0.25">
      <c r="A14" s="7"/>
      <c r="B14" s="15" t="s">
        <v>21</v>
      </c>
      <c r="C14" s="17"/>
      <c r="D14" s="17">
        <v>8000</v>
      </c>
      <c r="E14" s="17">
        <v>8000</v>
      </c>
      <c r="F14" s="17">
        <v>9000</v>
      </c>
      <c r="G14" s="18">
        <v>9000</v>
      </c>
      <c r="H14" s="7"/>
    </row>
    <row r="15" spans="1:14" x14ac:dyDescent="0.25">
      <c r="A15" s="7"/>
      <c r="B15" s="20" t="s">
        <v>11</v>
      </c>
      <c r="C15" s="21">
        <v>40000</v>
      </c>
      <c r="D15" s="22"/>
      <c r="E15" s="22"/>
      <c r="F15" s="22"/>
      <c r="G15" s="23"/>
      <c r="H15" s="7"/>
    </row>
    <row r="16" spans="1:14" x14ac:dyDescent="0.25">
      <c r="A16" s="7"/>
      <c r="B16" s="7"/>
      <c r="C16" s="7"/>
      <c r="D16" s="7"/>
      <c r="E16" s="7"/>
      <c r="F16" s="7"/>
      <c r="G16" s="7"/>
      <c r="H16" s="7"/>
    </row>
    <row r="17" spans="1:8" x14ac:dyDescent="0.25">
      <c r="A17" s="7" t="s">
        <v>37</v>
      </c>
      <c r="B17" s="7"/>
      <c r="C17" s="7"/>
      <c r="D17" s="7"/>
      <c r="E17" s="7"/>
      <c r="F17" s="7"/>
      <c r="G17" s="7"/>
      <c r="H17" s="24" t="s">
        <v>12</v>
      </c>
    </row>
    <row r="18" spans="1:8" x14ac:dyDescent="0.25">
      <c r="A18" s="7"/>
      <c r="B18" s="25" t="s">
        <v>13</v>
      </c>
      <c r="C18" s="26"/>
      <c r="D18" s="69">
        <v>10000</v>
      </c>
      <c r="E18" s="70">
        <v>10000</v>
      </c>
      <c r="F18" s="70">
        <v>10000</v>
      </c>
      <c r="G18" s="71">
        <v>10000</v>
      </c>
      <c r="H18" s="27">
        <f>SUM(D18:G18)</f>
        <v>40000</v>
      </c>
    </row>
    <row r="19" spans="1:8" x14ac:dyDescent="0.25">
      <c r="A19" s="7"/>
      <c r="B19" s="28" t="s">
        <v>14</v>
      </c>
      <c r="C19" s="7"/>
      <c r="D19" s="7" t="s">
        <v>14</v>
      </c>
      <c r="E19" s="7"/>
      <c r="F19" s="7" t="s">
        <v>14</v>
      </c>
      <c r="G19" s="7"/>
      <c r="H19" s="7"/>
    </row>
    <row r="20" spans="1:8" x14ac:dyDescent="0.25">
      <c r="A20" s="7" t="s">
        <v>15</v>
      </c>
      <c r="B20" s="7"/>
      <c r="C20" s="7"/>
      <c r="D20" s="7" t="s">
        <v>14</v>
      </c>
      <c r="E20" s="7"/>
      <c r="F20" s="7"/>
      <c r="G20" s="7"/>
      <c r="H20" s="7" t="s">
        <v>14</v>
      </c>
    </row>
    <row r="21" spans="1:8" x14ac:dyDescent="0.25">
      <c r="A21" s="7"/>
      <c r="B21" s="25" t="s">
        <v>16</v>
      </c>
      <c r="C21" s="75">
        <f>H37</f>
        <v>285155.25890622847</v>
      </c>
      <c r="D21" s="7"/>
      <c r="E21" s="25" t="s">
        <v>38</v>
      </c>
      <c r="F21" s="29">
        <v>69662.103562491364</v>
      </c>
      <c r="G21" s="7"/>
      <c r="H21" s="7" t="s">
        <v>14</v>
      </c>
    </row>
    <row r="22" spans="1:8" x14ac:dyDescent="0.25">
      <c r="A22" s="7"/>
      <c r="B22" s="7"/>
      <c r="C22" s="27"/>
      <c r="D22" s="30"/>
      <c r="E22" s="7"/>
      <c r="F22" s="7"/>
      <c r="G22" s="7"/>
      <c r="H22" s="7"/>
    </row>
    <row r="23" spans="1:8" x14ac:dyDescent="0.25">
      <c r="A23" s="7" t="s">
        <v>39</v>
      </c>
      <c r="B23" s="7"/>
      <c r="C23" s="7"/>
      <c r="H23" s="7"/>
    </row>
    <row r="24" spans="1:8" x14ac:dyDescent="0.25">
      <c r="A24" s="7"/>
      <c r="B24" s="11" t="s">
        <v>17</v>
      </c>
      <c r="C24" s="12"/>
      <c r="D24" s="13" t="s">
        <v>3</v>
      </c>
      <c r="E24" s="13" t="s">
        <v>4</v>
      </c>
      <c r="F24" s="13" t="s">
        <v>5</v>
      </c>
      <c r="G24" s="13" t="s">
        <v>6</v>
      </c>
      <c r="H24" s="14" t="s">
        <v>12</v>
      </c>
    </row>
    <row r="25" spans="1:8" x14ac:dyDescent="0.25">
      <c r="A25" s="7"/>
      <c r="B25" s="15" t="s">
        <v>9</v>
      </c>
      <c r="C25" s="17"/>
      <c r="D25" s="31">
        <f>D9</f>
        <v>0.9</v>
      </c>
      <c r="E25" s="31">
        <f>E9</f>
        <v>1.1000000000000001</v>
      </c>
      <c r="F25" s="31">
        <f>F9</f>
        <v>0.8</v>
      </c>
      <c r="G25" s="31">
        <f>G9</f>
        <v>1.2</v>
      </c>
      <c r="H25" s="32"/>
    </row>
    <row r="26" spans="1:8" x14ac:dyDescent="0.25">
      <c r="A26" s="7"/>
      <c r="B26" s="15"/>
      <c r="C26" s="17"/>
      <c r="D26" s="19"/>
      <c r="E26" s="19"/>
      <c r="F26" s="19"/>
      <c r="G26" s="19"/>
      <c r="H26" s="32"/>
    </row>
    <row r="27" spans="1:8" x14ac:dyDescent="0.25">
      <c r="A27" s="7"/>
      <c r="B27" s="15" t="s">
        <v>18</v>
      </c>
      <c r="C27" s="17"/>
      <c r="D27" s="33">
        <f>$C$12*D25*($C$13+D18)^0.5</f>
        <v>3591.5525890622844</v>
      </c>
      <c r="E27" s="33">
        <f>$C$12*E25*($C$13+E18)^0.5</f>
        <v>4389.6753866316812</v>
      </c>
      <c r="F27" s="33">
        <f>$C$12*F25*($C$13+F18)^0.5</f>
        <v>3192.4911902775862</v>
      </c>
      <c r="G27" s="33">
        <f>$C$12*G25*($C$13+G18)^0.5</f>
        <v>4788.7367854163795</v>
      </c>
      <c r="H27" s="34">
        <f>SUM(D27:G27)</f>
        <v>15962.455951387932</v>
      </c>
    </row>
    <row r="28" spans="1:8" x14ac:dyDescent="0.25">
      <c r="A28" s="7"/>
      <c r="B28" s="15" t="s">
        <v>19</v>
      </c>
      <c r="C28" s="17"/>
      <c r="D28" s="33">
        <f>$C$7*D27</f>
        <v>179577.6294531142</v>
      </c>
      <c r="E28" s="33">
        <f>$C$7*E27</f>
        <v>219483.76933158407</v>
      </c>
      <c r="F28" s="33">
        <f>$C$7*F27</f>
        <v>159624.5595138793</v>
      </c>
      <c r="G28" s="33">
        <f>$C$7*G27</f>
        <v>239436.83927081898</v>
      </c>
      <c r="H28" s="34">
        <f>SUM(D28:G28)</f>
        <v>798122.79756939656</v>
      </c>
    </row>
    <row r="29" spans="1:8" x14ac:dyDescent="0.25">
      <c r="A29" s="7"/>
      <c r="B29" s="15" t="s">
        <v>46</v>
      </c>
      <c r="C29" s="17"/>
      <c r="D29" s="33">
        <f>$C$8*D27</f>
        <v>71831.051781245682</v>
      </c>
      <c r="E29" s="33">
        <f>$C$8*E27</f>
        <v>87793.507732633618</v>
      </c>
      <c r="F29" s="33">
        <f>$C$8*F27</f>
        <v>63849.823805551721</v>
      </c>
      <c r="G29" s="33">
        <f>$C$8*G27</f>
        <v>95774.735708327586</v>
      </c>
      <c r="H29" s="34">
        <f>SUM(D29:G29)</f>
        <v>319249.1190277586</v>
      </c>
    </row>
    <row r="30" spans="1:8" x14ac:dyDescent="0.25">
      <c r="A30" s="7"/>
      <c r="B30" s="15" t="s">
        <v>20</v>
      </c>
      <c r="C30" s="17"/>
      <c r="D30" s="33">
        <f>D28-D29</f>
        <v>107746.57767186852</v>
      </c>
      <c r="E30" s="33">
        <f>E28-E29</f>
        <v>131690.26159895046</v>
      </c>
      <c r="F30" s="33">
        <f>F28-F29</f>
        <v>95774.735708327586</v>
      </c>
      <c r="G30" s="33">
        <f>G28-G29</f>
        <v>143662.10356249139</v>
      </c>
      <c r="H30" s="34">
        <f>SUM(D30:G30)</f>
        <v>478873.67854163796</v>
      </c>
    </row>
    <row r="31" spans="1:8" x14ac:dyDescent="0.25">
      <c r="A31" s="7"/>
      <c r="B31" s="15"/>
      <c r="C31" s="17"/>
      <c r="D31" s="33"/>
      <c r="E31" s="33"/>
      <c r="F31" s="33"/>
      <c r="G31" s="33"/>
      <c r="H31" s="34"/>
    </row>
    <row r="32" spans="1:8" x14ac:dyDescent="0.25">
      <c r="A32" s="7"/>
      <c r="B32" s="15" t="s">
        <v>21</v>
      </c>
      <c r="C32" s="17"/>
      <c r="D32" s="33">
        <f>D14</f>
        <v>8000</v>
      </c>
      <c r="E32" s="33">
        <f>E14</f>
        <v>8000</v>
      </c>
      <c r="F32" s="33">
        <f>F14</f>
        <v>9000</v>
      </c>
      <c r="G32" s="33">
        <f>G14</f>
        <v>9000</v>
      </c>
      <c r="H32" s="34">
        <f>SUM(D32:G32)</f>
        <v>34000</v>
      </c>
    </row>
    <row r="33" spans="1:8" x14ac:dyDescent="0.25">
      <c r="A33" s="7"/>
      <c r="B33" s="15" t="s">
        <v>22</v>
      </c>
      <c r="C33" s="17"/>
      <c r="D33" s="33">
        <f>D18</f>
        <v>10000</v>
      </c>
      <c r="E33" s="33">
        <f>E18</f>
        <v>10000</v>
      </c>
      <c r="F33" s="33">
        <f>F18</f>
        <v>10000</v>
      </c>
      <c r="G33" s="33">
        <f>G18</f>
        <v>10000</v>
      </c>
      <c r="H33" s="34">
        <f>SUM(D33:G33)</f>
        <v>40000</v>
      </c>
    </row>
    <row r="34" spans="1:8" x14ac:dyDescent="0.25">
      <c r="A34" s="7"/>
      <c r="B34" s="15" t="s">
        <v>23</v>
      </c>
      <c r="C34" s="17"/>
      <c r="D34" s="33">
        <f>$C$10*D28</f>
        <v>26936.644417967131</v>
      </c>
      <c r="E34" s="33">
        <f>$C$10*E28</f>
        <v>32922.565399737607</v>
      </c>
      <c r="F34" s="33">
        <f>$C$10*F28</f>
        <v>23943.683927081893</v>
      </c>
      <c r="G34" s="33">
        <f>$C$10*G28</f>
        <v>35915.525890622848</v>
      </c>
      <c r="H34" s="34">
        <f>SUM(D34:G34)</f>
        <v>119718.41963540949</v>
      </c>
    </row>
    <row r="35" spans="1:8" x14ac:dyDescent="0.25">
      <c r="A35" s="7"/>
      <c r="B35" s="15" t="s">
        <v>32</v>
      </c>
      <c r="C35" s="17"/>
      <c r="D35" s="33">
        <f>SUM(D32:D34)</f>
        <v>44936.644417967131</v>
      </c>
      <c r="E35" s="33">
        <f>SUM(E32:E34)</f>
        <v>50922.565399737607</v>
      </c>
      <c r="F35" s="33">
        <f>SUM(F32:F34)</f>
        <v>42943.683927081889</v>
      </c>
      <c r="G35" s="33">
        <f>SUM(G32:G34)</f>
        <v>54915.525890622848</v>
      </c>
      <c r="H35" s="34">
        <f>SUM(D35:G35)</f>
        <v>193718.41963540946</v>
      </c>
    </row>
    <row r="36" spans="1:8" x14ac:dyDescent="0.25">
      <c r="A36" s="7"/>
      <c r="B36" s="15"/>
      <c r="C36" s="17"/>
      <c r="D36" s="33"/>
      <c r="E36" s="33"/>
      <c r="F36" s="33"/>
      <c r="G36" s="33"/>
      <c r="H36" s="34"/>
    </row>
    <row r="37" spans="1:8" x14ac:dyDescent="0.25">
      <c r="A37" s="7"/>
      <c r="B37" s="15" t="s">
        <v>16</v>
      </c>
      <c r="C37" s="17"/>
      <c r="D37" s="33">
        <f>D30-D35</f>
        <v>62809.933253901392</v>
      </c>
      <c r="E37" s="33">
        <f>E30-E35</f>
        <v>80767.696199212849</v>
      </c>
      <c r="F37" s="33">
        <f>F30-F35</f>
        <v>52831.051781245696</v>
      </c>
      <c r="G37" s="33">
        <f>G30-G35</f>
        <v>88746.577671868552</v>
      </c>
      <c r="H37" s="34">
        <f>SUM(D37:G37)</f>
        <v>285155.25890622847</v>
      </c>
    </row>
    <row r="38" spans="1:8" x14ac:dyDescent="0.25">
      <c r="A38" s="7"/>
      <c r="B38" s="20" t="s">
        <v>24</v>
      </c>
      <c r="C38" s="22"/>
      <c r="D38" s="35">
        <f>D37/D28</f>
        <v>0.34976479779348235</v>
      </c>
      <c r="E38" s="35">
        <f>E37/E28</f>
        <v>0.36798938001284931</v>
      </c>
      <c r="F38" s="35">
        <f>F37/F28</f>
        <v>0.33097069737976037</v>
      </c>
      <c r="G38" s="35">
        <f>G37/G28</f>
        <v>0.37064713158650692</v>
      </c>
      <c r="H38" s="36">
        <f>H37/H28</f>
        <v>0.35728243795897119</v>
      </c>
    </row>
    <row r="65534" spans="255:255" x14ac:dyDescent="0.25">
      <c r="IU65534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U65534"/>
  <sheetViews>
    <sheetView zoomScale="90" zoomScaleNormal="90" workbookViewId="0">
      <selection activeCell="A4" sqref="A4"/>
    </sheetView>
  </sheetViews>
  <sheetFormatPr defaultColWidth="8.85546875" defaultRowHeight="15" x14ac:dyDescent="0.25"/>
  <cols>
    <col min="1" max="1" width="15" style="8" customWidth="1"/>
    <col min="2" max="2" width="14" style="8" customWidth="1"/>
    <col min="3" max="3" width="10" style="8" customWidth="1"/>
    <col min="4" max="7" width="10.42578125" style="8" customWidth="1"/>
    <col min="8" max="8" width="9.7109375" style="8" customWidth="1"/>
    <col min="9" max="9" width="3.42578125" style="8" customWidth="1"/>
    <col min="10" max="10" width="14.42578125" style="8" customWidth="1"/>
    <col min="11" max="16384" width="8.85546875" style="8"/>
  </cols>
  <sheetData>
    <row r="1" spans="1:10" x14ac:dyDescent="0.25">
      <c r="A1" s="7" t="s">
        <v>0</v>
      </c>
    </row>
    <row r="2" spans="1:10" x14ac:dyDescent="0.25">
      <c r="A2" s="122" t="s">
        <v>1</v>
      </c>
      <c r="B2" s="7"/>
      <c r="C2" s="7"/>
      <c r="D2" s="7"/>
      <c r="E2" s="7"/>
      <c r="F2" s="7"/>
      <c r="G2" s="7"/>
      <c r="H2" s="7"/>
    </row>
    <row r="3" spans="1:10" x14ac:dyDescent="0.25">
      <c r="A3" s="10">
        <v>42370</v>
      </c>
      <c r="B3" s="7"/>
      <c r="C3" s="7"/>
      <c r="D3" s="7"/>
      <c r="E3" s="7"/>
      <c r="F3" s="7"/>
      <c r="G3" s="7"/>
      <c r="H3" s="7"/>
    </row>
    <row r="4" spans="1:10" x14ac:dyDescent="0.25">
      <c r="A4" s="7"/>
      <c r="B4" s="7"/>
      <c r="C4" s="7"/>
      <c r="D4" s="7"/>
      <c r="E4" s="7"/>
      <c r="F4" s="7"/>
      <c r="G4" s="7"/>
      <c r="H4" s="7"/>
    </row>
    <row r="5" spans="1:10" x14ac:dyDescent="0.25">
      <c r="A5" s="7" t="s">
        <v>2</v>
      </c>
      <c r="B5" s="7"/>
      <c r="C5" s="7"/>
      <c r="D5" s="7"/>
      <c r="E5" s="7"/>
      <c r="F5" s="7"/>
      <c r="G5" s="7"/>
      <c r="H5" s="7"/>
    </row>
    <row r="6" spans="1:10" x14ac:dyDescent="0.25">
      <c r="A6" s="7"/>
      <c r="B6" s="11"/>
      <c r="C6" s="12"/>
      <c r="D6" s="13" t="s">
        <v>3</v>
      </c>
      <c r="E6" s="13" t="s">
        <v>4</v>
      </c>
      <c r="F6" s="13" t="s">
        <v>5</v>
      </c>
      <c r="G6" s="14" t="s">
        <v>6</v>
      </c>
      <c r="H6" s="7"/>
      <c r="J6" s="7" t="s">
        <v>40</v>
      </c>
    </row>
    <row r="7" spans="1:10" x14ac:dyDescent="0.25">
      <c r="A7" s="7"/>
      <c r="B7" s="15" t="s">
        <v>7</v>
      </c>
      <c r="C7" s="16">
        <v>40</v>
      </c>
      <c r="D7" s="17"/>
      <c r="E7" s="17"/>
      <c r="F7" s="17"/>
      <c r="G7" s="18"/>
      <c r="H7" s="7"/>
      <c r="J7" s="8" t="s">
        <v>41</v>
      </c>
    </row>
    <row r="8" spans="1:10" x14ac:dyDescent="0.25">
      <c r="A8" s="7"/>
      <c r="B8" s="15" t="s">
        <v>8</v>
      </c>
      <c r="C8" s="16">
        <f ca="1">H8</f>
        <v>25</v>
      </c>
      <c r="D8" s="17"/>
      <c r="E8" s="17"/>
      <c r="F8" s="17"/>
      <c r="G8" s="18"/>
      <c r="H8" s="66">
        <f ca="1">_xll.PsiSenParam(20,30)</f>
        <v>25</v>
      </c>
      <c r="J8" s="8" t="s">
        <v>42</v>
      </c>
    </row>
    <row r="9" spans="1:10" x14ac:dyDescent="0.25">
      <c r="A9" s="7"/>
      <c r="B9" s="15" t="s">
        <v>9</v>
      </c>
      <c r="C9" s="17"/>
      <c r="D9" s="17">
        <v>0.9</v>
      </c>
      <c r="E9" s="17">
        <v>1.1000000000000001</v>
      </c>
      <c r="F9" s="17">
        <v>0.8</v>
      </c>
      <c r="G9" s="18">
        <v>1.2</v>
      </c>
      <c r="H9" s="7"/>
      <c r="J9" s="8" t="s">
        <v>43</v>
      </c>
    </row>
    <row r="10" spans="1:10" x14ac:dyDescent="0.25">
      <c r="A10" s="7"/>
      <c r="B10" s="15" t="s">
        <v>25</v>
      </c>
      <c r="C10" s="17">
        <v>0.15</v>
      </c>
      <c r="D10" s="17"/>
      <c r="E10" s="17"/>
      <c r="F10" s="17"/>
      <c r="G10" s="18"/>
      <c r="H10" s="7"/>
      <c r="J10" s="8" t="s">
        <v>42</v>
      </c>
    </row>
    <row r="11" spans="1:10" x14ac:dyDescent="0.25">
      <c r="A11" s="7"/>
      <c r="B11" s="15" t="s">
        <v>10</v>
      </c>
      <c r="C11" s="19"/>
      <c r="D11" s="17"/>
      <c r="E11" s="17"/>
      <c r="F11" s="17"/>
      <c r="G11" s="18"/>
      <c r="H11" s="7"/>
    </row>
    <row r="12" spans="1:10" x14ac:dyDescent="0.25">
      <c r="A12" s="7"/>
      <c r="B12" s="15"/>
      <c r="C12" s="17">
        <v>35</v>
      </c>
      <c r="D12" s="17"/>
      <c r="E12" s="17"/>
      <c r="F12" s="17"/>
      <c r="G12" s="18"/>
      <c r="H12" s="7"/>
      <c r="J12" s="8" t="s">
        <v>44</v>
      </c>
    </row>
    <row r="13" spans="1:10" x14ac:dyDescent="0.25">
      <c r="A13" s="7"/>
      <c r="B13" s="15"/>
      <c r="C13" s="17">
        <v>3000</v>
      </c>
      <c r="D13" s="17"/>
      <c r="E13" s="17"/>
      <c r="F13" s="17"/>
      <c r="G13" s="18"/>
      <c r="H13" s="7"/>
    </row>
    <row r="14" spans="1:10" x14ac:dyDescent="0.25">
      <c r="A14" s="7"/>
      <c r="B14" s="15" t="s">
        <v>21</v>
      </c>
      <c r="C14" s="17"/>
      <c r="D14" s="17">
        <v>8000</v>
      </c>
      <c r="E14" s="17">
        <v>8000</v>
      </c>
      <c r="F14" s="17">
        <v>9000</v>
      </c>
      <c r="G14" s="18">
        <v>9000</v>
      </c>
      <c r="H14" s="7"/>
      <c r="J14" s="8" t="s">
        <v>44</v>
      </c>
    </row>
    <row r="15" spans="1:10" x14ac:dyDescent="0.25">
      <c r="A15" s="7"/>
      <c r="B15" s="20" t="s">
        <v>11</v>
      </c>
      <c r="C15" s="21">
        <v>40000</v>
      </c>
      <c r="D15" s="22"/>
      <c r="E15" s="22"/>
      <c r="F15" s="22"/>
      <c r="G15" s="23"/>
      <c r="H15" s="7"/>
      <c r="J15" s="8" t="s">
        <v>45</v>
      </c>
    </row>
    <row r="16" spans="1:10" x14ac:dyDescent="0.25">
      <c r="A16" s="7"/>
      <c r="B16" s="7"/>
      <c r="C16" s="7"/>
      <c r="D16" s="7"/>
      <c r="E16" s="7"/>
      <c r="F16" s="7"/>
      <c r="G16" s="7"/>
      <c r="H16" s="7"/>
    </row>
    <row r="17" spans="1:10" x14ac:dyDescent="0.25">
      <c r="A17" s="7" t="s">
        <v>37</v>
      </c>
      <c r="B17" s="7"/>
      <c r="C17" s="7"/>
      <c r="D17" s="7"/>
      <c r="E17" s="7"/>
      <c r="F17" s="7"/>
      <c r="G17" s="7"/>
      <c r="H17" s="24" t="s">
        <v>12</v>
      </c>
    </row>
    <row r="18" spans="1:10" x14ac:dyDescent="0.25">
      <c r="A18" s="7"/>
      <c r="B18" s="25" t="s">
        <v>13</v>
      </c>
      <c r="C18" s="26"/>
      <c r="D18" s="69">
        <v>10000</v>
      </c>
      <c r="E18" s="70">
        <v>10000</v>
      </c>
      <c r="F18" s="70">
        <v>10000</v>
      </c>
      <c r="G18" s="71">
        <v>10000</v>
      </c>
      <c r="H18" s="27">
        <f>SUM(D18:G18)</f>
        <v>40000</v>
      </c>
      <c r="J18" s="8" t="s">
        <v>33</v>
      </c>
    </row>
    <row r="19" spans="1:10" x14ac:dyDescent="0.25">
      <c r="A19" s="7"/>
      <c r="B19" s="28" t="s">
        <v>14</v>
      </c>
      <c r="C19" s="7"/>
      <c r="D19" s="7"/>
      <c r="E19" s="7"/>
      <c r="F19" s="7" t="s">
        <v>14</v>
      </c>
      <c r="G19" s="7"/>
      <c r="H19" s="7"/>
    </row>
    <row r="20" spans="1:10" x14ac:dyDescent="0.25">
      <c r="A20" s="7" t="s">
        <v>15</v>
      </c>
      <c r="B20" s="7"/>
      <c r="C20" s="7"/>
      <c r="D20" s="7" t="s">
        <v>14</v>
      </c>
      <c r="E20" s="7"/>
      <c r="F20" s="7"/>
      <c r="G20" s="7"/>
      <c r="H20" s="7" t="s">
        <v>14</v>
      </c>
    </row>
    <row r="21" spans="1:10" x14ac:dyDescent="0.25">
      <c r="A21" s="7"/>
      <c r="B21" s="25" t="s">
        <v>16</v>
      </c>
      <c r="C21" s="75">
        <f ca="1">H37</f>
        <v>69662.103562491364</v>
      </c>
      <c r="D21" s="7"/>
      <c r="E21" s="25" t="s">
        <v>38</v>
      </c>
      <c r="F21" s="29">
        <v>69662.103562491364</v>
      </c>
      <c r="G21" s="7"/>
      <c r="H21" s="7" t="s">
        <v>14</v>
      </c>
    </row>
    <row r="22" spans="1:10" x14ac:dyDescent="0.25">
      <c r="A22" s="7"/>
      <c r="B22" s="7"/>
      <c r="C22" s="27"/>
      <c r="D22" s="30"/>
      <c r="E22" s="7"/>
      <c r="F22" s="7"/>
      <c r="G22" s="7"/>
      <c r="H22" s="7"/>
    </row>
    <row r="23" spans="1:10" x14ac:dyDescent="0.25">
      <c r="A23" s="7" t="s">
        <v>39</v>
      </c>
      <c r="B23" s="7"/>
      <c r="C23" s="7"/>
      <c r="H23" s="7"/>
    </row>
    <row r="24" spans="1:10" x14ac:dyDescent="0.25">
      <c r="A24" s="7"/>
      <c r="B24" s="11" t="s">
        <v>17</v>
      </c>
      <c r="C24" s="12"/>
      <c r="D24" s="13" t="s">
        <v>3</v>
      </c>
      <c r="E24" s="13" t="s">
        <v>4</v>
      </c>
      <c r="F24" s="13" t="s">
        <v>5</v>
      </c>
      <c r="G24" s="13" t="s">
        <v>6</v>
      </c>
      <c r="H24" s="14" t="s">
        <v>12</v>
      </c>
    </row>
    <row r="25" spans="1:10" x14ac:dyDescent="0.25">
      <c r="A25" s="7"/>
      <c r="B25" s="15" t="s">
        <v>9</v>
      </c>
      <c r="C25" s="17"/>
      <c r="D25" s="31">
        <f>D9</f>
        <v>0.9</v>
      </c>
      <c r="E25" s="31">
        <f>E9</f>
        <v>1.1000000000000001</v>
      </c>
      <c r="F25" s="31">
        <f>F9</f>
        <v>0.8</v>
      </c>
      <c r="G25" s="31">
        <f>G9</f>
        <v>1.2</v>
      </c>
      <c r="H25" s="32"/>
    </row>
    <row r="26" spans="1:10" x14ac:dyDescent="0.25">
      <c r="A26" s="7"/>
      <c r="B26" s="15"/>
      <c r="C26" s="17"/>
      <c r="D26" s="19"/>
      <c r="E26" s="19"/>
      <c r="F26" s="19"/>
      <c r="G26" s="19"/>
      <c r="H26" s="32"/>
    </row>
    <row r="27" spans="1:10" x14ac:dyDescent="0.25">
      <c r="A27" s="7"/>
      <c r="B27" s="15" t="s">
        <v>18</v>
      </c>
      <c r="C27" s="17"/>
      <c r="D27" s="33">
        <f>$C$12*D25*($C$13+D18)^0.5</f>
        <v>3591.5525890622844</v>
      </c>
      <c r="E27" s="33">
        <f>$C$12*E25*($C$13+E18)^0.5</f>
        <v>4389.6753866316812</v>
      </c>
      <c r="F27" s="33">
        <f>$C$12*F25*($C$13+F18)^0.5</f>
        <v>3192.4911902775862</v>
      </c>
      <c r="G27" s="33">
        <f>$C$12*G25*($C$13+G18)^0.5</f>
        <v>4788.7367854163795</v>
      </c>
      <c r="H27" s="34">
        <f>SUM(D27:G27)</f>
        <v>15962.455951387932</v>
      </c>
      <c r="J27" s="8" t="s">
        <v>35</v>
      </c>
    </row>
    <row r="28" spans="1:10" x14ac:dyDescent="0.25">
      <c r="A28" s="7"/>
      <c r="B28" s="15" t="s">
        <v>19</v>
      </c>
      <c r="C28" s="17"/>
      <c r="D28" s="33">
        <f>$C$7*D27</f>
        <v>143662.10356249136</v>
      </c>
      <c r="E28" s="33">
        <f>$C$7*E27</f>
        <v>175587.01546526724</v>
      </c>
      <c r="F28" s="33">
        <f>$C$7*F27</f>
        <v>127699.64761110344</v>
      </c>
      <c r="G28" s="33">
        <f>$C$7*G27</f>
        <v>191549.47141665517</v>
      </c>
      <c r="H28" s="34">
        <f>SUM(D28:G28)</f>
        <v>638498.2380555172</v>
      </c>
      <c r="J28" s="8" t="s">
        <v>26</v>
      </c>
    </row>
    <row r="29" spans="1:10" x14ac:dyDescent="0.25">
      <c r="A29" s="7"/>
      <c r="B29" s="15" t="s">
        <v>46</v>
      </c>
      <c r="C29" s="17"/>
      <c r="D29" s="33">
        <f ca="1">$C$8*D27</f>
        <v>89788.814726557102</v>
      </c>
      <c r="E29" s="33">
        <f ca="1">$C$8*E27</f>
        <v>109741.88466579204</v>
      </c>
      <c r="F29" s="33">
        <f ca="1">$C$8*F27</f>
        <v>79812.27975693965</v>
      </c>
      <c r="G29" s="33">
        <f ca="1">$C$8*G27</f>
        <v>119718.41963540949</v>
      </c>
      <c r="H29" s="34">
        <f ca="1">SUM(D29:G29)</f>
        <v>399061.39878469828</v>
      </c>
      <c r="J29" s="8" t="s">
        <v>27</v>
      </c>
    </row>
    <row r="30" spans="1:10" x14ac:dyDescent="0.25">
      <c r="A30" s="7"/>
      <c r="B30" s="15" t="s">
        <v>20</v>
      </c>
      <c r="C30" s="17"/>
      <c r="D30" s="33">
        <f ca="1">D28-D29</f>
        <v>53873.288835934261</v>
      </c>
      <c r="E30" s="33">
        <f ca="1">E28-E29</f>
        <v>65845.130799475199</v>
      </c>
      <c r="F30" s="33">
        <f ca="1">F28-F29</f>
        <v>47887.367854163793</v>
      </c>
      <c r="G30" s="33">
        <f ca="1">G28-G29</f>
        <v>71831.051781245682</v>
      </c>
      <c r="H30" s="34">
        <f ca="1">SUM(D30:G30)</f>
        <v>239436.83927081892</v>
      </c>
      <c r="J30" s="8" t="s">
        <v>29</v>
      </c>
    </row>
    <row r="31" spans="1:10" x14ac:dyDescent="0.25">
      <c r="A31" s="7"/>
      <c r="B31" s="15"/>
      <c r="C31" s="17"/>
      <c r="D31" s="33"/>
      <c r="E31" s="33"/>
      <c r="F31" s="33"/>
      <c r="G31" s="33"/>
      <c r="H31" s="34"/>
    </row>
    <row r="32" spans="1:10" x14ac:dyDescent="0.25">
      <c r="A32" s="7"/>
      <c r="B32" s="15" t="s">
        <v>21</v>
      </c>
      <c r="C32" s="17"/>
      <c r="D32" s="33">
        <f>D14</f>
        <v>8000</v>
      </c>
      <c r="E32" s="33">
        <f>E14</f>
        <v>8000</v>
      </c>
      <c r="F32" s="33">
        <f>F14</f>
        <v>9000</v>
      </c>
      <c r="G32" s="33">
        <f>G14</f>
        <v>9000</v>
      </c>
      <c r="H32" s="34">
        <f>SUM(D32:G32)</f>
        <v>34000</v>
      </c>
      <c r="J32" s="8" t="s">
        <v>28</v>
      </c>
    </row>
    <row r="33" spans="1:10" x14ac:dyDescent="0.25">
      <c r="A33" s="7"/>
      <c r="B33" s="15" t="s">
        <v>22</v>
      </c>
      <c r="C33" s="17"/>
      <c r="D33" s="33">
        <f>D18</f>
        <v>10000</v>
      </c>
      <c r="E33" s="33">
        <f>E18</f>
        <v>10000</v>
      </c>
      <c r="F33" s="33">
        <f>F18</f>
        <v>10000</v>
      </c>
      <c r="G33" s="33">
        <f>G18</f>
        <v>10000</v>
      </c>
      <c r="H33" s="34">
        <f>SUM(D33:G33)</f>
        <v>40000</v>
      </c>
      <c r="J33" s="8" t="s">
        <v>30</v>
      </c>
    </row>
    <row r="34" spans="1:10" x14ac:dyDescent="0.25">
      <c r="A34" s="7"/>
      <c r="B34" s="15" t="s">
        <v>23</v>
      </c>
      <c r="C34" s="17"/>
      <c r="D34" s="33">
        <f>$C$10*D28</f>
        <v>21549.315534373705</v>
      </c>
      <c r="E34" s="33">
        <f>$C$10*E28</f>
        <v>26338.052319790084</v>
      </c>
      <c r="F34" s="33">
        <f>$C$10*F28</f>
        <v>19154.947141665514</v>
      </c>
      <c r="G34" s="33">
        <f>$C$10*G28</f>
        <v>28732.420712498275</v>
      </c>
      <c r="H34" s="34">
        <f>SUM(D34:G34)</f>
        <v>95774.735708327586</v>
      </c>
      <c r="J34" s="8" t="s">
        <v>31</v>
      </c>
    </row>
    <row r="35" spans="1:10" x14ac:dyDescent="0.25">
      <c r="A35" s="7"/>
      <c r="B35" s="15" t="s">
        <v>32</v>
      </c>
      <c r="C35" s="17"/>
      <c r="D35" s="33">
        <f>SUM(D32:D34)</f>
        <v>39549.315534373702</v>
      </c>
      <c r="E35" s="33">
        <f>SUM(E32:E34)</f>
        <v>44338.052319790084</v>
      </c>
      <c r="F35" s="33">
        <f>SUM(F32:F34)</f>
        <v>38154.947141665514</v>
      </c>
      <c r="G35" s="33">
        <f>SUM(G32:G34)</f>
        <v>47732.420712498279</v>
      </c>
      <c r="H35" s="34">
        <f>SUM(D35:G35)</f>
        <v>169774.73570832756</v>
      </c>
      <c r="J35" s="8" t="s">
        <v>33</v>
      </c>
    </row>
    <row r="36" spans="1:10" x14ac:dyDescent="0.25">
      <c r="A36" s="7"/>
      <c r="B36" s="15"/>
      <c r="C36" s="17"/>
      <c r="D36" s="33"/>
      <c r="E36" s="33"/>
      <c r="F36" s="33"/>
      <c r="G36" s="33"/>
      <c r="H36" s="34"/>
    </row>
    <row r="37" spans="1:10" x14ac:dyDescent="0.25">
      <c r="A37" s="7"/>
      <c r="B37" s="15" t="s">
        <v>16</v>
      </c>
      <c r="C37" s="17"/>
      <c r="D37" s="33">
        <f ca="1">D30-D35</f>
        <v>14323.97330156056</v>
      </c>
      <c r="E37" s="33">
        <f ca="1">E30-E35</f>
        <v>21507.078479685115</v>
      </c>
      <c r="F37" s="33">
        <f ca="1">F30-F35</f>
        <v>9732.4207124982786</v>
      </c>
      <c r="G37" s="33">
        <f ca="1">G30-G35</f>
        <v>24098.631068747403</v>
      </c>
      <c r="H37" s="34">
        <f ca="1">SUM(D37:G37)</f>
        <v>69662.103562491364</v>
      </c>
      <c r="J37" s="8" t="s">
        <v>36</v>
      </c>
    </row>
    <row r="38" spans="1:10" x14ac:dyDescent="0.25">
      <c r="A38" s="7"/>
      <c r="B38" s="20" t="s">
        <v>24</v>
      </c>
      <c r="C38" s="22"/>
      <c r="D38" s="35">
        <f ca="1">D37/D28</f>
        <v>9.9705997241852973E-2</v>
      </c>
      <c r="E38" s="35">
        <f ca="1">E37/E28</f>
        <v>0.12248672501606143</v>
      </c>
      <c r="F38" s="35">
        <f ca="1">F37/F28</f>
        <v>7.6213371724700413E-2</v>
      </c>
      <c r="G38" s="35">
        <f ca="1">G37/G28</f>
        <v>0.12580891448313355</v>
      </c>
      <c r="H38" s="36">
        <f ca="1">H37/H28</f>
        <v>0.10910304744871398</v>
      </c>
      <c r="J38" s="8" t="s">
        <v>34</v>
      </c>
    </row>
    <row r="65534" spans="255:255" x14ac:dyDescent="0.25">
      <c r="IU65534" s="8">
        <v>0</v>
      </c>
    </row>
  </sheetData>
  <scenarios current="1" show="1" sqref="C21">
    <scenario name="Optimistic" locked="1" count="2" user="Tuck.Student" comment="Example in Chapter 6_x000a_">
      <inputCells r="C7" val="50" numFmtId="7"/>
      <inputCells r="C8" val="20" numFmtId="7"/>
    </scenario>
    <scenario name="Pessimistic" locked="1" count="2" user="Tuck.Student" comment="Example in Chapter 6._x000a_">
      <inputCells r="C7" val="35" numFmtId="7"/>
      <inputCells r="C8" val="30" numFmtId="7"/>
    </scenario>
  </scenarios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U65534"/>
  <sheetViews>
    <sheetView zoomScale="90" zoomScaleNormal="90" workbookViewId="0">
      <selection activeCell="A4" sqref="A4"/>
    </sheetView>
  </sheetViews>
  <sheetFormatPr defaultColWidth="8.85546875" defaultRowHeight="15" x14ac:dyDescent="0.25"/>
  <cols>
    <col min="1" max="1" width="15" style="8" customWidth="1"/>
    <col min="2" max="2" width="14" style="8" customWidth="1"/>
    <col min="3" max="3" width="10" style="8" customWidth="1"/>
    <col min="4" max="7" width="10.42578125" style="8" customWidth="1"/>
    <col min="8" max="8" width="9.7109375" style="8" customWidth="1"/>
    <col min="9" max="9" width="3.42578125" style="8" customWidth="1"/>
    <col min="10" max="10" width="14.42578125" style="8" customWidth="1"/>
    <col min="11" max="16384" width="8.85546875" style="8"/>
  </cols>
  <sheetData>
    <row r="1" spans="1:10" x14ac:dyDescent="0.25">
      <c r="A1" s="7" t="s">
        <v>0</v>
      </c>
    </row>
    <row r="2" spans="1:10" x14ac:dyDescent="0.25">
      <c r="A2" s="122" t="s">
        <v>1</v>
      </c>
      <c r="B2" s="7"/>
      <c r="C2" s="7"/>
      <c r="D2" s="7"/>
      <c r="E2" s="7"/>
      <c r="F2" s="7"/>
      <c r="G2" s="7"/>
      <c r="H2" s="7"/>
    </row>
    <row r="3" spans="1:10" x14ac:dyDescent="0.25">
      <c r="A3" s="10">
        <v>42370</v>
      </c>
      <c r="B3" s="7"/>
      <c r="C3" s="7"/>
      <c r="D3" s="7"/>
      <c r="E3" s="7"/>
      <c r="F3" s="7"/>
      <c r="G3" s="7"/>
      <c r="H3" s="7"/>
    </row>
    <row r="4" spans="1:10" x14ac:dyDescent="0.25">
      <c r="A4" s="7"/>
      <c r="B4" s="7"/>
      <c r="C4" s="7"/>
      <c r="D4" s="7"/>
      <c r="E4" s="7"/>
      <c r="F4" s="7"/>
      <c r="G4" s="7"/>
      <c r="H4" s="7"/>
    </row>
    <row r="5" spans="1:10" x14ac:dyDescent="0.25">
      <c r="A5" s="7" t="s">
        <v>2</v>
      </c>
      <c r="B5" s="7"/>
      <c r="C5" s="7"/>
      <c r="D5" s="7"/>
      <c r="E5" s="7"/>
      <c r="F5" s="7"/>
      <c r="G5" s="7"/>
      <c r="H5" s="7"/>
    </row>
    <row r="6" spans="1:10" x14ac:dyDescent="0.25">
      <c r="A6" s="7"/>
      <c r="B6" s="11"/>
      <c r="C6" s="12"/>
      <c r="D6" s="13" t="s">
        <v>3</v>
      </c>
      <c r="E6" s="13" t="s">
        <v>4</v>
      </c>
      <c r="F6" s="13" t="s">
        <v>5</v>
      </c>
      <c r="G6" s="14" t="s">
        <v>6</v>
      </c>
      <c r="H6" s="7"/>
      <c r="J6" s="7" t="s">
        <v>40</v>
      </c>
    </row>
    <row r="7" spans="1:10" x14ac:dyDescent="0.25">
      <c r="A7" s="7"/>
      <c r="B7" s="15" t="s">
        <v>7</v>
      </c>
      <c r="C7" s="16">
        <v>40</v>
      </c>
      <c r="D7" s="17"/>
      <c r="E7" s="17"/>
      <c r="F7" s="17"/>
      <c r="G7" s="18"/>
      <c r="H7" s="7"/>
      <c r="J7" s="8" t="s">
        <v>41</v>
      </c>
    </row>
    <row r="8" spans="1:10" x14ac:dyDescent="0.25">
      <c r="A8" s="7"/>
      <c r="B8" s="15" t="s">
        <v>8</v>
      </c>
      <c r="C8" s="16">
        <v>25</v>
      </c>
      <c r="D8" s="17"/>
      <c r="E8" s="17"/>
      <c r="F8" s="17"/>
      <c r="G8" s="18"/>
      <c r="H8" s="7"/>
      <c r="J8" s="8" t="s">
        <v>42</v>
      </c>
    </row>
    <row r="9" spans="1:10" x14ac:dyDescent="0.25">
      <c r="A9" s="7"/>
      <c r="B9" s="15" t="s">
        <v>9</v>
      </c>
      <c r="C9" s="17"/>
      <c r="D9" s="17">
        <v>0.9</v>
      </c>
      <c r="E9" s="17">
        <v>1.1000000000000001</v>
      </c>
      <c r="F9" s="17">
        <v>0.8</v>
      </c>
      <c r="G9" s="18">
        <v>1.2</v>
      </c>
      <c r="H9" s="7"/>
      <c r="J9" s="8" t="s">
        <v>43</v>
      </c>
    </row>
    <row r="10" spans="1:10" x14ac:dyDescent="0.25">
      <c r="A10" s="7"/>
      <c r="B10" s="15" t="s">
        <v>25</v>
      </c>
      <c r="C10" s="17">
        <v>0.15</v>
      </c>
      <c r="D10" s="17"/>
      <c r="E10" s="17"/>
      <c r="F10" s="17"/>
      <c r="G10" s="18"/>
      <c r="H10" s="7"/>
      <c r="J10" s="8" t="s">
        <v>42</v>
      </c>
    </row>
    <row r="11" spans="1:10" x14ac:dyDescent="0.25">
      <c r="A11" s="7"/>
      <c r="B11" s="15" t="s">
        <v>10</v>
      </c>
      <c r="C11" s="19"/>
      <c r="D11" s="17"/>
      <c r="E11" s="17"/>
      <c r="F11" s="17"/>
      <c r="G11" s="18"/>
      <c r="H11" s="7"/>
    </row>
    <row r="12" spans="1:10" x14ac:dyDescent="0.25">
      <c r="A12" s="7"/>
      <c r="B12" s="15"/>
      <c r="C12" s="17">
        <v>35</v>
      </c>
      <c r="D12" s="17"/>
      <c r="E12" s="17"/>
      <c r="F12" s="17"/>
      <c r="G12" s="18"/>
      <c r="H12" s="7"/>
      <c r="J12" s="8" t="s">
        <v>44</v>
      </c>
    </row>
    <row r="13" spans="1:10" x14ac:dyDescent="0.25">
      <c r="A13" s="7"/>
      <c r="B13" s="15"/>
      <c r="C13" s="17">
        <v>3000</v>
      </c>
      <c r="D13" s="17"/>
      <c r="E13" s="17"/>
      <c r="F13" s="17"/>
      <c r="G13" s="18"/>
      <c r="H13" s="7"/>
    </row>
    <row r="14" spans="1:10" x14ac:dyDescent="0.25">
      <c r="A14" s="7"/>
      <c r="B14" s="15" t="s">
        <v>21</v>
      </c>
      <c r="C14" s="17"/>
      <c r="D14" s="17">
        <v>8000</v>
      </c>
      <c r="E14" s="17">
        <v>8000</v>
      </c>
      <c r="F14" s="17">
        <v>9000</v>
      </c>
      <c r="G14" s="18">
        <v>9000</v>
      </c>
      <c r="H14" s="7"/>
      <c r="J14" s="8" t="s">
        <v>44</v>
      </c>
    </row>
    <row r="15" spans="1:10" x14ac:dyDescent="0.25">
      <c r="A15" s="7"/>
      <c r="B15" s="20" t="s">
        <v>11</v>
      </c>
      <c r="C15" s="21">
        <v>40000</v>
      </c>
      <c r="D15" s="22"/>
      <c r="E15" s="22"/>
      <c r="F15" s="22"/>
      <c r="G15" s="23"/>
      <c r="H15" s="7"/>
      <c r="J15" s="8" t="s">
        <v>45</v>
      </c>
    </row>
    <row r="16" spans="1:10" x14ac:dyDescent="0.25">
      <c r="A16" s="7"/>
      <c r="B16" s="7"/>
      <c r="C16" s="7"/>
      <c r="D16" s="7"/>
      <c r="E16" s="7"/>
      <c r="F16" s="7"/>
      <c r="G16" s="7"/>
      <c r="H16" s="7"/>
    </row>
    <row r="17" spans="1:10" x14ac:dyDescent="0.25">
      <c r="A17" s="7" t="s">
        <v>37</v>
      </c>
      <c r="B17" s="7"/>
      <c r="C17" s="7"/>
      <c r="D17" s="7"/>
      <c r="E17" s="7"/>
      <c r="F17" s="7"/>
      <c r="G17" s="7"/>
      <c r="H17" s="24" t="s">
        <v>12</v>
      </c>
    </row>
    <row r="18" spans="1:10" x14ac:dyDescent="0.25">
      <c r="A18" s="7"/>
      <c r="B18" s="25" t="s">
        <v>13</v>
      </c>
      <c r="C18" s="26"/>
      <c r="D18" s="72">
        <f ca="1">D19</f>
        <v>10000</v>
      </c>
      <c r="E18" s="73">
        <f ca="1">E19</f>
        <v>10000</v>
      </c>
      <c r="F18" s="73">
        <v>10000</v>
      </c>
      <c r="G18" s="74">
        <v>10000</v>
      </c>
      <c r="H18" s="27">
        <f ca="1">SUM(D18:G18)</f>
        <v>40000</v>
      </c>
      <c r="J18" s="8" t="s">
        <v>33</v>
      </c>
    </row>
    <row r="19" spans="1:10" x14ac:dyDescent="0.25">
      <c r="A19" s="7"/>
      <c r="B19" s="28" t="s">
        <v>14</v>
      </c>
      <c r="C19" s="7"/>
      <c r="D19" s="67">
        <f ca="1">_xll.PsiSenParam(5000,15000)</f>
        <v>10000</v>
      </c>
      <c r="E19" s="67">
        <f ca="1">_xll.PsiSenParam(5000,15000)</f>
        <v>10000</v>
      </c>
      <c r="F19" s="7" t="s">
        <v>14</v>
      </c>
      <c r="G19" s="7"/>
      <c r="H19" s="7"/>
    </row>
    <row r="20" spans="1:10" x14ac:dyDescent="0.25">
      <c r="A20" s="7" t="s">
        <v>15</v>
      </c>
      <c r="B20" s="7"/>
      <c r="C20" s="7"/>
      <c r="D20" s="7" t="s">
        <v>14</v>
      </c>
      <c r="E20" s="7"/>
      <c r="F20" s="7"/>
      <c r="G20" s="7"/>
      <c r="H20" s="7" t="s">
        <v>14</v>
      </c>
    </row>
    <row r="21" spans="1:10" x14ac:dyDescent="0.25">
      <c r="A21" s="7"/>
      <c r="B21" s="25" t="s">
        <v>16</v>
      </c>
      <c r="C21" s="75">
        <f ca="1">H37</f>
        <v>69662.103562491364</v>
      </c>
      <c r="D21" s="7"/>
      <c r="E21" s="25" t="s">
        <v>38</v>
      </c>
      <c r="F21" s="29">
        <v>69662.103562491364</v>
      </c>
      <c r="G21" s="7"/>
      <c r="H21" s="7" t="s">
        <v>14</v>
      </c>
    </row>
    <row r="22" spans="1:10" x14ac:dyDescent="0.25">
      <c r="A22" s="7"/>
      <c r="B22" s="7"/>
      <c r="C22" s="27"/>
      <c r="D22" s="30"/>
      <c r="E22" s="7"/>
      <c r="F22" s="7"/>
      <c r="G22" s="7"/>
      <c r="H22" s="7"/>
    </row>
    <row r="23" spans="1:10" x14ac:dyDescent="0.25">
      <c r="A23" s="7" t="s">
        <v>39</v>
      </c>
      <c r="B23" s="7"/>
      <c r="C23" s="7"/>
      <c r="H23" s="7"/>
    </row>
    <row r="24" spans="1:10" x14ac:dyDescent="0.25">
      <c r="A24" s="7"/>
      <c r="B24" s="11" t="s">
        <v>17</v>
      </c>
      <c r="C24" s="12"/>
      <c r="D24" s="13" t="s">
        <v>3</v>
      </c>
      <c r="E24" s="13" t="s">
        <v>4</v>
      </c>
      <c r="F24" s="13" t="s">
        <v>5</v>
      </c>
      <c r="G24" s="13" t="s">
        <v>6</v>
      </c>
      <c r="H24" s="14" t="s">
        <v>12</v>
      </c>
    </row>
    <row r="25" spans="1:10" x14ac:dyDescent="0.25">
      <c r="A25" s="7"/>
      <c r="B25" s="15" t="s">
        <v>9</v>
      </c>
      <c r="C25" s="17"/>
      <c r="D25" s="31">
        <f>D9</f>
        <v>0.9</v>
      </c>
      <c r="E25" s="31">
        <f>E9</f>
        <v>1.1000000000000001</v>
      </c>
      <c r="F25" s="31">
        <f>F9</f>
        <v>0.8</v>
      </c>
      <c r="G25" s="31">
        <f>G9</f>
        <v>1.2</v>
      </c>
      <c r="H25" s="32"/>
    </row>
    <row r="26" spans="1:10" x14ac:dyDescent="0.25">
      <c r="A26" s="7"/>
      <c r="B26" s="15"/>
      <c r="C26" s="17"/>
      <c r="D26" s="19"/>
      <c r="E26" s="19"/>
      <c r="F26" s="19"/>
      <c r="G26" s="19"/>
      <c r="H26" s="32"/>
    </row>
    <row r="27" spans="1:10" x14ac:dyDescent="0.25">
      <c r="A27" s="7"/>
      <c r="B27" s="15" t="s">
        <v>18</v>
      </c>
      <c r="C27" s="17"/>
      <c r="D27" s="33">
        <f ca="1">$C$12*D25*($C$13+D18)^0.5</f>
        <v>3591.5525890622844</v>
      </c>
      <c r="E27" s="33">
        <f ca="1">$C$12*E25*($C$13+E18)^0.5</f>
        <v>4389.6753866316812</v>
      </c>
      <c r="F27" s="33">
        <f>$C$12*F25*($C$13+F18)^0.5</f>
        <v>3192.4911902775862</v>
      </c>
      <c r="G27" s="33">
        <f>$C$12*G25*($C$13+G18)^0.5</f>
        <v>4788.7367854163795</v>
      </c>
      <c r="H27" s="34">
        <f ca="1">SUM(D27:G27)</f>
        <v>15962.455951387932</v>
      </c>
      <c r="J27" s="8" t="s">
        <v>35</v>
      </c>
    </row>
    <row r="28" spans="1:10" x14ac:dyDescent="0.25">
      <c r="A28" s="7"/>
      <c r="B28" s="15" t="s">
        <v>19</v>
      </c>
      <c r="C28" s="17"/>
      <c r="D28" s="33">
        <f ca="1">$C$7*D27</f>
        <v>143662.10356249136</v>
      </c>
      <c r="E28" s="33">
        <f ca="1">$C$7*E27</f>
        <v>175587.01546526724</v>
      </c>
      <c r="F28" s="33">
        <f>$C$7*F27</f>
        <v>127699.64761110344</v>
      </c>
      <c r="G28" s="33">
        <f>$C$7*G27</f>
        <v>191549.47141665517</v>
      </c>
      <c r="H28" s="34">
        <f ca="1">SUM(D28:G28)</f>
        <v>638498.2380555172</v>
      </c>
      <c r="J28" s="8" t="s">
        <v>26</v>
      </c>
    </row>
    <row r="29" spans="1:10" x14ac:dyDescent="0.25">
      <c r="A29" s="7"/>
      <c r="B29" s="15" t="s">
        <v>46</v>
      </c>
      <c r="C29" s="17"/>
      <c r="D29" s="33">
        <f ca="1">$C$8*D27</f>
        <v>89788.814726557102</v>
      </c>
      <c r="E29" s="33">
        <f ca="1">$C$8*E27</f>
        <v>109741.88466579204</v>
      </c>
      <c r="F29" s="33">
        <f>$C$8*F27</f>
        <v>79812.27975693965</v>
      </c>
      <c r="G29" s="33">
        <f>$C$8*G27</f>
        <v>119718.41963540949</v>
      </c>
      <c r="H29" s="34">
        <f ca="1">SUM(D29:G29)</f>
        <v>399061.39878469828</v>
      </c>
      <c r="J29" s="8" t="s">
        <v>27</v>
      </c>
    </row>
    <row r="30" spans="1:10" x14ac:dyDescent="0.25">
      <c r="A30" s="7"/>
      <c r="B30" s="15" t="s">
        <v>20</v>
      </c>
      <c r="C30" s="17"/>
      <c r="D30" s="33">
        <f ca="1">D28-D29</f>
        <v>53873.288835934261</v>
      </c>
      <c r="E30" s="33">
        <f ca="1">E28-E29</f>
        <v>65845.130799475199</v>
      </c>
      <c r="F30" s="33">
        <f>F28-F29</f>
        <v>47887.367854163793</v>
      </c>
      <c r="G30" s="33">
        <f>G28-G29</f>
        <v>71831.051781245682</v>
      </c>
      <c r="H30" s="34">
        <f ca="1">SUM(D30:G30)</f>
        <v>239436.83927081892</v>
      </c>
      <c r="J30" s="8" t="s">
        <v>29</v>
      </c>
    </row>
    <row r="31" spans="1:10" x14ac:dyDescent="0.25">
      <c r="A31" s="7"/>
      <c r="B31" s="15"/>
      <c r="C31" s="17"/>
      <c r="D31" s="33"/>
      <c r="E31" s="33"/>
      <c r="F31" s="33"/>
      <c r="G31" s="33"/>
      <c r="H31" s="34"/>
    </row>
    <row r="32" spans="1:10" x14ac:dyDescent="0.25">
      <c r="A32" s="7"/>
      <c r="B32" s="15" t="s">
        <v>21</v>
      </c>
      <c r="C32" s="17"/>
      <c r="D32" s="33">
        <f>D14</f>
        <v>8000</v>
      </c>
      <c r="E32" s="33">
        <f>E14</f>
        <v>8000</v>
      </c>
      <c r="F32" s="33">
        <f>F14</f>
        <v>9000</v>
      </c>
      <c r="G32" s="33">
        <f>G14</f>
        <v>9000</v>
      </c>
      <c r="H32" s="34">
        <f>SUM(D32:G32)</f>
        <v>34000</v>
      </c>
      <c r="J32" s="8" t="s">
        <v>28</v>
      </c>
    </row>
    <row r="33" spans="1:10" x14ac:dyDescent="0.25">
      <c r="A33" s="7"/>
      <c r="B33" s="15" t="s">
        <v>22</v>
      </c>
      <c r="C33" s="17"/>
      <c r="D33" s="33">
        <f ca="1">D18</f>
        <v>10000</v>
      </c>
      <c r="E33" s="33">
        <f ca="1">E18</f>
        <v>10000</v>
      </c>
      <c r="F33" s="33">
        <f>F18</f>
        <v>10000</v>
      </c>
      <c r="G33" s="33">
        <f>G18</f>
        <v>10000</v>
      </c>
      <c r="H33" s="34">
        <f ca="1">SUM(D33:G33)</f>
        <v>40000</v>
      </c>
      <c r="J33" s="8" t="s">
        <v>30</v>
      </c>
    </row>
    <row r="34" spans="1:10" x14ac:dyDescent="0.25">
      <c r="A34" s="7"/>
      <c r="B34" s="15" t="s">
        <v>23</v>
      </c>
      <c r="C34" s="17"/>
      <c r="D34" s="33">
        <f ca="1">$C$10*D28</f>
        <v>21549.315534373705</v>
      </c>
      <c r="E34" s="33">
        <f ca="1">$C$10*E28</f>
        <v>26338.052319790084</v>
      </c>
      <c r="F34" s="33">
        <f>$C$10*F28</f>
        <v>19154.947141665514</v>
      </c>
      <c r="G34" s="33">
        <f>$C$10*G28</f>
        <v>28732.420712498275</v>
      </c>
      <c r="H34" s="34">
        <f ca="1">SUM(D34:G34)</f>
        <v>95774.735708327586</v>
      </c>
      <c r="J34" s="8" t="s">
        <v>31</v>
      </c>
    </row>
    <row r="35" spans="1:10" x14ac:dyDescent="0.25">
      <c r="A35" s="7"/>
      <c r="B35" s="15" t="s">
        <v>32</v>
      </c>
      <c r="C35" s="17"/>
      <c r="D35" s="33">
        <f ca="1">SUM(D32:D34)</f>
        <v>39549.315534373702</v>
      </c>
      <c r="E35" s="33">
        <f ca="1">SUM(E32:E34)</f>
        <v>44338.052319790084</v>
      </c>
      <c r="F35" s="33">
        <f>SUM(F32:F34)</f>
        <v>38154.947141665514</v>
      </c>
      <c r="G35" s="33">
        <f>SUM(G32:G34)</f>
        <v>47732.420712498279</v>
      </c>
      <c r="H35" s="34">
        <f ca="1">SUM(D35:G35)</f>
        <v>169774.73570832756</v>
      </c>
      <c r="J35" s="8" t="s">
        <v>33</v>
      </c>
    </row>
    <row r="36" spans="1:10" x14ac:dyDescent="0.25">
      <c r="A36" s="7"/>
      <c r="B36" s="15"/>
      <c r="C36" s="17"/>
      <c r="D36" s="33"/>
      <c r="E36" s="33"/>
      <c r="F36" s="33"/>
      <c r="G36" s="33"/>
      <c r="H36" s="34"/>
    </row>
    <row r="37" spans="1:10" x14ac:dyDescent="0.25">
      <c r="A37" s="7"/>
      <c r="B37" s="15" t="s">
        <v>16</v>
      </c>
      <c r="C37" s="17"/>
      <c r="D37" s="33">
        <f ca="1">D30-D35</f>
        <v>14323.97330156056</v>
      </c>
      <c r="E37" s="33">
        <f ca="1">E30-E35</f>
        <v>21507.078479685115</v>
      </c>
      <c r="F37" s="33">
        <f>F30-F35</f>
        <v>9732.4207124982786</v>
      </c>
      <c r="G37" s="33">
        <f>G30-G35</f>
        <v>24098.631068747403</v>
      </c>
      <c r="H37" s="34">
        <f ca="1">SUM(D37:G37)</f>
        <v>69662.103562491364</v>
      </c>
      <c r="J37" s="8" t="s">
        <v>36</v>
      </c>
    </row>
    <row r="38" spans="1:10" x14ac:dyDescent="0.25">
      <c r="A38" s="7"/>
      <c r="B38" s="20" t="s">
        <v>24</v>
      </c>
      <c r="C38" s="22"/>
      <c r="D38" s="35">
        <f ca="1">D37/D28</f>
        <v>9.9705997241852973E-2</v>
      </c>
      <c r="E38" s="35">
        <f ca="1">E37/E28</f>
        <v>0.12248672501606143</v>
      </c>
      <c r="F38" s="35">
        <f>F37/F28</f>
        <v>7.6213371724700413E-2</v>
      </c>
      <c r="G38" s="35">
        <f>G37/G28</f>
        <v>0.12580891448313355</v>
      </c>
      <c r="H38" s="36">
        <f ca="1">H37/H28</f>
        <v>0.10910304744871398</v>
      </c>
      <c r="J38" s="8" t="s">
        <v>34</v>
      </c>
    </row>
    <row r="65534" spans="255:255" x14ac:dyDescent="0.25">
      <c r="IU65534" s="8">
        <v>0</v>
      </c>
    </row>
  </sheetData>
  <scenarios current="1" show="1" sqref="C21">
    <scenario name="Optimistic" locked="1" count="2" user="Tuck.Student" comment="Example in Chapter 6_x000a_">
      <inputCells r="C7" val="50" numFmtId="7"/>
      <inputCells r="C8" val="20" numFmtId="7"/>
    </scenario>
    <scenario name="Pessimistic" locked="1" count="2" user="Tuck.Student" comment="Example in Chapter 6._x000a_">
      <inputCells r="C7" val="35" numFmtId="7"/>
      <inputCells r="C8" val="30" numFmtId="7"/>
    </scenario>
  </scenarios>
  <printOptions horizont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2"/>
  <sheetViews>
    <sheetView workbookViewId="0">
      <selection activeCell="C1" sqref="C1"/>
    </sheetView>
  </sheetViews>
  <sheetFormatPr defaultColWidth="9.140625" defaultRowHeight="15" x14ac:dyDescent="0.25"/>
  <cols>
    <col min="1" max="1" width="8.5703125" style="8" customWidth="1"/>
    <col min="2" max="2" width="11.42578125" style="8" customWidth="1"/>
    <col min="3" max="16384" width="9.140625" style="8"/>
  </cols>
  <sheetData>
    <row r="1" spans="1:2" x14ac:dyDescent="0.25">
      <c r="A1" s="51" t="s">
        <v>65</v>
      </c>
      <c r="B1" s="52" t="s">
        <v>66</v>
      </c>
    </row>
    <row r="2" spans="1:2" x14ac:dyDescent="0.25">
      <c r="A2" s="53">
        <v>20</v>
      </c>
      <c r="B2" s="54">
        <v>149474.38</v>
      </c>
    </row>
    <row r="3" spans="1:2" x14ac:dyDescent="0.25">
      <c r="A3" s="55">
        <v>21</v>
      </c>
      <c r="B3" s="56">
        <v>133511.93</v>
      </c>
    </row>
    <row r="4" spans="1:2" x14ac:dyDescent="0.25">
      <c r="A4" s="55">
        <v>22</v>
      </c>
      <c r="B4" s="56">
        <v>117549.47</v>
      </c>
    </row>
    <row r="5" spans="1:2" x14ac:dyDescent="0.25">
      <c r="A5" s="55">
        <v>23</v>
      </c>
      <c r="B5" s="56">
        <v>101587.02</v>
      </c>
    </row>
    <row r="6" spans="1:2" x14ac:dyDescent="0.25">
      <c r="A6" s="55">
        <v>24</v>
      </c>
      <c r="B6" s="56">
        <v>85624.56</v>
      </c>
    </row>
    <row r="7" spans="1:2" x14ac:dyDescent="0.25">
      <c r="A7" s="55">
        <v>25</v>
      </c>
      <c r="B7" s="56">
        <v>69662.100000000006</v>
      </c>
    </row>
    <row r="8" spans="1:2" x14ac:dyDescent="0.25">
      <c r="A8" s="55">
        <v>26</v>
      </c>
      <c r="B8" s="56">
        <v>53699.65</v>
      </c>
    </row>
    <row r="9" spans="1:2" x14ac:dyDescent="0.25">
      <c r="A9" s="55">
        <v>27</v>
      </c>
      <c r="B9" s="56">
        <v>37737.19</v>
      </c>
    </row>
    <row r="10" spans="1:2" x14ac:dyDescent="0.25">
      <c r="A10" s="55">
        <v>28</v>
      </c>
      <c r="B10" s="56">
        <v>21774.74</v>
      </c>
    </row>
    <row r="11" spans="1:2" x14ac:dyDescent="0.25">
      <c r="A11" s="55">
        <v>29</v>
      </c>
      <c r="B11" s="56">
        <v>5812.28</v>
      </c>
    </row>
    <row r="12" spans="1:2" x14ac:dyDescent="0.25">
      <c r="A12" s="57">
        <v>30</v>
      </c>
      <c r="B12" s="58">
        <v>-10150.18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16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8" customWidth="1"/>
    <col min="2" max="12" width="8.140625" style="8" customWidth="1"/>
    <col min="13" max="16384" width="9.140625" style="8"/>
  </cols>
  <sheetData>
    <row r="1" spans="1:12" x14ac:dyDescent="0.25">
      <c r="A1" s="123" t="s">
        <v>62</v>
      </c>
      <c r="B1" s="123"/>
      <c r="C1" s="123"/>
      <c r="D1" s="123"/>
      <c r="E1" s="123"/>
    </row>
    <row r="3" spans="1:12" x14ac:dyDescent="0.25">
      <c r="F3" s="9" t="s">
        <v>64</v>
      </c>
    </row>
    <row r="4" spans="1:12" ht="15.75" thickBot="1" x14ac:dyDescent="0.3">
      <c r="A4" s="9" t="s">
        <v>63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</row>
    <row r="5" spans="1:12" ht="15.75" thickBot="1" x14ac:dyDescent="0.3">
      <c r="A5" s="59"/>
      <c r="B5" s="60">
        <v>5000</v>
      </c>
      <c r="C5" s="60">
        <v>6000</v>
      </c>
      <c r="D5" s="60">
        <v>7000</v>
      </c>
      <c r="E5" s="60">
        <v>8000</v>
      </c>
      <c r="F5" s="60">
        <v>9000</v>
      </c>
      <c r="G5" s="60">
        <v>10000</v>
      </c>
      <c r="H5" s="60">
        <v>11000</v>
      </c>
      <c r="I5" s="60">
        <v>12000</v>
      </c>
      <c r="J5" s="60">
        <v>13000</v>
      </c>
      <c r="K5" s="60">
        <v>14000</v>
      </c>
      <c r="L5" s="60">
        <v>15000</v>
      </c>
    </row>
    <row r="6" spans="1:12" x14ac:dyDescent="0.25">
      <c r="A6" s="61">
        <v>5000</v>
      </c>
      <c r="B6" s="62">
        <v>64179.964814240404</v>
      </c>
      <c r="C6" s="62">
        <v>65059.93892354361</v>
      </c>
      <c r="D6" s="62">
        <v>65838.062646093298</v>
      </c>
      <c r="E6" s="62">
        <v>66529.289235189048</v>
      </c>
      <c r="F6" s="62">
        <v>67145.235881201326</v>
      </c>
      <c r="G6" s="62">
        <v>67695.141125778406</v>
      </c>
      <c r="H6" s="62">
        <v>68186.495542973644</v>
      </c>
      <c r="I6" s="62">
        <v>68625.472439811856</v>
      </c>
      <c r="J6" s="62">
        <v>69017.231016027043</v>
      </c>
      <c r="K6" s="62">
        <v>69366.135314147657</v>
      </c>
      <c r="L6" s="62">
        <v>69675.91589831392</v>
      </c>
    </row>
    <row r="7" spans="1:12" x14ac:dyDescent="0.25">
      <c r="A7" s="61">
        <v>6000</v>
      </c>
      <c r="B7" s="62">
        <v>64718.125449124869</v>
      </c>
      <c r="C7" s="62">
        <v>65598.099558428075</v>
      </c>
      <c r="D7" s="62">
        <v>66376.223280977763</v>
      </c>
      <c r="E7" s="62">
        <v>67067.449870073513</v>
      </c>
      <c r="F7" s="62">
        <v>67683.396516085792</v>
      </c>
      <c r="G7" s="62">
        <v>68233.301760662871</v>
      </c>
      <c r="H7" s="62">
        <v>68724.656177858109</v>
      </c>
      <c r="I7" s="62">
        <v>69163.633074696321</v>
      </c>
      <c r="J7" s="62">
        <v>69555.391650911508</v>
      </c>
      <c r="K7" s="62">
        <v>69904.295949032123</v>
      </c>
      <c r="L7" s="62">
        <v>70214.076533198386</v>
      </c>
    </row>
    <row r="8" spans="1:12" x14ac:dyDescent="0.25">
      <c r="A8" s="61">
        <v>7000</v>
      </c>
      <c r="B8" s="62">
        <v>65172.953949392788</v>
      </c>
      <c r="C8" s="62">
        <v>66052.928058695994</v>
      </c>
      <c r="D8" s="62">
        <v>66831.051781245682</v>
      </c>
      <c r="E8" s="62">
        <v>67522.278370341432</v>
      </c>
      <c r="F8" s="62">
        <v>68138.22501635371</v>
      </c>
      <c r="G8" s="62">
        <v>68688.130260930804</v>
      </c>
      <c r="H8" s="62">
        <v>69179.484678126028</v>
      </c>
      <c r="I8" s="62">
        <v>69618.46157496424</v>
      </c>
      <c r="J8" s="62">
        <v>70010.220151179426</v>
      </c>
      <c r="K8" s="62">
        <v>70359.124449300056</v>
      </c>
      <c r="L8" s="62">
        <v>70668.905033466319</v>
      </c>
    </row>
    <row r="9" spans="1:12" x14ac:dyDescent="0.25">
      <c r="A9" s="61">
        <v>8000</v>
      </c>
      <c r="B9" s="62">
        <v>65556.684795016583</v>
      </c>
      <c r="C9" s="62">
        <v>66436.658904319789</v>
      </c>
      <c r="D9" s="62">
        <v>67214.782626869477</v>
      </c>
      <c r="E9" s="62">
        <v>67906.009215965227</v>
      </c>
      <c r="F9" s="62">
        <v>68521.955861977505</v>
      </c>
      <c r="G9" s="62">
        <v>69071.861106554599</v>
      </c>
      <c r="H9" s="62">
        <v>69563.215523749823</v>
      </c>
      <c r="I9" s="62">
        <v>70002.192420588035</v>
      </c>
      <c r="J9" s="62">
        <v>70393.950996803222</v>
      </c>
      <c r="K9" s="62">
        <v>70742.855294923851</v>
      </c>
      <c r="L9" s="62">
        <v>71052.635879090114</v>
      </c>
    </row>
    <row r="10" spans="1:12" x14ac:dyDescent="0.25">
      <c r="A10" s="61">
        <v>9000</v>
      </c>
      <c r="B10" s="62">
        <v>65878.8229599357</v>
      </c>
      <c r="C10" s="62">
        <v>66758.797069238906</v>
      </c>
      <c r="D10" s="62">
        <v>67536.920791788594</v>
      </c>
      <c r="E10" s="62">
        <v>68228.147380884344</v>
      </c>
      <c r="F10" s="62">
        <v>68844.094026896622</v>
      </c>
      <c r="G10" s="62">
        <v>69393.999271473702</v>
      </c>
      <c r="H10" s="62">
        <v>69885.35368866894</v>
      </c>
      <c r="I10" s="62">
        <v>70324.330585507152</v>
      </c>
      <c r="J10" s="62">
        <v>70716.089161722339</v>
      </c>
      <c r="K10" s="62">
        <v>71064.993459842954</v>
      </c>
      <c r="L10" s="62">
        <v>71374.774044009217</v>
      </c>
    </row>
    <row r="11" spans="1:12" x14ac:dyDescent="0.25">
      <c r="A11" s="61">
        <v>10000</v>
      </c>
      <c r="B11" s="62">
        <v>66146.927250953348</v>
      </c>
      <c r="C11" s="62">
        <v>67026.901360256554</v>
      </c>
      <c r="D11" s="62">
        <v>67805.025082806242</v>
      </c>
      <c r="E11" s="62">
        <v>68496.251671901991</v>
      </c>
      <c r="F11" s="62">
        <v>69112.19831791427</v>
      </c>
      <c r="G11" s="62">
        <v>69662.103562491364</v>
      </c>
      <c r="H11" s="62">
        <v>70153.457979686587</v>
      </c>
      <c r="I11" s="62">
        <v>70592.4348765248</v>
      </c>
      <c r="J11" s="62">
        <v>70984.193452739986</v>
      </c>
      <c r="K11" s="62">
        <v>71333.097750860616</v>
      </c>
      <c r="L11" s="62">
        <v>71642.878335026879</v>
      </c>
    </row>
    <row r="12" spans="1:12" x14ac:dyDescent="0.25">
      <c r="A12" s="61">
        <v>11000</v>
      </c>
      <c r="B12" s="62">
        <v>66367.126319567615</v>
      </c>
      <c r="C12" s="62">
        <v>67247.100428870821</v>
      </c>
      <c r="D12" s="62">
        <v>68025.224151420509</v>
      </c>
      <c r="E12" s="62">
        <v>68716.450740516259</v>
      </c>
      <c r="F12" s="62">
        <v>69332.397386528537</v>
      </c>
      <c r="G12" s="62">
        <v>69882.302631105616</v>
      </c>
      <c r="H12" s="62">
        <v>70373.657048300855</v>
      </c>
      <c r="I12" s="62">
        <v>70812.633945139067</v>
      </c>
      <c r="J12" s="62">
        <v>71204.392521354253</v>
      </c>
      <c r="K12" s="62">
        <v>71553.296819474868</v>
      </c>
      <c r="L12" s="62">
        <v>71863.077403641131</v>
      </c>
    </row>
    <row r="13" spans="1:12" x14ac:dyDescent="0.25">
      <c r="A13" s="61">
        <v>12000</v>
      </c>
      <c r="B13" s="62">
        <v>66544.471053344329</v>
      </c>
      <c r="C13" s="62">
        <v>67424.445162647535</v>
      </c>
      <c r="D13" s="62">
        <v>68202.568885197223</v>
      </c>
      <c r="E13" s="62">
        <v>68893.795474292972</v>
      </c>
      <c r="F13" s="62">
        <v>69509.742120305251</v>
      </c>
      <c r="G13" s="62">
        <v>70059.647364882345</v>
      </c>
      <c r="H13" s="62">
        <v>70551.001782077568</v>
      </c>
      <c r="I13" s="62">
        <v>70989.978678915781</v>
      </c>
      <c r="J13" s="62">
        <v>71381.737255130967</v>
      </c>
      <c r="K13" s="62">
        <v>71730.641553251597</v>
      </c>
      <c r="L13" s="62">
        <v>72040.42213741786</v>
      </c>
    </row>
    <row r="14" spans="1:12" x14ac:dyDescent="0.25">
      <c r="A14" s="61">
        <v>13000</v>
      </c>
      <c r="B14" s="62">
        <v>66683.182615702215</v>
      </c>
      <c r="C14" s="62">
        <v>67563.156725005421</v>
      </c>
      <c r="D14" s="62">
        <v>68341.280447555109</v>
      </c>
      <c r="E14" s="62">
        <v>69032.507036650859</v>
      </c>
      <c r="F14" s="62">
        <v>69648.453682663137</v>
      </c>
      <c r="G14" s="62">
        <v>70198.358927240217</v>
      </c>
      <c r="H14" s="62">
        <v>70689.713344435455</v>
      </c>
      <c r="I14" s="62">
        <v>71128.690241273667</v>
      </c>
      <c r="J14" s="62">
        <v>71520.448817488854</v>
      </c>
      <c r="K14" s="62">
        <v>71869.353115609469</v>
      </c>
      <c r="L14" s="62">
        <v>72179.133699775732</v>
      </c>
    </row>
    <row r="15" spans="1:12" x14ac:dyDescent="0.25">
      <c r="A15" s="61">
        <v>14000</v>
      </c>
      <c r="B15" s="62">
        <v>66786.831586891785</v>
      </c>
      <c r="C15" s="62">
        <v>67666.805696194991</v>
      </c>
      <c r="D15" s="62">
        <v>68444.929418744694</v>
      </c>
      <c r="E15" s="62">
        <v>69136.156007840444</v>
      </c>
      <c r="F15" s="62">
        <v>69752.102653852722</v>
      </c>
      <c r="G15" s="62">
        <v>70302.007898429802</v>
      </c>
      <c r="H15" s="62">
        <v>70793.36231562504</v>
      </c>
      <c r="I15" s="62">
        <v>71232.339212463237</v>
      </c>
      <c r="J15" s="62">
        <v>71624.097788678424</v>
      </c>
      <c r="K15" s="62">
        <v>71973.002086799053</v>
      </c>
      <c r="L15" s="62">
        <v>72282.782670965316</v>
      </c>
    </row>
    <row r="16" spans="1:12" ht="15.75" thickBot="1" x14ac:dyDescent="0.3">
      <c r="A16" s="63">
        <v>15000</v>
      </c>
      <c r="B16" s="64">
        <v>66858.470246664219</v>
      </c>
      <c r="C16" s="64">
        <v>67738.444355967426</v>
      </c>
      <c r="D16" s="64">
        <v>68516.568078517113</v>
      </c>
      <c r="E16" s="64">
        <v>69207.794667612863</v>
      </c>
      <c r="F16" s="64">
        <v>69823.741313625142</v>
      </c>
      <c r="G16" s="64">
        <v>70373.646558202221</v>
      </c>
      <c r="H16" s="64">
        <v>70865.000975397459</v>
      </c>
      <c r="I16" s="64">
        <v>71303.977872235671</v>
      </c>
      <c r="J16" s="64">
        <v>71695.736448450858</v>
      </c>
      <c r="K16" s="64">
        <v>72044.640746571473</v>
      </c>
      <c r="L16" s="64">
        <v>72354.421330737736</v>
      </c>
    </row>
  </sheetData>
  <mergeCells count="2">
    <mergeCell ref="A1:E1"/>
    <mergeCell ref="B4:L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U65534"/>
  <sheetViews>
    <sheetView zoomScale="90" zoomScaleNormal="90" workbookViewId="0">
      <selection activeCell="A4" sqref="A4"/>
    </sheetView>
  </sheetViews>
  <sheetFormatPr defaultColWidth="8.85546875" defaultRowHeight="15" x14ac:dyDescent="0.25"/>
  <cols>
    <col min="1" max="1" width="15" style="8" customWidth="1"/>
    <col min="2" max="2" width="14" style="8" customWidth="1"/>
    <col min="3" max="3" width="10" style="8" customWidth="1"/>
    <col min="4" max="7" width="10.42578125" style="8" customWidth="1"/>
    <col min="8" max="8" width="9.7109375" style="8" customWidth="1"/>
    <col min="9" max="9" width="3.42578125" style="8" customWidth="1"/>
    <col min="10" max="10" width="14.42578125" style="8" customWidth="1"/>
    <col min="11" max="16384" width="8.85546875" style="8"/>
  </cols>
  <sheetData>
    <row r="1" spans="1:10" x14ac:dyDescent="0.25">
      <c r="A1" s="7" t="s">
        <v>0</v>
      </c>
    </row>
    <row r="2" spans="1:10" x14ac:dyDescent="0.25">
      <c r="A2" s="122" t="s">
        <v>1</v>
      </c>
      <c r="B2" s="7"/>
      <c r="C2" s="7"/>
      <c r="D2" s="7"/>
      <c r="E2" s="7"/>
      <c r="F2" s="7"/>
      <c r="G2" s="7"/>
      <c r="H2" s="7"/>
    </row>
    <row r="3" spans="1:10" x14ac:dyDescent="0.25">
      <c r="A3" s="10">
        <v>42370</v>
      </c>
      <c r="B3" s="7"/>
      <c r="C3" s="7"/>
      <c r="D3" s="7"/>
      <c r="E3" s="7"/>
      <c r="F3" s="7"/>
      <c r="G3" s="7"/>
      <c r="H3" s="7"/>
    </row>
    <row r="4" spans="1:10" x14ac:dyDescent="0.25">
      <c r="A4" s="7"/>
      <c r="B4" s="7"/>
      <c r="C4" s="7"/>
      <c r="D4" s="7"/>
      <c r="E4" s="7"/>
      <c r="F4" s="7"/>
      <c r="G4" s="7"/>
      <c r="H4" s="7"/>
    </row>
    <row r="5" spans="1:10" x14ac:dyDescent="0.25">
      <c r="A5" s="7" t="s">
        <v>2</v>
      </c>
      <c r="B5" s="7"/>
      <c r="C5" s="7"/>
      <c r="D5" s="7"/>
      <c r="E5" s="7"/>
      <c r="F5" s="7"/>
      <c r="G5" s="7"/>
      <c r="H5" s="7"/>
    </row>
    <row r="6" spans="1:10" x14ac:dyDescent="0.25">
      <c r="A6" s="7"/>
      <c r="B6" s="11"/>
      <c r="C6" s="12"/>
      <c r="D6" s="13" t="s">
        <v>3</v>
      </c>
      <c r="E6" s="13" t="s">
        <v>4</v>
      </c>
      <c r="F6" s="13" t="s">
        <v>5</v>
      </c>
      <c r="G6" s="14" t="s">
        <v>6</v>
      </c>
      <c r="H6" s="7"/>
      <c r="J6" s="7" t="s">
        <v>40</v>
      </c>
    </row>
    <row r="7" spans="1:10" x14ac:dyDescent="0.25">
      <c r="A7" s="7"/>
      <c r="B7" s="15" t="s">
        <v>7</v>
      </c>
      <c r="C7" s="16">
        <v>40</v>
      </c>
      <c r="D7" s="17"/>
      <c r="E7" s="17"/>
      <c r="F7" s="17"/>
      <c r="G7" s="18"/>
      <c r="H7" s="7"/>
      <c r="J7" s="8" t="s">
        <v>41</v>
      </c>
    </row>
    <row r="8" spans="1:10" x14ac:dyDescent="0.25">
      <c r="A8" s="7"/>
      <c r="B8" s="15" t="s">
        <v>8</v>
      </c>
      <c r="C8" s="16">
        <v>25</v>
      </c>
      <c r="D8" s="17"/>
      <c r="E8" s="17"/>
      <c r="F8" s="17"/>
      <c r="G8" s="18"/>
      <c r="H8" s="7"/>
      <c r="J8" s="8" t="s">
        <v>42</v>
      </c>
    </row>
    <row r="9" spans="1:10" x14ac:dyDescent="0.25">
      <c r="A9" s="7"/>
      <c r="B9" s="15" t="s">
        <v>9</v>
      </c>
      <c r="C9" s="17"/>
      <c r="D9" s="17">
        <v>0.9</v>
      </c>
      <c r="E9" s="17">
        <v>1.1000000000000001</v>
      </c>
      <c r="F9" s="17">
        <v>0.8</v>
      </c>
      <c r="G9" s="18">
        <v>1.2</v>
      </c>
      <c r="H9" s="7"/>
      <c r="J9" s="8" t="s">
        <v>43</v>
      </c>
    </row>
    <row r="10" spans="1:10" x14ac:dyDescent="0.25">
      <c r="A10" s="7"/>
      <c r="B10" s="15" t="s">
        <v>25</v>
      </c>
      <c r="C10" s="17">
        <v>0.15</v>
      </c>
      <c r="D10" s="17"/>
      <c r="E10" s="17"/>
      <c r="F10" s="17"/>
      <c r="G10" s="18"/>
      <c r="H10" s="7"/>
      <c r="J10" s="8" t="s">
        <v>42</v>
      </c>
    </row>
    <row r="11" spans="1:10" x14ac:dyDescent="0.25">
      <c r="A11" s="7"/>
      <c r="B11" s="15" t="s">
        <v>10</v>
      </c>
      <c r="C11" s="19"/>
      <c r="D11" s="17"/>
      <c r="E11" s="17"/>
      <c r="F11" s="17"/>
      <c r="G11" s="18"/>
      <c r="H11" s="7"/>
    </row>
    <row r="12" spans="1:10" x14ac:dyDescent="0.25">
      <c r="A12" s="7"/>
      <c r="B12" s="15"/>
      <c r="C12" s="17">
        <v>35</v>
      </c>
      <c r="D12" s="17"/>
      <c r="E12" s="17"/>
      <c r="F12" s="17"/>
      <c r="G12" s="18"/>
      <c r="H12" s="7"/>
      <c r="J12" s="8" t="s">
        <v>44</v>
      </c>
    </row>
    <row r="13" spans="1:10" x14ac:dyDescent="0.25">
      <c r="A13" s="7"/>
      <c r="B13" s="15"/>
      <c r="C13" s="17">
        <v>3000</v>
      </c>
      <c r="D13" s="17"/>
      <c r="E13" s="17"/>
      <c r="F13" s="17"/>
      <c r="G13" s="18"/>
      <c r="H13" s="7"/>
    </row>
    <row r="14" spans="1:10" x14ac:dyDescent="0.25">
      <c r="A14" s="7"/>
      <c r="B14" s="15" t="s">
        <v>21</v>
      </c>
      <c r="C14" s="17"/>
      <c r="D14" s="17">
        <v>8000</v>
      </c>
      <c r="E14" s="17">
        <v>8000</v>
      </c>
      <c r="F14" s="17">
        <v>9000</v>
      </c>
      <c r="G14" s="18">
        <v>9000</v>
      </c>
      <c r="H14" s="7"/>
      <c r="J14" s="8" t="s">
        <v>44</v>
      </c>
    </row>
    <row r="15" spans="1:10" x14ac:dyDescent="0.25">
      <c r="A15" s="7"/>
      <c r="B15" s="20" t="s">
        <v>11</v>
      </c>
      <c r="C15" s="21">
        <v>40000</v>
      </c>
      <c r="D15" s="22"/>
      <c r="E15" s="22"/>
      <c r="F15" s="22"/>
      <c r="G15" s="23"/>
      <c r="H15" s="7"/>
      <c r="J15" s="8" t="s">
        <v>45</v>
      </c>
    </row>
    <row r="16" spans="1:10" x14ac:dyDescent="0.25">
      <c r="A16" s="7"/>
      <c r="B16" s="7"/>
      <c r="C16" s="7"/>
      <c r="D16" s="7"/>
      <c r="E16" s="7"/>
      <c r="F16" s="7"/>
      <c r="G16" s="7"/>
      <c r="H16" s="7"/>
    </row>
    <row r="17" spans="1:10" x14ac:dyDescent="0.25">
      <c r="A17" s="7" t="s">
        <v>37</v>
      </c>
      <c r="B17" s="7"/>
      <c r="C17" s="7"/>
      <c r="D17" s="7"/>
      <c r="E17" s="7"/>
      <c r="F17" s="7"/>
      <c r="G17" s="7"/>
      <c r="H17" s="24" t="s">
        <v>12</v>
      </c>
    </row>
    <row r="18" spans="1:10" x14ac:dyDescent="0.25">
      <c r="A18" s="7"/>
      <c r="B18" s="25" t="s">
        <v>13</v>
      </c>
      <c r="C18" s="26"/>
      <c r="D18" s="72">
        <f ca="1">D19</f>
        <v>10000</v>
      </c>
      <c r="E18" s="73">
        <f ca="1">E19</f>
        <v>10000</v>
      </c>
      <c r="F18" s="73">
        <v>10000</v>
      </c>
      <c r="G18" s="74">
        <v>10000</v>
      </c>
      <c r="H18" s="27">
        <f ca="1">SUM(D18:G18)</f>
        <v>40000</v>
      </c>
      <c r="J18" s="8" t="s">
        <v>33</v>
      </c>
    </row>
    <row r="19" spans="1:10" x14ac:dyDescent="0.25">
      <c r="A19" s="7"/>
      <c r="B19" s="28" t="s">
        <v>14</v>
      </c>
      <c r="C19" s="7"/>
      <c r="D19" s="67">
        <f ca="1">_xll.PsiSenParam(5000,15000)</f>
        <v>10000</v>
      </c>
      <c r="E19" s="67">
        <f ca="1">_xll.PsiSenParam(5000,15000)</f>
        <v>10000</v>
      </c>
      <c r="F19" s="7" t="s">
        <v>14</v>
      </c>
      <c r="G19" s="7"/>
      <c r="H19" s="7"/>
    </row>
    <row r="20" spans="1:10" x14ac:dyDescent="0.25">
      <c r="A20" s="7" t="s">
        <v>15</v>
      </c>
      <c r="B20" s="7"/>
      <c r="C20" s="7"/>
      <c r="D20" s="7" t="s">
        <v>14</v>
      </c>
      <c r="E20" s="7"/>
      <c r="F20" s="7"/>
      <c r="G20" s="7"/>
      <c r="H20" s="7" t="s">
        <v>14</v>
      </c>
    </row>
    <row r="21" spans="1:10" x14ac:dyDescent="0.25">
      <c r="A21" s="7"/>
      <c r="B21" s="25" t="s">
        <v>16</v>
      </c>
      <c r="C21" s="75">
        <f ca="1">H37</f>
        <v>69662.103562491364</v>
      </c>
      <c r="D21" s="7"/>
      <c r="E21" s="25" t="s">
        <v>38</v>
      </c>
      <c r="F21" s="29">
        <v>69662.103562491364</v>
      </c>
      <c r="G21" s="7"/>
      <c r="H21" s="7" t="s">
        <v>14</v>
      </c>
    </row>
    <row r="22" spans="1:10" x14ac:dyDescent="0.25">
      <c r="A22" s="7"/>
      <c r="B22" s="7"/>
      <c r="C22" s="27"/>
      <c r="D22" s="30"/>
      <c r="E22" s="7"/>
      <c r="F22" s="7"/>
      <c r="G22" s="7"/>
      <c r="H22" s="7"/>
    </row>
    <row r="23" spans="1:10" x14ac:dyDescent="0.25">
      <c r="A23" s="7" t="s">
        <v>39</v>
      </c>
      <c r="B23" s="7"/>
      <c r="C23" s="7"/>
      <c r="H23" s="7"/>
    </row>
    <row r="24" spans="1:10" x14ac:dyDescent="0.25">
      <c r="A24" s="7"/>
      <c r="B24" s="11" t="s">
        <v>17</v>
      </c>
      <c r="C24" s="12"/>
      <c r="D24" s="13" t="s">
        <v>3</v>
      </c>
      <c r="E24" s="13" t="s">
        <v>4</v>
      </c>
      <c r="F24" s="13" t="s">
        <v>5</v>
      </c>
      <c r="G24" s="13" t="s">
        <v>6</v>
      </c>
      <c r="H24" s="14" t="s">
        <v>12</v>
      </c>
    </row>
    <row r="25" spans="1:10" x14ac:dyDescent="0.25">
      <c r="A25" s="7"/>
      <c r="B25" s="15" t="s">
        <v>9</v>
      </c>
      <c r="C25" s="17"/>
      <c r="D25" s="31">
        <f>D9</f>
        <v>0.9</v>
      </c>
      <c r="E25" s="31">
        <f>E9</f>
        <v>1.1000000000000001</v>
      </c>
      <c r="F25" s="31">
        <f>F9</f>
        <v>0.8</v>
      </c>
      <c r="G25" s="31">
        <f>G9</f>
        <v>1.2</v>
      </c>
      <c r="H25" s="32"/>
    </row>
    <row r="26" spans="1:10" x14ac:dyDescent="0.25">
      <c r="A26" s="7"/>
      <c r="B26" s="15"/>
      <c r="C26" s="17"/>
      <c r="D26" s="19"/>
      <c r="E26" s="19"/>
      <c r="F26" s="19"/>
      <c r="G26" s="19"/>
      <c r="H26" s="32"/>
    </row>
    <row r="27" spans="1:10" x14ac:dyDescent="0.25">
      <c r="A27" s="7"/>
      <c r="B27" s="15" t="s">
        <v>18</v>
      </c>
      <c r="C27" s="17"/>
      <c r="D27" s="33">
        <f ca="1">$C$12*D25*($C$13+D18)^0.5</f>
        <v>3591.5525890622844</v>
      </c>
      <c r="E27" s="33">
        <f ca="1">$C$12*E25*($C$13+E18)^0.5</f>
        <v>4389.6753866316812</v>
      </c>
      <c r="F27" s="33">
        <f>$C$12*F25*($C$13+F18)^0.5</f>
        <v>3192.4911902775862</v>
      </c>
      <c r="G27" s="33">
        <f>$C$12*G25*($C$13+G18)^0.5</f>
        <v>4788.7367854163795</v>
      </c>
      <c r="H27" s="34">
        <f ca="1">SUM(D27:G27)</f>
        <v>15962.455951387932</v>
      </c>
      <c r="J27" s="8" t="s">
        <v>35</v>
      </c>
    </row>
    <row r="28" spans="1:10" x14ac:dyDescent="0.25">
      <c r="A28" s="7"/>
      <c r="B28" s="15" t="s">
        <v>19</v>
      </c>
      <c r="C28" s="17"/>
      <c r="D28" s="33">
        <f ca="1">$C$7*D27</f>
        <v>143662.10356249136</v>
      </c>
      <c r="E28" s="33">
        <f ca="1">$C$7*E27</f>
        <v>175587.01546526724</v>
      </c>
      <c r="F28" s="33">
        <f>$C$7*F27</f>
        <v>127699.64761110344</v>
      </c>
      <c r="G28" s="33">
        <f>$C$7*G27</f>
        <v>191549.47141665517</v>
      </c>
      <c r="H28" s="34">
        <f ca="1">SUM(D28:G28)</f>
        <v>638498.2380555172</v>
      </c>
      <c r="J28" s="8" t="s">
        <v>26</v>
      </c>
    </row>
    <row r="29" spans="1:10" x14ac:dyDescent="0.25">
      <c r="A29" s="7"/>
      <c r="B29" s="15" t="s">
        <v>46</v>
      </c>
      <c r="C29" s="17"/>
      <c r="D29" s="33">
        <f ca="1">$C$8*D27</f>
        <v>89788.814726557102</v>
      </c>
      <c r="E29" s="33">
        <f ca="1">$C$8*E27</f>
        <v>109741.88466579204</v>
      </c>
      <c r="F29" s="33">
        <f>$C$8*F27</f>
        <v>79812.27975693965</v>
      </c>
      <c r="G29" s="33">
        <f>$C$8*G27</f>
        <v>119718.41963540949</v>
      </c>
      <c r="H29" s="34">
        <f ca="1">SUM(D29:G29)</f>
        <v>399061.39878469828</v>
      </c>
      <c r="J29" s="8" t="s">
        <v>27</v>
      </c>
    </row>
    <row r="30" spans="1:10" x14ac:dyDescent="0.25">
      <c r="A30" s="7"/>
      <c r="B30" s="15" t="s">
        <v>20</v>
      </c>
      <c r="C30" s="17"/>
      <c r="D30" s="33">
        <f ca="1">D28-D29</f>
        <v>53873.288835934261</v>
      </c>
      <c r="E30" s="33">
        <f ca="1">E28-E29</f>
        <v>65845.130799475199</v>
      </c>
      <c r="F30" s="33">
        <f>F28-F29</f>
        <v>47887.367854163793</v>
      </c>
      <c r="G30" s="33">
        <f>G28-G29</f>
        <v>71831.051781245682</v>
      </c>
      <c r="H30" s="34">
        <f ca="1">SUM(D30:G30)</f>
        <v>239436.83927081892</v>
      </c>
      <c r="J30" s="8" t="s">
        <v>29</v>
      </c>
    </row>
    <row r="31" spans="1:10" x14ac:dyDescent="0.25">
      <c r="A31" s="7"/>
      <c r="B31" s="15"/>
      <c r="C31" s="17"/>
      <c r="D31" s="33"/>
      <c r="E31" s="33"/>
      <c r="F31" s="33"/>
      <c r="G31" s="33"/>
      <c r="H31" s="34"/>
    </row>
    <row r="32" spans="1:10" x14ac:dyDescent="0.25">
      <c r="A32" s="7"/>
      <c r="B32" s="15" t="s">
        <v>21</v>
      </c>
      <c r="C32" s="17"/>
      <c r="D32" s="33">
        <f>D14</f>
        <v>8000</v>
      </c>
      <c r="E32" s="33">
        <f>E14</f>
        <v>8000</v>
      </c>
      <c r="F32" s="33">
        <f>F14</f>
        <v>9000</v>
      </c>
      <c r="G32" s="33">
        <f>G14</f>
        <v>9000</v>
      </c>
      <c r="H32" s="34">
        <f>SUM(D32:G32)</f>
        <v>34000</v>
      </c>
      <c r="J32" s="8" t="s">
        <v>28</v>
      </c>
    </row>
    <row r="33" spans="1:10" x14ac:dyDescent="0.25">
      <c r="A33" s="7"/>
      <c r="B33" s="15" t="s">
        <v>22</v>
      </c>
      <c r="C33" s="17"/>
      <c r="D33" s="33">
        <f ca="1">D18</f>
        <v>10000</v>
      </c>
      <c r="E33" s="33">
        <f ca="1">E18</f>
        <v>10000</v>
      </c>
      <c r="F33" s="33">
        <f>F18</f>
        <v>10000</v>
      </c>
      <c r="G33" s="33">
        <f>G18</f>
        <v>10000</v>
      </c>
      <c r="H33" s="34">
        <f ca="1">SUM(D33:G33)</f>
        <v>40000</v>
      </c>
      <c r="J33" s="8" t="s">
        <v>30</v>
      </c>
    </row>
    <row r="34" spans="1:10" x14ac:dyDescent="0.25">
      <c r="A34" s="7"/>
      <c r="B34" s="15" t="s">
        <v>23</v>
      </c>
      <c r="C34" s="17"/>
      <c r="D34" s="33">
        <f ca="1">$C$10*D28</f>
        <v>21549.315534373705</v>
      </c>
      <c r="E34" s="33">
        <f ca="1">$C$10*E28</f>
        <v>26338.052319790084</v>
      </c>
      <c r="F34" s="33">
        <f>$C$10*F28</f>
        <v>19154.947141665514</v>
      </c>
      <c r="G34" s="33">
        <f>$C$10*G28</f>
        <v>28732.420712498275</v>
      </c>
      <c r="H34" s="34">
        <f ca="1">SUM(D34:G34)</f>
        <v>95774.735708327586</v>
      </c>
      <c r="J34" s="8" t="s">
        <v>31</v>
      </c>
    </row>
    <row r="35" spans="1:10" x14ac:dyDescent="0.25">
      <c r="A35" s="7"/>
      <c r="B35" s="15" t="s">
        <v>32</v>
      </c>
      <c r="C35" s="17"/>
      <c r="D35" s="33">
        <f ca="1">SUM(D32:D34)</f>
        <v>39549.315534373702</v>
      </c>
      <c r="E35" s="33">
        <f ca="1">SUM(E32:E34)</f>
        <v>44338.052319790084</v>
      </c>
      <c r="F35" s="33">
        <f>SUM(F32:F34)</f>
        <v>38154.947141665514</v>
      </c>
      <c r="G35" s="33">
        <f>SUM(G32:G34)</f>
        <v>47732.420712498279</v>
      </c>
      <c r="H35" s="34">
        <f ca="1">SUM(D35:G35)</f>
        <v>169774.73570832756</v>
      </c>
      <c r="J35" s="8" t="s">
        <v>33</v>
      </c>
    </row>
    <row r="36" spans="1:10" x14ac:dyDescent="0.25">
      <c r="A36" s="7"/>
      <c r="B36" s="15"/>
      <c r="C36" s="17"/>
      <c r="D36" s="33"/>
      <c r="E36" s="33"/>
      <c r="F36" s="33"/>
      <c r="G36" s="33"/>
      <c r="H36" s="34"/>
    </row>
    <row r="37" spans="1:10" x14ac:dyDescent="0.25">
      <c r="A37" s="7"/>
      <c r="B37" s="15" t="s">
        <v>16</v>
      </c>
      <c r="C37" s="17"/>
      <c r="D37" s="33">
        <f ca="1">D30-D35</f>
        <v>14323.97330156056</v>
      </c>
      <c r="E37" s="33">
        <f ca="1">E30-E35</f>
        <v>21507.078479685115</v>
      </c>
      <c r="F37" s="33">
        <f>F30-F35</f>
        <v>9732.4207124982786</v>
      </c>
      <c r="G37" s="33">
        <f>G30-G35</f>
        <v>24098.631068747403</v>
      </c>
      <c r="H37" s="34">
        <f ca="1">SUM(D37:G37)</f>
        <v>69662.103562491364</v>
      </c>
      <c r="J37" s="8" t="s">
        <v>36</v>
      </c>
    </row>
    <row r="38" spans="1:10" x14ac:dyDescent="0.25">
      <c r="A38" s="7"/>
      <c r="B38" s="20" t="s">
        <v>24</v>
      </c>
      <c r="C38" s="22"/>
      <c r="D38" s="35">
        <f ca="1">D37/D28</f>
        <v>9.9705997241852973E-2</v>
      </c>
      <c r="E38" s="35">
        <f ca="1">E37/E28</f>
        <v>0.12248672501606143</v>
      </c>
      <c r="F38" s="35">
        <f>F37/F28</f>
        <v>7.6213371724700413E-2</v>
      </c>
      <c r="G38" s="35">
        <f>G37/G28</f>
        <v>0.12580891448313355</v>
      </c>
      <c r="H38" s="36">
        <f ca="1">H37/H28</f>
        <v>0.10910304744871398</v>
      </c>
      <c r="J38" s="8" t="s">
        <v>34</v>
      </c>
    </row>
    <row r="65534" spans="255:255" x14ac:dyDescent="0.25">
      <c r="IU65534" s="8">
        <v>0</v>
      </c>
    </row>
  </sheetData>
  <scenarios current="1" show="1" sqref="C21">
    <scenario name="Optimistic" locked="1" count="2" user="Tuck.Student" comment="Example in Chapter 6_x000a_">
      <inputCells r="C7" val="50" numFmtId="7"/>
      <inputCells r="C8" val="20" numFmtId="7"/>
    </scenario>
    <scenario name="Pessimistic" locked="1" count="2" user="Tuck.Student" comment="Example in Chapter 6._x000a_">
      <inputCells r="C7" val="35" numFmtId="7"/>
      <inputCells r="C8" val="30" numFmtId="7"/>
    </scenario>
  </scenarios>
  <printOptions horizontalCentered="1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4.1</vt:lpstr>
      <vt:lpstr>4.4</vt:lpstr>
      <vt:lpstr>4.5</vt:lpstr>
      <vt:lpstr>4.1 (2)</vt:lpstr>
      <vt:lpstr>4.1 (3)</vt:lpstr>
      <vt:lpstr>4.8</vt:lpstr>
      <vt:lpstr>4.9</vt:lpstr>
      <vt:lpstr>4.10</vt:lpstr>
      <vt:lpstr>4.11</vt:lpstr>
      <vt:lpstr>4.12</vt:lpstr>
      <vt:lpstr>4.14</vt:lpstr>
      <vt:lpstr>4.15</vt:lpstr>
      <vt:lpstr>4.16</vt:lpstr>
      <vt:lpstr>4.16 (2)</vt:lpstr>
      <vt:lpstr>'4.1'!Print_Area</vt:lpstr>
      <vt:lpstr>'4.1 (2)'!Print_Area</vt:lpstr>
      <vt:lpstr>'4.1 (3)'!Print_Area</vt:lpstr>
      <vt:lpstr>'4.11'!Print_Area</vt:lpstr>
      <vt:lpstr>'4.12'!Print_Area</vt:lpstr>
      <vt:lpstr>'4.14'!Print_Area</vt:lpstr>
      <vt:lpstr>'4.15'!Print_Area</vt:lpstr>
      <vt:lpstr>'4.16 (2)'!Print_Area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Baker</dc:creator>
  <cp:lastModifiedBy>Baker, Kenneth R.</cp:lastModifiedBy>
  <cp:lastPrinted>1997-09-22T21:31:57Z</cp:lastPrinted>
  <dcterms:created xsi:type="dcterms:W3CDTF">1997-09-22T20:14:02Z</dcterms:created>
  <dcterms:modified xsi:type="dcterms:W3CDTF">2016-01-18T18:18:42Z</dcterms:modified>
</cp:coreProperties>
</file>