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"/>
    </mc:Choice>
  </mc:AlternateContent>
  <bookViews>
    <workbookView xWindow="480" yWindow="45" windowWidth="6885" windowHeight="4635" tabRatio="637"/>
  </bookViews>
  <sheets>
    <sheet name="7.2" sheetId="24" r:id="rId1"/>
    <sheet name="7.3" sheetId="25" r:id="rId2"/>
    <sheet name="7.4" sheetId="26" r:id="rId3"/>
    <sheet name="7.5" sheetId="10" r:id="rId4"/>
    <sheet name="7.6" sheetId="12" r:id="rId5"/>
    <sheet name="7.7" sheetId="16" r:id="rId6"/>
    <sheet name="7.8" sheetId="28" r:id="rId7"/>
    <sheet name="7.9" sheetId="29" r:id="rId8"/>
    <sheet name="7.10" sheetId="30" r:id="rId9"/>
    <sheet name="7.11" sheetId="32" r:id="rId10"/>
    <sheet name="7.12" sheetId="34" r:id="rId11"/>
    <sheet name="7.13" sheetId="35" r:id="rId12"/>
    <sheet name="7.14" sheetId="37" r:id="rId13"/>
  </sheets>
  <definedNames>
    <definedName name="solver_typ" localSheetId="8" hidden="1">2</definedName>
    <definedName name="solver_typ" localSheetId="11" hidden="1">2</definedName>
    <definedName name="solver_typ" localSheetId="12" hidden="1">2</definedName>
    <definedName name="solver_typ" localSheetId="0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ver" localSheetId="8" hidden="1">11</definedName>
    <definedName name="solver_ver" localSheetId="11" hidden="1">9</definedName>
    <definedName name="solver_ver" localSheetId="12" hidden="1">9</definedName>
    <definedName name="solver_ver" localSheetId="0" hidden="1">9</definedName>
    <definedName name="solver_ver" localSheetId="3" hidden="1">11</definedName>
    <definedName name="solver_ver" localSheetId="5" hidden="1">11</definedName>
    <definedName name="solver_ver" localSheetId="6" hidden="1">9</definedName>
  </definedNames>
  <calcPr calcId="162913"/>
</workbook>
</file>

<file path=xl/calcChain.xml><?xml version="1.0" encoding="utf-8"?>
<calcChain xmlns="http://schemas.openxmlformats.org/spreadsheetml/2006/main">
  <c r="I22" i="16" l="1"/>
  <c r="I19" i="16" l="1"/>
  <c r="J20" i="16" s="1"/>
  <c r="I20" i="16"/>
  <c r="J21" i="16" s="1"/>
  <c r="I21" i="16"/>
  <c r="I23" i="16"/>
  <c r="I24" i="16"/>
  <c r="I25" i="16"/>
  <c r="C15" i="10" l="1"/>
  <c r="C16" i="10"/>
  <c r="C17" i="10"/>
  <c r="C18" i="10"/>
  <c r="C19" i="10"/>
  <c r="C20" i="10"/>
  <c r="C21" i="10"/>
  <c r="C22" i="10"/>
  <c r="C23" i="10"/>
  <c r="C24" i="10"/>
  <c r="I22" i="10" l="1"/>
  <c r="I23" i="10"/>
  <c r="I24" i="10"/>
  <c r="P18" i="37" l="1"/>
  <c r="P17" i="37"/>
  <c r="P16" i="37"/>
  <c r="P15" i="37"/>
  <c r="P14" i="37"/>
  <c r="P13" i="37"/>
  <c r="P12" i="37"/>
  <c r="P11" i="37"/>
  <c r="P10" i="37"/>
  <c r="P9" i="37"/>
  <c r="C9" i="37"/>
  <c r="P8" i="37"/>
  <c r="C8" i="37"/>
  <c r="P7" i="37"/>
  <c r="C7" i="37"/>
  <c r="C6" i="37"/>
  <c r="G6" i="37" s="1"/>
  <c r="P21" i="35"/>
  <c r="P31" i="35"/>
  <c r="P30" i="35"/>
  <c r="P29" i="35"/>
  <c r="P28" i="35"/>
  <c r="P27" i="35"/>
  <c r="P26" i="35"/>
  <c r="P25" i="35"/>
  <c r="P24" i="35"/>
  <c r="P23" i="35"/>
  <c r="P22" i="35"/>
  <c r="P20" i="35"/>
  <c r="P19" i="35"/>
  <c r="P18" i="35"/>
  <c r="P17" i="35"/>
  <c r="P16" i="35"/>
  <c r="P15" i="35"/>
  <c r="P14" i="35"/>
  <c r="P13" i="35"/>
  <c r="P12" i="35"/>
  <c r="P11" i="35"/>
  <c r="P10" i="35"/>
  <c r="P9" i="35"/>
  <c r="C9" i="35"/>
  <c r="P8" i="35"/>
  <c r="C8" i="35"/>
  <c r="P7" i="35"/>
  <c r="C7" i="35"/>
  <c r="E7" i="35" s="1"/>
  <c r="C6" i="35"/>
  <c r="G6" i="35" s="1"/>
  <c r="C7" i="34"/>
  <c r="C7" i="32"/>
  <c r="B9" i="30"/>
  <c r="B10" i="30" s="1"/>
  <c r="C7" i="30"/>
  <c r="D8" i="30" s="1"/>
  <c r="E8" i="30" s="1"/>
  <c r="D7" i="34" l="1"/>
  <c r="E8" i="34" s="1"/>
  <c r="F8" i="34" s="1"/>
  <c r="E7" i="37"/>
  <c r="E8" i="37"/>
  <c r="E9" i="37" s="1"/>
  <c r="C10" i="37" s="1"/>
  <c r="G9" i="37"/>
  <c r="G7" i="37"/>
  <c r="G8" i="37"/>
  <c r="E8" i="35"/>
  <c r="E9" i="35" s="1"/>
  <c r="G7" i="35"/>
  <c r="G8" i="35"/>
  <c r="G9" i="35"/>
  <c r="C8" i="34"/>
  <c r="D7" i="32"/>
  <c r="E8" i="32" s="1"/>
  <c r="F8" i="32" s="1"/>
  <c r="B11" i="30"/>
  <c r="C8" i="30"/>
  <c r="D9" i="30" s="1"/>
  <c r="E9" i="30" s="1"/>
  <c r="C10" i="35" l="1"/>
  <c r="G10" i="35" s="1"/>
  <c r="H10" i="35"/>
  <c r="I10" i="35" s="1"/>
  <c r="H10" i="37"/>
  <c r="I10" i="37" s="1"/>
  <c r="E10" i="37"/>
  <c r="H11" i="37" s="1"/>
  <c r="I11" i="37" s="1"/>
  <c r="G10" i="37"/>
  <c r="E10" i="35"/>
  <c r="H11" i="35" s="1"/>
  <c r="I11" i="35" s="1"/>
  <c r="D8" i="34"/>
  <c r="E9" i="34" s="1"/>
  <c r="F9" i="34" s="1"/>
  <c r="C8" i="32"/>
  <c r="B12" i="30"/>
  <c r="C9" i="30"/>
  <c r="C9" i="34" l="1"/>
  <c r="C11" i="37"/>
  <c r="C11" i="35"/>
  <c r="C10" i="34"/>
  <c r="D9" i="34"/>
  <c r="E10" i="34" s="1"/>
  <c r="F10" i="34" s="1"/>
  <c r="D8" i="32"/>
  <c r="E9" i="32" s="1"/>
  <c r="F9" i="32" s="1"/>
  <c r="B13" i="30"/>
  <c r="D10" i="30"/>
  <c r="E10" i="30" s="1"/>
  <c r="C10" i="30"/>
  <c r="C9" i="32" l="1"/>
  <c r="D9" i="32" s="1"/>
  <c r="C10" i="32" s="1"/>
  <c r="E11" i="37"/>
  <c r="H12" i="37" s="1"/>
  <c r="I12" i="37" s="1"/>
  <c r="G11" i="37"/>
  <c r="E11" i="35"/>
  <c r="H12" i="35" s="1"/>
  <c r="I12" i="35" s="1"/>
  <c r="G11" i="35"/>
  <c r="D10" i="34"/>
  <c r="E11" i="34" s="1"/>
  <c r="F11" i="34" s="1"/>
  <c r="D11" i="30"/>
  <c r="E11" i="30" s="1"/>
  <c r="C11" i="30"/>
  <c r="B14" i="30"/>
  <c r="C12" i="35" l="1"/>
  <c r="C11" i="34"/>
  <c r="C12" i="37"/>
  <c r="E12" i="37" s="1"/>
  <c r="H13" i="37" s="1"/>
  <c r="I13" i="37" s="1"/>
  <c r="E12" i="35"/>
  <c r="H13" i="35" s="1"/>
  <c r="I13" i="35" s="1"/>
  <c r="G12" i="35"/>
  <c r="D11" i="34"/>
  <c r="E12" i="34" s="1"/>
  <c r="F12" i="34" s="1"/>
  <c r="D10" i="32"/>
  <c r="E11" i="32" s="1"/>
  <c r="F11" i="32" s="1"/>
  <c r="E10" i="32"/>
  <c r="F10" i="32" s="1"/>
  <c r="B15" i="30"/>
  <c r="D12" i="30"/>
  <c r="E12" i="30" s="1"/>
  <c r="C12" i="30"/>
  <c r="C11" i="32" l="1"/>
  <c r="D11" i="32" s="1"/>
  <c r="C12" i="34"/>
  <c r="G12" i="37"/>
  <c r="C13" i="35"/>
  <c r="E13" i="35" s="1"/>
  <c r="C13" i="37"/>
  <c r="E13" i="37" s="1"/>
  <c r="H14" i="37" s="1"/>
  <c r="I14" i="37" s="1"/>
  <c r="D13" i="30"/>
  <c r="E13" i="30" s="1"/>
  <c r="C13" i="30"/>
  <c r="B16" i="30"/>
  <c r="G13" i="35" l="1"/>
  <c r="G13" i="37"/>
  <c r="H14" i="35"/>
  <c r="I14" i="35" s="1"/>
  <c r="C14" i="35"/>
  <c r="E14" i="35" s="1"/>
  <c r="E12" i="32"/>
  <c r="F12" i="32" s="1"/>
  <c r="C12" i="32"/>
  <c r="C13" i="32" s="1"/>
  <c r="D12" i="34"/>
  <c r="E13" i="34" s="1"/>
  <c r="F13" i="34" s="1"/>
  <c r="C14" i="37"/>
  <c r="E14" i="37" s="1"/>
  <c r="H15" i="37" s="1"/>
  <c r="I15" i="37" s="1"/>
  <c r="D12" i="32"/>
  <c r="E13" i="32" s="1"/>
  <c r="F13" i="32" s="1"/>
  <c r="B17" i="30"/>
  <c r="D14" i="30"/>
  <c r="E14" i="30" s="1"/>
  <c r="C14" i="30"/>
  <c r="G14" i="35" l="1"/>
  <c r="G14" i="37"/>
  <c r="H15" i="35"/>
  <c r="I15" i="35" s="1"/>
  <c r="C15" i="35"/>
  <c r="E15" i="35" s="1"/>
  <c r="H16" i="35" s="1"/>
  <c r="I16" i="35" s="1"/>
  <c r="C13" i="34"/>
  <c r="C15" i="37"/>
  <c r="E15" i="37" s="1"/>
  <c r="H16" i="37" s="1"/>
  <c r="I16" i="37" s="1"/>
  <c r="G15" i="35"/>
  <c r="D13" i="32"/>
  <c r="E14" i="32" s="1"/>
  <c r="F14" i="32" s="1"/>
  <c r="B18" i="30"/>
  <c r="D15" i="30"/>
  <c r="E15" i="30" s="1"/>
  <c r="C15" i="30"/>
  <c r="C14" i="32" l="1"/>
  <c r="C16" i="37"/>
  <c r="G16" i="37" s="1"/>
  <c r="D13" i="34"/>
  <c r="E14" i="34" s="1"/>
  <c r="F14" i="34" s="1"/>
  <c r="C16" i="35"/>
  <c r="E16" i="35" s="1"/>
  <c r="H17" i="35" s="1"/>
  <c r="I17" i="35" s="1"/>
  <c r="G15" i="37"/>
  <c r="E16" i="37"/>
  <c r="H17" i="37" s="1"/>
  <c r="I17" i="37" s="1"/>
  <c r="D14" i="32"/>
  <c r="E15" i="32" s="1"/>
  <c r="F15" i="32" s="1"/>
  <c r="D16" i="30"/>
  <c r="E16" i="30" s="1"/>
  <c r="C16" i="30"/>
  <c r="B19" i="30"/>
  <c r="C17" i="37" l="1"/>
  <c r="G16" i="35"/>
  <c r="C17" i="35"/>
  <c r="G17" i="35" s="1"/>
  <c r="C14" i="34"/>
  <c r="C15" i="32"/>
  <c r="E17" i="37"/>
  <c r="G17" i="37"/>
  <c r="E17" i="35"/>
  <c r="H18" i="35" s="1"/>
  <c r="I18" i="35" s="1"/>
  <c r="D15" i="32"/>
  <c r="E16" i="32" s="1"/>
  <c r="F16" i="32" s="1"/>
  <c r="B20" i="30"/>
  <c r="D17" i="30"/>
  <c r="E17" i="30" s="1"/>
  <c r="C17" i="30"/>
  <c r="C16" i="32" l="1"/>
  <c r="C18" i="35"/>
  <c r="G18" i="35" s="1"/>
  <c r="D14" i="34"/>
  <c r="E15" i="34" s="1"/>
  <c r="F15" i="34" s="1"/>
  <c r="E18" i="35"/>
  <c r="H19" i="35" s="1"/>
  <c r="I19" i="35" s="1"/>
  <c r="D16" i="32"/>
  <c r="E17" i="32" s="1"/>
  <c r="F17" i="32" s="1"/>
  <c r="D18" i="30"/>
  <c r="E18" i="30" s="1"/>
  <c r="C18" i="30"/>
  <c r="B21" i="30"/>
  <c r="C17" i="32" l="1"/>
  <c r="C19" i="35"/>
  <c r="C15" i="34"/>
  <c r="E19" i="35"/>
  <c r="H20" i="35" s="1"/>
  <c r="I20" i="35" s="1"/>
  <c r="D17" i="32"/>
  <c r="E18" i="32" s="1"/>
  <c r="F18" i="32" s="1"/>
  <c r="B22" i="30"/>
  <c r="D19" i="30"/>
  <c r="E19" i="30" s="1"/>
  <c r="C19" i="30"/>
  <c r="C20" i="35" l="1"/>
  <c r="G19" i="35"/>
  <c r="D15" i="34"/>
  <c r="E16" i="34" s="1"/>
  <c r="F16" i="34" s="1"/>
  <c r="C16" i="34"/>
  <c r="C18" i="32"/>
  <c r="E20" i="35"/>
  <c r="H21" i="35" s="1"/>
  <c r="I21" i="35" s="1"/>
  <c r="G20" i="35"/>
  <c r="D18" i="32"/>
  <c r="E19" i="32" s="1"/>
  <c r="F19" i="32" s="1"/>
  <c r="D20" i="30"/>
  <c r="E20" i="30" s="1"/>
  <c r="C20" i="30"/>
  <c r="B23" i="30"/>
  <c r="C19" i="32" l="1"/>
  <c r="C21" i="35"/>
  <c r="D16" i="34"/>
  <c r="E17" i="34" s="1"/>
  <c r="F17" i="34" s="1"/>
  <c r="E21" i="35"/>
  <c r="H22" i="35" s="1"/>
  <c r="I22" i="35" s="1"/>
  <c r="G21" i="35"/>
  <c r="D19" i="32"/>
  <c r="E20" i="32" s="1"/>
  <c r="F20" i="32" s="1"/>
  <c r="B24" i="30"/>
  <c r="D21" i="30"/>
  <c r="E21" i="30" s="1"/>
  <c r="C21" i="30"/>
  <c r="C22" i="35" l="1"/>
  <c r="C20" i="32"/>
  <c r="D20" i="32" s="1"/>
  <c r="E21" i="32" s="1"/>
  <c r="F21" i="32" s="1"/>
  <c r="C17" i="34"/>
  <c r="E22" i="35"/>
  <c r="H23" i="35" s="1"/>
  <c r="I23" i="35" s="1"/>
  <c r="G22" i="35"/>
  <c r="D22" i="30"/>
  <c r="E22" i="30" s="1"/>
  <c r="C22" i="30"/>
  <c r="B25" i="30"/>
  <c r="C23" i="35" l="1"/>
  <c r="C21" i="32"/>
  <c r="D17" i="34"/>
  <c r="E18" i="34" s="1"/>
  <c r="F18" i="34" s="1"/>
  <c r="E23" i="35"/>
  <c r="H24" i="35" s="1"/>
  <c r="I24" i="35" s="1"/>
  <c r="G23" i="35"/>
  <c r="D21" i="32"/>
  <c r="E22" i="32" s="1"/>
  <c r="F22" i="32" s="1"/>
  <c r="B26" i="30"/>
  <c r="D23" i="30"/>
  <c r="E23" i="30" s="1"/>
  <c r="C23" i="30"/>
  <c r="C22" i="32" l="1"/>
  <c r="C24" i="35"/>
  <c r="G24" i="35" s="1"/>
  <c r="C18" i="34"/>
  <c r="E24" i="35"/>
  <c r="H25" i="35" s="1"/>
  <c r="I25" i="35" s="1"/>
  <c r="D22" i="32"/>
  <c r="E23" i="32" s="1"/>
  <c r="F23" i="32" s="1"/>
  <c r="B27" i="30"/>
  <c r="D24" i="30"/>
  <c r="E24" i="30" s="1"/>
  <c r="C24" i="30"/>
  <c r="C23" i="32" l="1"/>
  <c r="D18" i="34"/>
  <c r="E19" i="34" s="1"/>
  <c r="F19" i="34" s="1"/>
  <c r="C25" i="35"/>
  <c r="E25" i="35" s="1"/>
  <c r="H26" i="35" s="1"/>
  <c r="I26" i="35" s="1"/>
  <c r="D23" i="32"/>
  <c r="E24" i="32" s="1"/>
  <c r="F24" i="32" s="1"/>
  <c r="B28" i="30"/>
  <c r="D25" i="30"/>
  <c r="E25" i="30" s="1"/>
  <c r="C25" i="30"/>
  <c r="C26" i="35" l="1"/>
  <c r="G26" i="35" s="1"/>
  <c r="C19" i="34"/>
  <c r="G25" i="35"/>
  <c r="C24" i="32"/>
  <c r="E26" i="35"/>
  <c r="H27" i="35" s="1"/>
  <c r="I27" i="35" s="1"/>
  <c r="C27" i="35"/>
  <c r="D24" i="32"/>
  <c r="E25" i="32" s="1"/>
  <c r="F25" i="32" s="1"/>
  <c r="B29" i="30"/>
  <c r="D26" i="30"/>
  <c r="E26" i="30" s="1"/>
  <c r="C26" i="30"/>
  <c r="D19" i="34" l="1"/>
  <c r="E20" i="34" s="1"/>
  <c r="F20" i="34" s="1"/>
  <c r="C25" i="32"/>
  <c r="D25" i="32" s="1"/>
  <c r="E26" i="32" s="1"/>
  <c r="F26" i="32" s="1"/>
  <c r="E27" i="35"/>
  <c r="H28" i="35" s="1"/>
  <c r="I28" i="35" s="1"/>
  <c r="G27" i="35"/>
  <c r="B30" i="30"/>
  <c r="D27" i="30"/>
  <c r="E27" i="30" s="1"/>
  <c r="C27" i="30"/>
  <c r="C26" i="32" l="1"/>
  <c r="C28" i="35"/>
  <c r="E28" i="35" s="1"/>
  <c r="C20" i="34"/>
  <c r="D28" i="30"/>
  <c r="E28" i="30" s="1"/>
  <c r="C28" i="30"/>
  <c r="H29" i="35" l="1"/>
  <c r="I29" i="35" s="1"/>
  <c r="C29" i="35"/>
  <c r="G29" i="35" s="1"/>
  <c r="G28" i="35"/>
  <c r="D26" i="32"/>
  <c r="E27" i="32" s="1"/>
  <c r="F27" i="32" s="1"/>
  <c r="D20" i="34"/>
  <c r="E21" i="34" s="1"/>
  <c r="F21" i="34" s="1"/>
  <c r="E29" i="35"/>
  <c r="H30" i="35" s="1"/>
  <c r="I30" i="35" s="1"/>
  <c r="C30" i="35"/>
  <c r="D29" i="30"/>
  <c r="E29" i="30" s="1"/>
  <c r="C29" i="30"/>
  <c r="C21" i="34" l="1"/>
  <c r="C27" i="32"/>
  <c r="E30" i="35"/>
  <c r="G30" i="35"/>
  <c r="D30" i="30"/>
  <c r="C30" i="30"/>
  <c r="E30" i="30" l="1"/>
  <c r="D27" i="32"/>
  <c r="E28" i="32" s="1"/>
  <c r="F28" i="32" s="1"/>
  <c r="D21" i="34"/>
  <c r="E22" i="34" s="1"/>
  <c r="F22" i="34" s="1"/>
  <c r="H8" i="30" l="1"/>
  <c r="C22" i="34"/>
  <c r="C28" i="32"/>
  <c r="C7" i="16"/>
  <c r="C8" i="16" s="1"/>
  <c r="D9" i="16" s="1"/>
  <c r="B7" i="29"/>
  <c r="B8" i="29"/>
  <c r="D7" i="29"/>
  <c r="C7" i="28"/>
  <c r="C8" i="28" s="1"/>
  <c r="D9" i="28" s="1"/>
  <c r="D7" i="28"/>
  <c r="I9" i="28"/>
  <c r="J10" i="28" s="1"/>
  <c r="K10" i="28" s="1"/>
  <c r="L10" i="28" s="1"/>
  <c r="M10" i="28" s="1"/>
  <c r="I10" i="28"/>
  <c r="J11" i="28" s="1"/>
  <c r="K11" i="28" s="1"/>
  <c r="I11" i="28"/>
  <c r="J12" i="28" s="1"/>
  <c r="K12" i="28" s="1"/>
  <c r="L12" i="28" s="1"/>
  <c r="M12" i="28" s="1"/>
  <c r="I12" i="28"/>
  <c r="J13" i="28" s="1"/>
  <c r="K13" i="28" s="1"/>
  <c r="L13" i="28" s="1"/>
  <c r="M13" i="28" s="1"/>
  <c r="I13" i="28"/>
  <c r="J14" i="28" s="1"/>
  <c r="I14" i="28"/>
  <c r="J15" i="28" s="1"/>
  <c r="K15" i="28" s="1"/>
  <c r="L15" i="28" s="1"/>
  <c r="M15" i="28" s="1"/>
  <c r="K14" i="28"/>
  <c r="L14" i="28" s="1"/>
  <c r="M14" i="28" s="1"/>
  <c r="I15" i="28"/>
  <c r="J16" i="28" s="1"/>
  <c r="K16" i="28" s="1"/>
  <c r="L16" i="28" s="1"/>
  <c r="M16" i="28" s="1"/>
  <c r="I16" i="28"/>
  <c r="J17" i="28" s="1"/>
  <c r="K17" i="28" s="1"/>
  <c r="L17" i="28" s="1"/>
  <c r="M17" i="28" s="1"/>
  <c r="I17" i="28"/>
  <c r="J18" i="28" s="1"/>
  <c r="K18" i="28" s="1"/>
  <c r="L18" i="28" s="1"/>
  <c r="M18" i="28" s="1"/>
  <c r="I18" i="28"/>
  <c r="J19" i="28" s="1"/>
  <c r="K19" i="28" s="1"/>
  <c r="L19" i="28" s="1"/>
  <c r="M19" i="28" s="1"/>
  <c r="I19" i="28"/>
  <c r="J20" i="28" s="1"/>
  <c r="K20" i="28" s="1"/>
  <c r="L20" i="28" s="1"/>
  <c r="M20" i="28" s="1"/>
  <c r="I20" i="28"/>
  <c r="J21" i="28" s="1"/>
  <c r="K21" i="28" s="1"/>
  <c r="L21" i="28" s="1"/>
  <c r="M21" i="28" s="1"/>
  <c r="I21" i="28"/>
  <c r="J22" i="28" s="1"/>
  <c r="K22" i="28" s="1"/>
  <c r="L22" i="28" s="1"/>
  <c r="M22" i="28" s="1"/>
  <c r="I22" i="28"/>
  <c r="J23" i="28" s="1"/>
  <c r="K23" i="28" s="1"/>
  <c r="L23" i="28" s="1"/>
  <c r="M23" i="28" s="1"/>
  <c r="I23" i="28"/>
  <c r="J24" i="28" s="1"/>
  <c r="K24" i="28" s="1"/>
  <c r="L24" i="28" s="1"/>
  <c r="M24" i="28" s="1"/>
  <c r="I24" i="28"/>
  <c r="J25" i="28" s="1"/>
  <c r="K25" i="28" s="1"/>
  <c r="L25" i="28" s="1"/>
  <c r="M25" i="28" s="1"/>
  <c r="I25" i="28"/>
  <c r="I9" i="16"/>
  <c r="J10" i="16" s="1"/>
  <c r="I16" i="16"/>
  <c r="J17" i="16" s="1"/>
  <c r="I17" i="16"/>
  <c r="J18" i="16" s="1"/>
  <c r="I18" i="16"/>
  <c r="J19" i="16" s="1"/>
  <c r="J22" i="16"/>
  <c r="J23" i="16"/>
  <c r="J24" i="16"/>
  <c r="J25" i="16"/>
  <c r="I10" i="16"/>
  <c r="J11" i="16" s="1"/>
  <c r="I11" i="16"/>
  <c r="J12" i="16" s="1"/>
  <c r="K12" i="16" s="1"/>
  <c r="I12" i="16"/>
  <c r="J13" i="16" s="1"/>
  <c r="I13" i="16"/>
  <c r="J14" i="16" s="1"/>
  <c r="I14" i="16"/>
  <c r="J15" i="16" s="1"/>
  <c r="I15" i="16"/>
  <c r="J16" i="16" s="1"/>
  <c r="D7" i="16"/>
  <c r="D15" i="26"/>
  <c r="C14" i="26"/>
  <c r="C13" i="26"/>
  <c r="D14" i="26" s="1"/>
  <c r="E14" i="26" s="1"/>
  <c r="F14" i="26" s="1"/>
  <c r="G14" i="26" s="1"/>
  <c r="I14" i="26"/>
  <c r="J15" i="26"/>
  <c r="I13" i="26"/>
  <c r="J14" i="26"/>
  <c r="K14" i="26" s="1"/>
  <c r="L14" i="26" s="1"/>
  <c r="M14" i="26" s="1"/>
  <c r="C8" i="26"/>
  <c r="C9" i="26"/>
  <c r="D10" i="26" s="1"/>
  <c r="E10" i="26" s="1"/>
  <c r="F10" i="26" s="1"/>
  <c r="G10" i="26" s="1"/>
  <c r="D9" i="26"/>
  <c r="E9" i="26" s="1"/>
  <c r="F9" i="26" s="1"/>
  <c r="G9" i="26" s="1"/>
  <c r="C10" i="26"/>
  <c r="I10" i="26"/>
  <c r="J11" i="26" s="1"/>
  <c r="K11" i="26" s="1"/>
  <c r="L11" i="26" s="1"/>
  <c r="M11" i="26" s="1"/>
  <c r="C11" i="26"/>
  <c r="D11" i="26"/>
  <c r="E11" i="26" s="1"/>
  <c r="F11" i="26" s="1"/>
  <c r="G11" i="26" s="1"/>
  <c r="I11" i="26"/>
  <c r="J12" i="26" s="1"/>
  <c r="K12" i="26" s="1"/>
  <c r="L12" i="26" s="1"/>
  <c r="M12" i="26" s="1"/>
  <c r="C12" i="26"/>
  <c r="D13" i="26" s="1"/>
  <c r="E13" i="26" s="1"/>
  <c r="F13" i="26" s="1"/>
  <c r="G13" i="26" s="1"/>
  <c r="D12" i="26"/>
  <c r="E12" i="26" s="1"/>
  <c r="F12" i="26" s="1"/>
  <c r="G12" i="26" s="1"/>
  <c r="I12" i="26"/>
  <c r="J13" i="26"/>
  <c r="K13" i="26" s="1"/>
  <c r="L13" i="26" s="1"/>
  <c r="M13" i="26" s="1"/>
  <c r="B15" i="25"/>
  <c r="B16" i="25" s="1"/>
  <c r="B6" i="25"/>
  <c r="B7" i="25" s="1"/>
  <c r="B8" i="25" s="1"/>
  <c r="B9" i="25" s="1"/>
  <c r="C8" i="24"/>
  <c r="D9" i="24" s="1"/>
  <c r="E9" i="24" s="1"/>
  <c r="F9" i="24" s="1"/>
  <c r="G9" i="24" s="1"/>
  <c r="C9" i="24"/>
  <c r="D10" i="24" s="1"/>
  <c r="E10" i="24" s="1"/>
  <c r="F10" i="24" s="1"/>
  <c r="G10" i="24" s="1"/>
  <c r="C10" i="24"/>
  <c r="D11" i="24" s="1"/>
  <c r="C11" i="24"/>
  <c r="E11" i="24"/>
  <c r="F11" i="24" s="1"/>
  <c r="G11" i="24" s="1"/>
  <c r="C12" i="24"/>
  <c r="D12" i="24"/>
  <c r="E12" i="24" s="1"/>
  <c r="F12" i="24" s="1"/>
  <c r="G12" i="24" s="1"/>
  <c r="C13" i="24"/>
  <c r="D13" i="24"/>
  <c r="E13" i="24" s="1"/>
  <c r="F13" i="24" s="1"/>
  <c r="G13" i="24" s="1"/>
  <c r="C14" i="24"/>
  <c r="D15" i="24" s="1"/>
  <c r="D14" i="24"/>
  <c r="E14" i="24" s="1"/>
  <c r="F14" i="24" s="1"/>
  <c r="G14" i="24" s="1"/>
  <c r="I10" i="10"/>
  <c r="J11" i="10"/>
  <c r="K11" i="10" s="1"/>
  <c r="L11" i="10" s="1"/>
  <c r="M11" i="10" s="1"/>
  <c r="I14" i="10"/>
  <c r="J15" i="10" s="1"/>
  <c r="K15" i="10" s="1"/>
  <c r="L15" i="10" s="1"/>
  <c r="M15" i="10" s="1"/>
  <c r="C5" i="12"/>
  <c r="D5" i="12" s="1"/>
  <c r="C4" i="12"/>
  <c r="C13" i="10"/>
  <c r="D14" i="10" s="1"/>
  <c r="C12" i="10"/>
  <c r="D13" i="10" s="1"/>
  <c r="E13" i="10" s="1"/>
  <c r="F13" i="10"/>
  <c r="G13" i="10" s="1"/>
  <c r="I13" i="10"/>
  <c r="J14" i="10" s="1"/>
  <c r="K14" i="10" s="1"/>
  <c r="L14" i="10" s="1"/>
  <c r="M14" i="10" s="1"/>
  <c r="I12" i="10"/>
  <c r="J13" i="10" s="1"/>
  <c r="C14" i="10"/>
  <c r="D15" i="10" s="1"/>
  <c r="E15" i="10" s="1"/>
  <c r="D16" i="10"/>
  <c r="E16" i="10" s="1"/>
  <c r="I15" i="10"/>
  <c r="J16" i="10" s="1"/>
  <c r="D17" i="10"/>
  <c r="I16" i="10"/>
  <c r="J17" i="10" s="1"/>
  <c r="K17" i="10" s="1"/>
  <c r="L17" i="10" s="1"/>
  <c r="M17" i="10" s="1"/>
  <c r="D18" i="10"/>
  <c r="I17" i="10"/>
  <c r="J18" i="10" s="1"/>
  <c r="D19" i="10"/>
  <c r="I18" i="10"/>
  <c r="J19" i="10" s="1"/>
  <c r="K19" i="10" s="1"/>
  <c r="L19" i="10" s="1"/>
  <c r="M19" i="10" s="1"/>
  <c r="D20" i="10"/>
  <c r="I19" i="10"/>
  <c r="J20" i="10" s="1"/>
  <c r="D21" i="10"/>
  <c r="E21" i="10" s="1"/>
  <c r="F21" i="10" s="1"/>
  <c r="G21" i="10" s="1"/>
  <c r="I20" i="10"/>
  <c r="J21" i="10" s="1"/>
  <c r="D22" i="10"/>
  <c r="I21" i="10"/>
  <c r="J22" i="10" s="1"/>
  <c r="K22" i="10" s="1"/>
  <c r="L22" i="10" s="1"/>
  <c r="M22" i="10" s="1"/>
  <c r="D23" i="10"/>
  <c r="E23" i="10" s="1"/>
  <c r="F23" i="10" s="1"/>
  <c r="G23" i="10" s="1"/>
  <c r="J23" i="10"/>
  <c r="C8" i="10"/>
  <c r="D9" i="10" s="1"/>
  <c r="C9" i="10"/>
  <c r="D10" i="10" s="1"/>
  <c r="E10" i="10" s="1"/>
  <c r="F10" i="10" s="1"/>
  <c r="G10" i="10" s="1"/>
  <c r="C10" i="10"/>
  <c r="D11" i="10" s="1"/>
  <c r="E11" i="10" s="1"/>
  <c r="F11" i="10" s="1"/>
  <c r="G11" i="10" s="1"/>
  <c r="C11" i="10"/>
  <c r="D12" i="10" s="1"/>
  <c r="I11" i="10"/>
  <c r="J12" i="10" s="1"/>
  <c r="D24" i="10"/>
  <c r="J24" i="10"/>
  <c r="B17" i="25"/>
  <c r="C17" i="25" s="1"/>
  <c r="D18" i="25" s="1"/>
  <c r="D4" i="12"/>
  <c r="B9" i="29"/>
  <c r="B10" i="29" s="1"/>
  <c r="B11" i="29" s="1"/>
  <c r="B12" i="29" s="1"/>
  <c r="C7" i="29"/>
  <c r="D8" i="29" s="1"/>
  <c r="B18" i="25"/>
  <c r="C18" i="25"/>
  <c r="D19" i="25" s="1"/>
  <c r="E12" i="10" l="1"/>
  <c r="F12" i="10" s="1"/>
  <c r="G12" i="10" s="1"/>
  <c r="E14" i="10"/>
  <c r="F14" i="10" s="1"/>
  <c r="G14" i="10" s="1"/>
  <c r="L13" i="10"/>
  <c r="M13" i="10" s="1"/>
  <c r="K13" i="10"/>
  <c r="K12" i="10"/>
  <c r="L12" i="10" s="1"/>
  <c r="M12" i="10" s="1"/>
  <c r="E9" i="10"/>
  <c r="F9" i="10" s="1"/>
  <c r="G9" i="10" s="1"/>
  <c r="D8" i="28"/>
  <c r="C9" i="28"/>
  <c r="C10" i="28" s="1"/>
  <c r="K15" i="16"/>
  <c r="L15" i="16" s="1"/>
  <c r="M15" i="16" s="1"/>
  <c r="K22" i="16"/>
  <c r="L22" i="16" s="1"/>
  <c r="M22" i="16" s="1"/>
  <c r="K13" i="16"/>
  <c r="L13" i="16" s="1"/>
  <c r="M13" i="16" s="1"/>
  <c r="K20" i="16"/>
  <c r="L20" i="16" s="1"/>
  <c r="M20" i="16" s="1"/>
  <c r="K25" i="16"/>
  <c r="L25" i="16" s="1"/>
  <c r="M25" i="16" s="1"/>
  <c r="K19" i="16"/>
  <c r="L19" i="16" s="1"/>
  <c r="M19" i="16" s="1"/>
  <c r="K10" i="16"/>
  <c r="L10" i="16" s="1"/>
  <c r="K24" i="16"/>
  <c r="L24" i="16" s="1"/>
  <c r="M24" i="16" s="1"/>
  <c r="K18" i="16"/>
  <c r="L18" i="16" s="1"/>
  <c r="M18" i="16" s="1"/>
  <c r="K14" i="16"/>
  <c r="L14" i="16" s="1"/>
  <c r="M14" i="16" s="1"/>
  <c r="K11" i="16"/>
  <c r="L11" i="16" s="1"/>
  <c r="M11" i="16" s="1"/>
  <c r="K23" i="16"/>
  <c r="L23" i="16" s="1"/>
  <c r="M23" i="16" s="1"/>
  <c r="K21" i="16"/>
  <c r="L21" i="16" s="1"/>
  <c r="M21" i="16" s="1"/>
  <c r="K16" i="16"/>
  <c r="L16" i="16" s="1"/>
  <c r="M16" i="16" s="1"/>
  <c r="K17" i="16"/>
  <c r="L17" i="16" s="1"/>
  <c r="M17" i="16" s="1"/>
  <c r="K21" i="10"/>
  <c r="L21" i="10" s="1"/>
  <c r="M21" i="10" s="1"/>
  <c r="E20" i="10"/>
  <c r="F20" i="10" s="1"/>
  <c r="G20" i="10" s="1"/>
  <c r="E24" i="10"/>
  <c r="F24" i="10" s="1"/>
  <c r="G24" i="10" s="1"/>
  <c r="E22" i="10"/>
  <c r="F22" i="10" s="1"/>
  <c r="G22" i="10" s="1"/>
  <c r="E19" i="10"/>
  <c r="F19" i="10" s="1"/>
  <c r="G19" i="10" s="1"/>
  <c r="E17" i="10"/>
  <c r="K16" i="10"/>
  <c r="L16" i="10" s="1"/>
  <c r="M16" i="10" s="1"/>
  <c r="E18" i="10"/>
  <c r="F18" i="10" s="1"/>
  <c r="G18" i="10" s="1"/>
  <c r="F15" i="10"/>
  <c r="K20" i="10"/>
  <c r="L20" i="10" s="1"/>
  <c r="M20" i="10" s="1"/>
  <c r="K18" i="10"/>
  <c r="L18" i="10" s="1"/>
  <c r="M18" i="10" s="1"/>
  <c r="K23" i="10"/>
  <c r="K24" i="10"/>
  <c r="L24" i="10" s="1"/>
  <c r="M24" i="10" s="1"/>
  <c r="D8" i="16"/>
  <c r="B13" i="29"/>
  <c r="B10" i="25"/>
  <c r="C10" i="25"/>
  <c r="D11" i="25" s="1"/>
  <c r="C9" i="25"/>
  <c r="D10" i="25" s="1"/>
  <c r="C8" i="25"/>
  <c r="D9" i="25" s="1"/>
  <c r="E9" i="25" s="1"/>
  <c r="F9" i="25" s="1"/>
  <c r="G9" i="25" s="1"/>
  <c r="E5" i="12"/>
  <c r="F5" i="12" s="1"/>
  <c r="G5" i="12" s="1"/>
  <c r="L12" i="16"/>
  <c r="M12" i="16" s="1"/>
  <c r="L11" i="28"/>
  <c r="K28" i="28"/>
  <c r="E4" i="12"/>
  <c r="F4" i="12" s="1"/>
  <c r="G4" i="12" s="1"/>
  <c r="F16" i="10"/>
  <c r="G16" i="10" s="1"/>
  <c r="I10" i="25"/>
  <c r="J11" i="25" s="1"/>
  <c r="B19" i="25"/>
  <c r="C19" i="25" s="1"/>
  <c r="D20" i="25" s="1"/>
  <c r="E18" i="25"/>
  <c r="F18" i="25" s="1"/>
  <c r="G18" i="25" s="1"/>
  <c r="C8" i="29"/>
  <c r="C9" i="16"/>
  <c r="D28" i="32"/>
  <c r="E29" i="32" s="1"/>
  <c r="F29" i="32" s="1"/>
  <c r="D22" i="34"/>
  <c r="E23" i="34" s="1"/>
  <c r="F23" i="34" s="1"/>
  <c r="D10" i="28" l="1"/>
  <c r="E10" i="28" s="1"/>
  <c r="F10" i="28" s="1"/>
  <c r="K28" i="16"/>
  <c r="M10" i="16"/>
  <c r="M28" i="16" s="1"/>
  <c r="L28" i="16"/>
  <c r="E27" i="10"/>
  <c r="G15" i="10"/>
  <c r="F17" i="10"/>
  <c r="G17" i="10" s="1"/>
  <c r="K27" i="10"/>
  <c r="L23" i="10"/>
  <c r="I19" i="25"/>
  <c r="J20" i="25" s="1"/>
  <c r="H4" i="12"/>
  <c r="C29" i="32"/>
  <c r="C9" i="29"/>
  <c r="D9" i="29"/>
  <c r="C23" i="34"/>
  <c r="D10" i="16"/>
  <c r="E10" i="16" s="1"/>
  <c r="C10" i="16"/>
  <c r="D11" i="28"/>
  <c r="E11" i="28" s="1"/>
  <c r="F11" i="28" s="1"/>
  <c r="G11" i="28" s="1"/>
  <c r="C11" i="28"/>
  <c r="M11" i="28"/>
  <c r="M28" i="28" s="1"/>
  <c r="L28" i="28"/>
  <c r="H5" i="12"/>
  <c r="B11" i="25"/>
  <c r="E10" i="25"/>
  <c r="F10" i="25" s="1"/>
  <c r="G10" i="25" s="1"/>
  <c r="C11" i="25"/>
  <c r="D12" i="25" s="1"/>
  <c r="B20" i="25"/>
  <c r="E19" i="25"/>
  <c r="F19" i="25" s="1"/>
  <c r="G19" i="25" s="1"/>
  <c r="B14" i="29"/>
  <c r="F27" i="10" l="1"/>
  <c r="G27" i="10"/>
  <c r="M23" i="10"/>
  <c r="M27" i="10" s="1"/>
  <c r="L27" i="10"/>
  <c r="B21" i="25"/>
  <c r="E20" i="25"/>
  <c r="F20" i="25" s="1"/>
  <c r="G20" i="25" s="1"/>
  <c r="K20" i="25"/>
  <c r="L20" i="25" s="1"/>
  <c r="M20" i="25" s="1"/>
  <c r="D11" i="16"/>
  <c r="E11" i="16" s="1"/>
  <c r="C11" i="16"/>
  <c r="D29" i="32"/>
  <c r="E30" i="32" s="1"/>
  <c r="B12" i="25"/>
  <c r="E11" i="25"/>
  <c r="F11" i="25" s="1"/>
  <c r="G11" i="25" s="1"/>
  <c r="K11" i="25"/>
  <c r="L11" i="25" s="1"/>
  <c r="M11" i="25" s="1"/>
  <c r="I11" i="25"/>
  <c r="J12" i="25" s="1"/>
  <c r="F10" i="16"/>
  <c r="G10" i="28"/>
  <c r="D12" i="28"/>
  <c r="E12" i="28" s="1"/>
  <c r="C12" i="28"/>
  <c r="D23" i="34"/>
  <c r="E24" i="34" s="1"/>
  <c r="F24" i="34" s="1"/>
  <c r="B15" i="29"/>
  <c r="I20" i="25"/>
  <c r="J21" i="25" s="1"/>
  <c r="C21" i="25"/>
  <c r="D22" i="25" s="1"/>
  <c r="D10" i="29"/>
  <c r="C10" i="29"/>
  <c r="C20" i="25"/>
  <c r="D21" i="25" s="1"/>
  <c r="C30" i="32" l="1"/>
  <c r="D30" i="32" s="1"/>
  <c r="I5" i="32"/>
  <c r="F30" i="32"/>
  <c r="F11" i="16"/>
  <c r="G11" i="16" s="1"/>
  <c r="G10" i="16"/>
  <c r="B13" i="25"/>
  <c r="I17" i="25" s="1"/>
  <c r="J18" i="25" s="1"/>
  <c r="K18" i="25" s="1"/>
  <c r="L18" i="25" s="1"/>
  <c r="M18" i="25" s="1"/>
  <c r="K12" i="25"/>
  <c r="L12" i="25" s="1"/>
  <c r="M12" i="25" s="1"/>
  <c r="C15" i="25"/>
  <c r="D16" i="25" s="1"/>
  <c r="E16" i="25" s="1"/>
  <c r="F16" i="25" s="1"/>
  <c r="G16" i="25" s="1"/>
  <c r="E12" i="25"/>
  <c r="F12" i="25" s="1"/>
  <c r="G12" i="25" s="1"/>
  <c r="C12" i="25"/>
  <c r="D13" i="25" s="1"/>
  <c r="I15" i="25"/>
  <c r="J16" i="25" s="1"/>
  <c r="K16" i="25" s="1"/>
  <c r="L16" i="25" s="1"/>
  <c r="M16" i="25" s="1"/>
  <c r="C13" i="25"/>
  <c r="D14" i="25" s="1"/>
  <c r="E14" i="25" s="1"/>
  <c r="I13" i="25"/>
  <c r="J14" i="25" s="1"/>
  <c r="K14" i="25" s="1"/>
  <c r="C24" i="34"/>
  <c r="I16" i="25"/>
  <c r="J17" i="25" s="1"/>
  <c r="K17" i="25" s="1"/>
  <c r="L17" i="25" s="1"/>
  <c r="M17" i="25" s="1"/>
  <c r="D12" i="16"/>
  <c r="E12" i="16" s="1"/>
  <c r="C12" i="16"/>
  <c r="C11" i="29"/>
  <c r="D11" i="29"/>
  <c r="B16" i="29"/>
  <c r="D13" i="28"/>
  <c r="E13" i="28" s="1"/>
  <c r="F13" i="28" s="1"/>
  <c r="G13" i="28" s="1"/>
  <c r="C13" i="28"/>
  <c r="F12" i="28"/>
  <c r="I12" i="25"/>
  <c r="J13" i="25" s="1"/>
  <c r="E21" i="25"/>
  <c r="F21" i="25" s="1"/>
  <c r="G21" i="25" s="1"/>
  <c r="K21" i="25"/>
  <c r="L21" i="25" s="1"/>
  <c r="M21" i="25" s="1"/>
  <c r="B22" i="25"/>
  <c r="I21" i="25"/>
  <c r="J22" i="25" s="1"/>
  <c r="G12" i="28" l="1"/>
  <c r="B17" i="29"/>
  <c r="F12" i="16"/>
  <c r="L14" i="25"/>
  <c r="C16" i="25"/>
  <c r="D17" i="25" s="1"/>
  <c r="E17" i="25" s="1"/>
  <c r="F17" i="25" s="1"/>
  <c r="G17" i="25" s="1"/>
  <c r="I18" i="25"/>
  <c r="J19" i="25" s="1"/>
  <c r="K19" i="25" s="1"/>
  <c r="L19" i="25" s="1"/>
  <c r="M19" i="25" s="1"/>
  <c r="K13" i="25"/>
  <c r="L13" i="25" s="1"/>
  <c r="M13" i="25" s="1"/>
  <c r="E13" i="25"/>
  <c r="F13" i="25" s="1"/>
  <c r="G13" i="25" s="1"/>
  <c r="I14" i="25"/>
  <c r="J15" i="25" s="1"/>
  <c r="K15" i="25" s="1"/>
  <c r="L15" i="25" s="1"/>
  <c r="M15" i="25" s="1"/>
  <c r="C14" i="25"/>
  <c r="D15" i="25" s="1"/>
  <c r="E15" i="25" s="1"/>
  <c r="F15" i="25" s="1"/>
  <c r="G15" i="25" s="1"/>
  <c r="C13" i="16"/>
  <c r="D13" i="16"/>
  <c r="F14" i="25"/>
  <c r="E27" i="25"/>
  <c r="D24" i="34"/>
  <c r="E25" i="34" s="1"/>
  <c r="F25" i="34" s="1"/>
  <c r="C14" i="28"/>
  <c r="C15" i="28" s="1"/>
  <c r="C16" i="28" s="1"/>
  <c r="C17" i="28" s="1"/>
  <c r="D14" i="28"/>
  <c r="E14" i="28" s="1"/>
  <c r="B23" i="25"/>
  <c r="I23" i="25" s="1"/>
  <c r="J24" i="25" s="1"/>
  <c r="K22" i="25"/>
  <c r="L22" i="25" s="1"/>
  <c r="M22" i="25" s="1"/>
  <c r="E22" i="25"/>
  <c r="F22" i="25" s="1"/>
  <c r="G22" i="25" s="1"/>
  <c r="C22" i="25"/>
  <c r="D23" i="25" s="1"/>
  <c r="I22" i="25"/>
  <c r="J23" i="25" s="1"/>
  <c r="D12" i="29"/>
  <c r="C12" i="29"/>
  <c r="K27" i="25" l="1"/>
  <c r="E13" i="16"/>
  <c r="F13" i="16" s="1"/>
  <c r="G13" i="16" s="1"/>
  <c r="B24" i="25"/>
  <c r="K23" i="25"/>
  <c r="L23" i="25" s="1"/>
  <c r="M23" i="25" s="1"/>
  <c r="E23" i="25"/>
  <c r="F23" i="25" s="1"/>
  <c r="G23" i="25" s="1"/>
  <c r="C24" i="25"/>
  <c r="B18" i="29"/>
  <c r="I24" i="25"/>
  <c r="F14" i="28"/>
  <c r="D14" i="16"/>
  <c r="C14" i="16"/>
  <c r="M14" i="25"/>
  <c r="M27" i="25" s="1"/>
  <c r="L27" i="25"/>
  <c r="D15" i="28"/>
  <c r="E15" i="28" s="1"/>
  <c r="F15" i="28" s="1"/>
  <c r="G15" i="28" s="1"/>
  <c r="D13" i="29"/>
  <c r="C13" i="29"/>
  <c r="C23" i="25"/>
  <c r="D24" i="25" s="1"/>
  <c r="C25" i="34"/>
  <c r="D25" i="34" s="1"/>
  <c r="G14" i="25"/>
  <c r="G27" i="25" s="1"/>
  <c r="F27" i="25"/>
  <c r="G12" i="16"/>
  <c r="E14" i="16" l="1"/>
  <c r="F14" i="16" s="1"/>
  <c r="G14" i="16" s="1"/>
  <c r="G14" i="28"/>
  <c r="C15" i="16"/>
  <c r="C16" i="16" s="1"/>
  <c r="D15" i="16"/>
  <c r="E15" i="16" s="1"/>
  <c r="D16" i="28"/>
  <c r="E16" i="28" s="1"/>
  <c r="F16" i="28" s="1"/>
  <c r="G16" i="28" s="1"/>
  <c r="D14" i="29"/>
  <c r="C14" i="29"/>
  <c r="B19" i="29"/>
  <c r="K24" i="25"/>
  <c r="L24" i="25" s="1"/>
  <c r="M24" i="25" s="1"/>
  <c r="E24" i="25"/>
  <c r="F24" i="25" s="1"/>
  <c r="G24" i="25" s="1"/>
  <c r="F15" i="16" l="1"/>
  <c r="B20" i="29"/>
  <c r="D16" i="16"/>
  <c r="D15" i="29"/>
  <c r="G6" i="29" s="1"/>
  <c r="C15" i="29"/>
  <c r="D17" i="28"/>
  <c r="E17" i="28" s="1"/>
  <c r="E16" i="16" l="1"/>
  <c r="F16" i="16" s="1"/>
  <c r="G16" i="16" s="1"/>
  <c r="C18" i="28"/>
  <c r="D18" i="28"/>
  <c r="E18" i="28" s="1"/>
  <c r="F18" i="28" s="1"/>
  <c r="G18" i="28" s="1"/>
  <c r="B21" i="29"/>
  <c r="F17" i="28"/>
  <c r="D16" i="29"/>
  <c r="C16" i="29"/>
  <c r="C17" i="16"/>
  <c r="D17" i="16"/>
  <c r="G15" i="16"/>
  <c r="E17" i="16" l="1"/>
  <c r="F17" i="16" s="1"/>
  <c r="G17" i="16" s="1"/>
  <c r="D18" i="16"/>
  <c r="C18" i="16"/>
  <c r="G17" i="28"/>
  <c r="D17" i="29"/>
  <c r="C17" i="29"/>
  <c r="B22" i="29"/>
  <c r="D19" i="28"/>
  <c r="E19" i="28" s="1"/>
  <c r="F19" i="28" s="1"/>
  <c r="G19" i="28" s="1"/>
  <c r="C19" i="28"/>
  <c r="E18" i="16" l="1"/>
  <c r="F18" i="16" s="1"/>
  <c r="G18" i="16" s="1"/>
  <c r="C20" i="28"/>
  <c r="D20" i="28"/>
  <c r="E20" i="28" s="1"/>
  <c r="F20" i="28" s="1"/>
  <c r="G20" i="28" s="1"/>
  <c r="D19" i="16"/>
  <c r="C19" i="16"/>
  <c r="D18" i="29"/>
  <c r="C18" i="29"/>
  <c r="B23" i="29"/>
  <c r="E19" i="16" l="1"/>
  <c r="F19" i="16" s="1"/>
  <c r="G19" i="16" s="1"/>
  <c r="B24" i="29"/>
  <c r="D20" i="16"/>
  <c r="C20" i="16"/>
  <c r="D19" i="29"/>
  <c r="C19" i="29"/>
  <c r="D21" i="28"/>
  <c r="E21" i="28" s="1"/>
  <c r="F21" i="28" s="1"/>
  <c r="G21" i="28" s="1"/>
  <c r="C21" i="28"/>
  <c r="E20" i="16" l="1"/>
  <c r="F20" i="16" s="1"/>
  <c r="G20" i="16" s="1"/>
  <c r="C22" i="28"/>
  <c r="D22" i="28"/>
  <c r="E22" i="28" s="1"/>
  <c r="F22" i="28" s="1"/>
  <c r="G22" i="28" s="1"/>
  <c r="D21" i="16"/>
  <c r="C21" i="16"/>
  <c r="B25" i="29"/>
  <c r="D20" i="29"/>
  <c r="C20" i="29"/>
  <c r="E21" i="16" l="1"/>
  <c r="F21" i="16" s="1"/>
  <c r="G21" i="16" s="1"/>
  <c r="D21" i="29"/>
  <c r="C21" i="29"/>
  <c r="D22" i="16"/>
  <c r="C22" i="16"/>
  <c r="D23" i="28"/>
  <c r="E23" i="28" s="1"/>
  <c r="F23" i="28" s="1"/>
  <c r="G23" i="28" s="1"/>
  <c r="C23" i="28"/>
  <c r="E22" i="16" l="1"/>
  <c r="F22" i="16" s="1"/>
  <c r="G22" i="16" s="1"/>
  <c r="C24" i="28"/>
  <c r="D24" i="28"/>
  <c r="E24" i="28" s="1"/>
  <c r="F24" i="28" s="1"/>
  <c r="G24" i="28" s="1"/>
  <c r="D22" i="29"/>
  <c r="C22" i="29"/>
  <c r="D23" i="16"/>
  <c r="C23" i="16"/>
  <c r="E23" i="16" l="1"/>
  <c r="F23" i="16" s="1"/>
  <c r="G23" i="16" s="1"/>
  <c r="D23" i="29"/>
  <c r="C23" i="29"/>
  <c r="D24" i="16"/>
  <c r="C24" i="16"/>
  <c r="D25" i="28"/>
  <c r="E25" i="28" s="1"/>
  <c r="C25" i="28"/>
  <c r="E24" i="16" l="1"/>
  <c r="F24" i="16" s="1"/>
  <c r="G24" i="16" s="1"/>
  <c r="D24" i="29"/>
  <c r="C24" i="29"/>
  <c r="C25" i="16"/>
  <c r="D25" i="16"/>
  <c r="E25" i="16" s="1"/>
  <c r="F25" i="28"/>
  <c r="E28" i="28"/>
  <c r="F25" i="16" l="1"/>
  <c r="E28" i="16"/>
  <c r="D25" i="29"/>
  <c r="C25" i="29"/>
  <c r="G25" i="28"/>
  <c r="G28" i="28" s="1"/>
  <c r="F28" i="28"/>
  <c r="G25" i="16" l="1"/>
  <c r="G28" i="16" s="1"/>
  <c r="F28" i="16"/>
</calcChain>
</file>

<file path=xl/comments1.xml><?xml version="1.0" encoding="utf-8"?>
<comments xmlns="http://schemas.openxmlformats.org/spreadsheetml/2006/main">
  <authors>
    <author>Ken.Baker</author>
  </authors>
  <commentList>
    <comment ref="C6" authorId="0" shapeId="0">
      <text>
        <r>
          <rPr>
            <b/>
            <sz val="8"/>
            <color indexed="81"/>
            <rFont val="Tahoma"/>
            <family val="2"/>
          </rPr>
          <t>Initial value S(1) = X(1)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 xml:space="preserve">S(t) = 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x(t) + (1-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)S(t-1)</t>
        </r>
      </text>
    </comment>
    <comment ref="I9" authorId="0" shapeId="0">
      <text>
        <r>
          <rPr>
            <b/>
            <sz val="8"/>
            <color indexed="81"/>
            <rFont val="Tahoma"/>
            <family val="2"/>
          </rPr>
          <t>A(t) = [X(t)+X(t-1)+X(t-2)+X(t-3)] / 4</t>
        </r>
      </text>
    </comment>
  </commentList>
</comments>
</file>

<file path=xl/comments2.xml><?xml version="1.0" encoding="utf-8"?>
<comments xmlns="http://schemas.openxmlformats.org/spreadsheetml/2006/main">
  <authors>
    <author>Ken.Baker</author>
  </authors>
  <commentList>
    <comment ref="C6" authorId="0" shapeId="0">
      <text>
        <r>
          <rPr>
            <b/>
            <sz val="8"/>
            <color indexed="81"/>
            <rFont val="Tahoma"/>
            <family val="2"/>
          </rPr>
          <t>Initial value S(1) = x(1)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 xml:space="preserve">S(t) = 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x(t) + (1-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)S(t-1)</t>
        </r>
      </text>
    </comment>
    <comment ref="I9" authorId="0" shapeId="0">
      <text>
        <r>
          <rPr>
            <b/>
            <sz val="8"/>
            <color indexed="81"/>
            <rFont val="Tahoma"/>
            <family val="2"/>
          </rPr>
          <t>A(t) = [X(t)+X(t-1)+X(t-2)+X(t-3)] / 4</t>
        </r>
      </text>
    </comment>
  </commentList>
</comments>
</file>

<file path=xl/comments3.xml><?xml version="1.0" encoding="utf-8"?>
<comments xmlns="http://schemas.openxmlformats.org/spreadsheetml/2006/main">
  <authors>
    <author>Ken.Baker</author>
  </authors>
  <commentList>
    <comment ref="C6" authorId="0" shapeId="0">
      <text>
        <r>
          <rPr>
            <b/>
            <sz val="8"/>
            <color indexed="81"/>
            <rFont val="Tahoma"/>
            <family val="2"/>
          </rPr>
          <t>Initial value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 xml:space="preserve">S(t) = 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x(t) + (1-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)S(t-1)</t>
        </r>
      </text>
    </comment>
  </commentList>
</comments>
</file>

<file path=xl/comments4.xml><?xml version="1.0" encoding="utf-8"?>
<comments xmlns="http://schemas.openxmlformats.org/spreadsheetml/2006/main">
  <authors>
    <author>Ken.Baker</author>
  </authors>
  <commentList>
    <comment ref="C6" authorId="0" shapeId="0">
      <text>
        <r>
          <rPr>
            <b/>
            <sz val="8"/>
            <color indexed="81"/>
            <rFont val="Tahoma"/>
            <family val="2"/>
          </rPr>
          <t>Initial value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 xml:space="preserve">S(t) = 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x(t) + (1-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)S(t-1)</t>
        </r>
      </text>
    </comment>
  </commentList>
</comments>
</file>

<file path=xl/comments5.xml><?xml version="1.0" encoding="utf-8"?>
<comments xmlns="http://schemas.openxmlformats.org/spreadsheetml/2006/main">
  <authors>
    <author>Ken.Baker</author>
  </authors>
  <commentList>
    <comment ref="C7" authorId="0" shapeId="0">
      <text>
        <r>
          <rPr>
            <b/>
            <sz val="8"/>
            <color indexed="81"/>
            <rFont val="Tahoma"/>
            <family val="2"/>
          </rPr>
          <t xml:space="preserve">S(t) = 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x(t) + (1-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)(S(t-1)+T(t-1)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T(t)=</t>
        </r>
        <r>
          <rPr>
            <b/>
            <sz val="8"/>
            <color indexed="81"/>
            <rFont val="Symbol"/>
            <family val="1"/>
            <charset val="2"/>
          </rPr>
          <t>b</t>
        </r>
        <r>
          <rPr>
            <b/>
            <sz val="8"/>
            <color indexed="81"/>
            <rFont val="Tahoma"/>
            <family val="2"/>
          </rPr>
          <t>(S(t)-S(t-1))+(1-</t>
        </r>
        <r>
          <rPr>
            <b/>
            <sz val="8"/>
            <color indexed="81"/>
            <rFont val="Symbol"/>
            <family val="1"/>
            <charset val="2"/>
          </rPr>
          <t>b</t>
        </r>
        <r>
          <rPr>
            <b/>
            <sz val="8"/>
            <color indexed="81"/>
            <rFont val="Tahoma"/>
            <family val="2"/>
          </rPr>
          <t>)T(t-1)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F(t+1) = S(t)+T(t)</t>
        </r>
      </text>
    </comment>
  </commentList>
</comments>
</file>

<file path=xl/comments6.xml><?xml version="1.0" encoding="utf-8"?>
<comments xmlns="http://schemas.openxmlformats.org/spreadsheetml/2006/main">
  <authors>
    <author>Ken.Baker</author>
  </authors>
  <commentList>
    <comment ref="C7" authorId="0" shapeId="0">
      <text>
        <r>
          <rPr>
            <b/>
            <sz val="8"/>
            <color indexed="81"/>
            <rFont val="Tahoma"/>
            <family val="2"/>
          </rPr>
          <t xml:space="preserve">S(t) = 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x(t) + (1-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)(S(t-1)+T(t-1)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T(t)=</t>
        </r>
        <r>
          <rPr>
            <b/>
            <sz val="8"/>
            <color indexed="81"/>
            <rFont val="Symbol"/>
            <family val="1"/>
            <charset val="2"/>
          </rPr>
          <t>b</t>
        </r>
        <r>
          <rPr>
            <b/>
            <sz val="8"/>
            <color indexed="81"/>
            <rFont val="Tahoma"/>
            <family val="2"/>
          </rPr>
          <t>(S(t)-S(t-1))+(1-</t>
        </r>
        <r>
          <rPr>
            <b/>
            <sz val="8"/>
            <color indexed="81"/>
            <rFont val="Symbol"/>
            <family val="1"/>
            <charset val="2"/>
          </rPr>
          <t>b</t>
        </r>
        <r>
          <rPr>
            <b/>
            <sz val="8"/>
            <color indexed="81"/>
            <rFont val="Tahoma"/>
            <family val="2"/>
          </rPr>
          <t>)T(t-1)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F(t+1) = S(t)+T(t)</t>
        </r>
      </text>
    </comment>
  </commentList>
</comments>
</file>

<file path=xl/comments7.xml><?xml version="1.0" encoding="utf-8"?>
<comments xmlns="http://schemas.openxmlformats.org/spreadsheetml/2006/main">
  <authors>
    <author>Ken.Baker</author>
  </authors>
  <commentList>
    <comment ref="C6" authorId="0" shapeId="0">
      <text>
        <r>
          <rPr>
            <b/>
            <sz val="8"/>
            <color indexed="81"/>
            <rFont val="Tahoma"/>
            <family val="2"/>
          </rPr>
          <t>Initial value of S(t)
for t = 1 to 4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Initial value T(1)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Initial value C(1)</t>
        </r>
      </text>
    </comment>
    <comment ref="E7" authorId="0" shapeId="0">
      <text>
        <r>
          <rPr>
            <b/>
            <sz val="8"/>
            <color indexed="81"/>
            <rFont val="Tahoma"/>
            <family val="2"/>
          </rPr>
          <t>T(t)=</t>
        </r>
        <r>
          <rPr>
            <b/>
            <sz val="8"/>
            <color indexed="81"/>
            <rFont val="Symbol"/>
            <family val="1"/>
            <charset val="2"/>
          </rPr>
          <t>b</t>
        </r>
        <r>
          <rPr>
            <b/>
            <sz val="8"/>
            <color indexed="81"/>
            <rFont val="Tahoma"/>
            <family val="2"/>
          </rPr>
          <t>(S(t)-S(t-1))+(1-</t>
        </r>
        <r>
          <rPr>
            <b/>
            <sz val="8"/>
            <color indexed="81"/>
            <rFont val="Symbol"/>
            <family val="1"/>
            <charset val="2"/>
          </rPr>
          <t>b</t>
        </r>
        <r>
          <rPr>
            <b/>
            <sz val="8"/>
            <color indexed="81"/>
            <rFont val="Tahoma"/>
            <family val="2"/>
          </rPr>
          <t>)T(t-1)</t>
        </r>
      </text>
    </comment>
    <comment ref="C10" authorId="0" shapeId="0">
      <text>
        <r>
          <rPr>
            <b/>
            <sz val="8"/>
            <color indexed="81"/>
            <rFont val="Tahoma"/>
            <family val="2"/>
          </rPr>
          <t xml:space="preserve">S(t) = 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x(t)/C(t-p)+(1-</t>
        </r>
        <r>
          <rPr>
            <b/>
            <sz val="8"/>
            <color indexed="81"/>
            <rFont val="Symbol"/>
            <family val="1"/>
            <charset val="2"/>
          </rPr>
          <t>a</t>
        </r>
        <r>
          <rPr>
            <b/>
            <sz val="8"/>
            <color indexed="81"/>
            <rFont val="Tahoma"/>
            <family val="2"/>
          </rPr>
          <t>)(S(t-1)+T(t-1)</t>
        </r>
      </text>
    </comment>
    <comment ref="G10" authorId="0" shapeId="0">
      <text>
        <r>
          <rPr>
            <b/>
            <sz val="8"/>
            <color indexed="81"/>
            <rFont val="Tahoma"/>
            <family val="2"/>
          </rPr>
          <t xml:space="preserve">C(t) = </t>
        </r>
        <r>
          <rPr>
            <b/>
            <sz val="8"/>
            <color indexed="81"/>
            <rFont val="Symbol"/>
            <family val="1"/>
            <charset val="2"/>
          </rPr>
          <t>g</t>
        </r>
        <r>
          <rPr>
            <b/>
            <sz val="8"/>
            <color indexed="81"/>
            <rFont val="Tahoma"/>
            <family val="2"/>
          </rPr>
          <t>x(t)/S(t)+(1-</t>
        </r>
        <r>
          <rPr>
            <b/>
            <sz val="8"/>
            <color indexed="81"/>
            <rFont val="Symbol"/>
            <family val="1"/>
            <charset val="2"/>
          </rPr>
          <t>g</t>
        </r>
        <r>
          <rPr>
            <b/>
            <sz val="8"/>
            <color indexed="81"/>
            <rFont val="Tahoma"/>
            <family val="2"/>
          </rPr>
          <t>)(C(t-p))</t>
        </r>
      </text>
    </comment>
    <comment ref="H10" authorId="0" shapeId="0">
      <text>
        <r>
          <rPr>
            <b/>
            <sz val="8"/>
            <color indexed="81"/>
            <rFont val="Tahoma"/>
            <family val="2"/>
          </rPr>
          <t>F(t+1)=(S(t)+T(t))C(t+1-p)</t>
        </r>
      </text>
    </comment>
  </commentList>
</comments>
</file>

<file path=xl/comments8.xml><?xml version="1.0" encoding="utf-8"?>
<comments xmlns="http://schemas.openxmlformats.org/spreadsheetml/2006/main">
  <authors>
    <author>Ken.Baker</author>
  </authors>
  <commentList>
    <comment ref="H10" authorId="0" shapeId="0">
      <text>
        <r>
          <rPr>
            <b/>
            <sz val="8"/>
            <color indexed="81"/>
            <rFont val="Tahoma"/>
            <family val="2"/>
          </rPr>
          <t>F(t+1)=(S(t)+T(t))C(t+1-p)</t>
        </r>
      </text>
    </comment>
  </commentList>
</comments>
</file>

<file path=xl/sharedStrings.xml><?xml version="1.0" encoding="utf-8"?>
<sst xmlns="http://schemas.openxmlformats.org/spreadsheetml/2006/main" count="198" uniqueCount="42">
  <si>
    <t>Period</t>
  </si>
  <si>
    <t>Observed</t>
  </si>
  <si>
    <t>Alpha</t>
  </si>
  <si>
    <t>Moving Average Example</t>
  </si>
  <si>
    <t>Forecast</t>
  </si>
  <si>
    <t>Difference</t>
  </si>
  <si>
    <t>Deviation</t>
  </si>
  <si>
    <t>Percent</t>
  </si>
  <si>
    <t>MSE</t>
  </si>
  <si>
    <t>MAD</t>
  </si>
  <si>
    <t>MAPE</t>
  </si>
  <si>
    <t>4-week Moving Average</t>
  </si>
  <si>
    <t>6-week Moving Average</t>
  </si>
  <si>
    <t>For periods 10-15</t>
  </si>
  <si>
    <t>Error</t>
  </si>
  <si>
    <t>For periods 11-20</t>
  </si>
  <si>
    <t>Smoothing Coefficients</t>
  </si>
  <si>
    <t>Total</t>
  </si>
  <si>
    <t>weight</t>
  </si>
  <si>
    <t>Exponential Smoothing Example</t>
  </si>
  <si>
    <t>A(t)</t>
  </si>
  <si>
    <t>t</t>
  </si>
  <si>
    <t>S(t)</t>
  </si>
  <si>
    <t>alpha</t>
  </si>
  <si>
    <t>For periods 5-20</t>
  </si>
  <si>
    <t>Basic Model with Trend in Data</t>
  </si>
  <si>
    <t>Trend</t>
  </si>
  <si>
    <t>Sensitivity of Error to a at t=25</t>
  </si>
  <si>
    <t>a</t>
  </si>
  <si>
    <t>T(t)</t>
  </si>
  <si>
    <t>Stylized Example for Holt's Method</t>
  </si>
  <si>
    <t>Beta</t>
  </si>
  <si>
    <t>Sensitivity of Error at t=25</t>
  </si>
  <si>
    <t>Example for Holt's Method</t>
  </si>
  <si>
    <t>Stylized Example for the Holt-Winters Method</t>
  </si>
  <si>
    <t>Gamma</t>
  </si>
  <si>
    <t>C(t)</t>
  </si>
  <si>
    <t>Base +</t>
  </si>
  <si>
    <t>Seasonalized</t>
  </si>
  <si>
    <t>Example for the Holt-Winters Method</t>
  </si>
  <si>
    <t>S(1)</t>
  </si>
  <si>
    <t>k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</si>
</sst>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%"/>
    <numFmt numFmtId="166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indexed="23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indexed="81"/>
      <name val="Symbol"/>
      <family val="1"/>
      <charset val="2"/>
    </font>
    <font>
      <sz val="11"/>
      <color indexed="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/>
    <xf numFmtId="9" fontId="4" fillId="0" borderId="0" xfId="1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/>
    <xf numFmtId="2" fontId="4" fillId="0" borderId="5" xfId="0" applyNumberFormat="1" applyFont="1" applyBorder="1"/>
    <xf numFmtId="2" fontId="4" fillId="0" borderId="1" xfId="0" applyNumberFormat="1" applyFont="1" applyBorder="1"/>
    <xf numFmtId="165" fontId="4" fillId="0" borderId="6" xfId="1" applyNumberFormat="1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0" xfId="0" applyFont="1" applyBorder="1"/>
    <xf numFmtId="164" fontId="4" fillId="0" borderId="9" xfId="0" applyNumberFormat="1" applyFont="1" applyBorder="1"/>
    <xf numFmtId="0" fontId="4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0" applyFont="1" applyBorder="1"/>
    <xf numFmtId="164" fontId="4" fillId="0" borderId="10" xfId="0" applyNumberFormat="1" applyFont="1" applyBorder="1"/>
    <xf numFmtId="0" fontId="5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4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2" xfId="0" applyFont="1" applyBorder="1"/>
    <xf numFmtId="2" fontId="4" fillId="0" borderId="2" xfId="0" applyNumberFormat="1" applyFont="1" applyBorder="1"/>
    <xf numFmtId="2" fontId="4" fillId="0" borderId="3" xfId="0" applyNumberFormat="1" applyFont="1" applyBorder="1"/>
    <xf numFmtId="2" fontId="4" fillId="0" borderId="4" xfId="0" applyNumberFormat="1" applyFont="1" applyBorder="1"/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2" fontId="4" fillId="0" borderId="7" xfId="0" applyNumberFormat="1" applyFont="1" applyBorder="1"/>
    <xf numFmtId="2" fontId="4" fillId="0" borderId="0" xfId="0" applyNumberFormat="1" applyFont="1" applyBorder="1"/>
    <xf numFmtId="2" fontId="4" fillId="0" borderId="8" xfId="0" applyNumberFormat="1" applyFont="1" applyBorder="1"/>
    <xf numFmtId="0" fontId="4" fillId="0" borderId="7" xfId="0" applyFont="1" applyBorder="1"/>
    <xf numFmtId="0" fontId="5" fillId="0" borderId="6" xfId="0" applyFont="1" applyBorder="1" applyAlignment="1">
      <alignment horizontal="center"/>
    </xf>
    <xf numFmtId="2" fontId="4" fillId="0" borderId="6" xfId="0" applyNumberFormat="1" applyFont="1" applyBorder="1"/>
    <xf numFmtId="2" fontId="3" fillId="0" borderId="0" xfId="0" applyNumberFormat="1" applyFont="1" applyAlignment="1">
      <alignment horizontal="right"/>
    </xf>
    <xf numFmtId="0" fontId="6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4" fillId="0" borderId="14" xfId="0" applyFont="1" applyBorder="1"/>
    <xf numFmtId="2" fontId="10" fillId="0" borderId="8" xfId="0" applyNumberFormat="1" applyFont="1" applyBorder="1"/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0" fontId="6" fillId="0" borderId="14" xfId="0" applyFont="1" applyBorder="1"/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Fill="1" applyBorder="1" applyAlignment="1">
      <alignment horizontal="center"/>
    </xf>
    <xf numFmtId="166" fontId="10" fillId="0" borderId="0" xfId="0" applyNumberFormat="1" applyFont="1"/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166" fontId="4" fillId="0" borderId="2" xfId="0" applyNumberFormat="1" applyFont="1" applyBorder="1"/>
    <xf numFmtId="166" fontId="4" fillId="0" borderId="3" xfId="0" applyNumberFormat="1" applyFont="1" applyBorder="1"/>
    <xf numFmtId="166" fontId="4" fillId="0" borderId="4" xfId="0" applyNumberFormat="1" applyFont="1" applyBorder="1"/>
    <xf numFmtId="0" fontId="5" fillId="0" borderId="0" xfId="0" applyFont="1" applyAlignment="1">
      <alignment horizontal="right"/>
    </xf>
    <xf numFmtId="166" fontId="4" fillId="0" borderId="7" xfId="0" applyNumberFormat="1" applyFont="1" applyBorder="1"/>
    <xf numFmtId="166" fontId="4" fillId="0" borderId="0" xfId="0" applyNumberFormat="1" applyFont="1" applyBorder="1"/>
    <xf numFmtId="166" fontId="4" fillId="0" borderId="8" xfId="0" applyNumberFormat="1" applyFont="1" applyBorder="1"/>
    <xf numFmtId="166" fontId="4" fillId="0" borderId="5" xfId="0" applyNumberFormat="1" applyFont="1" applyBorder="1"/>
    <xf numFmtId="166" fontId="4" fillId="0" borderId="1" xfId="0" applyNumberFormat="1" applyFont="1" applyBorder="1"/>
    <xf numFmtId="166" fontId="4" fillId="0" borderId="6" xfId="0" applyNumberFormat="1" applyFont="1" applyBorder="1"/>
    <xf numFmtId="0" fontId="4" fillId="0" borderId="0" xfId="0" applyFont="1" applyAlignment="1"/>
    <xf numFmtId="166" fontId="4" fillId="0" borderId="0" xfId="0" applyNumberFormat="1" applyFont="1" applyAlignment="1">
      <alignment horizontal="center"/>
    </xf>
    <xf numFmtId="2" fontId="4" fillId="0" borderId="13" xfId="0" applyNumberFormat="1" applyFont="1" applyBorder="1"/>
    <xf numFmtId="2" fontId="4" fillId="0" borderId="14" xfId="0" applyNumberFormat="1" applyFont="1" applyBorder="1"/>
    <xf numFmtId="0" fontId="4" fillId="0" borderId="12" xfId="0" applyFont="1" applyBorder="1"/>
    <xf numFmtId="0" fontId="3" fillId="0" borderId="14" xfId="0" applyFont="1" applyBorder="1"/>
    <xf numFmtId="0" fontId="5" fillId="0" borderId="0" xfId="0" applyFont="1" applyBorder="1" applyAlignment="1">
      <alignment horizontal="center"/>
    </xf>
    <xf numFmtId="2" fontId="4" fillId="0" borderId="1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1234540043772"/>
          <c:y val="9.5785799006970665E-2"/>
          <c:w val="0.66098607101176132"/>
          <c:h val="0.65517486520767965"/>
        </c:manualLayout>
      </c:layout>
      <c:scatterChart>
        <c:scatterStyle val="lineMarker"/>
        <c:varyColors val="0"/>
        <c:ser>
          <c:idx val="0"/>
          <c:order val="0"/>
          <c:tx>
            <c:v>alpha = 0.2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'7.6'!$C$3:$G$3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'7.6'!$C$4:$G$4</c:f>
              <c:numCache>
                <c:formatCode>General</c:formatCode>
                <c:ptCount val="5"/>
                <c:pt idx="0">
                  <c:v>0.2</c:v>
                </c:pt>
                <c:pt idx="1">
                  <c:v>0.16000000000000003</c:v>
                </c:pt>
                <c:pt idx="2">
                  <c:v>0.12800000000000003</c:v>
                </c:pt>
                <c:pt idx="3">
                  <c:v>0.10240000000000003</c:v>
                </c:pt>
                <c:pt idx="4">
                  <c:v>8.1920000000000034E-2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65-461A-BDFA-EAC9F65670C7}"/>
            </c:ext>
          </c:extLst>
        </c:ser>
        <c:ser>
          <c:idx val="1"/>
          <c:order val="1"/>
          <c:tx>
            <c:v>alpha = 0.6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'7.6'!$C$3:$G$3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'7.6'!$C$5:$G$5</c:f>
              <c:numCache>
                <c:formatCode>General</c:formatCode>
                <c:ptCount val="5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65-461A-BDFA-EAC9F656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1744"/>
        <c:axId val="44122496"/>
      </c:scatterChart>
      <c:valAx>
        <c:axId val="4411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periods</a:t>
                </a:r>
              </a:p>
            </c:rich>
          </c:tx>
          <c:layout>
            <c:manualLayout>
              <c:xMode val="edge"/>
              <c:yMode val="edge"/>
              <c:x val="0.40340988626421775"/>
              <c:y val="0.85440934825675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122496"/>
        <c:crosses val="autoZero"/>
        <c:crossBetween val="midCat"/>
      </c:valAx>
      <c:valAx>
        <c:axId val="44122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weight</a:t>
                </a:r>
              </a:p>
            </c:rich>
          </c:tx>
          <c:layout>
            <c:manualLayout>
              <c:xMode val="edge"/>
              <c:yMode val="edge"/>
              <c:x val="3.0303030303030311E-2"/>
              <c:y val="0.33333454007904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1117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250159071025063"/>
          <c:y val="0.34866021057712615"/>
          <c:w val="0.17234888252604838"/>
          <c:h val="0.149425689604891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72881355932204"/>
          <c:y val="9.5941132274007357E-2"/>
          <c:w val="0.66610169491525462"/>
          <c:h val="0.64944766462405101"/>
        </c:manualLayout>
      </c:layout>
      <c:scatterChart>
        <c:scatterStyle val="lineMarker"/>
        <c:varyColors val="0"/>
        <c:ser>
          <c:idx val="0"/>
          <c:order val="0"/>
          <c:tx>
            <c:v>Observed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'7.7'!$A$6:$A$25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'7.7'!$B$6:$B$25</c:f>
              <c:numCache>
                <c:formatCode>General</c:formatCode>
                <c:ptCount val="20"/>
                <c:pt idx="0">
                  <c:v>73</c:v>
                </c:pt>
                <c:pt idx="1">
                  <c:v>106</c:v>
                </c:pt>
                <c:pt idx="2">
                  <c:v>76</c:v>
                </c:pt>
                <c:pt idx="3">
                  <c:v>89</c:v>
                </c:pt>
                <c:pt idx="4">
                  <c:v>106</c:v>
                </c:pt>
                <c:pt idx="5">
                  <c:v>113</c:v>
                </c:pt>
                <c:pt idx="6">
                  <c:v>96</c:v>
                </c:pt>
                <c:pt idx="7">
                  <c:v>66</c:v>
                </c:pt>
                <c:pt idx="8">
                  <c:v>104</c:v>
                </c:pt>
                <c:pt idx="9">
                  <c:v>73</c:v>
                </c:pt>
                <c:pt idx="10">
                  <c:v>77</c:v>
                </c:pt>
                <c:pt idx="11">
                  <c:v>119</c:v>
                </c:pt>
                <c:pt idx="12">
                  <c:v>84</c:v>
                </c:pt>
                <c:pt idx="13">
                  <c:v>71</c:v>
                </c:pt>
                <c:pt idx="14">
                  <c:v>88</c:v>
                </c:pt>
                <c:pt idx="15">
                  <c:v>97</c:v>
                </c:pt>
                <c:pt idx="16">
                  <c:v>69</c:v>
                </c:pt>
                <c:pt idx="17">
                  <c:v>117</c:v>
                </c:pt>
                <c:pt idx="18">
                  <c:v>80</c:v>
                </c:pt>
                <c:pt idx="19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0-4E37-AC70-1435FC1B7481}"/>
            </c:ext>
          </c:extLst>
        </c:ser>
        <c:ser>
          <c:idx val="2"/>
          <c:order val="1"/>
          <c:tx>
            <c:v>Smoothed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'7.7'!$A$10:$A$25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'7.7'!$D$10:$D$25</c:f>
              <c:numCache>
                <c:formatCode>0.00</c:formatCode>
                <c:ptCount val="16"/>
                <c:pt idx="0">
                  <c:v>80.904000000000011</c:v>
                </c:pt>
                <c:pt idx="1">
                  <c:v>85.923200000000008</c:v>
                </c:pt>
                <c:pt idx="2">
                  <c:v>91.338560000000001</c:v>
                </c:pt>
                <c:pt idx="3">
                  <c:v>92.270848000000001</c:v>
                </c:pt>
                <c:pt idx="4">
                  <c:v>87.016678400000004</c:v>
                </c:pt>
                <c:pt idx="5">
                  <c:v>90.413342720000003</c:v>
                </c:pt>
                <c:pt idx="6">
                  <c:v>86.930674175999997</c:v>
                </c:pt>
                <c:pt idx="7">
                  <c:v>84.944539340800006</c:v>
                </c:pt>
                <c:pt idx="8">
                  <c:v>91.755631472640005</c:v>
                </c:pt>
                <c:pt idx="9">
                  <c:v>90.204505178112001</c:v>
                </c:pt>
                <c:pt idx="10">
                  <c:v>86.363604142489606</c:v>
                </c:pt>
                <c:pt idx="11">
                  <c:v>86.690883313991691</c:v>
                </c:pt>
                <c:pt idx="12">
                  <c:v>88.752706651193364</c:v>
                </c:pt>
                <c:pt idx="13">
                  <c:v>84.802165320954686</c:v>
                </c:pt>
                <c:pt idx="14">
                  <c:v>91.241732256763754</c:v>
                </c:pt>
                <c:pt idx="15">
                  <c:v>88.993385805411009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B0-4E37-AC70-1435FC1B7481}"/>
            </c:ext>
          </c:extLst>
        </c:ser>
        <c:ser>
          <c:idx val="3"/>
          <c:order val="2"/>
          <c:tx>
            <c:v>Averaged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'7.7'!$A$10:$A$25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'7.7'!$J$10:$J$25</c:f>
              <c:numCache>
                <c:formatCode>0.00</c:formatCode>
                <c:ptCount val="16"/>
                <c:pt idx="0">
                  <c:v>86</c:v>
                </c:pt>
                <c:pt idx="1">
                  <c:v>94.25</c:v>
                </c:pt>
                <c:pt idx="2">
                  <c:v>96</c:v>
                </c:pt>
                <c:pt idx="3">
                  <c:v>101</c:v>
                </c:pt>
                <c:pt idx="4">
                  <c:v>95.25</c:v>
                </c:pt>
                <c:pt idx="5">
                  <c:v>94.75</c:v>
                </c:pt>
                <c:pt idx="6">
                  <c:v>84.75</c:v>
                </c:pt>
                <c:pt idx="7">
                  <c:v>80</c:v>
                </c:pt>
                <c:pt idx="8">
                  <c:v>93.25</c:v>
                </c:pt>
                <c:pt idx="9">
                  <c:v>88.25</c:v>
                </c:pt>
                <c:pt idx="10">
                  <c:v>87.75</c:v>
                </c:pt>
                <c:pt idx="11">
                  <c:v>90.5</c:v>
                </c:pt>
                <c:pt idx="12">
                  <c:v>85</c:v>
                </c:pt>
                <c:pt idx="13">
                  <c:v>81.25</c:v>
                </c:pt>
                <c:pt idx="14">
                  <c:v>92.75</c:v>
                </c:pt>
                <c:pt idx="15">
                  <c:v>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B0-4E37-AC70-1435FC1B7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42912"/>
        <c:axId val="44753664"/>
      </c:scatterChart>
      <c:valAx>
        <c:axId val="4474291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41355925915620972"/>
              <c:y val="0.85609011050740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753664"/>
        <c:crosses val="autoZero"/>
        <c:crossBetween val="midCat"/>
      </c:valAx>
      <c:valAx>
        <c:axId val="44753664"/>
        <c:scaling>
          <c:orientation val="minMax"/>
          <c:min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Value</a:t>
                </a:r>
              </a:p>
            </c:rich>
          </c:tx>
          <c:layout>
            <c:manualLayout>
              <c:xMode val="edge"/>
              <c:yMode val="edge"/>
              <c:x val="2.7118703801600776E-2"/>
              <c:y val="0.343174206545215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lgDashDot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742912"/>
        <c:crosses val="autoZero"/>
        <c:crossBetween val="midCat"/>
        <c:majorUnit val="2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7288890125487"/>
          <c:y val="0.30996348703644616"/>
          <c:w val="0.16271185183124198"/>
          <c:h val="0.2250926383279578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00318138906294"/>
          <c:y val="9.5941132274007357E-2"/>
          <c:w val="0.69504696498204355"/>
          <c:h val="0.64944766462405101"/>
        </c:manualLayout>
      </c:layout>
      <c:scatterChart>
        <c:scatterStyle val="lineMarker"/>
        <c:varyColors val="0"/>
        <c:ser>
          <c:idx val="0"/>
          <c:order val="0"/>
          <c:tx>
            <c:v>Observed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'7.8'!$A$6:$A$25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'7.8'!$B$6:$B$25</c:f>
              <c:numCache>
                <c:formatCode>General</c:formatCode>
                <c:ptCount val="20"/>
                <c:pt idx="0">
                  <c:v>73</c:v>
                </c:pt>
                <c:pt idx="1">
                  <c:v>106</c:v>
                </c:pt>
                <c:pt idx="2">
                  <c:v>76</c:v>
                </c:pt>
                <c:pt idx="3">
                  <c:v>89</c:v>
                </c:pt>
                <c:pt idx="4">
                  <c:v>106</c:v>
                </c:pt>
                <c:pt idx="5">
                  <c:v>113</c:v>
                </c:pt>
                <c:pt idx="6">
                  <c:v>96</c:v>
                </c:pt>
                <c:pt idx="7">
                  <c:v>66</c:v>
                </c:pt>
                <c:pt idx="8">
                  <c:v>104</c:v>
                </c:pt>
                <c:pt idx="9">
                  <c:v>73</c:v>
                </c:pt>
                <c:pt idx="10">
                  <c:v>77</c:v>
                </c:pt>
                <c:pt idx="11">
                  <c:v>119</c:v>
                </c:pt>
                <c:pt idx="12">
                  <c:v>84</c:v>
                </c:pt>
                <c:pt idx="13">
                  <c:v>71</c:v>
                </c:pt>
                <c:pt idx="14">
                  <c:v>88</c:v>
                </c:pt>
                <c:pt idx="15">
                  <c:v>97</c:v>
                </c:pt>
                <c:pt idx="16">
                  <c:v>69</c:v>
                </c:pt>
                <c:pt idx="17">
                  <c:v>117</c:v>
                </c:pt>
                <c:pt idx="18">
                  <c:v>80</c:v>
                </c:pt>
                <c:pt idx="19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3-40A1-B171-5D701898F213}"/>
            </c:ext>
          </c:extLst>
        </c:ser>
        <c:ser>
          <c:idx val="2"/>
          <c:order val="1"/>
          <c:tx>
            <c:v>Smoothed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'7.8'!$A$10:$A$25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'7.8'!$D$10:$D$25</c:f>
              <c:numCache>
                <c:formatCode>0.00</c:formatCode>
                <c:ptCount val="16"/>
                <c:pt idx="0">
                  <c:v>80.904000000000011</c:v>
                </c:pt>
                <c:pt idx="1">
                  <c:v>85.923200000000008</c:v>
                </c:pt>
                <c:pt idx="2">
                  <c:v>91.338560000000001</c:v>
                </c:pt>
                <c:pt idx="3">
                  <c:v>92.270848000000001</c:v>
                </c:pt>
                <c:pt idx="4">
                  <c:v>87.016678400000004</c:v>
                </c:pt>
                <c:pt idx="5">
                  <c:v>90.413342720000003</c:v>
                </c:pt>
                <c:pt idx="6">
                  <c:v>86.930674175999997</c:v>
                </c:pt>
                <c:pt idx="7">
                  <c:v>84.944539340800006</c:v>
                </c:pt>
                <c:pt idx="8">
                  <c:v>91.755631472640005</c:v>
                </c:pt>
                <c:pt idx="9">
                  <c:v>90.204505178112001</c:v>
                </c:pt>
                <c:pt idx="10">
                  <c:v>86.363604142489606</c:v>
                </c:pt>
                <c:pt idx="11">
                  <c:v>86.690883313991691</c:v>
                </c:pt>
                <c:pt idx="12">
                  <c:v>88.752706651193364</c:v>
                </c:pt>
                <c:pt idx="13">
                  <c:v>84.802165320954686</c:v>
                </c:pt>
                <c:pt idx="14">
                  <c:v>91.241732256763754</c:v>
                </c:pt>
                <c:pt idx="15">
                  <c:v>88.993385805411009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C3-40A1-B171-5D701898F213}"/>
            </c:ext>
          </c:extLst>
        </c:ser>
        <c:ser>
          <c:idx val="3"/>
          <c:order val="2"/>
          <c:tx>
            <c:v>Averaged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'7.8'!$A$10:$A$25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'7.8'!$J$10:$J$25</c:f>
              <c:numCache>
                <c:formatCode>0.00</c:formatCode>
                <c:ptCount val="16"/>
                <c:pt idx="0">
                  <c:v>86</c:v>
                </c:pt>
                <c:pt idx="1">
                  <c:v>94.25</c:v>
                </c:pt>
                <c:pt idx="2">
                  <c:v>96</c:v>
                </c:pt>
                <c:pt idx="3">
                  <c:v>101</c:v>
                </c:pt>
                <c:pt idx="4">
                  <c:v>95.25</c:v>
                </c:pt>
                <c:pt idx="5">
                  <c:v>94.75</c:v>
                </c:pt>
                <c:pt idx="6">
                  <c:v>84.75</c:v>
                </c:pt>
                <c:pt idx="7">
                  <c:v>80</c:v>
                </c:pt>
                <c:pt idx="8">
                  <c:v>93.25</c:v>
                </c:pt>
                <c:pt idx="9">
                  <c:v>88.25</c:v>
                </c:pt>
                <c:pt idx="10">
                  <c:v>87.75</c:v>
                </c:pt>
                <c:pt idx="11">
                  <c:v>90.5</c:v>
                </c:pt>
                <c:pt idx="12">
                  <c:v>85</c:v>
                </c:pt>
                <c:pt idx="13">
                  <c:v>81.25</c:v>
                </c:pt>
                <c:pt idx="14">
                  <c:v>92.75</c:v>
                </c:pt>
                <c:pt idx="15">
                  <c:v>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C3-40A1-B171-5D701898F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0896"/>
        <c:axId val="44643456"/>
      </c:scatterChart>
      <c:valAx>
        <c:axId val="4464089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42105296766347966"/>
              <c:y val="0.85609011050740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643456"/>
        <c:crosses val="autoZero"/>
        <c:crossBetween val="midCat"/>
      </c:valAx>
      <c:valAx>
        <c:axId val="44643456"/>
        <c:scaling>
          <c:orientation val="minMax"/>
          <c:min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Value</a:t>
                </a:r>
              </a:p>
            </c:rich>
          </c:tx>
          <c:layout>
            <c:manualLayout>
              <c:xMode val="edge"/>
              <c:yMode val="edge"/>
              <c:x val="2.4767887913831877E-2"/>
              <c:y val="0.343174206545215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lgDashDot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640896"/>
        <c:crosses val="autoZero"/>
        <c:crossBetween val="midCat"/>
        <c:majorUnit val="2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00985543175732"/>
          <c:y val="0.30996348703644616"/>
          <c:w val="0.14860695185910341"/>
          <c:h val="0.225092638327958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5</xdr:row>
      <xdr:rowOff>142875</xdr:rowOff>
    </xdr:from>
    <xdr:to>
      <xdr:col>8</xdr:col>
      <xdr:colOff>400050</xdr:colOff>
      <xdr:row>21</xdr:row>
      <xdr:rowOff>38100</xdr:rowOff>
    </xdr:to>
    <xdr:graphicFrame macro="">
      <xdr:nvGraphicFramePr>
        <xdr:cNvPr id="717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30</xdr:row>
      <xdr:rowOff>47625</xdr:rowOff>
    </xdr:from>
    <xdr:to>
      <xdr:col>11</xdr:col>
      <xdr:colOff>66675</xdr:colOff>
      <xdr:row>46</xdr:row>
      <xdr:rowOff>38100</xdr:rowOff>
    </xdr:to>
    <xdr:graphicFrame macro="">
      <xdr:nvGraphicFramePr>
        <xdr:cNvPr id="1127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30</xdr:row>
      <xdr:rowOff>47625</xdr:rowOff>
    </xdr:from>
    <xdr:to>
      <xdr:col>11</xdr:col>
      <xdr:colOff>476250</xdr:colOff>
      <xdr:row>46</xdr:row>
      <xdr:rowOff>123825</xdr:rowOff>
    </xdr:to>
    <xdr:graphicFrame macro="">
      <xdr:nvGraphicFramePr>
        <xdr:cNvPr id="1843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"/>
  <sheetViews>
    <sheetView tabSelected="1" workbookViewId="0">
      <selection activeCell="I17" sqref="I17"/>
    </sheetView>
  </sheetViews>
  <sheetFormatPr defaultColWidth="8.140625" defaultRowHeight="15" x14ac:dyDescent="0.25"/>
  <cols>
    <col min="1" max="4" width="8.140625" style="2" customWidth="1"/>
    <col min="5" max="5" width="8.7109375" style="2" customWidth="1"/>
    <col min="6" max="16384" width="8.140625" style="2"/>
  </cols>
  <sheetData>
    <row r="1" spans="1:10" x14ac:dyDescent="0.25">
      <c r="A1" s="1" t="s">
        <v>3</v>
      </c>
    </row>
    <row r="3" spans="1:10" x14ac:dyDescent="0.25">
      <c r="A3" s="3" t="s">
        <v>0</v>
      </c>
      <c r="C3" s="4" t="s">
        <v>11</v>
      </c>
    </row>
    <row r="4" spans="1:10" s="3" customFormat="1" x14ac:dyDescent="0.25">
      <c r="A4" s="5" t="s">
        <v>21</v>
      </c>
      <c r="B4" s="5" t="s">
        <v>1</v>
      </c>
      <c r="C4" s="5" t="s">
        <v>20</v>
      </c>
      <c r="D4" s="5" t="s">
        <v>4</v>
      </c>
      <c r="E4" s="5" t="s">
        <v>14</v>
      </c>
      <c r="F4" s="5" t="s">
        <v>6</v>
      </c>
      <c r="G4" s="5" t="s">
        <v>7</v>
      </c>
    </row>
    <row r="5" spans="1:10" x14ac:dyDescent="0.25">
      <c r="A5" s="6">
        <v>1</v>
      </c>
      <c r="B5" s="2">
        <v>73</v>
      </c>
      <c r="J5" s="3"/>
    </row>
    <row r="6" spans="1:10" x14ac:dyDescent="0.25">
      <c r="A6" s="6">
        <v>2</v>
      </c>
      <c r="B6" s="2">
        <v>106</v>
      </c>
      <c r="J6" s="3"/>
    </row>
    <row r="7" spans="1:10" x14ac:dyDescent="0.25">
      <c r="A7" s="6">
        <v>3</v>
      </c>
      <c r="B7" s="2">
        <v>76</v>
      </c>
      <c r="J7" s="3"/>
    </row>
    <row r="8" spans="1:10" x14ac:dyDescent="0.25">
      <c r="A8" s="6">
        <v>4</v>
      </c>
      <c r="B8" s="2">
        <v>89</v>
      </c>
      <c r="C8" s="7">
        <f t="shared" ref="C8:C14" si="0">AVERAGE(B5:B8)</f>
        <v>86</v>
      </c>
      <c r="J8" s="3"/>
    </row>
    <row r="9" spans="1:10" x14ac:dyDescent="0.25">
      <c r="A9" s="6">
        <v>5</v>
      </c>
      <c r="B9" s="2">
        <v>106</v>
      </c>
      <c r="C9" s="7">
        <f t="shared" si="0"/>
        <v>94.25</v>
      </c>
      <c r="D9" s="7">
        <f t="shared" ref="D9:D15" si="1">C8</f>
        <v>86</v>
      </c>
      <c r="E9" s="7">
        <f t="shared" ref="E9:E14" si="2">B9-D9</f>
        <v>20</v>
      </c>
      <c r="F9" s="7">
        <f t="shared" ref="F9:F14" si="3">ABS(E9)</f>
        <v>20</v>
      </c>
      <c r="G9" s="8">
        <f t="shared" ref="G9:G14" si="4">F9/$B9</f>
        <v>0.18867924528301888</v>
      </c>
      <c r="J9" s="3"/>
    </row>
    <row r="10" spans="1:10" x14ac:dyDescent="0.25">
      <c r="A10" s="6">
        <v>6</v>
      </c>
      <c r="B10" s="2">
        <v>113</v>
      </c>
      <c r="C10" s="7">
        <f t="shared" si="0"/>
        <v>96</v>
      </c>
      <c r="D10" s="7">
        <f t="shared" si="1"/>
        <v>94.25</v>
      </c>
      <c r="E10" s="7">
        <f t="shared" si="2"/>
        <v>18.75</v>
      </c>
      <c r="F10" s="7">
        <f t="shared" si="3"/>
        <v>18.75</v>
      </c>
      <c r="G10" s="8">
        <f t="shared" si="4"/>
        <v>0.16592920353982302</v>
      </c>
      <c r="J10" s="3"/>
    </row>
    <row r="11" spans="1:10" x14ac:dyDescent="0.25">
      <c r="A11" s="6">
        <v>7</v>
      </c>
      <c r="B11" s="2">
        <v>96</v>
      </c>
      <c r="C11" s="7">
        <f t="shared" si="0"/>
        <v>101</v>
      </c>
      <c r="D11" s="7">
        <f t="shared" si="1"/>
        <v>96</v>
      </c>
      <c r="E11" s="7">
        <f t="shared" si="2"/>
        <v>0</v>
      </c>
      <c r="F11" s="7">
        <f t="shared" si="3"/>
        <v>0</v>
      </c>
      <c r="G11" s="8">
        <f t="shared" si="4"/>
        <v>0</v>
      </c>
      <c r="J11" s="3"/>
    </row>
    <row r="12" spans="1:10" x14ac:dyDescent="0.25">
      <c r="A12" s="6">
        <v>8</v>
      </c>
      <c r="B12" s="2">
        <v>66</v>
      </c>
      <c r="C12" s="7">
        <f t="shared" si="0"/>
        <v>95.25</v>
      </c>
      <c r="D12" s="7">
        <f t="shared" si="1"/>
        <v>101</v>
      </c>
      <c r="E12" s="7">
        <f>B12-D12</f>
        <v>-35</v>
      </c>
      <c r="F12" s="7">
        <f t="shared" si="3"/>
        <v>35</v>
      </c>
      <c r="G12" s="8">
        <f t="shared" si="4"/>
        <v>0.53030303030303028</v>
      </c>
      <c r="J12" s="3"/>
    </row>
    <row r="13" spans="1:10" x14ac:dyDescent="0.25">
      <c r="A13" s="6">
        <v>9</v>
      </c>
      <c r="B13" s="2">
        <v>104</v>
      </c>
      <c r="C13" s="7">
        <f t="shared" si="0"/>
        <v>94.75</v>
      </c>
      <c r="D13" s="7">
        <f t="shared" si="1"/>
        <v>95.25</v>
      </c>
      <c r="E13" s="7">
        <f t="shared" si="2"/>
        <v>8.75</v>
      </c>
      <c r="F13" s="7">
        <f t="shared" si="3"/>
        <v>8.75</v>
      </c>
      <c r="G13" s="8">
        <f t="shared" si="4"/>
        <v>8.4134615384615391E-2</v>
      </c>
      <c r="J13" s="3"/>
    </row>
    <row r="14" spans="1:10" x14ac:dyDescent="0.25">
      <c r="A14" s="6">
        <v>10</v>
      </c>
      <c r="B14" s="2">
        <v>76</v>
      </c>
      <c r="C14" s="7">
        <f t="shared" si="0"/>
        <v>85.5</v>
      </c>
      <c r="D14" s="7">
        <f t="shared" si="1"/>
        <v>94.75</v>
      </c>
      <c r="E14" s="7">
        <f t="shared" si="2"/>
        <v>-18.75</v>
      </c>
      <c r="F14" s="7">
        <f t="shared" si="3"/>
        <v>18.75</v>
      </c>
      <c r="G14" s="8">
        <f t="shared" si="4"/>
        <v>0.24671052631578946</v>
      </c>
      <c r="J14" s="3"/>
    </row>
    <row r="15" spans="1:10" x14ac:dyDescent="0.25">
      <c r="A15" s="6">
        <v>11</v>
      </c>
      <c r="D15" s="7">
        <f t="shared" si="1"/>
        <v>85.5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7"/>
  <sheetViews>
    <sheetView workbookViewId="0">
      <selection activeCell="O29" sqref="O29"/>
    </sheetView>
  </sheetViews>
  <sheetFormatPr defaultColWidth="8.140625" defaultRowHeight="15" x14ac:dyDescent="0.25"/>
  <cols>
    <col min="1" max="4" width="8.140625" style="2" customWidth="1"/>
    <col min="5" max="5" width="8.7109375" style="2" customWidth="1"/>
    <col min="6" max="10" width="8.140625" style="2" customWidth="1"/>
    <col min="11" max="11" width="8.7109375" style="2" customWidth="1"/>
    <col min="12" max="16384" width="8.140625" style="2"/>
  </cols>
  <sheetData>
    <row r="1" spans="1:15" x14ac:dyDescent="0.25">
      <c r="A1" s="1" t="s">
        <v>3</v>
      </c>
    </row>
    <row r="3" spans="1:15" x14ac:dyDescent="0.25">
      <c r="A3" s="3" t="s">
        <v>0</v>
      </c>
      <c r="C3" s="4" t="s">
        <v>11</v>
      </c>
      <c r="I3" s="4" t="s">
        <v>12</v>
      </c>
    </row>
    <row r="4" spans="1:15" s="3" customFormat="1" x14ac:dyDescent="0.25">
      <c r="A4" s="5" t="s">
        <v>21</v>
      </c>
      <c r="B4" s="5" t="s">
        <v>1</v>
      </c>
      <c r="C4" s="5" t="s">
        <v>20</v>
      </c>
      <c r="D4" s="5" t="s">
        <v>4</v>
      </c>
      <c r="E4" s="5" t="s">
        <v>14</v>
      </c>
      <c r="F4" s="5" t="s">
        <v>6</v>
      </c>
      <c r="G4" s="5" t="s">
        <v>7</v>
      </c>
      <c r="I4" s="5" t="s">
        <v>20</v>
      </c>
      <c r="J4" s="5" t="s">
        <v>4</v>
      </c>
      <c r="K4" s="5" t="s">
        <v>5</v>
      </c>
      <c r="L4" s="5" t="s">
        <v>6</v>
      </c>
      <c r="M4" s="5" t="s">
        <v>7</v>
      </c>
    </row>
    <row r="5" spans="1:15" x14ac:dyDescent="0.25">
      <c r="A5" s="6">
        <v>1</v>
      </c>
      <c r="B5" s="2">
        <v>100</v>
      </c>
      <c r="O5" s="3"/>
    </row>
    <row r="6" spans="1:15" x14ac:dyDescent="0.25">
      <c r="A6" s="6">
        <v>2</v>
      </c>
      <c r="B6" s="2">
        <f>B5</f>
        <v>100</v>
      </c>
      <c r="O6" s="3"/>
    </row>
    <row r="7" spans="1:15" x14ac:dyDescent="0.25">
      <c r="A7" s="6">
        <v>3</v>
      </c>
      <c r="B7" s="2">
        <f t="shared" ref="B7:B13" si="0">B6</f>
        <v>100</v>
      </c>
      <c r="O7" s="3"/>
    </row>
    <row r="8" spans="1:15" x14ac:dyDescent="0.25">
      <c r="A8" s="6">
        <v>4</v>
      </c>
      <c r="B8" s="2">
        <f t="shared" si="0"/>
        <v>100</v>
      </c>
      <c r="C8" s="7">
        <f t="shared" ref="C8:C19" si="1">AVERAGE(B5:B8)</f>
        <v>100</v>
      </c>
      <c r="O8" s="3"/>
    </row>
    <row r="9" spans="1:15" x14ac:dyDescent="0.25">
      <c r="A9" s="6">
        <v>5</v>
      </c>
      <c r="B9" s="2">
        <f t="shared" si="0"/>
        <v>100</v>
      </c>
      <c r="C9" s="7">
        <f t="shared" si="1"/>
        <v>100</v>
      </c>
      <c r="D9" s="7">
        <f t="shared" ref="D9:D24" si="2">C8</f>
        <v>100</v>
      </c>
      <c r="E9" s="7">
        <f t="shared" ref="E9:E24" si="3">B9-D9</f>
        <v>0</v>
      </c>
      <c r="F9" s="7">
        <f t="shared" ref="F9:F24" si="4">ABS(E9)</f>
        <v>0</v>
      </c>
      <c r="G9" s="8">
        <f t="shared" ref="G9:G24" si="5">F9/$B9</f>
        <v>0</v>
      </c>
      <c r="O9" s="3"/>
    </row>
    <row r="10" spans="1:15" x14ac:dyDescent="0.25">
      <c r="A10" s="6">
        <v>6</v>
      </c>
      <c r="B10" s="2">
        <f t="shared" si="0"/>
        <v>100</v>
      </c>
      <c r="C10" s="7">
        <f t="shared" si="1"/>
        <v>100</v>
      </c>
      <c r="D10" s="7">
        <f t="shared" si="2"/>
        <v>100</v>
      </c>
      <c r="E10" s="7">
        <f t="shared" si="3"/>
        <v>0</v>
      </c>
      <c r="F10" s="7">
        <f t="shared" si="4"/>
        <v>0</v>
      </c>
      <c r="G10" s="8">
        <f t="shared" si="5"/>
        <v>0</v>
      </c>
      <c r="I10" s="7">
        <f t="shared" ref="I10:I24" si="6">AVERAGE(B5:B10)</f>
        <v>100</v>
      </c>
      <c r="O10" s="3"/>
    </row>
    <row r="11" spans="1:15" x14ac:dyDescent="0.25">
      <c r="A11" s="6">
        <v>7</v>
      </c>
      <c r="B11" s="2">
        <f t="shared" si="0"/>
        <v>100</v>
      </c>
      <c r="C11" s="7">
        <f t="shared" si="1"/>
        <v>100</v>
      </c>
      <c r="D11" s="7">
        <f t="shared" si="2"/>
        <v>100</v>
      </c>
      <c r="E11" s="7">
        <f t="shared" si="3"/>
        <v>0</v>
      </c>
      <c r="F11" s="7">
        <f t="shared" si="4"/>
        <v>0</v>
      </c>
      <c r="G11" s="8">
        <f t="shared" si="5"/>
        <v>0</v>
      </c>
      <c r="I11" s="7">
        <f t="shared" si="6"/>
        <v>100</v>
      </c>
      <c r="J11" s="7">
        <f t="shared" ref="J11:J24" si="7">I10</f>
        <v>100</v>
      </c>
      <c r="K11" s="7">
        <f t="shared" ref="K11:K24" si="8">B11-J11</f>
        <v>0</v>
      </c>
      <c r="L11" s="7">
        <f t="shared" ref="L11:L24" si="9">ABS(K11)</f>
        <v>0</v>
      </c>
      <c r="M11" s="8">
        <f t="shared" ref="M11:M24" si="10">L11/B11</f>
        <v>0</v>
      </c>
      <c r="O11" s="3"/>
    </row>
    <row r="12" spans="1:15" x14ac:dyDescent="0.25">
      <c r="A12" s="6">
        <v>8</v>
      </c>
      <c r="B12" s="2">
        <f t="shared" si="0"/>
        <v>100</v>
      </c>
      <c r="C12" s="7">
        <f t="shared" si="1"/>
        <v>100</v>
      </c>
      <c r="D12" s="7">
        <f t="shared" si="2"/>
        <v>100</v>
      </c>
      <c r="E12" s="7">
        <f t="shared" si="3"/>
        <v>0</v>
      </c>
      <c r="F12" s="7">
        <f t="shared" si="4"/>
        <v>0</v>
      </c>
      <c r="G12" s="8">
        <f t="shared" si="5"/>
        <v>0</v>
      </c>
      <c r="I12" s="7">
        <f t="shared" si="6"/>
        <v>100</v>
      </c>
      <c r="J12" s="7">
        <f t="shared" si="7"/>
        <v>100</v>
      </c>
      <c r="K12" s="7">
        <f t="shared" si="8"/>
        <v>0</v>
      </c>
      <c r="L12" s="7">
        <f t="shared" si="9"/>
        <v>0</v>
      </c>
      <c r="M12" s="8">
        <f t="shared" si="10"/>
        <v>0</v>
      </c>
      <c r="O12" s="3"/>
    </row>
    <row r="13" spans="1:15" x14ac:dyDescent="0.25">
      <c r="A13" s="6">
        <v>9</v>
      </c>
      <c r="B13" s="2">
        <f t="shared" si="0"/>
        <v>100</v>
      </c>
      <c r="C13" s="7">
        <f t="shared" si="1"/>
        <v>100</v>
      </c>
      <c r="D13" s="7">
        <f t="shared" si="2"/>
        <v>100</v>
      </c>
      <c r="E13" s="7">
        <f t="shared" si="3"/>
        <v>0</v>
      </c>
      <c r="F13" s="7">
        <f t="shared" si="4"/>
        <v>0</v>
      </c>
      <c r="G13" s="8">
        <f t="shared" si="5"/>
        <v>0</v>
      </c>
      <c r="I13" s="7">
        <f t="shared" si="6"/>
        <v>100</v>
      </c>
      <c r="J13" s="7">
        <f t="shared" si="7"/>
        <v>100</v>
      </c>
      <c r="K13" s="7">
        <f t="shared" si="8"/>
        <v>0</v>
      </c>
      <c r="L13" s="7">
        <f t="shared" si="9"/>
        <v>0</v>
      </c>
      <c r="M13" s="8">
        <f t="shared" si="10"/>
        <v>0</v>
      </c>
      <c r="O13" s="3"/>
    </row>
    <row r="14" spans="1:15" x14ac:dyDescent="0.25">
      <c r="A14" s="6">
        <v>10</v>
      </c>
      <c r="B14" s="2">
        <v>180</v>
      </c>
      <c r="C14" s="7">
        <f t="shared" si="1"/>
        <v>120</v>
      </c>
      <c r="D14" s="7">
        <f t="shared" si="2"/>
        <v>100</v>
      </c>
      <c r="E14" s="7">
        <f t="shared" si="3"/>
        <v>80</v>
      </c>
      <c r="F14" s="7">
        <f t="shared" si="4"/>
        <v>80</v>
      </c>
      <c r="G14" s="8">
        <f t="shared" si="5"/>
        <v>0.44444444444444442</v>
      </c>
      <c r="I14" s="7">
        <f>AVERAGE(B9:B14)</f>
        <v>113.33333333333333</v>
      </c>
      <c r="J14" s="7">
        <f t="shared" si="7"/>
        <v>100</v>
      </c>
      <c r="K14" s="7">
        <f t="shared" si="8"/>
        <v>80</v>
      </c>
      <c r="L14" s="7">
        <f t="shared" si="9"/>
        <v>80</v>
      </c>
      <c r="M14" s="8">
        <f t="shared" si="10"/>
        <v>0.44444444444444442</v>
      </c>
      <c r="O14" s="3"/>
    </row>
    <row r="15" spans="1:15" x14ac:dyDescent="0.25">
      <c r="A15" s="6">
        <v>11</v>
      </c>
      <c r="B15" s="2">
        <f>B14</f>
        <v>180</v>
      </c>
      <c r="C15" s="7">
        <f t="shared" si="1"/>
        <v>140</v>
      </c>
      <c r="D15" s="7">
        <f>C14</f>
        <v>120</v>
      </c>
      <c r="E15" s="7">
        <f t="shared" si="3"/>
        <v>60</v>
      </c>
      <c r="F15" s="7">
        <f t="shared" si="4"/>
        <v>60</v>
      </c>
      <c r="G15" s="8">
        <f t="shared" si="5"/>
        <v>0.33333333333333331</v>
      </c>
      <c r="I15" s="7">
        <f t="shared" si="6"/>
        <v>126.66666666666667</v>
      </c>
      <c r="J15" s="7">
        <f t="shared" si="7"/>
        <v>113.33333333333333</v>
      </c>
      <c r="K15" s="7">
        <f t="shared" si="8"/>
        <v>66.666666666666671</v>
      </c>
      <c r="L15" s="7">
        <f t="shared" si="9"/>
        <v>66.666666666666671</v>
      </c>
      <c r="M15" s="8">
        <f t="shared" si="10"/>
        <v>0.37037037037037041</v>
      </c>
      <c r="O15" s="3"/>
    </row>
    <row r="16" spans="1:15" x14ac:dyDescent="0.25">
      <c r="A16" s="6">
        <v>12</v>
      </c>
      <c r="B16" s="2">
        <f t="shared" ref="B16:B24" si="11">B15</f>
        <v>180</v>
      </c>
      <c r="C16" s="7">
        <f t="shared" si="1"/>
        <v>160</v>
      </c>
      <c r="D16" s="7">
        <f t="shared" si="2"/>
        <v>140</v>
      </c>
      <c r="E16" s="7">
        <f t="shared" si="3"/>
        <v>40</v>
      </c>
      <c r="F16" s="7">
        <f t="shared" si="4"/>
        <v>40</v>
      </c>
      <c r="G16" s="8">
        <f t="shared" si="5"/>
        <v>0.22222222222222221</v>
      </c>
      <c r="I16" s="7">
        <f t="shared" si="6"/>
        <v>140</v>
      </c>
      <c r="J16" s="7">
        <f t="shared" si="7"/>
        <v>126.66666666666667</v>
      </c>
      <c r="K16" s="7">
        <f t="shared" si="8"/>
        <v>53.333333333333329</v>
      </c>
      <c r="L16" s="7">
        <f t="shared" si="9"/>
        <v>53.333333333333329</v>
      </c>
      <c r="M16" s="8">
        <f t="shared" si="10"/>
        <v>0.29629629629629628</v>
      </c>
      <c r="O16" s="3"/>
    </row>
    <row r="17" spans="1:15" x14ac:dyDescent="0.25">
      <c r="A17" s="6">
        <v>13</v>
      </c>
      <c r="B17" s="2">
        <f t="shared" si="11"/>
        <v>180</v>
      </c>
      <c r="C17" s="7">
        <f t="shared" si="1"/>
        <v>180</v>
      </c>
      <c r="D17" s="7">
        <f t="shared" si="2"/>
        <v>160</v>
      </c>
      <c r="E17" s="7">
        <f t="shared" si="3"/>
        <v>20</v>
      </c>
      <c r="F17" s="7">
        <f t="shared" si="4"/>
        <v>20</v>
      </c>
      <c r="G17" s="8">
        <f t="shared" si="5"/>
        <v>0.1111111111111111</v>
      </c>
      <c r="I17" s="7">
        <f t="shared" si="6"/>
        <v>153.33333333333334</v>
      </c>
      <c r="J17" s="7">
        <f t="shared" si="7"/>
        <v>140</v>
      </c>
      <c r="K17" s="7">
        <f t="shared" si="8"/>
        <v>40</v>
      </c>
      <c r="L17" s="7">
        <f t="shared" si="9"/>
        <v>40</v>
      </c>
      <c r="M17" s="8">
        <f t="shared" si="10"/>
        <v>0.22222222222222221</v>
      </c>
      <c r="O17" s="3"/>
    </row>
    <row r="18" spans="1:15" x14ac:dyDescent="0.25">
      <c r="A18" s="6">
        <v>14</v>
      </c>
      <c r="B18" s="2">
        <f t="shared" si="11"/>
        <v>180</v>
      </c>
      <c r="C18" s="7">
        <f t="shared" si="1"/>
        <v>180</v>
      </c>
      <c r="D18" s="7">
        <f t="shared" si="2"/>
        <v>180</v>
      </c>
      <c r="E18" s="7">
        <f t="shared" si="3"/>
        <v>0</v>
      </c>
      <c r="F18" s="7">
        <f t="shared" si="4"/>
        <v>0</v>
      </c>
      <c r="G18" s="8">
        <f t="shared" si="5"/>
        <v>0</v>
      </c>
      <c r="I18" s="7">
        <f t="shared" si="6"/>
        <v>166.66666666666666</v>
      </c>
      <c r="J18" s="7">
        <f t="shared" si="7"/>
        <v>153.33333333333334</v>
      </c>
      <c r="K18" s="7">
        <f t="shared" si="8"/>
        <v>26.666666666666657</v>
      </c>
      <c r="L18" s="7">
        <f t="shared" si="9"/>
        <v>26.666666666666657</v>
      </c>
      <c r="M18" s="8">
        <f t="shared" si="10"/>
        <v>0.14814814814814808</v>
      </c>
      <c r="O18" s="3"/>
    </row>
    <row r="19" spans="1:15" x14ac:dyDescent="0.25">
      <c r="A19" s="6">
        <v>15</v>
      </c>
      <c r="B19" s="2">
        <f t="shared" si="11"/>
        <v>180</v>
      </c>
      <c r="C19" s="7">
        <f t="shared" si="1"/>
        <v>180</v>
      </c>
      <c r="D19" s="7">
        <f t="shared" si="2"/>
        <v>180</v>
      </c>
      <c r="E19" s="7">
        <f t="shared" si="3"/>
        <v>0</v>
      </c>
      <c r="F19" s="7">
        <f t="shared" si="4"/>
        <v>0</v>
      </c>
      <c r="G19" s="8">
        <f t="shared" si="5"/>
        <v>0</v>
      </c>
      <c r="I19" s="7">
        <f t="shared" si="6"/>
        <v>180</v>
      </c>
      <c r="J19" s="7">
        <f t="shared" si="7"/>
        <v>166.66666666666666</v>
      </c>
      <c r="K19" s="7">
        <f t="shared" si="8"/>
        <v>13.333333333333343</v>
      </c>
      <c r="L19" s="7">
        <f t="shared" si="9"/>
        <v>13.333333333333343</v>
      </c>
      <c r="M19" s="8">
        <f t="shared" si="10"/>
        <v>7.4074074074074125E-2</v>
      </c>
      <c r="O19" s="3"/>
    </row>
    <row r="20" spans="1:15" x14ac:dyDescent="0.25">
      <c r="A20" s="6">
        <v>16</v>
      </c>
      <c r="B20" s="2">
        <f t="shared" si="11"/>
        <v>180</v>
      </c>
      <c r="C20" s="7">
        <f>AVERAGE(B17:B20)</f>
        <v>180</v>
      </c>
      <c r="D20" s="7">
        <f t="shared" si="2"/>
        <v>180</v>
      </c>
      <c r="E20" s="7">
        <f t="shared" si="3"/>
        <v>0</v>
      </c>
      <c r="F20" s="7">
        <f t="shared" si="4"/>
        <v>0</v>
      </c>
      <c r="G20" s="8">
        <f t="shared" si="5"/>
        <v>0</v>
      </c>
      <c r="I20" s="7">
        <f t="shared" si="6"/>
        <v>180</v>
      </c>
      <c r="J20" s="7">
        <f t="shared" si="7"/>
        <v>180</v>
      </c>
      <c r="K20" s="7">
        <f t="shared" si="8"/>
        <v>0</v>
      </c>
      <c r="L20" s="7">
        <f t="shared" si="9"/>
        <v>0</v>
      </c>
      <c r="M20" s="8">
        <f t="shared" si="10"/>
        <v>0</v>
      </c>
      <c r="O20" s="3"/>
    </row>
    <row r="21" spans="1:15" x14ac:dyDescent="0.25">
      <c r="A21" s="6">
        <v>17</v>
      </c>
      <c r="B21" s="2">
        <f t="shared" si="11"/>
        <v>180</v>
      </c>
      <c r="C21" s="7">
        <f>AVERAGE(B18:B21)</f>
        <v>180</v>
      </c>
      <c r="D21" s="7">
        <f t="shared" si="2"/>
        <v>180</v>
      </c>
      <c r="E21" s="7">
        <f t="shared" si="3"/>
        <v>0</v>
      </c>
      <c r="F21" s="7">
        <f t="shared" si="4"/>
        <v>0</v>
      </c>
      <c r="G21" s="8">
        <f t="shared" si="5"/>
        <v>0</v>
      </c>
      <c r="I21" s="7">
        <f t="shared" si="6"/>
        <v>180</v>
      </c>
      <c r="J21" s="7">
        <f t="shared" si="7"/>
        <v>180</v>
      </c>
      <c r="K21" s="7">
        <f t="shared" si="8"/>
        <v>0</v>
      </c>
      <c r="L21" s="7">
        <f t="shared" si="9"/>
        <v>0</v>
      </c>
      <c r="M21" s="8">
        <f t="shared" si="10"/>
        <v>0</v>
      </c>
      <c r="O21" s="3"/>
    </row>
    <row r="22" spans="1:15" x14ac:dyDescent="0.25">
      <c r="A22" s="6">
        <v>18</v>
      </c>
      <c r="B22" s="2">
        <f t="shared" si="11"/>
        <v>180</v>
      </c>
      <c r="C22" s="7">
        <f>AVERAGE(B19:B22)</f>
        <v>180</v>
      </c>
      <c r="D22" s="7">
        <f t="shared" si="2"/>
        <v>180</v>
      </c>
      <c r="E22" s="7">
        <f t="shared" si="3"/>
        <v>0</v>
      </c>
      <c r="F22" s="7">
        <f t="shared" si="4"/>
        <v>0</v>
      </c>
      <c r="G22" s="8">
        <f t="shared" si="5"/>
        <v>0</v>
      </c>
      <c r="I22" s="7">
        <f t="shared" si="6"/>
        <v>180</v>
      </c>
      <c r="J22" s="7">
        <f>I21</f>
        <v>180</v>
      </c>
      <c r="K22" s="7">
        <f t="shared" si="8"/>
        <v>0</v>
      </c>
      <c r="L22" s="7">
        <f t="shared" si="9"/>
        <v>0</v>
      </c>
      <c r="M22" s="8">
        <f t="shared" si="10"/>
        <v>0</v>
      </c>
      <c r="O22" s="3"/>
    </row>
    <row r="23" spans="1:15" x14ac:dyDescent="0.25">
      <c r="A23" s="6">
        <v>19</v>
      </c>
      <c r="B23" s="2">
        <f t="shared" si="11"/>
        <v>180</v>
      </c>
      <c r="C23" s="7">
        <f>AVERAGE(B20:B23)</f>
        <v>180</v>
      </c>
      <c r="D23" s="7">
        <f t="shared" si="2"/>
        <v>180</v>
      </c>
      <c r="E23" s="7">
        <f t="shared" si="3"/>
        <v>0</v>
      </c>
      <c r="F23" s="7">
        <f t="shared" si="4"/>
        <v>0</v>
      </c>
      <c r="G23" s="8">
        <f t="shared" si="5"/>
        <v>0</v>
      </c>
      <c r="I23" s="7">
        <f t="shared" si="6"/>
        <v>180</v>
      </c>
      <c r="J23" s="7">
        <f t="shared" si="7"/>
        <v>180</v>
      </c>
      <c r="K23" s="7">
        <f t="shared" si="8"/>
        <v>0</v>
      </c>
      <c r="L23" s="7">
        <f t="shared" si="9"/>
        <v>0</v>
      </c>
      <c r="M23" s="8">
        <f t="shared" si="10"/>
        <v>0</v>
      </c>
      <c r="O23" s="3"/>
    </row>
    <row r="24" spans="1:15" x14ac:dyDescent="0.25">
      <c r="A24" s="6">
        <v>20</v>
      </c>
      <c r="B24" s="2">
        <f t="shared" si="11"/>
        <v>180</v>
      </c>
      <c r="C24" s="7">
        <f>AVERAGE(B21:B24)</f>
        <v>180</v>
      </c>
      <c r="D24" s="7">
        <f t="shared" si="2"/>
        <v>180</v>
      </c>
      <c r="E24" s="7">
        <f t="shared" si="3"/>
        <v>0</v>
      </c>
      <c r="F24" s="7">
        <f t="shared" si="4"/>
        <v>0</v>
      </c>
      <c r="G24" s="8">
        <f t="shared" si="5"/>
        <v>0</v>
      </c>
      <c r="I24" s="7">
        <f t="shared" si="6"/>
        <v>180</v>
      </c>
      <c r="J24" s="7">
        <f t="shared" si="7"/>
        <v>180</v>
      </c>
      <c r="K24" s="7">
        <f t="shared" si="8"/>
        <v>0</v>
      </c>
      <c r="L24" s="7">
        <f t="shared" si="9"/>
        <v>0</v>
      </c>
      <c r="M24" s="8">
        <f t="shared" si="10"/>
        <v>0</v>
      </c>
      <c r="O24" s="3"/>
    </row>
    <row r="26" spans="1:15" x14ac:dyDescent="0.25">
      <c r="E26" s="9" t="s">
        <v>8</v>
      </c>
      <c r="F26" s="10" t="s">
        <v>9</v>
      </c>
      <c r="G26" s="11" t="s">
        <v>10</v>
      </c>
      <c r="K26" s="9" t="s">
        <v>8</v>
      </c>
      <c r="L26" s="10" t="s">
        <v>9</v>
      </c>
      <c r="M26" s="11" t="s">
        <v>10</v>
      </c>
    </row>
    <row r="27" spans="1:15" x14ac:dyDescent="0.25">
      <c r="B27" s="12" t="s">
        <v>13</v>
      </c>
      <c r="C27" s="12"/>
      <c r="E27" s="13">
        <f>SUMSQ(E14:E19)/6</f>
        <v>2000</v>
      </c>
      <c r="F27" s="14">
        <f>SUM(F14:F19)/6</f>
        <v>33.333333333333336</v>
      </c>
      <c r="G27" s="15">
        <f>SUM(G14:G19)/6</f>
        <v>0.18518518518518515</v>
      </c>
      <c r="H27" s="7"/>
      <c r="I27" s="7"/>
      <c r="J27" s="7"/>
      <c r="K27" s="13">
        <f>SUMSQ(K14:K19)/6</f>
        <v>2696.2962962962961</v>
      </c>
      <c r="L27" s="14">
        <f>SUM(L14:L19)/6</f>
        <v>46.666666666666664</v>
      </c>
      <c r="M27" s="15">
        <f>SUM(M14:M19)/6</f>
        <v>0.2592592592592593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5"/>
  <sheetViews>
    <sheetView workbookViewId="0">
      <selection activeCell="P21" sqref="P21"/>
    </sheetView>
  </sheetViews>
  <sheetFormatPr defaultColWidth="8.5703125" defaultRowHeight="15" x14ac:dyDescent="0.25"/>
  <cols>
    <col min="1" max="1" width="8.28515625" style="2" customWidth="1"/>
    <col min="2" max="16384" width="8.5703125" style="2"/>
  </cols>
  <sheetData>
    <row r="1" spans="1:15" x14ac:dyDescent="0.25">
      <c r="A1" s="1" t="s">
        <v>3</v>
      </c>
    </row>
    <row r="3" spans="1:15" x14ac:dyDescent="0.25">
      <c r="A3" s="3" t="s">
        <v>0</v>
      </c>
      <c r="C3" s="4" t="s">
        <v>11</v>
      </c>
      <c r="I3" s="4" t="s">
        <v>12</v>
      </c>
    </row>
    <row r="4" spans="1:15" s="3" customFormat="1" x14ac:dyDescent="0.25">
      <c r="A4" s="5" t="s">
        <v>21</v>
      </c>
      <c r="B4" s="5" t="s">
        <v>1</v>
      </c>
      <c r="C4" s="5" t="s">
        <v>20</v>
      </c>
      <c r="D4" s="5" t="s">
        <v>4</v>
      </c>
      <c r="E4" s="5" t="s">
        <v>14</v>
      </c>
      <c r="F4" s="5" t="s">
        <v>6</v>
      </c>
      <c r="G4" s="5" t="s">
        <v>7</v>
      </c>
      <c r="I4" s="5" t="s">
        <v>20</v>
      </c>
      <c r="J4" s="5" t="s">
        <v>4</v>
      </c>
      <c r="K4" s="5" t="s">
        <v>5</v>
      </c>
      <c r="L4" s="5" t="s">
        <v>6</v>
      </c>
      <c r="M4" s="5" t="s">
        <v>7</v>
      </c>
    </row>
    <row r="5" spans="1:15" x14ac:dyDescent="0.25">
      <c r="A5" s="6">
        <v>1</v>
      </c>
      <c r="B5" s="2">
        <v>73</v>
      </c>
      <c r="O5" s="3"/>
    </row>
    <row r="6" spans="1:15" x14ac:dyDescent="0.25">
      <c r="A6" s="6">
        <v>2</v>
      </c>
      <c r="B6" s="2">
        <v>106</v>
      </c>
      <c r="O6" s="3"/>
    </row>
    <row r="7" spans="1:15" x14ac:dyDescent="0.25">
      <c r="A7" s="6">
        <v>3</v>
      </c>
      <c r="B7" s="2">
        <v>76</v>
      </c>
      <c r="O7" s="3"/>
    </row>
    <row r="8" spans="1:15" x14ac:dyDescent="0.25">
      <c r="A8" s="6">
        <v>4</v>
      </c>
      <c r="B8" s="2">
        <v>89</v>
      </c>
      <c r="C8" s="7">
        <f t="shared" ref="C8:C14" si="0">AVERAGE(B5:B8)</f>
        <v>86</v>
      </c>
      <c r="O8" s="3"/>
    </row>
    <row r="9" spans="1:15" x14ac:dyDescent="0.25">
      <c r="A9" s="6">
        <v>5</v>
      </c>
      <c r="B9" s="2">
        <v>106</v>
      </c>
      <c r="C9" s="7">
        <f t="shared" si="0"/>
        <v>94.25</v>
      </c>
      <c r="D9" s="7">
        <f t="shared" ref="D9:D15" si="1">C8</f>
        <v>86</v>
      </c>
      <c r="E9" s="7">
        <f t="shared" ref="E9:E14" si="2">B9-D9</f>
        <v>20</v>
      </c>
      <c r="F9" s="7">
        <f t="shared" ref="F9:F14" si="3">ABS(E9)</f>
        <v>20</v>
      </c>
      <c r="G9" s="8">
        <f t="shared" ref="G9:G14" si="4">F9/$B9</f>
        <v>0.18867924528301888</v>
      </c>
      <c r="O9" s="3"/>
    </row>
    <row r="10" spans="1:15" x14ac:dyDescent="0.25">
      <c r="A10" s="6">
        <v>6</v>
      </c>
      <c r="B10" s="2">
        <v>113</v>
      </c>
      <c r="C10" s="7">
        <f t="shared" si="0"/>
        <v>96</v>
      </c>
      <c r="D10" s="7">
        <f t="shared" si="1"/>
        <v>94.25</v>
      </c>
      <c r="E10" s="7">
        <f t="shared" si="2"/>
        <v>18.75</v>
      </c>
      <c r="F10" s="7">
        <f t="shared" si="3"/>
        <v>18.75</v>
      </c>
      <c r="G10" s="8">
        <f t="shared" si="4"/>
        <v>0.16592920353982302</v>
      </c>
      <c r="I10" s="7">
        <f>AVERAGE(B5:B10)</f>
        <v>93.833333333333329</v>
      </c>
      <c r="O10" s="3"/>
    </row>
    <row r="11" spans="1:15" x14ac:dyDescent="0.25">
      <c r="A11" s="6">
        <v>7</v>
      </c>
      <c r="B11" s="2">
        <v>96</v>
      </c>
      <c r="C11" s="7">
        <f t="shared" si="0"/>
        <v>101</v>
      </c>
      <c r="D11" s="7">
        <f t="shared" si="1"/>
        <v>96</v>
      </c>
      <c r="E11" s="7">
        <f t="shared" si="2"/>
        <v>0</v>
      </c>
      <c r="F11" s="7">
        <f t="shared" si="3"/>
        <v>0</v>
      </c>
      <c r="G11" s="8">
        <f t="shared" si="4"/>
        <v>0</v>
      </c>
      <c r="I11" s="7">
        <f>AVERAGE(B6:B11)</f>
        <v>97.666666666666671</v>
      </c>
      <c r="J11" s="7">
        <f>I10</f>
        <v>93.833333333333329</v>
      </c>
      <c r="K11" s="7">
        <f>B11-J11</f>
        <v>2.1666666666666714</v>
      </c>
      <c r="L11" s="7">
        <f>ABS(K11)</f>
        <v>2.1666666666666714</v>
      </c>
      <c r="M11" s="8">
        <f>L11/B11</f>
        <v>2.2569444444444493E-2</v>
      </c>
      <c r="O11" s="3"/>
    </row>
    <row r="12" spans="1:15" x14ac:dyDescent="0.25">
      <c r="A12" s="6">
        <v>8</v>
      </c>
      <c r="B12" s="2">
        <v>66</v>
      </c>
      <c r="C12" s="7">
        <f t="shared" si="0"/>
        <v>95.25</v>
      </c>
      <c r="D12" s="7">
        <f t="shared" si="1"/>
        <v>101</v>
      </c>
      <c r="E12" s="7">
        <f t="shared" si="2"/>
        <v>-35</v>
      </c>
      <c r="F12" s="7">
        <f t="shared" si="3"/>
        <v>35</v>
      </c>
      <c r="G12" s="8">
        <f t="shared" si="4"/>
        <v>0.53030303030303028</v>
      </c>
      <c r="I12" s="7">
        <f>AVERAGE(B7:B12)</f>
        <v>91</v>
      </c>
      <c r="J12" s="7">
        <f>I11</f>
        <v>97.666666666666671</v>
      </c>
      <c r="K12" s="7">
        <f>B12-J12</f>
        <v>-31.666666666666671</v>
      </c>
      <c r="L12" s="7">
        <f>ABS(K12)</f>
        <v>31.666666666666671</v>
      </c>
      <c r="M12" s="8">
        <f>L12/B12</f>
        <v>0.47979797979797989</v>
      </c>
      <c r="O12" s="3"/>
    </row>
    <row r="13" spans="1:15" x14ac:dyDescent="0.25">
      <c r="A13" s="6">
        <v>9</v>
      </c>
      <c r="B13" s="2">
        <v>104</v>
      </c>
      <c r="C13" s="7">
        <f t="shared" si="0"/>
        <v>94.75</v>
      </c>
      <c r="D13" s="7">
        <f t="shared" si="1"/>
        <v>95.25</v>
      </c>
      <c r="E13" s="7">
        <f t="shared" si="2"/>
        <v>8.75</v>
      </c>
      <c r="F13" s="7">
        <f t="shared" si="3"/>
        <v>8.75</v>
      </c>
      <c r="G13" s="8">
        <f t="shared" si="4"/>
        <v>8.4134615384615391E-2</v>
      </c>
      <c r="I13" s="7">
        <f>AVERAGE(B8:B13)</f>
        <v>95.666666666666671</v>
      </c>
      <c r="J13" s="7">
        <f>I12</f>
        <v>91</v>
      </c>
      <c r="K13" s="7">
        <f>B13-J13</f>
        <v>13</v>
      </c>
      <c r="L13" s="7">
        <f>ABS(K13)</f>
        <v>13</v>
      </c>
      <c r="M13" s="8">
        <f>L13/B13</f>
        <v>0.125</v>
      </c>
      <c r="O13" s="3"/>
    </row>
    <row r="14" spans="1:15" x14ac:dyDescent="0.25">
      <c r="A14" s="6">
        <v>10</v>
      </c>
      <c r="B14" s="2">
        <v>76</v>
      </c>
      <c r="C14" s="7">
        <f t="shared" si="0"/>
        <v>85.5</v>
      </c>
      <c r="D14" s="7">
        <f t="shared" si="1"/>
        <v>94.75</v>
      </c>
      <c r="E14" s="7">
        <f t="shared" si="2"/>
        <v>-18.75</v>
      </c>
      <c r="F14" s="7">
        <f t="shared" si="3"/>
        <v>18.75</v>
      </c>
      <c r="G14" s="8">
        <f t="shared" si="4"/>
        <v>0.24671052631578946</v>
      </c>
      <c r="I14" s="7">
        <f>AVERAGE(B9:B14)</f>
        <v>93.5</v>
      </c>
      <c r="J14" s="7">
        <f>I13</f>
        <v>95.666666666666671</v>
      </c>
      <c r="K14" s="7">
        <f>B14-J14</f>
        <v>-19.666666666666671</v>
      </c>
      <c r="L14" s="7">
        <f>ABS(K14)</f>
        <v>19.666666666666671</v>
      </c>
      <c r="M14" s="8">
        <f>L14/B14</f>
        <v>0.25877192982456149</v>
      </c>
      <c r="O14" s="3"/>
    </row>
    <row r="15" spans="1:15" x14ac:dyDescent="0.25">
      <c r="D15" s="7">
        <f t="shared" si="1"/>
        <v>85.5</v>
      </c>
      <c r="J15" s="7">
        <f>I14</f>
        <v>93.5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7"/>
  <sheetViews>
    <sheetView workbookViewId="0">
      <selection activeCell="O29" sqref="O29"/>
    </sheetView>
  </sheetViews>
  <sheetFormatPr defaultColWidth="8.28515625" defaultRowHeight="15" x14ac:dyDescent="0.25"/>
  <cols>
    <col min="1" max="16384" width="8.28515625" style="2"/>
  </cols>
  <sheetData>
    <row r="1" spans="1:15" x14ac:dyDescent="0.25">
      <c r="A1" s="1" t="s">
        <v>3</v>
      </c>
    </row>
    <row r="3" spans="1:15" x14ac:dyDescent="0.25">
      <c r="A3" s="3" t="s">
        <v>0</v>
      </c>
      <c r="C3" s="4" t="s">
        <v>11</v>
      </c>
      <c r="I3" s="4" t="s">
        <v>12</v>
      </c>
    </row>
    <row r="4" spans="1:15" s="3" customFormat="1" x14ac:dyDescent="0.25">
      <c r="A4" s="5" t="s">
        <v>21</v>
      </c>
      <c r="B4" s="5" t="s">
        <v>1</v>
      </c>
      <c r="C4" s="5" t="s">
        <v>20</v>
      </c>
      <c r="D4" s="5" t="s">
        <v>4</v>
      </c>
      <c r="E4" s="5" t="s">
        <v>14</v>
      </c>
      <c r="F4" s="5" t="s">
        <v>6</v>
      </c>
      <c r="G4" s="5" t="s">
        <v>7</v>
      </c>
      <c r="I4" s="5" t="s">
        <v>20</v>
      </c>
      <c r="J4" s="5" t="s">
        <v>4</v>
      </c>
      <c r="K4" s="5" t="s">
        <v>5</v>
      </c>
      <c r="L4" s="5" t="s">
        <v>6</v>
      </c>
      <c r="M4" s="5" t="s">
        <v>7</v>
      </c>
    </row>
    <row r="5" spans="1:15" x14ac:dyDescent="0.25">
      <c r="A5" s="6">
        <v>1</v>
      </c>
      <c r="B5" s="2">
        <v>73</v>
      </c>
      <c r="O5" s="3"/>
    </row>
    <row r="6" spans="1:15" x14ac:dyDescent="0.25">
      <c r="A6" s="6">
        <v>2</v>
      </c>
      <c r="B6" s="2">
        <v>106</v>
      </c>
      <c r="O6" s="3"/>
    </row>
    <row r="7" spans="1:15" x14ac:dyDescent="0.25">
      <c r="A7" s="6">
        <v>3</v>
      </c>
      <c r="B7" s="2">
        <v>76</v>
      </c>
      <c r="O7" s="3"/>
    </row>
    <row r="8" spans="1:15" x14ac:dyDescent="0.25">
      <c r="A8" s="6">
        <v>4</v>
      </c>
      <c r="B8" s="2">
        <v>89</v>
      </c>
      <c r="C8" s="7">
        <f t="shared" ref="C8:C24" si="0">AVERAGE(B5:B8)</f>
        <v>86</v>
      </c>
      <c r="O8" s="3"/>
    </row>
    <row r="9" spans="1:15" x14ac:dyDescent="0.25">
      <c r="A9" s="6">
        <v>5</v>
      </c>
      <c r="B9" s="2">
        <v>106</v>
      </c>
      <c r="C9" s="7">
        <f t="shared" si="0"/>
        <v>94.25</v>
      </c>
      <c r="D9" s="7">
        <f>C8</f>
        <v>86</v>
      </c>
      <c r="E9" s="7">
        <f>D9-B9</f>
        <v>-20</v>
      </c>
      <c r="F9" s="7">
        <f>ABS(E9)</f>
        <v>20</v>
      </c>
      <c r="G9" s="8">
        <f t="shared" ref="G9:G24" si="1">F9/$B9</f>
        <v>0.18867924528301888</v>
      </c>
      <c r="O9" s="3"/>
    </row>
    <row r="10" spans="1:15" x14ac:dyDescent="0.25">
      <c r="A10" s="6">
        <v>6</v>
      </c>
      <c r="B10" s="2">
        <v>113</v>
      </c>
      <c r="C10" s="7">
        <f t="shared" si="0"/>
        <v>96</v>
      </c>
      <c r="D10" s="7">
        <f>C9</f>
        <v>94.25</v>
      </c>
      <c r="E10" s="7">
        <f t="shared" ref="E10:E24" si="2">D10-B10</f>
        <v>-18.75</v>
      </c>
      <c r="F10" s="7">
        <f t="shared" ref="F10:F24" si="3">ABS(E10)</f>
        <v>18.75</v>
      </c>
      <c r="G10" s="8">
        <f t="shared" si="1"/>
        <v>0.16592920353982302</v>
      </c>
      <c r="I10" s="7">
        <f t="shared" ref="I10:I24" si="4">AVERAGE(B5:B10)</f>
        <v>93.833333333333329</v>
      </c>
      <c r="O10" s="3"/>
    </row>
    <row r="11" spans="1:15" x14ac:dyDescent="0.25">
      <c r="A11" s="6">
        <v>7</v>
      </c>
      <c r="B11" s="2">
        <v>96</v>
      </c>
      <c r="C11" s="7">
        <f t="shared" si="0"/>
        <v>101</v>
      </c>
      <c r="D11" s="7">
        <f t="shared" ref="D11:D24" si="5">C10</f>
        <v>96</v>
      </c>
      <c r="E11" s="7">
        <f t="shared" si="2"/>
        <v>0</v>
      </c>
      <c r="F11" s="7">
        <f t="shared" si="3"/>
        <v>0</v>
      </c>
      <c r="G11" s="8">
        <f t="shared" si="1"/>
        <v>0</v>
      </c>
      <c r="I11" s="7">
        <f t="shared" si="4"/>
        <v>97.666666666666671</v>
      </c>
      <c r="J11" s="7">
        <f>I10</f>
        <v>93.833333333333329</v>
      </c>
      <c r="K11" s="7">
        <f>J11-B11</f>
        <v>-2.1666666666666714</v>
      </c>
      <c r="L11" s="7">
        <f>ABS(K11)</f>
        <v>2.1666666666666714</v>
      </c>
      <c r="M11" s="8">
        <f>L11/B11</f>
        <v>2.2569444444444493E-2</v>
      </c>
      <c r="O11" s="3"/>
    </row>
    <row r="12" spans="1:15" x14ac:dyDescent="0.25">
      <c r="A12" s="6">
        <v>8</v>
      </c>
      <c r="B12" s="2">
        <v>66</v>
      </c>
      <c r="C12" s="7">
        <f t="shared" si="0"/>
        <v>95.25</v>
      </c>
      <c r="D12" s="7">
        <f t="shared" si="5"/>
        <v>101</v>
      </c>
      <c r="E12" s="7">
        <f t="shared" si="2"/>
        <v>35</v>
      </c>
      <c r="F12" s="7">
        <f t="shared" si="3"/>
        <v>35</v>
      </c>
      <c r="G12" s="8">
        <f t="shared" si="1"/>
        <v>0.53030303030303028</v>
      </c>
      <c r="I12" s="7">
        <f t="shared" si="4"/>
        <v>91</v>
      </c>
      <c r="J12" s="7">
        <f t="shared" ref="J12:J24" si="6">I11</f>
        <v>97.666666666666671</v>
      </c>
      <c r="K12" s="7">
        <f t="shared" ref="K12:K24" si="7">J12-B12</f>
        <v>31.666666666666671</v>
      </c>
      <c r="L12" s="7">
        <f>ABS(K12)</f>
        <v>31.666666666666671</v>
      </c>
      <c r="M12" s="8">
        <f t="shared" ref="M12:M24" si="8">L12/B12</f>
        <v>0.47979797979797989</v>
      </c>
      <c r="O12" s="3"/>
    </row>
    <row r="13" spans="1:15" x14ac:dyDescent="0.25">
      <c r="A13" s="6">
        <v>9</v>
      </c>
      <c r="B13" s="2">
        <v>104</v>
      </c>
      <c r="C13" s="7">
        <f t="shared" si="0"/>
        <v>94.75</v>
      </c>
      <c r="D13" s="7">
        <f t="shared" si="5"/>
        <v>95.25</v>
      </c>
      <c r="E13" s="7">
        <f t="shared" si="2"/>
        <v>-8.75</v>
      </c>
      <c r="F13" s="7">
        <f t="shared" si="3"/>
        <v>8.75</v>
      </c>
      <c r="G13" s="8">
        <f t="shared" si="1"/>
        <v>8.4134615384615391E-2</v>
      </c>
      <c r="I13" s="7">
        <f t="shared" si="4"/>
        <v>95.666666666666671</v>
      </c>
      <c r="J13" s="7">
        <f t="shared" si="6"/>
        <v>91</v>
      </c>
      <c r="K13" s="7">
        <f t="shared" si="7"/>
        <v>-13</v>
      </c>
      <c r="L13" s="7">
        <f t="shared" ref="L13:L22" si="9">ABS(K13)</f>
        <v>13</v>
      </c>
      <c r="M13" s="8">
        <f t="shared" si="8"/>
        <v>0.125</v>
      </c>
      <c r="O13" s="3"/>
    </row>
    <row r="14" spans="1:15" x14ac:dyDescent="0.25">
      <c r="A14" s="6">
        <v>10</v>
      </c>
      <c r="B14" s="2">
        <v>73</v>
      </c>
      <c r="C14" s="7">
        <f t="shared" si="0"/>
        <v>84.75</v>
      </c>
      <c r="D14" s="7">
        <f t="shared" si="5"/>
        <v>94.75</v>
      </c>
      <c r="E14" s="7">
        <f t="shared" si="2"/>
        <v>21.75</v>
      </c>
      <c r="F14" s="7">
        <f t="shared" si="3"/>
        <v>21.75</v>
      </c>
      <c r="G14" s="8">
        <f t="shared" si="1"/>
        <v>0.29794520547945208</v>
      </c>
      <c r="I14" s="7">
        <f t="shared" si="4"/>
        <v>93</v>
      </c>
      <c r="J14" s="7">
        <f t="shared" si="6"/>
        <v>95.666666666666671</v>
      </c>
      <c r="K14" s="7">
        <f t="shared" si="7"/>
        <v>22.666666666666671</v>
      </c>
      <c r="L14" s="7">
        <f t="shared" si="9"/>
        <v>22.666666666666671</v>
      </c>
      <c r="M14" s="8">
        <f t="shared" si="8"/>
        <v>0.31050228310502287</v>
      </c>
      <c r="O14" s="3"/>
    </row>
    <row r="15" spans="1:15" x14ac:dyDescent="0.25">
      <c r="A15" s="6">
        <v>11</v>
      </c>
      <c r="B15" s="2">
        <v>97</v>
      </c>
      <c r="C15" s="7">
        <f t="shared" si="0"/>
        <v>85</v>
      </c>
      <c r="D15" s="7">
        <f t="shared" si="5"/>
        <v>84.75</v>
      </c>
      <c r="E15" s="7">
        <f t="shared" si="2"/>
        <v>-12.25</v>
      </c>
      <c r="F15" s="7">
        <f t="shared" si="3"/>
        <v>12.25</v>
      </c>
      <c r="G15" s="8">
        <f t="shared" si="1"/>
        <v>0.12628865979381443</v>
      </c>
      <c r="I15" s="7">
        <f t="shared" si="4"/>
        <v>91.5</v>
      </c>
      <c r="J15" s="7">
        <f t="shared" si="6"/>
        <v>93</v>
      </c>
      <c r="K15" s="7">
        <f t="shared" si="7"/>
        <v>-4</v>
      </c>
      <c r="L15" s="7">
        <f t="shared" si="9"/>
        <v>4</v>
      </c>
      <c r="M15" s="8">
        <f t="shared" si="8"/>
        <v>4.1237113402061855E-2</v>
      </c>
      <c r="O15" s="3"/>
    </row>
    <row r="16" spans="1:15" x14ac:dyDescent="0.25">
      <c r="A16" s="6">
        <v>12</v>
      </c>
      <c r="B16" s="2">
        <v>112</v>
      </c>
      <c r="C16" s="7">
        <f t="shared" si="0"/>
        <v>96.5</v>
      </c>
      <c r="D16" s="7">
        <f t="shared" si="5"/>
        <v>85</v>
      </c>
      <c r="E16" s="7">
        <f t="shared" si="2"/>
        <v>-27</v>
      </c>
      <c r="F16" s="7">
        <f t="shared" si="3"/>
        <v>27</v>
      </c>
      <c r="G16" s="8">
        <f t="shared" si="1"/>
        <v>0.24107142857142858</v>
      </c>
      <c r="I16" s="7">
        <f t="shared" si="4"/>
        <v>91.333333333333329</v>
      </c>
      <c r="J16" s="7">
        <f t="shared" si="6"/>
        <v>91.5</v>
      </c>
      <c r="K16" s="7">
        <f t="shared" si="7"/>
        <v>-20.5</v>
      </c>
      <c r="L16" s="7">
        <f t="shared" si="9"/>
        <v>20.5</v>
      </c>
      <c r="M16" s="8">
        <f t="shared" si="8"/>
        <v>0.18303571428571427</v>
      </c>
      <c r="O16" s="3"/>
    </row>
    <row r="17" spans="1:15" x14ac:dyDescent="0.25">
      <c r="A17" s="6">
        <v>13</v>
      </c>
      <c r="B17" s="2">
        <v>117</v>
      </c>
      <c r="C17" s="7">
        <f t="shared" si="0"/>
        <v>99.75</v>
      </c>
      <c r="D17" s="7">
        <f t="shared" si="5"/>
        <v>96.5</v>
      </c>
      <c r="E17" s="7">
        <f t="shared" si="2"/>
        <v>-20.5</v>
      </c>
      <c r="F17" s="7">
        <f t="shared" si="3"/>
        <v>20.5</v>
      </c>
      <c r="G17" s="8">
        <f t="shared" si="1"/>
        <v>0.1752136752136752</v>
      </c>
      <c r="I17" s="7">
        <f t="shared" si="4"/>
        <v>94.833333333333329</v>
      </c>
      <c r="J17" s="7">
        <f t="shared" si="6"/>
        <v>91.333333333333329</v>
      </c>
      <c r="K17" s="7">
        <f t="shared" si="7"/>
        <v>-25.666666666666671</v>
      </c>
      <c r="L17" s="7">
        <f t="shared" si="9"/>
        <v>25.666666666666671</v>
      </c>
      <c r="M17" s="8">
        <f t="shared" si="8"/>
        <v>0.21937321937321941</v>
      </c>
      <c r="O17" s="3"/>
    </row>
    <row r="18" spans="1:15" x14ac:dyDescent="0.25">
      <c r="A18" s="6">
        <v>14</v>
      </c>
      <c r="B18" s="2">
        <v>84</v>
      </c>
      <c r="C18" s="7">
        <f t="shared" si="0"/>
        <v>102.5</v>
      </c>
      <c r="D18" s="7">
        <f t="shared" si="5"/>
        <v>99.75</v>
      </c>
      <c r="E18" s="7">
        <f t="shared" si="2"/>
        <v>15.75</v>
      </c>
      <c r="F18" s="7">
        <f t="shared" si="3"/>
        <v>15.75</v>
      </c>
      <c r="G18" s="8">
        <f t="shared" si="1"/>
        <v>0.1875</v>
      </c>
      <c r="I18" s="7">
        <f t="shared" si="4"/>
        <v>97.833333333333329</v>
      </c>
      <c r="J18" s="7">
        <f t="shared" si="6"/>
        <v>94.833333333333329</v>
      </c>
      <c r="K18" s="7">
        <f t="shared" si="7"/>
        <v>10.833333333333329</v>
      </c>
      <c r="L18" s="7">
        <f t="shared" si="9"/>
        <v>10.833333333333329</v>
      </c>
      <c r="M18" s="8">
        <f t="shared" si="8"/>
        <v>0.1289682539682539</v>
      </c>
      <c r="O18" s="3"/>
    </row>
    <row r="19" spans="1:15" x14ac:dyDescent="0.25">
      <c r="A19" s="6">
        <v>15</v>
      </c>
      <c r="B19" s="2">
        <v>79</v>
      </c>
      <c r="C19" s="7">
        <f t="shared" si="0"/>
        <v>98</v>
      </c>
      <c r="D19" s="7">
        <f t="shared" si="5"/>
        <v>102.5</v>
      </c>
      <c r="E19" s="7">
        <f t="shared" si="2"/>
        <v>23.5</v>
      </c>
      <c r="F19" s="7">
        <f t="shared" si="3"/>
        <v>23.5</v>
      </c>
      <c r="G19" s="8">
        <f>F19/$B19</f>
        <v>0.29746835443037972</v>
      </c>
      <c r="I19" s="7">
        <f t="shared" si="4"/>
        <v>93.666666666666671</v>
      </c>
      <c r="J19" s="7">
        <f t="shared" si="6"/>
        <v>97.833333333333329</v>
      </c>
      <c r="K19" s="7">
        <f t="shared" si="7"/>
        <v>18.833333333333329</v>
      </c>
      <c r="L19" s="7">
        <f t="shared" si="9"/>
        <v>18.833333333333329</v>
      </c>
      <c r="M19" s="8">
        <f t="shared" si="8"/>
        <v>0.23839662447257379</v>
      </c>
      <c r="O19" s="3"/>
    </row>
    <row r="20" spans="1:15" x14ac:dyDescent="0.25">
      <c r="A20" s="6">
        <v>16</v>
      </c>
      <c r="B20" s="2">
        <v>62</v>
      </c>
      <c r="C20" s="7">
        <f t="shared" si="0"/>
        <v>85.5</v>
      </c>
      <c r="D20" s="7">
        <f t="shared" si="5"/>
        <v>98</v>
      </c>
      <c r="E20" s="7">
        <f t="shared" si="2"/>
        <v>36</v>
      </c>
      <c r="F20" s="7">
        <f t="shared" si="3"/>
        <v>36</v>
      </c>
      <c r="G20" s="8">
        <f t="shared" si="1"/>
        <v>0.58064516129032262</v>
      </c>
      <c r="I20" s="7">
        <f t="shared" si="4"/>
        <v>91.833333333333329</v>
      </c>
      <c r="J20" s="7">
        <f t="shared" si="6"/>
        <v>93.666666666666671</v>
      </c>
      <c r="K20" s="7">
        <f t="shared" si="7"/>
        <v>31.666666666666671</v>
      </c>
      <c r="L20" s="7">
        <f t="shared" si="9"/>
        <v>31.666666666666671</v>
      </c>
      <c r="M20" s="8">
        <f t="shared" si="8"/>
        <v>0.51075268817204311</v>
      </c>
      <c r="O20" s="3"/>
    </row>
    <row r="21" spans="1:15" x14ac:dyDescent="0.25">
      <c r="A21" s="6">
        <v>17</v>
      </c>
      <c r="B21" s="2">
        <v>60</v>
      </c>
      <c r="C21" s="7">
        <f t="shared" si="0"/>
        <v>71.25</v>
      </c>
      <c r="D21" s="7">
        <f t="shared" si="5"/>
        <v>85.5</v>
      </c>
      <c r="E21" s="7">
        <f t="shared" si="2"/>
        <v>25.5</v>
      </c>
      <c r="F21" s="7">
        <f t="shared" si="3"/>
        <v>25.5</v>
      </c>
      <c r="G21" s="8">
        <f t="shared" si="1"/>
        <v>0.42499999999999999</v>
      </c>
      <c r="I21" s="7">
        <f t="shared" si="4"/>
        <v>85.666666666666671</v>
      </c>
      <c r="J21" s="7">
        <f t="shared" si="6"/>
        <v>91.833333333333329</v>
      </c>
      <c r="K21" s="7">
        <f t="shared" si="7"/>
        <v>31.833333333333329</v>
      </c>
      <c r="L21" s="7">
        <f t="shared" si="9"/>
        <v>31.833333333333329</v>
      </c>
      <c r="M21" s="8">
        <f t="shared" si="8"/>
        <v>0.53055555555555545</v>
      </c>
      <c r="O21" s="3"/>
    </row>
    <row r="22" spans="1:15" x14ac:dyDescent="0.25">
      <c r="A22" s="6">
        <v>18</v>
      </c>
      <c r="B22" s="2">
        <v>92</v>
      </c>
      <c r="C22" s="7">
        <f t="shared" si="0"/>
        <v>73.25</v>
      </c>
      <c r="D22" s="7">
        <f t="shared" si="5"/>
        <v>71.25</v>
      </c>
      <c r="E22" s="7">
        <f t="shared" si="2"/>
        <v>-20.75</v>
      </c>
      <c r="F22" s="7">
        <f t="shared" si="3"/>
        <v>20.75</v>
      </c>
      <c r="G22" s="8">
        <f t="shared" si="1"/>
        <v>0.22554347826086957</v>
      </c>
      <c r="I22" s="7">
        <f t="shared" si="4"/>
        <v>82.333333333333329</v>
      </c>
      <c r="J22" s="7">
        <f t="shared" si="6"/>
        <v>85.666666666666671</v>
      </c>
      <c r="K22" s="7">
        <f t="shared" si="7"/>
        <v>-6.3333333333333286</v>
      </c>
      <c r="L22" s="7">
        <f t="shared" si="9"/>
        <v>6.3333333333333286</v>
      </c>
      <c r="M22" s="8">
        <f t="shared" si="8"/>
        <v>6.8840579710144872E-2</v>
      </c>
      <c r="O22" s="3"/>
    </row>
    <row r="23" spans="1:15" x14ac:dyDescent="0.25">
      <c r="A23" s="6">
        <v>19</v>
      </c>
      <c r="B23" s="2">
        <v>68</v>
      </c>
      <c r="C23" s="7">
        <f t="shared" si="0"/>
        <v>70.5</v>
      </c>
      <c r="D23" s="7">
        <f t="shared" si="5"/>
        <v>73.25</v>
      </c>
      <c r="E23" s="7">
        <f t="shared" si="2"/>
        <v>5.25</v>
      </c>
      <c r="F23" s="7">
        <f t="shared" si="3"/>
        <v>5.25</v>
      </c>
      <c r="G23" s="8">
        <f t="shared" si="1"/>
        <v>7.720588235294118E-2</v>
      </c>
      <c r="I23" s="7">
        <f t="shared" si="4"/>
        <v>74.166666666666671</v>
      </c>
      <c r="J23" s="7">
        <f t="shared" si="6"/>
        <v>82.333333333333329</v>
      </c>
      <c r="K23" s="7">
        <f t="shared" si="7"/>
        <v>14.333333333333329</v>
      </c>
      <c r="L23" s="7">
        <f>ABS(K23)</f>
        <v>14.333333333333329</v>
      </c>
      <c r="M23" s="8">
        <f t="shared" si="8"/>
        <v>0.21078431372549011</v>
      </c>
      <c r="O23" s="3"/>
    </row>
    <row r="24" spans="1:15" x14ac:dyDescent="0.25">
      <c r="A24" s="6">
        <v>20</v>
      </c>
      <c r="B24" s="2">
        <v>87</v>
      </c>
      <c r="C24" s="7">
        <f t="shared" si="0"/>
        <v>76.75</v>
      </c>
      <c r="D24" s="7">
        <f t="shared" si="5"/>
        <v>70.5</v>
      </c>
      <c r="E24" s="7">
        <f t="shared" si="2"/>
        <v>-16.5</v>
      </c>
      <c r="F24" s="7">
        <f t="shared" si="3"/>
        <v>16.5</v>
      </c>
      <c r="G24" s="8">
        <f t="shared" si="1"/>
        <v>0.18965517241379309</v>
      </c>
      <c r="I24" s="7">
        <f t="shared" si="4"/>
        <v>74.666666666666671</v>
      </c>
      <c r="J24" s="7">
        <f t="shared" si="6"/>
        <v>74.166666666666671</v>
      </c>
      <c r="K24" s="7">
        <f t="shared" si="7"/>
        <v>-12.833333333333329</v>
      </c>
      <c r="L24" s="7">
        <f>ABS(K24)</f>
        <v>12.833333333333329</v>
      </c>
      <c r="M24" s="8">
        <f t="shared" si="8"/>
        <v>0.14750957854406124</v>
      </c>
      <c r="O24" s="3"/>
    </row>
    <row r="25" spans="1:15" x14ac:dyDescent="0.25">
      <c r="A25" s="6"/>
      <c r="D25" s="7"/>
      <c r="J25" s="7"/>
      <c r="K25" s="7"/>
    </row>
    <row r="26" spans="1:15" x14ac:dyDescent="0.25">
      <c r="E26" s="9" t="s">
        <v>8</v>
      </c>
      <c r="F26" s="10" t="s">
        <v>9</v>
      </c>
      <c r="G26" s="11" t="s">
        <v>10</v>
      </c>
      <c r="K26" s="9" t="s">
        <v>8</v>
      </c>
      <c r="L26" s="10" t="s">
        <v>9</v>
      </c>
      <c r="M26" s="11" t="s">
        <v>10</v>
      </c>
    </row>
    <row r="27" spans="1:15" x14ac:dyDescent="0.25">
      <c r="B27" s="12" t="s">
        <v>15</v>
      </c>
      <c r="C27" s="12"/>
      <c r="E27" s="13">
        <f>SUMSQ(E15:E24)/10</f>
        <v>477.625</v>
      </c>
      <c r="F27" s="14">
        <f>SUM(F15:F24)/10</f>
        <v>20.3</v>
      </c>
      <c r="G27" s="15">
        <f>SUM(G15:G24)/10</f>
        <v>0.25255918123272247</v>
      </c>
      <c r="H27" s="7"/>
      <c r="I27" s="7"/>
      <c r="J27" s="7"/>
      <c r="K27" s="13">
        <f>SUMSQ(K15:K24)/10</f>
        <v>399.34722222222217</v>
      </c>
      <c r="L27" s="14">
        <f>SUM(L15:L24)/10</f>
        <v>17.683333333333326</v>
      </c>
      <c r="M27" s="15">
        <f>SUM(M15:M24)/10</f>
        <v>0.22794536412091185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5"/>
  <sheetViews>
    <sheetView workbookViewId="0">
      <selection activeCell="L25" sqref="L25"/>
    </sheetView>
  </sheetViews>
  <sheetFormatPr defaultColWidth="9.140625" defaultRowHeight="15" x14ac:dyDescent="0.25"/>
  <cols>
    <col min="1" max="16384" width="9.140625" style="2"/>
  </cols>
  <sheetData>
    <row r="1" spans="1:8" x14ac:dyDescent="0.25">
      <c r="A1" s="1" t="s">
        <v>16</v>
      </c>
    </row>
    <row r="3" spans="1:8" s="12" customFormat="1" x14ac:dyDescent="0.25">
      <c r="A3" s="16" t="s">
        <v>2</v>
      </c>
      <c r="B3" s="17" t="s">
        <v>41</v>
      </c>
      <c r="C3" s="18">
        <v>1</v>
      </c>
      <c r="D3" s="18">
        <v>2</v>
      </c>
      <c r="E3" s="18">
        <v>3</v>
      </c>
      <c r="F3" s="18">
        <v>4</v>
      </c>
      <c r="G3" s="18">
        <v>5</v>
      </c>
      <c r="H3" s="16" t="s">
        <v>17</v>
      </c>
    </row>
    <row r="4" spans="1:8" x14ac:dyDescent="0.25">
      <c r="A4" s="19">
        <v>0.2</v>
      </c>
      <c r="B4" s="20" t="s">
        <v>18</v>
      </c>
      <c r="C4" s="21">
        <f>$A4^C$3</f>
        <v>0.2</v>
      </c>
      <c r="D4" s="21">
        <f>C4*(1-$A4)</f>
        <v>0.16000000000000003</v>
      </c>
      <c r="E4" s="21">
        <f t="shared" ref="E4:G5" si="0">D4*(1-$A4)</f>
        <v>0.12800000000000003</v>
      </c>
      <c r="F4" s="21">
        <f t="shared" si="0"/>
        <v>0.10240000000000003</v>
      </c>
      <c r="G4" s="21">
        <f t="shared" si="0"/>
        <v>8.1920000000000034E-2</v>
      </c>
      <c r="H4" s="22">
        <f>SUM(C4:G4)</f>
        <v>0.67232000000000014</v>
      </c>
    </row>
    <row r="5" spans="1:8" x14ac:dyDescent="0.25">
      <c r="A5" s="23">
        <v>0.6</v>
      </c>
      <c r="B5" s="24" t="s">
        <v>18</v>
      </c>
      <c r="C5" s="25">
        <f>$A5^C$3</f>
        <v>0.6</v>
      </c>
      <c r="D5" s="25">
        <f>C5*(1-$A5)</f>
        <v>0.24</v>
      </c>
      <c r="E5" s="25">
        <f t="shared" si="0"/>
        <v>9.6000000000000002E-2</v>
      </c>
      <c r="F5" s="25">
        <f t="shared" si="0"/>
        <v>3.8400000000000004E-2</v>
      </c>
      <c r="G5" s="25">
        <f t="shared" si="0"/>
        <v>1.5360000000000002E-2</v>
      </c>
      <c r="H5" s="26">
        <f>SUM(C5:G5)</f>
        <v>0.98975999999999997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O28"/>
  <sheetViews>
    <sheetView zoomScale="90" zoomScaleNormal="90" workbookViewId="0">
      <selection activeCell="O30" sqref="O30"/>
    </sheetView>
  </sheetViews>
  <sheetFormatPr defaultColWidth="8.140625" defaultRowHeight="15" x14ac:dyDescent="0.25"/>
  <cols>
    <col min="1" max="7" width="8.140625" style="2" customWidth="1"/>
    <col min="8" max="8" width="5.7109375" style="2" customWidth="1"/>
    <col min="9" max="10" width="8.140625" style="2" customWidth="1"/>
    <col min="11" max="11" width="9.140625" style="2" customWidth="1"/>
    <col min="12" max="16384" width="8.140625" style="2"/>
  </cols>
  <sheetData>
    <row r="1" spans="1:15" x14ac:dyDescent="0.25">
      <c r="A1" s="1" t="s">
        <v>19</v>
      </c>
    </row>
    <row r="2" spans="1:15" x14ac:dyDescent="0.25">
      <c r="A2" s="1"/>
    </row>
    <row r="3" spans="1:15" x14ac:dyDescent="0.25">
      <c r="B3" s="27" t="s">
        <v>2</v>
      </c>
      <c r="C3" s="28">
        <v>0.2</v>
      </c>
      <c r="D3" s="29"/>
    </row>
    <row r="4" spans="1:15" x14ac:dyDescent="0.25">
      <c r="A4" s="3" t="s">
        <v>0</v>
      </c>
      <c r="I4" s="4" t="s">
        <v>11</v>
      </c>
      <c r="J4" s="4"/>
    </row>
    <row r="5" spans="1:15" s="3" customFormat="1" x14ac:dyDescent="0.25">
      <c r="A5" s="5" t="s">
        <v>21</v>
      </c>
      <c r="B5" s="5" t="s">
        <v>1</v>
      </c>
      <c r="C5" s="5" t="s">
        <v>22</v>
      </c>
      <c r="D5" s="5" t="s">
        <v>4</v>
      </c>
      <c r="E5" s="5" t="s">
        <v>14</v>
      </c>
      <c r="F5" s="5" t="s">
        <v>6</v>
      </c>
      <c r="G5" s="5" t="s">
        <v>7</v>
      </c>
      <c r="I5" s="5" t="s">
        <v>20</v>
      </c>
      <c r="J5" s="5" t="s">
        <v>4</v>
      </c>
      <c r="K5" s="5" t="s">
        <v>5</v>
      </c>
      <c r="L5" s="5" t="s">
        <v>6</v>
      </c>
      <c r="M5" s="5" t="s">
        <v>7</v>
      </c>
    </row>
    <row r="6" spans="1:15" x14ac:dyDescent="0.25">
      <c r="A6" s="6">
        <v>1</v>
      </c>
      <c r="B6" s="2">
        <v>73</v>
      </c>
      <c r="C6" s="30">
        <v>73</v>
      </c>
      <c r="D6" s="30"/>
      <c r="O6" s="3"/>
    </row>
    <row r="7" spans="1:15" x14ac:dyDescent="0.25">
      <c r="A7" s="6">
        <v>2</v>
      </c>
      <c r="B7" s="2">
        <v>106</v>
      </c>
      <c r="C7" s="30">
        <f t="shared" ref="C7:C25" si="0">$C$3*B7+(1-$C$3)*C6</f>
        <v>79.600000000000009</v>
      </c>
      <c r="D7" s="30">
        <f>C6</f>
        <v>73</v>
      </c>
      <c r="O7" s="3"/>
    </row>
    <row r="8" spans="1:15" x14ac:dyDescent="0.25">
      <c r="A8" s="6">
        <v>3</v>
      </c>
      <c r="B8" s="2">
        <v>76</v>
      </c>
      <c r="C8" s="30">
        <f t="shared" si="0"/>
        <v>78.88000000000001</v>
      </c>
      <c r="D8" s="30">
        <f t="shared" ref="D8:D25" si="1">C7</f>
        <v>79.600000000000009</v>
      </c>
      <c r="O8" s="3"/>
    </row>
    <row r="9" spans="1:15" x14ac:dyDescent="0.25">
      <c r="A9" s="6">
        <v>4</v>
      </c>
      <c r="B9" s="2">
        <v>89</v>
      </c>
      <c r="C9" s="30">
        <f t="shared" si="0"/>
        <v>80.904000000000011</v>
      </c>
      <c r="D9" s="30">
        <f t="shared" si="1"/>
        <v>78.88000000000001</v>
      </c>
      <c r="I9" s="7">
        <f t="shared" ref="I9:I18" si="2">AVERAGE(B6:B9)</f>
        <v>86</v>
      </c>
      <c r="O9" s="3"/>
    </row>
    <row r="10" spans="1:15" x14ac:dyDescent="0.25">
      <c r="A10" s="6">
        <v>5</v>
      </c>
      <c r="B10" s="2">
        <v>106</v>
      </c>
      <c r="C10" s="30">
        <f t="shared" si="0"/>
        <v>85.923200000000008</v>
      </c>
      <c r="D10" s="30">
        <f t="shared" si="1"/>
        <v>80.904000000000011</v>
      </c>
      <c r="E10" s="7">
        <f>D10-B10</f>
        <v>-25.095999999999989</v>
      </c>
      <c r="F10" s="7">
        <f t="shared" ref="F10:F25" si="3">ABS(E10)</f>
        <v>25.095999999999989</v>
      </c>
      <c r="G10" s="8">
        <f t="shared" ref="G10:G25" si="4">F10/$B10</f>
        <v>0.23675471698113199</v>
      </c>
      <c r="I10" s="7">
        <f t="shared" si="2"/>
        <v>94.25</v>
      </c>
      <c r="J10" s="7">
        <f>I9</f>
        <v>86</v>
      </c>
      <c r="K10" s="7">
        <f>J10-B10</f>
        <v>-20</v>
      </c>
      <c r="L10" s="7">
        <f>ABS(K10)</f>
        <v>20</v>
      </c>
      <c r="M10" s="8">
        <f t="shared" ref="M10:M25" si="5">L10/$B10</f>
        <v>0.18867924528301888</v>
      </c>
      <c r="O10" s="3"/>
    </row>
    <row r="11" spans="1:15" x14ac:dyDescent="0.25">
      <c r="A11" s="6">
        <v>6</v>
      </c>
      <c r="B11" s="2">
        <v>113</v>
      </c>
      <c r="C11" s="7">
        <f t="shared" si="0"/>
        <v>91.338560000000001</v>
      </c>
      <c r="D11" s="30">
        <f t="shared" si="1"/>
        <v>85.923200000000008</v>
      </c>
      <c r="E11" s="7">
        <f>D11-B11</f>
        <v>-27.076799999999992</v>
      </c>
      <c r="F11" s="7">
        <f t="shared" si="3"/>
        <v>27.076799999999992</v>
      </c>
      <c r="G11" s="8">
        <f t="shared" si="4"/>
        <v>0.23961769911504419</v>
      </c>
      <c r="I11" s="7">
        <f t="shared" si="2"/>
        <v>96</v>
      </c>
      <c r="J11" s="7">
        <f t="shared" ref="J11:J25" si="6">I10</f>
        <v>94.25</v>
      </c>
      <c r="K11" s="7">
        <f t="shared" ref="K11:K25" si="7">J11-B11</f>
        <v>-18.75</v>
      </c>
      <c r="L11" s="7">
        <f t="shared" ref="L11:L25" si="8">ABS(K11)</f>
        <v>18.75</v>
      </c>
      <c r="M11" s="8">
        <f t="shared" si="5"/>
        <v>0.16592920353982302</v>
      </c>
      <c r="O11" s="3"/>
    </row>
    <row r="12" spans="1:15" x14ac:dyDescent="0.25">
      <c r="A12" s="6">
        <v>7</v>
      </c>
      <c r="B12" s="2">
        <v>96</v>
      </c>
      <c r="C12" s="7">
        <f t="shared" si="0"/>
        <v>92.270848000000001</v>
      </c>
      <c r="D12" s="30">
        <f t="shared" si="1"/>
        <v>91.338560000000001</v>
      </c>
      <c r="E12" s="7">
        <f t="shared" ref="E12:E25" si="9">D12-B12</f>
        <v>-4.6614399999999989</v>
      </c>
      <c r="F12" s="7">
        <f t="shared" si="3"/>
        <v>4.6614399999999989</v>
      </c>
      <c r="G12" s="8">
        <f t="shared" si="4"/>
        <v>4.8556666666666658E-2</v>
      </c>
      <c r="I12" s="7">
        <f t="shared" si="2"/>
        <v>101</v>
      </c>
      <c r="J12" s="7">
        <f t="shared" si="6"/>
        <v>96</v>
      </c>
      <c r="K12" s="7">
        <f t="shared" si="7"/>
        <v>0</v>
      </c>
      <c r="L12" s="7">
        <f t="shared" si="8"/>
        <v>0</v>
      </c>
      <c r="M12" s="8">
        <f t="shared" si="5"/>
        <v>0</v>
      </c>
      <c r="O12" s="3"/>
    </row>
    <row r="13" spans="1:15" x14ac:dyDescent="0.25">
      <c r="A13" s="6">
        <v>8</v>
      </c>
      <c r="B13" s="2">
        <v>66</v>
      </c>
      <c r="C13" s="7">
        <f t="shared" si="0"/>
        <v>87.016678400000004</v>
      </c>
      <c r="D13" s="30">
        <f t="shared" si="1"/>
        <v>92.270848000000001</v>
      </c>
      <c r="E13" s="7">
        <f t="shared" si="9"/>
        <v>26.270848000000001</v>
      </c>
      <c r="F13" s="7">
        <f t="shared" si="3"/>
        <v>26.270848000000001</v>
      </c>
      <c r="G13" s="8">
        <f t="shared" si="4"/>
        <v>0.39804315151515152</v>
      </c>
      <c r="I13" s="7">
        <f t="shared" si="2"/>
        <v>95.25</v>
      </c>
      <c r="J13" s="7">
        <f t="shared" si="6"/>
        <v>101</v>
      </c>
      <c r="K13" s="7">
        <f t="shared" si="7"/>
        <v>35</v>
      </c>
      <c r="L13" s="7">
        <f t="shared" si="8"/>
        <v>35</v>
      </c>
      <c r="M13" s="8">
        <f t="shared" si="5"/>
        <v>0.53030303030303028</v>
      </c>
      <c r="O13" s="3"/>
    </row>
    <row r="14" spans="1:15" x14ac:dyDescent="0.25">
      <c r="A14" s="6">
        <v>9</v>
      </c>
      <c r="B14" s="2">
        <v>104</v>
      </c>
      <c r="C14" s="7">
        <f t="shared" si="0"/>
        <v>90.413342720000003</v>
      </c>
      <c r="D14" s="30">
        <f t="shared" si="1"/>
        <v>87.016678400000004</v>
      </c>
      <c r="E14" s="7">
        <f t="shared" si="9"/>
        <v>-16.983321599999996</v>
      </c>
      <c r="F14" s="7">
        <f t="shared" si="3"/>
        <v>16.983321599999996</v>
      </c>
      <c r="G14" s="8">
        <f t="shared" si="4"/>
        <v>0.16330116923076921</v>
      </c>
      <c r="I14" s="7">
        <f t="shared" si="2"/>
        <v>94.75</v>
      </c>
      <c r="J14" s="7">
        <f t="shared" si="6"/>
        <v>95.25</v>
      </c>
      <c r="K14" s="7">
        <f t="shared" si="7"/>
        <v>-8.75</v>
      </c>
      <c r="L14" s="7">
        <f t="shared" si="8"/>
        <v>8.75</v>
      </c>
      <c r="M14" s="8">
        <f t="shared" si="5"/>
        <v>8.4134615384615391E-2</v>
      </c>
      <c r="O14" s="3"/>
    </row>
    <row r="15" spans="1:15" x14ac:dyDescent="0.25">
      <c r="A15" s="6">
        <v>10</v>
      </c>
      <c r="B15" s="2">
        <v>73</v>
      </c>
      <c r="C15" s="7">
        <f t="shared" si="0"/>
        <v>86.930674175999997</v>
      </c>
      <c r="D15" s="30">
        <f t="shared" si="1"/>
        <v>90.413342720000003</v>
      </c>
      <c r="E15" s="7">
        <f t="shared" si="9"/>
        <v>17.413342720000003</v>
      </c>
      <c r="F15" s="7">
        <f t="shared" si="3"/>
        <v>17.413342720000003</v>
      </c>
      <c r="G15" s="8">
        <f t="shared" si="4"/>
        <v>0.23853894136986306</v>
      </c>
      <c r="I15" s="7">
        <f t="shared" si="2"/>
        <v>84.75</v>
      </c>
      <c r="J15" s="7">
        <f t="shared" si="6"/>
        <v>94.75</v>
      </c>
      <c r="K15" s="7">
        <f t="shared" si="7"/>
        <v>21.75</v>
      </c>
      <c r="L15" s="7">
        <f t="shared" si="8"/>
        <v>21.75</v>
      </c>
      <c r="M15" s="8">
        <f t="shared" si="5"/>
        <v>0.29794520547945208</v>
      </c>
      <c r="O15" s="3"/>
    </row>
    <row r="16" spans="1:15" x14ac:dyDescent="0.25">
      <c r="A16" s="6">
        <v>11</v>
      </c>
      <c r="B16" s="2">
        <v>77</v>
      </c>
      <c r="C16" s="7">
        <f>$C$3*B16+(1-$C$3)*C15</f>
        <v>84.944539340800006</v>
      </c>
      <c r="D16" s="30">
        <f t="shared" si="1"/>
        <v>86.930674175999997</v>
      </c>
      <c r="E16" s="7">
        <f t="shared" si="9"/>
        <v>9.9306741759999966</v>
      </c>
      <c r="F16" s="7">
        <f t="shared" si="3"/>
        <v>9.9306741759999966</v>
      </c>
      <c r="G16" s="8">
        <f t="shared" si="4"/>
        <v>0.12896979449350646</v>
      </c>
      <c r="I16" s="7">
        <f t="shared" si="2"/>
        <v>80</v>
      </c>
      <c r="J16" s="7">
        <f t="shared" si="6"/>
        <v>84.75</v>
      </c>
      <c r="K16" s="7">
        <f t="shared" si="7"/>
        <v>7.75</v>
      </c>
      <c r="L16" s="7">
        <f t="shared" si="8"/>
        <v>7.75</v>
      </c>
      <c r="M16" s="8">
        <f t="shared" si="5"/>
        <v>0.10064935064935066</v>
      </c>
      <c r="O16" s="3"/>
    </row>
    <row r="17" spans="1:15" x14ac:dyDescent="0.25">
      <c r="A17" s="6">
        <v>12</v>
      </c>
      <c r="B17" s="2">
        <v>119</v>
      </c>
      <c r="C17" s="7">
        <f t="shared" si="0"/>
        <v>91.755631472640005</v>
      </c>
      <c r="D17" s="30">
        <f t="shared" si="1"/>
        <v>84.944539340800006</v>
      </c>
      <c r="E17" s="7">
        <f t="shared" si="9"/>
        <v>-34.055460659199994</v>
      </c>
      <c r="F17" s="7">
        <f t="shared" si="3"/>
        <v>34.055460659199994</v>
      </c>
      <c r="G17" s="8">
        <f t="shared" si="4"/>
        <v>0.28618034167394951</v>
      </c>
      <c r="I17" s="7">
        <f t="shared" si="2"/>
        <v>93.25</v>
      </c>
      <c r="J17" s="7">
        <f t="shared" si="6"/>
        <v>80</v>
      </c>
      <c r="K17" s="7">
        <f t="shared" si="7"/>
        <v>-39</v>
      </c>
      <c r="L17" s="7">
        <f t="shared" si="8"/>
        <v>39</v>
      </c>
      <c r="M17" s="8">
        <f t="shared" si="5"/>
        <v>0.32773109243697479</v>
      </c>
      <c r="O17" s="3"/>
    </row>
    <row r="18" spans="1:15" x14ac:dyDescent="0.25">
      <c r="A18" s="6">
        <v>13</v>
      </c>
      <c r="B18" s="2">
        <v>84</v>
      </c>
      <c r="C18" s="7">
        <f t="shared" si="0"/>
        <v>90.204505178112001</v>
      </c>
      <c r="D18" s="30">
        <f t="shared" si="1"/>
        <v>91.755631472640005</v>
      </c>
      <c r="E18" s="7">
        <f t="shared" si="9"/>
        <v>7.7556314726400046</v>
      </c>
      <c r="F18" s="7">
        <f t="shared" si="3"/>
        <v>7.7556314726400046</v>
      </c>
      <c r="G18" s="8">
        <f t="shared" si="4"/>
        <v>9.2328946102857204E-2</v>
      </c>
      <c r="I18" s="7">
        <f t="shared" si="2"/>
        <v>88.25</v>
      </c>
      <c r="J18" s="7">
        <f t="shared" si="6"/>
        <v>93.25</v>
      </c>
      <c r="K18" s="7">
        <f t="shared" si="7"/>
        <v>9.25</v>
      </c>
      <c r="L18" s="7">
        <f t="shared" si="8"/>
        <v>9.25</v>
      </c>
      <c r="M18" s="8">
        <f t="shared" si="5"/>
        <v>0.11011904761904762</v>
      </c>
      <c r="O18" s="3"/>
    </row>
    <row r="19" spans="1:15" x14ac:dyDescent="0.25">
      <c r="A19" s="6">
        <v>14</v>
      </c>
      <c r="B19" s="2">
        <v>71</v>
      </c>
      <c r="C19" s="7">
        <f t="shared" si="0"/>
        <v>86.363604142489606</v>
      </c>
      <c r="D19" s="30">
        <f t="shared" si="1"/>
        <v>90.204505178112001</v>
      </c>
      <c r="E19" s="7">
        <f t="shared" si="9"/>
        <v>19.204505178112001</v>
      </c>
      <c r="F19" s="7">
        <f t="shared" si="3"/>
        <v>19.204505178112001</v>
      </c>
      <c r="G19" s="8">
        <f t="shared" si="4"/>
        <v>0.2704859884241127</v>
      </c>
      <c r="I19" s="7">
        <f>AVERAGE(B16:B19)</f>
        <v>87.75</v>
      </c>
      <c r="J19" s="7">
        <f t="shared" si="6"/>
        <v>88.25</v>
      </c>
      <c r="K19" s="7">
        <f t="shared" si="7"/>
        <v>17.25</v>
      </c>
      <c r="L19" s="7">
        <f t="shared" si="8"/>
        <v>17.25</v>
      </c>
      <c r="M19" s="8">
        <f t="shared" si="5"/>
        <v>0.24295774647887325</v>
      </c>
      <c r="O19" s="3"/>
    </row>
    <row r="20" spans="1:15" x14ac:dyDescent="0.25">
      <c r="A20" s="6">
        <v>15</v>
      </c>
      <c r="B20" s="2">
        <v>88</v>
      </c>
      <c r="C20" s="7">
        <f t="shared" si="0"/>
        <v>86.690883313991691</v>
      </c>
      <c r="D20" s="30">
        <f t="shared" si="1"/>
        <v>86.363604142489606</v>
      </c>
      <c r="E20" s="7">
        <f t="shared" si="9"/>
        <v>-1.6363958575103936</v>
      </c>
      <c r="F20" s="7">
        <f t="shared" si="3"/>
        <v>1.6363958575103936</v>
      </c>
      <c r="G20" s="8">
        <f t="shared" si="4"/>
        <v>1.8595407471709017E-2</v>
      </c>
      <c r="I20" s="7">
        <f t="shared" ref="I20:I25" si="10">AVERAGE(B17:B20)</f>
        <v>90.5</v>
      </c>
      <c r="J20" s="7">
        <f>I19</f>
        <v>87.75</v>
      </c>
      <c r="K20" s="7">
        <f t="shared" si="7"/>
        <v>-0.25</v>
      </c>
      <c r="L20" s="7">
        <f t="shared" si="8"/>
        <v>0.25</v>
      </c>
      <c r="M20" s="8">
        <f t="shared" si="5"/>
        <v>2.840909090909091E-3</v>
      </c>
      <c r="O20" s="3"/>
    </row>
    <row r="21" spans="1:15" x14ac:dyDescent="0.25">
      <c r="A21" s="6">
        <v>16</v>
      </c>
      <c r="B21" s="2">
        <v>97</v>
      </c>
      <c r="C21" s="7">
        <f t="shared" si="0"/>
        <v>88.752706651193364</v>
      </c>
      <c r="D21" s="30">
        <f t="shared" si="1"/>
        <v>86.690883313991691</v>
      </c>
      <c r="E21" s="7">
        <f t="shared" si="9"/>
        <v>-10.309116686008309</v>
      </c>
      <c r="F21" s="7">
        <f t="shared" si="3"/>
        <v>10.309116686008309</v>
      </c>
      <c r="G21" s="8">
        <f t="shared" si="4"/>
        <v>0.10627955346400318</v>
      </c>
      <c r="I21" s="7">
        <f t="shared" si="10"/>
        <v>85</v>
      </c>
      <c r="J21" s="7">
        <f>I20</f>
        <v>90.5</v>
      </c>
      <c r="K21" s="7">
        <f t="shared" si="7"/>
        <v>-6.5</v>
      </c>
      <c r="L21" s="7">
        <f t="shared" si="8"/>
        <v>6.5</v>
      </c>
      <c r="M21" s="8">
        <f t="shared" si="5"/>
        <v>6.7010309278350513E-2</v>
      </c>
      <c r="O21" s="3"/>
    </row>
    <row r="22" spans="1:15" x14ac:dyDescent="0.25">
      <c r="A22" s="6">
        <v>17</v>
      </c>
      <c r="B22" s="2">
        <v>69</v>
      </c>
      <c r="C22" s="7">
        <f t="shared" si="0"/>
        <v>84.802165320954686</v>
      </c>
      <c r="D22" s="30">
        <f t="shared" si="1"/>
        <v>88.752706651193364</v>
      </c>
      <c r="E22" s="7">
        <f t="shared" si="9"/>
        <v>19.752706651193364</v>
      </c>
      <c r="F22" s="7">
        <f t="shared" si="3"/>
        <v>19.752706651193364</v>
      </c>
      <c r="G22" s="8">
        <f t="shared" si="4"/>
        <v>0.28627111088686036</v>
      </c>
      <c r="I22" s="7">
        <f>AVERAGE(B19:B22)</f>
        <v>81.25</v>
      </c>
      <c r="J22" s="7">
        <f t="shared" si="6"/>
        <v>85</v>
      </c>
      <c r="K22" s="7">
        <f t="shared" si="7"/>
        <v>16</v>
      </c>
      <c r="L22" s="7">
        <f t="shared" si="8"/>
        <v>16</v>
      </c>
      <c r="M22" s="8">
        <f t="shared" si="5"/>
        <v>0.2318840579710145</v>
      </c>
      <c r="O22" s="3"/>
    </row>
    <row r="23" spans="1:15" x14ac:dyDescent="0.25">
      <c r="A23" s="6">
        <v>18</v>
      </c>
      <c r="B23" s="2">
        <v>117</v>
      </c>
      <c r="C23" s="7">
        <f t="shared" si="0"/>
        <v>91.241732256763754</v>
      </c>
      <c r="D23" s="30">
        <f t="shared" si="1"/>
        <v>84.802165320954686</v>
      </c>
      <c r="E23" s="7">
        <f t="shared" si="9"/>
        <v>-32.197834679045314</v>
      </c>
      <c r="F23" s="7">
        <f t="shared" si="3"/>
        <v>32.197834679045314</v>
      </c>
      <c r="G23" s="8">
        <f t="shared" si="4"/>
        <v>0.27519516819696849</v>
      </c>
      <c r="I23" s="7">
        <f t="shared" si="10"/>
        <v>92.75</v>
      </c>
      <c r="J23" s="7">
        <f t="shared" si="6"/>
        <v>81.25</v>
      </c>
      <c r="K23" s="7">
        <f t="shared" si="7"/>
        <v>-35.75</v>
      </c>
      <c r="L23" s="7">
        <f t="shared" si="8"/>
        <v>35.75</v>
      </c>
      <c r="M23" s="8">
        <f t="shared" si="5"/>
        <v>0.30555555555555558</v>
      </c>
      <c r="O23" s="3"/>
    </row>
    <row r="24" spans="1:15" x14ac:dyDescent="0.25">
      <c r="A24" s="6">
        <v>19</v>
      </c>
      <c r="B24" s="2">
        <v>80</v>
      </c>
      <c r="C24" s="7">
        <f t="shared" si="0"/>
        <v>88.993385805411009</v>
      </c>
      <c r="D24" s="30">
        <f t="shared" si="1"/>
        <v>91.241732256763754</v>
      </c>
      <c r="E24" s="7">
        <f t="shared" si="9"/>
        <v>11.241732256763754</v>
      </c>
      <c r="F24" s="7">
        <f t="shared" si="3"/>
        <v>11.241732256763754</v>
      </c>
      <c r="G24" s="8">
        <f t="shared" si="4"/>
        <v>0.14052165320954693</v>
      </c>
      <c r="I24" s="7">
        <f t="shared" si="10"/>
        <v>90.75</v>
      </c>
      <c r="J24" s="7">
        <f t="shared" si="6"/>
        <v>92.75</v>
      </c>
      <c r="K24" s="7">
        <f t="shared" si="7"/>
        <v>12.75</v>
      </c>
      <c r="L24" s="7">
        <f t="shared" si="8"/>
        <v>12.75</v>
      </c>
      <c r="M24" s="8">
        <f t="shared" si="5"/>
        <v>0.15937499999999999</v>
      </c>
      <c r="O24" s="3"/>
    </row>
    <row r="25" spans="1:15" x14ac:dyDescent="0.25">
      <c r="A25" s="6">
        <v>20</v>
      </c>
      <c r="B25" s="2">
        <v>73</v>
      </c>
      <c r="C25" s="7">
        <f t="shared" si="0"/>
        <v>85.794708644328807</v>
      </c>
      <c r="D25" s="30">
        <f t="shared" si="1"/>
        <v>88.993385805411009</v>
      </c>
      <c r="E25" s="7">
        <f t="shared" si="9"/>
        <v>15.993385805411009</v>
      </c>
      <c r="F25" s="7">
        <f t="shared" si="3"/>
        <v>15.993385805411009</v>
      </c>
      <c r="G25" s="8">
        <f t="shared" si="4"/>
        <v>0.21908747678645218</v>
      </c>
      <c r="I25" s="7">
        <f t="shared" si="10"/>
        <v>84.75</v>
      </c>
      <c r="J25" s="7">
        <f t="shared" si="6"/>
        <v>90.75</v>
      </c>
      <c r="K25" s="7">
        <f t="shared" si="7"/>
        <v>17.75</v>
      </c>
      <c r="L25" s="7">
        <f t="shared" si="8"/>
        <v>17.75</v>
      </c>
      <c r="M25" s="8">
        <f t="shared" si="5"/>
        <v>0.24315068493150685</v>
      </c>
      <c r="O25" s="3"/>
    </row>
    <row r="26" spans="1:15" x14ac:dyDescent="0.25">
      <c r="C26" s="7"/>
      <c r="D26" s="7"/>
      <c r="I26" s="7"/>
      <c r="J26" s="7"/>
      <c r="K26" s="7"/>
      <c r="O26" s="3"/>
    </row>
    <row r="27" spans="1:15" x14ac:dyDescent="0.25">
      <c r="E27" s="9" t="s">
        <v>8</v>
      </c>
      <c r="F27" s="10" t="s">
        <v>9</v>
      </c>
      <c r="G27" s="11" t="s">
        <v>10</v>
      </c>
      <c r="K27" s="9" t="s">
        <v>8</v>
      </c>
      <c r="L27" s="10" t="s">
        <v>9</v>
      </c>
      <c r="M27" s="11" t="s">
        <v>10</v>
      </c>
    </row>
    <row r="28" spans="1:15" x14ac:dyDescent="0.25">
      <c r="B28" s="12" t="s">
        <v>24</v>
      </c>
      <c r="E28" s="13">
        <f>SUMSQ(E10:E25)/16</f>
        <v>391.99078924691014</v>
      </c>
      <c r="F28" s="14">
        <f>SUM(F10:F25)/16</f>
        <v>17.473699733867761</v>
      </c>
      <c r="G28" s="15">
        <f>SUM(G10:G25)/16</f>
        <v>0.19679548659928706</v>
      </c>
      <c r="H28" s="7"/>
      <c r="I28" s="7"/>
      <c r="J28" s="7"/>
      <c r="K28" s="13">
        <f>SUMSQ(K10:K25)/16</f>
        <v>409.0234375</v>
      </c>
      <c r="L28" s="14">
        <f>SUM(L10:L25)/16</f>
        <v>16.65625</v>
      </c>
      <c r="M28" s="15">
        <f>SUM(M10:M25)/16</f>
        <v>0.19114156587509518</v>
      </c>
    </row>
  </sheetData>
  <phoneticPr fontId="2" type="noConversion"/>
  <pageMargins left="0.75" right="0.75" top="1" bottom="1" header="0.5" footer="0.5"/>
  <headerFooter alignWithMargin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O28"/>
  <sheetViews>
    <sheetView topLeftCell="A30" workbookViewId="0">
      <selection activeCell="O48" sqref="O48"/>
    </sheetView>
  </sheetViews>
  <sheetFormatPr defaultColWidth="9.140625" defaultRowHeight="15" x14ac:dyDescent="0.25"/>
  <cols>
    <col min="1" max="4" width="8.140625" style="2" customWidth="1"/>
    <col min="5" max="5" width="8.5703125" style="2" customWidth="1"/>
    <col min="6" max="7" width="8.140625" style="2" customWidth="1"/>
    <col min="8" max="8" width="5.7109375" style="2" customWidth="1"/>
    <col min="9" max="10" width="8.140625" style="2" customWidth="1"/>
    <col min="11" max="11" width="8.5703125" style="2" customWidth="1"/>
    <col min="12" max="13" width="8.140625" style="2" customWidth="1"/>
    <col min="14" max="14" width="6.140625" style="2" customWidth="1"/>
    <col min="15" max="16384" width="9.140625" style="2"/>
  </cols>
  <sheetData>
    <row r="1" spans="1:15" x14ac:dyDescent="0.25">
      <c r="A1" s="1" t="s">
        <v>19</v>
      </c>
    </row>
    <row r="2" spans="1:15" x14ac:dyDescent="0.25">
      <c r="A2" s="1"/>
    </row>
    <row r="3" spans="1:15" x14ac:dyDescent="0.25">
      <c r="B3" s="27" t="s">
        <v>2</v>
      </c>
      <c r="C3" s="28">
        <v>0.2</v>
      </c>
      <c r="D3" s="29"/>
    </row>
    <row r="4" spans="1:15" x14ac:dyDescent="0.25">
      <c r="A4" s="3" t="s">
        <v>0</v>
      </c>
      <c r="I4" s="4" t="s">
        <v>11</v>
      </c>
      <c r="J4" s="4"/>
    </row>
    <row r="5" spans="1:15" s="3" customFormat="1" x14ac:dyDescent="0.25">
      <c r="A5" s="5" t="s">
        <v>21</v>
      </c>
      <c r="B5" s="5" t="s">
        <v>1</v>
      </c>
      <c r="C5" s="5" t="s">
        <v>22</v>
      </c>
      <c r="D5" s="5" t="s">
        <v>4</v>
      </c>
      <c r="E5" s="5" t="s">
        <v>5</v>
      </c>
      <c r="F5" s="5" t="s">
        <v>6</v>
      </c>
      <c r="G5" s="5" t="s">
        <v>7</v>
      </c>
      <c r="I5" s="5" t="s">
        <v>20</v>
      </c>
      <c r="J5" s="5" t="s">
        <v>4</v>
      </c>
      <c r="K5" s="5" t="s">
        <v>5</v>
      </c>
      <c r="L5" s="5" t="s">
        <v>6</v>
      </c>
      <c r="M5" s="5" t="s">
        <v>7</v>
      </c>
    </row>
    <row r="6" spans="1:15" x14ac:dyDescent="0.25">
      <c r="A6" s="6">
        <v>1</v>
      </c>
      <c r="B6" s="2">
        <v>73</v>
      </c>
      <c r="C6" s="30">
        <v>73</v>
      </c>
      <c r="D6" s="30"/>
      <c r="O6" s="3"/>
    </row>
    <row r="7" spans="1:15" x14ac:dyDescent="0.25">
      <c r="A7" s="6">
        <v>2</v>
      </c>
      <c r="B7" s="2">
        <v>106</v>
      </c>
      <c r="C7" s="30">
        <f t="shared" ref="C7:C25" si="0">$C$3*B7+(1-$C$3)*C6</f>
        <v>79.600000000000009</v>
      </c>
      <c r="D7" s="30">
        <f t="shared" ref="D7:D25" si="1">C6</f>
        <v>73</v>
      </c>
      <c r="O7" s="3"/>
    </row>
    <row r="8" spans="1:15" x14ac:dyDescent="0.25">
      <c r="A8" s="6">
        <v>3</v>
      </c>
      <c r="B8" s="2">
        <v>76</v>
      </c>
      <c r="C8" s="30">
        <f t="shared" si="0"/>
        <v>78.88000000000001</v>
      </c>
      <c r="D8" s="30">
        <f>C7</f>
        <v>79.600000000000009</v>
      </c>
      <c r="O8" s="3"/>
    </row>
    <row r="9" spans="1:15" x14ac:dyDescent="0.25">
      <c r="A9" s="6">
        <v>4</v>
      </c>
      <c r="B9" s="2">
        <v>89</v>
      </c>
      <c r="C9" s="30">
        <f t="shared" si="0"/>
        <v>80.904000000000011</v>
      </c>
      <c r="D9" s="30">
        <f t="shared" si="1"/>
        <v>78.88000000000001</v>
      </c>
      <c r="I9" s="7">
        <f t="shared" ref="I9:I25" si="2">AVERAGE(B6:B9)</f>
        <v>86</v>
      </c>
      <c r="O9" s="3"/>
    </row>
    <row r="10" spans="1:15" x14ac:dyDescent="0.25">
      <c r="A10" s="6">
        <v>5</v>
      </c>
      <c r="B10" s="2">
        <v>106</v>
      </c>
      <c r="C10" s="30">
        <f t="shared" si="0"/>
        <v>85.923200000000008</v>
      </c>
      <c r="D10" s="30">
        <f t="shared" si="1"/>
        <v>80.904000000000011</v>
      </c>
      <c r="E10" s="7">
        <f t="shared" ref="E10:E25" si="3">B10-D10</f>
        <v>25.095999999999989</v>
      </c>
      <c r="F10" s="7">
        <f t="shared" ref="F10:F25" si="4">ABS(E10)</f>
        <v>25.095999999999989</v>
      </c>
      <c r="G10" s="8">
        <f t="shared" ref="G10:G25" si="5">F10/$B10</f>
        <v>0.23675471698113199</v>
      </c>
      <c r="I10" s="7">
        <f t="shared" si="2"/>
        <v>94.25</v>
      </c>
      <c r="J10" s="7">
        <f t="shared" ref="J10:J25" si="6">I9</f>
        <v>86</v>
      </c>
      <c r="K10" s="7">
        <f t="shared" ref="K10:K25" si="7">B10-J10</f>
        <v>20</v>
      </c>
      <c r="L10" s="7">
        <f t="shared" ref="L10:L25" si="8">ABS(K10)</f>
        <v>20</v>
      </c>
      <c r="M10" s="8">
        <f t="shared" ref="M10:M25" si="9">L10/$B10</f>
        <v>0.18867924528301888</v>
      </c>
      <c r="O10" s="3"/>
    </row>
    <row r="11" spans="1:15" x14ac:dyDescent="0.25">
      <c r="A11" s="6">
        <v>6</v>
      </c>
      <c r="B11" s="2">
        <v>113</v>
      </c>
      <c r="C11" s="7">
        <f t="shared" si="0"/>
        <v>91.338560000000001</v>
      </c>
      <c r="D11" s="30">
        <f t="shared" si="1"/>
        <v>85.923200000000008</v>
      </c>
      <c r="E11" s="7">
        <f t="shared" si="3"/>
        <v>27.076799999999992</v>
      </c>
      <c r="F11" s="7">
        <f t="shared" si="4"/>
        <v>27.076799999999992</v>
      </c>
      <c r="G11" s="8">
        <f t="shared" si="5"/>
        <v>0.23961769911504419</v>
      </c>
      <c r="I11" s="7">
        <f t="shared" si="2"/>
        <v>96</v>
      </c>
      <c r="J11" s="7">
        <f t="shared" si="6"/>
        <v>94.25</v>
      </c>
      <c r="K11" s="7">
        <f t="shared" si="7"/>
        <v>18.75</v>
      </c>
      <c r="L11" s="7">
        <f t="shared" si="8"/>
        <v>18.75</v>
      </c>
      <c r="M11" s="8">
        <f t="shared" si="9"/>
        <v>0.16592920353982302</v>
      </c>
      <c r="O11" s="3"/>
    </row>
    <row r="12" spans="1:15" x14ac:dyDescent="0.25">
      <c r="A12" s="6">
        <v>7</v>
      </c>
      <c r="B12" s="2">
        <v>96</v>
      </c>
      <c r="C12" s="7">
        <f t="shared" si="0"/>
        <v>92.270848000000001</v>
      </c>
      <c r="D12" s="30">
        <f t="shared" si="1"/>
        <v>91.338560000000001</v>
      </c>
      <c r="E12" s="7">
        <f t="shared" si="3"/>
        <v>4.6614399999999989</v>
      </c>
      <c r="F12" s="7">
        <f t="shared" si="4"/>
        <v>4.6614399999999989</v>
      </c>
      <c r="G12" s="8">
        <f t="shared" si="5"/>
        <v>4.8556666666666658E-2</v>
      </c>
      <c r="I12" s="7">
        <f t="shared" si="2"/>
        <v>101</v>
      </c>
      <c r="J12" s="7">
        <f t="shared" si="6"/>
        <v>96</v>
      </c>
      <c r="K12" s="7">
        <f t="shared" si="7"/>
        <v>0</v>
      </c>
      <c r="L12" s="7">
        <f t="shared" si="8"/>
        <v>0</v>
      </c>
      <c r="M12" s="8">
        <f t="shared" si="9"/>
        <v>0</v>
      </c>
      <c r="O12" s="3"/>
    </row>
    <row r="13" spans="1:15" x14ac:dyDescent="0.25">
      <c r="A13" s="6">
        <v>8</v>
      </c>
      <c r="B13" s="2">
        <v>66</v>
      </c>
      <c r="C13" s="7">
        <f t="shared" si="0"/>
        <v>87.016678400000004</v>
      </c>
      <c r="D13" s="30">
        <f t="shared" si="1"/>
        <v>92.270848000000001</v>
      </c>
      <c r="E13" s="7">
        <f t="shared" si="3"/>
        <v>-26.270848000000001</v>
      </c>
      <c r="F13" s="7">
        <f t="shared" si="4"/>
        <v>26.270848000000001</v>
      </c>
      <c r="G13" s="8">
        <f t="shared" si="5"/>
        <v>0.39804315151515152</v>
      </c>
      <c r="I13" s="7">
        <f t="shared" si="2"/>
        <v>95.25</v>
      </c>
      <c r="J13" s="7">
        <f t="shared" si="6"/>
        <v>101</v>
      </c>
      <c r="K13" s="7">
        <f t="shared" si="7"/>
        <v>-35</v>
      </c>
      <c r="L13" s="7">
        <f t="shared" si="8"/>
        <v>35</v>
      </c>
      <c r="M13" s="8">
        <f t="shared" si="9"/>
        <v>0.53030303030303028</v>
      </c>
      <c r="O13" s="3"/>
    </row>
    <row r="14" spans="1:15" x14ac:dyDescent="0.25">
      <c r="A14" s="6">
        <v>9</v>
      </c>
      <c r="B14" s="2">
        <v>104</v>
      </c>
      <c r="C14" s="7">
        <f t="shared" si="0"/>
        <v>90.413342720000003</v>
      </c>
      <c r="D14" s="30">
        <f t="shared" si="1"/>
        <v>87.016678400000004</v>
      </c>
      <c r="E14" s="7">
        <f t="shared" si="3"/>
        <v>16.983321599999996</v>
      </c>
      <c r="F14" s="7">
        <f t="shared" si="4"/>
        <v>16.983321599999996</v>
      </c>
      <c r="G14" s="8">
        <f t="shared" si="5"/>
        <v>0.16330116923076921</v>
      </c>
      <c r="I14" s="7">
        <f t="shared" si="2"/>
        <v>94.75</v>
      </c>
      <c r="J14" s="7">
        <f t="shared" si="6"/>
        <v>95.25</v>
      </c>
      <c r="K14" s="7">
        <f t="shared" si="7"/>
        <v>8.75</v>
      </c>
      <c r="L14" s="7">
        <f t="shared" si="8"/>
        <v>8.75</v>
      </c>
      <c r="M14" s="8">
        <f t="shared" si="9"/>
        <v>8.4134615384615391E-2</v>
      </c>
      <c r="O14" s="3"/>
    </row>
    <row r="15" spans="1:15" x14ac:dyDescent="0.25">
      <c r="A15" s="6">
        <v>10</v>
      </c>
      <c r="B15" s="2">
        <v>73</v>
      </c>
      <c r="C15" s="7">
        <f>$C$3*B15+(1-$C$3)*C14</f>
        <v>86.930674175999997</v>
      </c>
      <c r="D15" s="30">
        <f t="shared" si="1"/>
        <v>90.413342720000003</v>
      </c>
      <c r="E15" s="7">
        <f t="shared" si="3"/>
        <v>-17.413342720000003</v>
      </c>
      <c r="F15" s="7">
        <f t="shared" si="4"/>
        <v>17.413342720000003</v>
      </c>
      <c r="G15" s="8">
        <f t="shared" si="5"/>
        <v>0.23853894136986306</v>
      </c>
      <c r="I15" s="7">
        <f t="shared" si="2"/>
        <v>84.75</v>
      </c>
      <c r="J15" s="7">
        <f t="shared" si="6"/>
        <v>94.75</v>
      </c>
      <c r="K15" s="7">
        <f t="shared" si="7"/>
        <v>-21.75</v>
      </c>
      <c r="L15" s="7">
        <f t="shared" si="8"/>
        <v>21.75</v>
      </c>
      <c r="M15" s="8">
        <f t="shared" si="9"/>
        <v>0.29794520547945208</v>
      </c>
      <c r="O15" s="3"/>
    </row>
    <row r="16" spans="1:15" x14ac:dyDescent="0.25">
      <c r="A16" s="6">
        <v>11</v>
      </c>
      <c r="B16" s="2">
        <v>77</v>
      </c>
      <c r="C16" s="7">
        <f>$C$3*B16+(1-$C$3)*C15</f>
        <v>84.944539340800006</v>
      </c>
      <c r="D16" s="30">
        <f t="shared" si="1"/>
        <v>86.930674175999997</v>
      </c>
      <c r="E16" s="7">
        <f t="shared" si="3"/>
        <v>-9.9306741759999966</v>
      </c>
      <c r="F16" s="7">
        <f t="shared" si="4"/>
        <v>9.9306741759999966</v>
      </c>
      <c r="G16" s="8">
        <f t="shared" si="5"/>
        <v>0.12896979449350646</v>
      </c>
      <c r="I16" s="7">
        <f t="shared" si="2"/>
        <v>80</v>
      </c>
      <c r="J16" s="7">
        <f t="shared" si="6"/>
        <v>84.75</v>
      </c>
      <c r="K16" s="7">
        <f t="shared" si="7"/>
        <v>-7.75</v>
      </c>
      <c r="L16" s="7">
        <f t="shared" si="8"/>
        <v>7.75</v>
      </c>
      <c r="M16" s="8">
        <f t="shared" si="9"/>
        <v>0.10064935064935066</v>
      </c>
      <c r="O16" s="3"/>
    </row>
    <row r="17" spans="1:15" x14ac:dyDescent="0.25">
      <c r="A17" s="6">
        <v>12</v>
      </c>
      <c r="B17" s="2">
        <v>119</v>
      </c>
      <c r="C17" s="7">
        <f>$C$3*B17+(1-$C$3)*C16</f>
        <v>91.755631472640005</v>
      </c>
      <c r="D17" s="30">
        <f t="shared" si="1"/>
        <v>84.944539340800006</v>
      </c>
      <c r="E17" s="7">
        <f t="shared" si="3"/>
        <v>34.055460659199994</v>
      </c>
      <c r="F17" s="7">
        <f t="shared" si="4"/>
        <v>34.055460659199994</v>
      </c>
      <c r="G17" s="8">
        <f t="shared" si="5"/>
        <v>0.28618034167394951</v>
      </c>
      <c r="I17" s="7">
        <f t="shared" si="2"/>
        <v>93.25</v>
      </c>
      <c r="J17" s="7">
        <f t="shared" si="6"/>
        <v>80</v>
      </c>
      <c r="K17" s="7">
        <f t="shared" si="7"/>
        <v>39</v>
      </c>
      <c r="L17" s="7">
        <f t="shared" si="8"/>
        <v>39</v>
      </c>
      <c r="M17" s="8">
        <f t="shared" si="9"/>
        <v>0.32773109243697479</v>
      </c>
      <c r="O17" s="3"/>
    </row>
    <row r="18" spans="1:15" x14ac:dyDescent="0.25">
      <c r="A18" s="6">
        <v>13</v>
      </c>
      <c r="B18" s="2">
        <v>84</v>
      </c>
      <c r="C18" s="7">
        <f t="shared" si="0"/>
        <v>90.204505178112001</v>
      </c>
      <c r="D18" s="30">
        <f t="shared" si="1"/>
        <v>91.755631472640005</v>
      </c>
      <c r="E18" s="7">
        <f t="shared" si="3"/>
        <v>-7.7556314726400046</v>
      </c>
      <c r="F18" s="7">
        <f t="shared" si="4"/>
        <v>7.7556314726400046</v>
      </c>
      <c r="G18" s="8">
        <f t="shared" si="5"/>
        <v>9.2328946102857204E-2</v>
      </c>
      <c r="I18" s="7">
        <f t="shared" si="2"/>
        <v>88.25</v>
      </c>
      <c r="J18" s="7">
        <f t="shared" si="6"/>
        <v>93.25</v>
      </c>
      <c r="K18" s="7">
        <f t="shared" si="7"/>
        <v>-9.25</v>
      </c>
      <c r="L18" s="7">
        <f t="shared" si="8"/>
        <v>9.25</v>
      </c>
      <c r="M18" s="8">
        <f t="shared" si="9"/>
        <v>0.11011904761904762</v>
      </c>
      <c r="O18" s="3"/>
    </row>
    <row r="19" spans="1:15" x14ac:dyDescent="0.25">
      <c r="A19" s="6">
        <v>14</v>
      </c>
      <c r="B19" s="2">
        <v>71</v>
      </c>
      <c r="C19" s="7">
        <f t="shared" si="0"/>
        <v>86.363604142489606</v>
      </c>
      <c r="D19" s="30">
        <f t="shared" si="1"/>
        <v>90.204505178112001</v>
      </c>
      <c r="E19" s="7">
        <f t="shared" si="3"/>
        <v>-19.204505178112001</v>
      </c>
      <c r="F19" s="7">
        <f t="shared" si="4"/>
        <v>19.204505178112001</v>
      </c>
      <c r="G19" s="8">
        <f t="shared" si="5"/>
        <v>0.2704859884241127</v>
      </c>
      <c r="I19" s="7">
        <f t="shared" si="2"/>
        <v>87.75</v>
      </c>
      <c r="J19" s="7">
        <f t="shared" si="6"/>
        <v>88.25</v>
      </c>
      <c r="K19" s="7">
        <f t="shared" si="7"/>
        <v>-17.25</v>
      </c>
      <c r="L19" s="7">
        <f t="shared" si="8"/>
        <v>17.25</v>
      </c>
      <c r="M19" s="8">
        <f t="shared" si="9"/>
        <v>0.24295774647887325</v>
      </c>
      <c r="O19" s="3"/>
    </row>
    <row r="20" spans="1:15" x14ac:dyDescent="0.25">
      <c r="A20" s="6">
        <v>15</v>
      </c>
      <c r="B20" s="2">
        <v>88</v>
      </c>
      <c r="C20" s="7">
        <f t="shared" si="0"/>
        <v>86.690883313991691</v>
      </c>
      <c r="D20" s="30">
        <f t="shared" si="1"/>
        <v>86.363604142489606</v>
      </c>
      <c r="E20" s="7">
        <f t="shared" si="3"/>
        <v>1.6363958575103936</v>
      </c>
      <c r="F20" s="7">
        <f t="shared" si="4"/>
        <v>1.6363958575103936</v>
      </c>
      <c r="G20" s="8">
        <f t="shared" si="5"/>
        <v>1.8595407471709017E-2</v>
      </c>
      <c r="I20" s="7">
        <f t="shared" si="2"/>
        <v>90.5</v>
      </c>
      <c r="J20" s="7">
        <f t="shared" si="6"/>
        <v>87.75</v>
      </c>
      <c r="K20" s="7">
        <f t="shared" si="7"/>
        <v>0.25</v>
      </c>
      <c r="L20" s="7">
        <f t="shared" si="8"/>
        <v>0.25</v>
      </c>
      <c r="M20" s="8">
        <f t="shared" si="9"/>
        <v>2.840909090909091E-3</v>
      </c>
      <c r="O20" s="3"/>
    </row>
    <row r="21" spans="1:15" x14ac:dyDescent="0.25">
      <c r="A21" s="6">
        <v>16</v>
      </c>
      <c r="B21" s="2">
        <v>97</v>
      </c>
      <c r="C21" s="7">
        <f t="shared" si="0"/>
        <v>88.752706651193364</v>
      </c>
      <c r="D21" s="30">
        <f t="shared" si="1"/>
        <v>86.690883313991691</v>
      </c>
      <c r="E21" s="7">
        <f t="shared" si="3"/>
        <v>10.309116686008309</v>
      </c>
      <c r="F21" s="7">
        <f t="shared" si="4"/>
        <v>10.309116686008309</v>
      </c>
      <c r="G21" s="8">
        <f t="shared" si="5"/>
        <v>0.10627955346400318</v>
      </c>
      <c r="I21" s="7">
        <f t="shared" si="2"/>
        <v>85</v>
      </c>
      <c r="J21" s="7">
        <f t="shared" si="6"/>
        <v>90.5</v>
      </c>
      <c r="K21" s="7">
        <f t="shared" si="7"/>
        <v>6.5</v>
      </c>
      <c r="L21" s="7">
        <f t="shared" si="8"/>
        <v>6.5</v>
      </c>
      <c r="M21" s="8">
        <f t="shared" si="9"/>
        <v>6.7010309278350513E-2</v>
      </c>
      <c r="O21" s="3"/>
    </row>
    <row r="22" spans="1:15" x14ac:dyDescent="0.25">
      <c r="A22" s="6">
        <v>17</v>
      </c>
      <c r="B22" s="2">
        <v>69</v>
      </c>
      <c r="C22" s="7">
        <f t="shared" si="0"/>
        <v>84.802165320954686</v>
      </c>
      <c r="D22" s="30">
        <f t="shared" si="1"/>
        <v>88.752706651193364</v>
      </c>
      <c r="E22" s="7">
        <f t="shared" si="3"/>
        <v>-19.752706651193364</v>
      </c>
      <c r="F22" s="7">
        <f t="shared" si="4"/>
        <v>19.752706651193364</v>
      </c>
      <c r="G22" s="8">
        <f t="shared" si="5"/>
        <v>0.28627111088686036</v>
      </c>
      <c r="I22" s="7">
        <f t="shared" si="2"/>
        <v>81.25</v>
      </c>
      <c r="J22" s="7">
        <f t="shared" si="6"/>
        <v>85</v>
      </c>
      <c r="K22" s="7">
        <f t="shared" si="7"/>
        <v>-16</v>
      </c>
      <c r="L22" s="7">
        <f t="shared" si="8"/>
        <v>16</v>
      </c>
      <c r="M22" s="8">
        <f t="shared" si="9"/>
        <v>0.2318840579710145</v>
      </c>
      <c r="O22" s="3"/>
    </row>
    <row r="23" spans="1:15" x14ac:dyDescent="0.25">
      <c r="A23" s="6">
        <v>18</v>
      </c>
      <c r="B23" s="2">
        <v>117</v>
      </c>
      <c r="C23" s="7">
        <f t="shared" si="0"/>
        <v>91.241732256763754</v>
      </c>
      <c r="D23" s="30">
        <f t="shared" si="1"/>
        <v>84.802165320954686</v>
      </c>
      <c r="E23" s="7">
        <f t="shared" si="3"/>
        <v>32.197834679045314</v>
      </c>
      <c r="F23" s="7">
        <f t="shared" si="4"/>
        <v>32.197834679045314</v>
      </c>
      <c r="G23" s="8">
        <f t="shared" si="5"/>
        <v>0.27519516819696849</v>
      </c>
      <c r="I23" s="7">
        <f t="shared" si="2"/>
        <v>92.75</v>
      </c>
      <c r="J23" s="7">
        <f t="shared" si="6"/>
        <v>81.25</v>
      </c>
      <c r="K23" s="7">
        <f t="shared" si="7"/>
        <v>35.75</v>
      </c>
      <c r="L23" s="7">
        <f t="shared" si="8"/>
        <v>35.75</v>
      </c>
      <c r="M23" s="8">
        <f t="shared" si="9"/>
        <v>0.30555555555555558</v>
      </c>
      <c r="O23" s="3"/>
    </row>
    <row r="24" spans="1:15" x14ac:dyDescent="0.25">
      <c r="A24" s="6">
        <v>19</v>
      </c>
      <c r="B24" s="2">
        <v>80</v>
      </c>
      <c r="C24" s="7">
        <f t="shared" si="0"/>
        <v>88.993385805411009</v>
      </c>
      <c r="D24" s="30">
        <f t="shared" si="1"/>
        <v>91.241732256763754</v>
      </c>
      <c r="E24" s="7">
        <f t="shared" si="3"/>
        <v>-11.241732256763754</v>
      </c>
      <c r="F24" s="7">
        <f t="shared" si="4"/>
        <v>11.241732256763754</v>
      </c>
      <c r="G24" s="8">
        <f t="shared" si="5"/>
        <v>0.14052165320954693</v>
      </c>
      <c r="I24" s="7">
        <f t="shared" si="2"/>
        <v>90.75</v>
      </c>
      <c r="J24" s="7">
        <f t="shared" si="6"/>
        <v>92.75</v>
      </c>
      <c r="K24" s="7">
        <f t="shared" si="7"/>
        <v>-12.75</v>
      </c>
      <c r="L24" s="7">
        <f t="shared" si="8"/>
        <v>12.75</v>
      </c>
      <c r="M24" s="8">
        <f t="shared" si="9"/>
        <v>0.15937499999999999</v>
      </c>
      <c r="O24" s="3"/>
    </row>
    <row r="25" spans="1:15" x14ac:dyDescent="0.25">
      <c r="A25" s="6">
        <v>20</v>
      </c>
      <c r="B25" s="2">
        <v>73</v>
      </c>
      <c r="C25" s="7">
        <f t="shared" si="0"/>
        <v>85.794708644328807</v>
      </c>
      <c r="D25" s="30">
        <f t="shared" si="1"/>
        <v>88.993385805411009</v>
      </c>
      <c r="E25" s="7">
        <f t="shared" si="3"/>
        <v>-15.993385805411009</v>
      </c>
      <c r="F25" s="7">
        <f t="shared" si="4"/>
        <v>15.993385805411009</v>
      </c>
      <c r="G25" s="8">
        <f t="shared" si="5"/>
        <v>0.21908747678645218</v>
      </c>
      <c r="I25" s="7">
        <f t="shared" si="2"/>
        <v>84.75</v>
      </c>
      <c r="J25" s="7">
        <f t="shared" si="6"/>
        <v>90.75</v>
      </c>
      <c r="K25" s="7">
        <f t="shared" si="7"/>
        <v>-17.75</v>
      </c>
      <c r="L25" s="7">
        <f t="shared" si="8"/>
        <v>17.75</v>
      </c>
      <c r="M25" s="8">
        <f t="shared" si="9"/>
        <v>0.24315068493150685</v>
      </c>
      <c r="O25" s="3"/>
    </row>
    <row r="26" spans="1:15" x14ac:dyDescent="0.25">
      <c r="C26" s="7"/>
      <c r="D26" s="7"/>
      <c r="I26" s="7"/>
      <c r="J26" s="7"/>
      <c r="K26" s="7"/>
      <c r="O26" s="3"/>
    </row>
    <row r="27" spans="1:15" x14ac:dyDescent="0.25">
      <c r="E27" s="9" t="s">
        <v>8</v>
      </c>
      <c r="F27" s="10" t="s">
        <v>9</v>
      </c>
      <c r="G27" s="11" t="s">
        <v>10</v>
      </c>
      <c r="K27" s="9" t="s">
        <v>8</v>
      </c>
      <c r="L27" s="10" t="s">
        <v>9</v>
      </c>
      <c r="M27" s="11" t="s">
        <v>10</v>
      </c>
    </row>
    <row r="28" spans="1:15" x14ac:dyDescent="0.25">
      <c r="B28" s="12" t="s">
        <v>15</v>
      </c>
      <c r="E28" s="13">
        <f>SUMSQ(E10:E25)/16</f>
        <v>391.99078924691014</v>
      </c>
      <c r="F28" s="14">
        <f>SUM(F10:F25)/16</f>
        <v>17.473699733867761</v>
      </c>
      <c r="G28" s="15">
        <f>SUM(G10:G25)/16</f>
        <v>0.19679548659928706</v>
      </c>
      <c r="H28" s="7"/>
      <c r="I28" s="7"/>
      <c r="J28" s="7"/>
      <c r="K28" s="13">
        <f>SUMSQ(K10:K25)/16</f>
        <v>409.0234375</v>
      </c>
      <c r="L28" s="14">
        <f>SUM(L10:L25)/16</f>
        <v>16.65625</v>
      </c>
      <c r="M28" s="15">
        <f>SUM(M10:M25)/16</f>
        <v>0.19114156587509518</v>
      </c>
    </row>
  </sheetData>
  <phoneticPr fontId="2" type="noConversion"/>
  <pageMargins left="0.75" right="0.75" top="1" bottom="1" header="0.5" footer="0.5"/>
  <headerFooter alignWithMargin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K25"/>
  <sheetViews>
    <sheetView workbookViewId="0">
      <selection activeCell="M28" sqref="M28"/>
    </sheetView>
  </sheetViews>
  <sheetFormatPr defaultColWidth="9.140625" defaultRowHeight="15" x14ac:dyDescent="0.25"/>
  <cols>
    <col min="1" max="11" width="8.140625" style="2" customWidth="1"/>
    <col min="12" max="16384" width="9.140625" style="2"/>
  </cols>
  <sheetData>
    <row r="1" spans="1:11" x14ac:dyDescent="0.25">
      <c r="A1" s="1" t="s">
        <v>19</v>
      </c>
    </row>
    <row r="2" spans="1:11" x14ac:dyDescent="0.25">
      <c r="A2" s="1"/>
    </row>
    <row r="3" spans="1:11" x14ac:dyDescent="0.25">
      <c r="B3" s="27" t="s">
        <v>2</v>
      </c>
      <c r="C3" s="28">
        <v>0.2</v>
      </c>
      <c r="D3" s="29"/>
    </row>
    <row r="4" spans="1:11" x14ac:dyDescent="0.25">
      <c r="A4" s="3" t="s">
        <v>0</v>
      </c>
    </row>
    <row r="5" spans="1:11" s="3" customFormat="1" x14ac:dyDescent="0.25">
      <c r="A5" s="5" t="s">
        <v>21</v>
      </c>
      <c r="B5" s="5" t="s">
        <v>1</v>
      </c>
      <c r="C5" s="5" t="s">
        <v>22</v>
      </c>
      <c r="D5" s="5" t="s">
        <v>4</v>
      </c>
      <c r="H5" s="9"/>
      <c r="I5" s="10"/>
      <c r="J5" s="10" t="s">
        <v>40</v>
      </c>
      <c r="K5" s="11"/>
    </row>
    <row r="6" spans="1:11" x14ac:dyDescent="0.25">
      <c r="A6" s="6">
        <v>1</v>
      </c>
      <c r="B6" s="2">
        <v>100</v>
      </c>
      <c r="C6" s="30">
        <v>0</v>
      </c>
      <c r="D6" s="30"/>
      <c r="G6" s="31">
        <f>D15</f>
        <v>83.222784000000004</v>
      </c>
      <c r="H6" s="32">
        <v>0</v>
      </c>
      <c r="I6" s="25">
        <v>50</v>
      </c>
      <c r="J6" s="25">
        <v>100</v>
      </c>
      <c r="K6" s="33">
        <v>150</v>
      </c>
    </row>
    <row r="7" spans="1:11" x14ac:dyDescent="0.25">
      <c r="A7" s="6">
        <v>2</v>
      </c>
      <c r="B7" s="2">
        <f>B6</f>
        <v>100</v>
      </c>
      <c r="C7" s="30">
        <f t="shared" ref="C7:C25" si="0">$C$3*B7+(1-$C$3)*C6</f>
        <v>20</v>
      </c>
      <c r="D7" s="30">
        <f t="shared" ref="D7:D25" si="1">C6</f>
        <v>0</v>
      </c>
      <c r="F7" s="34"/>
      <c r="G7" s="11">
        <v>0.2</v>
      </c>
      <c r="H7" s="35">
        <f t="dataTable" ref="H7:K10" dt2D="1" dtr="0" r1="C6" r2="C3"/>
        <v>83.222784000000004</v>
      </c>
      <c r="I7" s="36">
        <v>91.611392000000009</v>
      </c>
      <c r="J7" s="36">
        <v>100</v>
      </c>
      <c r="K7" s="37">
        <v>108.38860800000003</v>
      </c>
    </row>
    <row r="8" spans="1:11" x14ac:dyDescent="0.25">
      <c r="A8" s="6">
        <v>3</v>
      </c>
      <c r="B8" s="2">
        <f t="shared" ref="B8:B25" si="2">B7</f>
        <v>100</v>
      </c>
      <c r="C8" s="30">
        <f t="shared" si="0"/>
        <v>36</v>
      </c>
      <c r="D8" s="30">
        <f t="shared" si="1"/>
        <v>20</v>
      </c>
      <c r="F8" s="38" t="s">
        <v>23</v>
      </c>
      <c r="G8" s="39">
        <v>0.4</v>
      </c>
      <c r="H8" s="40">
        <v>98.32038399999999</v>
      </c>
      <c r="I8" s="41">
        <v>99.160191999999995</v>
      </c>
      <c r="J8" s="41">
        <v>100</v>
      </c>
      <c r="K8" s="42">
        <v>100.83980799999999</v>
      </c>
    </row>
    <row r="9" spans="1:11" x14ac:dyDescent="0.25">
      <c r="A9" s="6">
        <v>4</v>
      </c>
      <c r="B9" s="2">
        <f t="shared" si="2"/>
        <v>100</v>
      </c>
      <c r="C9" s="30">
        <f t="shared" si="0"/>
        <v>48.8</v>
      </c>
      <c r="D9" s="30">
        <f t="shared" si="1"/>
        <v>36</v>
      </c>
      <c r="F9" s="43"/>
      <c r="G9" s="39">
        <v>0.6</v>
      </c>
      <c r="H9" s="40">
        <v>99.934464000000006</v>
      </c>
      <c r="I9" s="41">
        <v>99.967231999999996</v>
      </c>
      <c r="J9" s="41">
        <v>100</v>
      </c>
      <c r="K9" s="42">
        <v>100.032768</v>
      </c>
    </row>
    <row r="10" spans="1:11" x14ac:dyDescent="0.25">
      <c r="A10" s="6">
        <v>5</v>
      </c>
      <c r="B10" s="2">
        <f t="shared" si="2"/>
        <v>100</v>
      </c>
      <c r="C10" s="30">
        <f t="shared" si="0"/>
        <v>59.04</v>
      </c>
      <c r="D10" s="30">
        <f t="shared" si="1"/>
        <v>48.8</v>
      </c>
      <c r="F10" s="32"/>
      <c r="G10" s="44">
        <v>0.8</v>
      </c>
      <c r="H10" s="13">
        <v>99.999743999999993</v>
      </c>
      <c r="I10" s="14">
        <v>99.999871999999996</v>
      </c>
      <c r="J10" s="14">
        <v>100</v>
      </c>
      <c r="K10" s="45">
        <v>100.00012799999999</v>
      </c>
    </row>
    <row r="11" spans="1:11" x14ac:dyDescent="0.25">
      <c r="A11" s="6">
        <v>6</v>
      </c>
      <c r="B11" s="2">
        <f t="shared" si="2"/>
        <v>100</v>
      </c>
      <c r="C11" s="7">
        <f t="shared" si="0"/>
        <v>67.231999999999999</v>
      </c>
      <c r="D11" s="30">
        <f t="shared" si="1"/>
        <v>59.04</v>
      </c>
      <c r="G11" s="3"/>
    </row>
    <row r="12" spans="1:11" x14ac:dyDescent="0.25">
      <c r="A12" s="6">
        <v>7</v>
      </c>
      <c r="B12" s="2">
        <f t="shared" si="2"/>
        <v>100</v>
      </c>
      <c r="C12" s="7">
        <f t="shared" si="0"/>
        <v>73.785600000000002</v>
      </c>
      <c r="D12" s="30">
        <f t="shared" si="1"/>
        <v>67.231999999999999</v>
      </c>
      <c r="G12" s="3"/>
    </row>
    <row r="13" spans="1:11" x14ac:dyDescent="0.25">
      <c r="A13" s="6">
        <v>8</v>
      </c>
      <c r="B13" s="2">
        <f t="shared" si="2"/>
        <v>100</v>
      </c>
      <c r="C13" s="7">
        <f t="shared" si="0"/>
        <v>79.028480000000002</v>
      </c>
      <c r="D13" s="30">
        <f t="shared" si="1"/>
        <v>73.785600000000002</v>
      </c>
      <c r="G13" s="3"/>
    </row>
    <row r="14" spans="1:11" x14ac:dyDescent="0.25">
      <c r="A14" s="6">
        <v>9</v>
      </c>
      <c r="B14" s="2">
        <f t="shared" si="2"/>
        <v>100</v>
      </c>
      <c r="C14" s="7">
        <f t="shared" si="0"/>
        <v>83.222784000000004</v>
      </c>
      <c r="D14" s="30">
        <f t="shared" si="1"/>
        <v>79.028480000000002</v>
      </c>
      <c r="G14" s="3"/>
    </row>
    <row r="15" spans="1:11" x14ac:dyDescent="0.25">
      <c r="A15" s="6">
        <v>10</v>
      </c>
      <c r="B15" s="2">
        <f t="shared" si="2"/>
        <v>100</v>
      </c>
      <c r="C15" s="7">
        <f t="shared" si="0"/>
        <v>86.578227200000001</v>
      </c>
      <c r="D15" s="46">
        <f t="shared" si="1"/>
        <v>83.222784000000004</v>
      </c>
      <c r="G15" s="3"/>
    </row>
    <row r="16" spans="1:11" x14ac:dyDescent="0.25">
      <c r="A16" s="6">
        <v>11</v>
      </c>
      <c r="B16" s="2">
        <f t="shared" si="2"/>
        <v>100</v>
      </c>
      <c r="C16" s="7">
        <f t="shared" si="0"/>
        <v>89.262581760000003</v>
      </c>
      <c r="D16" s="30">
        <f t="shared" si="1"/>
        <v>86.578227200000001</v>
      </c>
      <c r="G16" s="3"/>
    </row>
    <row r="17" spans="1:7" x14ac:dyDescent="0.25">
      <c r="A17" s="6">
        <v>12</v>
      </c>
      <c r="B17" s="2">
        <f t="shared" si="2"/>
        <v>100</v>
      </c>
      <c r="C17" s="7">
        <f t="shared" si="0"/>
        <v>91.410065408000008</v>
      </c>
      <c r="D17" s="30">
        <f t="shared" si="1"/>
        <v>89.262581760000003</v>
      </c>
      <c r="G17" s="3"/>
    </row>
    <row r="18" spans="1:7" x14ac:dyDescent="0.25">
      <c r="A18" s="6">
        <v>13</v>
      </c>
      <c r="B18" s="2">
        <f t="shared" si="2"/>
        <v>100</v>
      </c>
      <c r="C18" s="7">
        <f t="shared" si="0"/>
        <v>93.12805232640001</v>
      </c>
      <c r="D18" s="30">
        <f t="shared" si="1"/>
        <v>91.410065408000008</v>
      </c>
      <c r="G18" s="3"/>
    </row>
    <row r="19" spans="1:7" x14ac:dyDescent="0.25">
      <c r="A19" s="6">
        <v>14</v>
      </c>
      <c r="B19" s="2">
        <f t="shared" si="2"/>
        <v>100</v>
      </c>
      <c r="C19" s="7">
        <f t="shared" si="0"/>
        <v>94.502441861120005</v>
      </c>
      <c r="D19" s="30">
        <f t="shared" si="1"/>
        <v>93.12805232640001</v>
      </c>
      <c r="G19" s="3"/>
    </row>
    <row r="20" spans="1:7" x14ac:dyDescent="0.25">
      <c r="A20" s="6">
        <v>15</v>
      </c>
      <c r="B20" s="2">
        <f t="shared" si="2"/>
        <v>100</v>
      </c>
      <c r="C20" s="7">
        <f t="shared" si="0"/>
        <v>95.601953488896001</v>
      </c>
      <c r="D20" s="30">
        <f t="shared" si="1"/>
        <v>94.502441861120005</v>
      </c>
      <c r="G20" s="3"/>
    </row>
    <row r="21" spans="1:7" x14ac:dyDescent="0.25">
      <c r="A21" s="6">
        <v>16</v>
      </c>
      <c r="B21" s="2">
        <f t="shared" si="2"/>
        <v>100</v>
      </c>
      <c r="C21" s="7">
        <f t="shared" si="0"/>
        <v>96.481562791116801</v>
      </c>
      <c r="D21" s="30">
        <f t="shared" si="1"/>
        <v>95.601953488896001</v>
      </c>
      <c r="G21" s="3"/>
    </row>
    <row r="22" spans="1:7" x14ac:dyDescent="0.25">
      <c r="A22" s="6">
        <v>17</v>
      </c>
      <c r="B22" s="2">
        <f t="shared" si="2"/>
        <v>100</v>
      </c>
      <c r="C22" s="7">
        <f t="shared" si="0"/>
        <v>97.185250232893452</v>
      </c>
      <c r="D22" s="30">
        <f t="shared" si="1"/>
        <v>96.481562791116801</v>
      </c>
      <c r="G22" s="3"/>
    </row>
    <row r="23" spans="1:7" x14ac:dyDescent="0.25">
      <c r="A23" s="6">
        <v>18</v>
      </c>
      <c r="B23" s="2">
        <f t="shared" si="2"/>
        <v>100</v>
      </c>
      <c r="C23" s="7">
        <f t="shared" si="0"/>
        <v>97.748200186314762</v>
      </c>
      <c r="D23" s="30">
        <f t="shared" si="1"/>
        <v>97.185250232893452</v>
      </c>
      <c r="G23" s="3"/>
    </row>
    <row r="24" spans="1:7" x14ac:dyDescent="0.25">
      <c r="A24" s="6">
        <v>19</v>
      </c>
      <c r="B24" s="2">
        <f t="shared" si="2"/>
        <v>100</v>
      </c>
      <c r="C24" s="7">
        <f t="shared" si="0"/>
        <v>98.198560149051815</v>
      </c>
      <c r="D24" s="30">
        <f t="shared" si="1"/>
        <v>97.748200186314762</v>
      </c>
      <c r="G24" s="3"/>
    </row>
    <row r="25" spans="1:7" x14ac:dyDescent="0.25">
      <c r="A25" s="6">
        <v>20</v>
      </c>
      <c r="B25" s="2">
        <f t="shared" si="2"/>
        <v>100</v>
      </c>
      <c r="C25" s="7">
        <f t="shared" si="0"/>
        <v>98.55884811924146</v>
      </c>
      <c r="D25" s="30">
        <f t="shared" si="1"/>
        <v>98.198560149051815</v>
      </c>
      <c r="G25" s="3"/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I35"/>
  <sheetViews>
    <sheetView zoomScaleNormal="100" workbookViewId="0">
      <pane ySplit="6030" topLeftCell="A29" activePane="bottomLeft"/>
      <selection activeCell="D1" sqref="D1"/>
      <selection pane="bottomLeft" activeCell="K33" sqref="K33"/>
    </sheetView>
  </sheetViews>
  <sheetFormatPr defaultColWidth="8.140625" defaultRowHeight="15" x14ac:dyDescent="0.25"/>
  <cols>
    <col min="1" max="5" width="8.140625" style="2" customWidth="1"/>
    <col min="6" max="8" width="8.140625" style="2"/>
    <col min="9" max="9" width="12.140625" style="2" customWidth="1"/>
    <col min="10" max="16384" width="8.140625" style="2"/>
  </cols>
  <sheetData>
    <row r="1" spans="1:9" x14ac:dyDescent="0.25">
      <c r="A1" s="1" t="s">
        <v>25</v>
      </c>
      <c r="E1" s="47" t="s">
        <v>26</v>
      </c>
      <c r="F1" s="48">
        <v>10</v>
      </c>
    </row>
    <row r="2" spans="1:9" x14ac:dyDescent="0.25">
      <c r="A2" s="1"/>
    </row>
    <row r="3" spans="1:9" x14ac:dyDescent="0.25">
      <c r="B3" s="27" t="s">
        <v>2</v>
      </c>
      <c r="C3" s="28">
        <v>0.2</v>
      </c>
      <c r="D3" s="29"/>
    </row>
    <row r="4" spans="1:9" x14ac:dyDescent="0.25">
      <c r="A4" s="3" t="s">
        <v>0</v>
      </c>
    </row>
    <row r="5" spans="1:9" s="3" customFormat="1" x14ac:dyDescent="0.25">
      <c r="A5" s="5" t="s">
        <v>21</v>
      </c>
      <c r="B5" s="5" t="s">
        <v>1</v>
      </c>
      <c r="C5" s="5" t="s">
        <v>22</v>
      </c>
      <c r="D5" s="5" t="s">
        <v>4</v>
      </c>
      <c r="E5" s="5" t="s">
        <v>14</v>
      </c>
    </row>
    <row r="6" spans="1:9" x14ac:dyDescent="0.25">
      <c r="A6" s="6">
        <v>1</v>
      </c>
      <c r="B6" s="6">
        <v>100</v>
      </c>
      <c r="C6" s="30">
        <v>100</v>
      </c>
      <c r="D6" s="30"/>
      <c r="G6" s="49" t="s">
        <v>27</v>
      </c>
      <c r="H6" s="50"/>
      <c r="I6" s="55"/>
    </row>
    <row r="7" spans="1:9" x14ac:dyDescent="0.25">
      <c r="A7" s="6">
        <v>2</v>
      </c>
      <c r="B7" s="6">
        <v>100</v>
      </c>
      <c r="C7" s="30">
        <f>$C$3*B7+(1-$C$3)*C6</f>
        <v>100</v>
      </c>
      <c r="D7" s="30"/>
      <c r="G7" s="47" t="s">
        <v>28</v>
      </c>
      <c r="H7" s="28" t="s">
        <v>14</v>
      </c>
    </row>
    <row r="8" spans="1:9" x14ac:dyDescent="0.25">
      <c r="A8" s="6">
        <v>3</v>
      </c>
      <c r="B8" s="6">
        <v>100</v>
      </c>
      <c r="C8" s="30">
        <f t="shared" ref="C8:C25" si="0">$C$3*B8+(1-$C$3)*C7</f>
        <v>100</v>
      </c>
      <c r="D8" s="30">
        <f>C7</f>
        <v>100</v>
      </c>
      <c r="E8" s="7">
        <f>D8-B8</f>
        <v>0</v>
      </c>
      <c r="G8" s="43"/>
      <c r="H8" s="52">
        <f>E30</f>
        <v>-49.631065118525726</v>
      </c>
    </row>
    <row r="9" spans="1:9" x14ac:dyDescent="0.25">
      <c r="A9" s="6">
        <v>4</v>
      </c>
      <c r="B9" s="6">
        <f>B8+$F$1</f>
        <v>110</v>
      </c>
      <c r="C9" s="30">
        <f t="shared" si="0"/>
        <v>102</v>
      </c>
      <c r="D9" s="30">
        <f t="shared" ref="D9:D30" si="1">C8</f>
        <v>100</v>
      </c>
      <c r="E9" s="7">
        <f>D9-B9</f>
        <v>-10</v>
      </c>
      <c r="G9" s="43">
        <v>0.1</v>
      </c>
      <c r="H9" s="42">
        <v>-90.152290978163848</v>
      </c>
    </row>
    <row r="10" spans="1:9" x14ac:dyDescent="0.25">
      <c r="A10" s="6">
        <v>5</v>
      </c>
      <c r="B10" s="6">
        <f t="shared" ref="B10:B25" si="2">B9+$F$1</f>
        <v>120</v>
      </c>
      <c r="C10" s="30">
        <f t="shared" si="0"/>
        <v>105.60000000000001</v>
      </c>
      <c r="D10" s="30">
        <f t="shared" si="1"/>
        <v>102</v>
      </c>
      <c r="E10" s="7">
        <f t="shared" ref="E10:E30" si="3">D10-B10</f>
        <v>-18</v>
      </c>
      <c r="G10" s="43">
        <v>0.2</v>
      </c>
      <c r="H10" s="42">
        <v>-49.631065118525726</v>
      </c>
    </row>
    <row r="11" spans="1:9" x14ac:dyDescent="0.25">
      <c r="A11" s="6">
        <v>6</v>
      </c>
      <c r="B11" s="6">
        <f t="shared" si="2"/>
        <v>130</v>
      </c>
      <c r="C11" s="30">
        <f t="shared" si="0"/>
        <v>110.48000000000002</v>
      </c>
      <c r="D11" s="30">
        <f t="shared" si="1"/>
        <v>105.60000000000001</v>
      </c>
      <c r="E11" s="7">
        <f t="shared" si="3"/>
        <v>-24.399999999999991</v>
      </c>
      <c r="G11" s="43">
        <v>0.3</v>
      </c>
      <c r="H11" s="42">
        <v>-33.320300596504751</v>
      </c>
    </row>
    <row r="12" spans="1:9" x14ac:dyDescent="0.25">
      <c r="A12" s="6">
        <v>7</v>
      </c>
      <c r="B12" s="6">
        <f t="shared" si="2"/>
        <v>140</v>
      </c>
      <c r="C12" s="30">
        <f t="shared" si="0"/>
        <v>116.38400000000001</v>
      </c>
      <c r="D12" s="30">
        <f t="shared" si="1"/>
        <v>110.48000000000002</v>
      </c>
      <c r="E12" s="7">
        <f t="shared" si="3"/>
        <v>-29.519999999999982</v>
      </c>
      <c r="G12" s="43">
        <v>0.4</v>
      </c>
      <c r="H12" s="42">
        <v>-24.999670945740377</v>
      </c>
    </row>
    <row r="13" spans="1:9" x14ac:dyDescent="0.25">
      <c r="A13" s="6">
        <v>8</v>
      </c>
      <c r="B13" s="6">
        <f t="shared" si="2"/>
        <v>150</v>
      </c>
      <c r="C13" s="30">
        <f t="shared" si="0"/>
        <v>123.10720000000002</v>
      </c>
      <c r="D13" s="30">
        <f t="shared" si="1"/>
        <v>116.38400000000001</v>
      </c>
      <c r="E13" s="7">
        <f t="shared" si="3"/>
        <v>-33.615999999999985</v>
      </c>
      <c r="G13" s="43">
        <v>0.5</v>
      </c>
      <c r="H13" s="42">
        <v>-19.999995231628418</v>
      </c>
    </row>
    <row r="14" spans="1:9" x14ac:dyDescent="0.25">
      <c r="A14" s="6">
        <v>9</v>
      </c>
      <c r="B14" s="6">
        <f t="shared" si="2"/>
        <v>160</v>
      </c>
      <c r="C14" s="30">
        <f t="shared" si="0"/>
        <v>130.48576000000003</v>
      </c>
      <c r="D14" s="30">
        <f t="shared" si="1"/>
        <v>123.10720000000002</v>
      </c>
      <c r="E14" s="7">
        <f t="shared" si="3"/>
        <v>-36.89279999999998</v>
      </c>
      <c r="G14" s="43">
        <v>0.6</v>
      </c>
      <c r="H14" s="42">
        <v>-16.666666637346339</v>
      </c>
    </row>
    <row r="15" spans="1:9" x14ac:dyDescent="0.25">
      <c r="A15" s="6">
        <v>10</v>
      </c>
      <c r="B15" s="6">
        <f t="shared" si="2"/>
        <v>170</v>
      </c>
      <c r="C15" s="30">
        <f t="shared" si="0"/>
        <v>138.38860800000003</v>
      </c>
      <c r="D15" s="30">
        <f t="shared" si="1"/>
        <v>130.48576000000003</v>
      </c>
      <c r="E15" s="7">
        <f t="shared" si="3"/>
        <v>-39.514239999999972</v>
      </c>
      <c r="G15" s="43">
        <v>0.7</v>
      </c>
      <c r="H15" s="42">
        <v>-14.285714285669428</v>
      </c>
    </row>
    <row r="16" spans="1:9" x14ac:dyDescent="0.25">
      <c r="A16" s="6">
        <v>11</v>
      </c>
      <c r="B16" s="6">
        <f t="shared" si="2"/>
        <v>180</v>
      </c>
      <c r="C16" s="30">
        <f t="shared" si="0"/>
        <v>146.71088640000005</v>
      </c>
      <c r="D16" s="30">
        <f t="shared" si="1"/>
        <v>138.38860800000003</v>
      </c>
      <c r="E16" s="7">
        <f t="shared" si="3"/>
        <v>-41.611391999999967</v>
      </c>
      <c r="G16" s="43">
        <v>0.8</v>
      </c>
      <c r="H16" s="42">
        <v>-12.5</v>
      </c>
    </row>
    <row r="17" spans="1:8" x14ac:dyDescent="0.25">
      <c r="A17" s="6">
        <v>12</v>
      </c>
      <c r="B17" s="6">
        <f t="shared" si="2"/>
        <v>190</v>
      </c>
      <c r="C17" s="30">
        <f t="shared" si="0"/>
        <v>155.36870912000006</v>
      </c>
      <c r="D17" s="30">
        <f t="shared" si="1"/>
        <v>146.71088640000005</v>
      </c>
      <c r="E17" s="7">
        <f t="shared" si="3"/>
        <v>-43.289113599999951</v>
      </c>
      <c r="G17" s="32">
        <v>0.9</v>
      </c>
      <c r="H17" s="45">
        <v>-11.111111111111143</v>
      </c>
    </row>
    <row r="18" spans="1:8" x14ac:dyDescent="0.25">
      <c r="A18" s="6">
        <v>13</v>
      </c>
      <c r="B18" s="6">
        <f t="shared" si="2"/>
        <v>200</v>
      </c>
      <c r="C18" s="30">
        <f t="shared" si="0"/>
        <v>164.29496729600004</v>
      </c>
      <c r="D18" s="30">
        <f t="shared" si="1"/>
        <v>155.36870912000006</v>
      </c>
      <c r="E18" s="7">
        <f t="shared" si="3"/>
        <v>-44.631290879999938</v>
      </c>
    </row>
    <row r="19" spans="1:8" x14ac:dyDescent="0.25">
      <c r="A19" s="6">
        <v>14</v>
      </c>
      <c r="B19" s="6">
        <f t="shared" si="2"/>
        <v>210</v>
      </c>
      <c r="C19" s="30">
        <f t="shared" si="0"/>
        <v>173.43597383680003</v>
      </c>
      <c r="D19" s="30">
        <f t="shared" si="1"/>
        <v>164.29496729600004</v>
      </c>
      <c r="E19" s="7">
        <f t="shared" si="3"/>
        <v>-45.705032703999962</v>
      </c>
    </row>
    <row r="20" spans="1:8" x14ac:dyDescent="0.25">
      <c r="A20" s="6">
        <v>15</v>
      </c>
      <c r="B20" s="6">
        <f t="shared" si="2"/>
        <v>220</v>
      </c>
      <c r="C20" s="30">
        <f t="shared" si="0"/>
        <v>182.74877906944002</v>
      </c>
      <c r="D20" s="30">
        <f t="shared" si="1"/>
        <v>173.43597383680003</v>
      </c>
      <c r="E20" s="7">
        <f t="shared" si="3"/>
        <v>-46.564026163199969</v>
      </c>
    </row>
    <row r="21" spans="1:8" x14ac:dyDescent="0.25">
      <c r="A21" s="6">
        <v>16</v>
      </c>
      <c r="B21" s="6">
        <f t="shared" si="2"/>
        <v>230</v>
      </c>
      <c r="C21" s="30">
        <f t="shared" si="0"/>
        <v>192.19902325555202</v>
      </c>
      <c r="D21" s="30">
        <f t="shared" si="1"/>
        <v>182.74877906944002</v>
      </c>
      <c r="E21" s="7">
        <f t="shared" si="3"/>
        <v>-47.251220930559981</v>
      </c>
    </row>
    <row r="22" spans="1:8" x14ac:dyDescent="0.25">
      <c r="A22" s="6">
        <v>17</v>
      </c>
      <c r="B22" s="6">
        <f t="shared" si="2"/>
        <v>240</v>
      </c>
      <c r="C22" s="30">
        <f t="shared" si="0"/>
        <v>201.75921860444163</v>
      </c>
      <c r="D22" s="30">
        <f t="shared" si="1"/>
        <v>192.19902325555202</v>
      </c>
      <c r="E22" s="7">
        <f t="shared" si="3"/>
        <v>-47.800976744447979</v>
      </c>
    </row>
    <row r="23" spans="1:8" x14ac:dyDescent="0.25">
      <c r="A23" s="6">
        <v>18</v>
      </c>
      <c r="B23" s="6">
        <f t="shared" si="2"/>
        <v>250</v>
      </c>
      <c r="C23" s="30">
        <f t="shared" si="0"/>
        <v>211.4073748835533</v>
      </c>
      <c r="D23" s="30">
        <f t="shared" si="1"/>
        <v>201.75921860444163</v>
      </c>
      <c r="E23" s="7">
        <f t="shared" si="3"/>
        <v>-48.240781395558372</v>
      </c>
    </row>
    <row r="24" spans="1:8" x14ac:dyDescent="0.25">
      <c r="A24" s="6">
        <v>19</v>
      </c>
      <c r="B24" s="6">
        <f t="shared" si="2"/>
        <v>260</v>
      </c>
      <c r="C24" s="30">
        <f t="shared" si="0"/>
        <v>221.12589990684265</v>
      </c>
      <c r="D24" s="30">
        <f t="shared" si="1"/>
        <v>211.4073748835533</v>
      </c>
      <c r="E24" s="7">
        <f t="shared" si="3"/>
        <v>-48.592625116446698</v>
      </c>
    </row>
    <row r="25" spans="1:8" x14ac:dyDescent="0.25">
      <c r="A25" s="6">
        <v>20</v>
      </c>
      <c r="B25" s="6">
        <f t="shared" si="2"/>
        <v>270</v>
      </c>
      <c r="C25" s="30">
        <f t="shared" si="0"/>
        <v>230.90071992547414</v>
      </c>
      <c r="D25" s="30">
        <f t="shared" si="1"/>
        <v>221.12589990684265</v>
      </c>
      <c r="E25" s="7">
        <f t="shared" si="3"/>
        <v>-48.874100093157352</v>
      </c>
    </row>
    <row r="26" spans="1:8" x14ac:dyDescent="0.25">
      <c r="A26" s="6">
        <v>21</v>
      </c>
      <c r="B26" s="6">
        <f>B25+$F$1</f>
        <v>280</v>
      </c>
      <c r="C26" s="30">
        <f>$C$3*B26+(1-$C$3)*C25</f>
        <v>240.72057594037932</v>
      </c>
      <c r="D26" s="30">
        <f t="shared" si="1"/>
        <v>230.90071992547414</v>
      </c>
      <c r="E26" s="7">
        <f t="shared" si="3"/>
        <v>-49.099280074525865</v>
      </c>
    </row>
    <row r="27" spans="1:8" x14ac:dyDescent="0.25">
      <c r="A27" s="6">
        <v>22</v>
      </c>
      <c r="B27" s="6">
        <f>B26+$F$1</f>
        <v>290</v>
      </c>
      <c r="C27" s="30">
        <f>$C$3*B27+(1-$C$3)*C26</f>
        <v>250.57646075230346</v>
      </c>
      <c r="D27" s="30">
        <f t="shared" si="1"/>
        <v>240.72057594037932</v>
      </c>
      <c r="E27" s="7">
        <f t="shared" si="3"/>
        <v>-49.279424059620681</v>
      </c>
    </row>
    <row r="28" spans="1:8" x14ac:dyDescent="0.25">
      <c r="A28" s="6">
        <v>23</v>
      </c>
      <c r="B28" s="6">
        <f>B27+$F$1</f>
        <v>300</v>
      </c>
      <c r="C28" s="30">
        <f>$C$3*B28+(1-$C$3)*C27</f>
        <v>260.46116860184281</v>
      </c>
      <c r="D28" s="30">
        <f t="shared" si="1"/>
        <v>250.57646075230346</v>
      </c>
      <c r="E28" s="7">
        <f t="shared" si="3"/>
        <v>-49.423539247696539</v>
      </c>
    </row>
    <row r="29" spans="1:8" x14ac:dyDescent="0.25">
      <c r="A29" s="6">
        <v>24</v>
      </c>
      <c r="B29" s="6">
        <f>B28+$F$1</f>
        <v>310</v>
      </c>
      <c r="C29" s="30">
        <f>$C$3*B29+(1-$C$3)*C28</f>
        <v>270.36893488147427</v>
      </c>
      <c r="D29" s="30">
        <f t="shared" si="1"/>
        <v>260.46116860184281</v>
      </c>
      <c r="E29" s="7">
        <f t="shared" si="3"/>
        <v>-49.538831398157186</v>
      </c>
    </row>
    <row r="30" spans="1:8" x14ac:dyDescent="0.25">
      <c r="A30" s="6">
        <v>25</v>
      </c>
      <c r="B30" s="6">
        <f>B29+$F$1</f>
        <v>320</v>
      </c>
      <c r="C30" s="30">
        <f>$C$3*B30+(1-$C$3)*C29</f>
        <v>280.29514790517942</v>
      </c>
      <c r="D30" s="30">
        <f t="shared" si="1"/>
        <v>270.36893488147427</v>
      </c>
      <c r="E30" s="7">
        <f t="shared" si="3"/>
        <v>-49.631065118525726</v>
      </c>
    </row>
    <row r="31" spans="1:8" x14ac:dyDescent="0.25">
      <c r="A31" s="6"/>
      <c r="B31" s="6"/>
      <c r="C31" s="30"/>
      <c r="D31" s="30"/>
      <c r="E31" s="7"/>
    </row>
    <row r="32" spans="1:8" x14ac:dyDescent="0.25">
      <c r="A32" s="6"/>
      <c r="B32" s="6"/>
      <c r="C32" s="30"/>
      <c r="D32" s="30"/>
      <c r="E32" s="7"/>
    </row>
    <row r="33" spans="1:5" x14ac:dyDescent="0.25">
      <c r="A33" s="6"/>
      <c r="B33" s="6"/>
      <c r="C33" s="30"/>
      <c r="D33" s="30"/>
      <c r="E33" s="7"/>
    </row>
    <row r="34" spans="1:5" x14ac:dyDescent="0.25">
      <c r="A34" s="6"/>
      <c r="B34" s="6"/>
      <c r="C34" s="30"/>
      <c r="D34" s="30"/>
      <c r="E34" s="7"/>
    </row>
    <row r="35" spans="1:5" x14ac:dyDescent="0.25">
      <c r="A35" s="6"/>
      <c r="B35" s="6"/>
      <c r="C35" s="30"/>
      <c r="D35" s="30"/>
      <c r="E35" s="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M30"/>
  <sheetViews>
    <sheetView workbookViewId="0">
      <pane ySplit="6015" topLeftCell="A29" activePane="bottomLeft"/>
      <selection activeCell="F8" sqref="F8:F30"/>
      <selection pane="bottomLeft" activeCell="O33" sqref="O33"/>
    </sheetView>
  </sheetViews>
  <sheetFormatPr defaultColWidth="8.140625" defaultRowHeight="15" x14ac:dyDescent="0.25"/>
  <cols>
    <col min="1" max="1" width="8.140625" style="6" customWidth="1"/>
    <col min="2" max="2" width="8.42578125" style="6" customWidth="1"/>
    <col min="3" max="3" width="8.140625" style="6" customWidth="1"/>
    <col min="4" max="6" width="8.140625" style="2" customWidth="1"/>
    <col min="7" max="7" width="5.7109375" style="2" customWidth="1"/>
    <col min="8" max="13" width="6.7109375" style="2" customWidth="1"/>
    <col min="14" max="16384" width="8.140625" style="2"/>
  </cols>
  <sheetData>
    <row r="1" spans="1:13" x14ac:dyDescent="0.25">
      <c r="A1" s="56" t="s">
        <v>30</v>
      </c>
    </row>
    <row r="3" spans="1:13" x14ac:dyDescent="0.25">
      <c r="B3" s="57" t="s">
        <v>2</v>
      </c>
      <c r="C3" s="28">
        <v>0.2</v>
      </c>
      <c r="D3" s="57" t="s">
        <v>31</v>
      </c>
      <c r="E3" s="28">
        <v>0.5</v>
      </c>
      <c r="I3" s="49" t="s">
        <v>32</v>
      </c>
      <c r="J3" s="58"/>
      <c r="K3" s="58"/>
      <c r="L3" s="58"/>
      <c r="M3" s="51"/>
    </row>
    <row r="4" spans="1:13" x14ac:dyDescent="0.25">
      <c r="A4" s="84" t="s">
        <v>0</v>
      </c>
      <c r="D4" s="6"/>
      <c r="E4" s="6"/>
      <c r="F4" s="6"/>
      <c r="J4" s="59"/>
      <c r="K4" s="60" t="s">
        <v>31</v>
      </c>
      <c r="L4" s="61"/>
      <c r="M4" s="62"/>
    </row>
    <row r="5" spans="1:13" x14ac:dyDescent="0.25">
      <c r="A5" s="5" t="s">
        <v>21</v>
      </c>
      <c r="B5" s="5" t="s">
        <v>1</v>
      </c>
      <c r="C5" s="5" t="s">
        <v>22</v>
      </c>
      <c r="D5" s="63" t="s">
        <v>29</v>
      </c>
      <c r="E5" s="63" t="s">
        <v>4</v>
      </c>
      <c r="F5" s="5" t="s">
        <v>14</v>
      </c>
      <c r="I5" s="64">
        <f>F30</f>
        <v>-1.9400437133352284</v>
      </c>
      <c r="J5" s="65">
        <v>0.2</v>
      </c>
      <c r="K5" s="66">
        <v>0.4</v>
      </c>
      <c r="L5" s="66">
        <v>0.6</v>
      </c>
      <c r="M5" s="67">
        <v>0.8</v>
      </c>
    </row>
    <row r="6" spans="1:13" x14ac:dyDescent="0.25">
      <c r="A6" s="6">
        <v>1</v>
      </c>
      <c r="B6" s="6">
        <v>100</v>
      </c>
      <c r="C6" s="53">
        <v>100</v>
      </c>
      <c r="D6" s="53">
        <v>0</v>
      </c>
      <c r="E6" s="53"/>
      <c r="F6" s="53"/>
      <c r="H6" s="12"/>
      <c r="I6" s="12">
        <v>0.2</v>
      </c>
      <c r="J6" s="68">
        <v>-3.907625780355886</v>
      </c>
      <c r="K6" s="69">
        <v>-0.55482722127629813</v>
      </c>
      <c r="L6" s="69">
        <v>2.7685825874486341</v>
      </c>
      <c r="M6" s="70">
        <v>0.90627691786181686</v>
      </c>
    </row>
    <row r="7" spans="1:13" x14ac:dyDescent="0.25">
      <c r="A7" s="6">
        <v>2</v>
      </c>
      <c r="B7" s="6">
        <v>100</v>
      </c>
      <c r="C7" s="53">
        <f t="shared" ref="C7:C30" si="0">$C$3*B7+(1-$C$3)*(C6+D6)</f>
        <v>100</v>
      </c>
      <c r="D7" s="53">
        <f t="shared" ref="D7:D30" si="1">$E$3*(C7-C6)+(1-$E$3)*D6</f>
        <v>0</v>
      </c>
      <c r="E7" s="53"/>
      <c r="F7" s="53"/>
      <c r="H7" s="71" t="s">
        <v>2</v>
      </c>
      <c r="I7" s="12">
        <v>0.4</v>
      </c>
      <c r="J7" s="72">
        <v>-0.21986146120582362</v>
      </c>
      <c r="K7" s="73">
        <v>0.11406207579148031</v>
      </c>
      <c r="L7" s="73">
        <v>-9.7799519815964686E-2</v>
      </c>
      <c r="M7" s="74">
        <v>4.6842857955311956E-2</v>
      </c>
    </row>
    <row r="8" spans="1:13" x14ac:dyDescent="0.25">
      <c r="A8" s="6">
        <v>3</v>
      </c>
      <c r="B8" s="6">
        <v>100</v>
      </c>
      <c r="C8" s="53">
        <f t="shared" si="0"/>
        <v>100</v>
      </c>
      <c r="D8" s="53">
        <f t="shared" si="1"/>
        <v>0</v>
      </c>
      <c r="E8" s="53">
        <f t="shared" ref="E8:E30" si="2">C7+D7</f>
        <v>100</v>
      </c>
      <c r="F8" s="53">
        <f>E8-B8</f>
        <v>0</v>
      </c>
      <c r="H8" s="12"/>
      <c r="I8" s="12">
        <v>0.6</v>
      </c>
      <c r="J8" s="72">
        <v>6.372663753671759E-2</v>
      </c>
      <c r="K8" s="73">
        <v>6.4988212795924483E-4</v>
      </c>
      <c r="L8" s="73">
        <v>7.9893828620924978E-4</v>
      </c>
      <c r="M8" s="74">
        <v>-7.7602484981298403E-4</v>
      </c>
    </row>
    <row r="9" spans="1:13" x14ac:dyDescent="0.25">
      <c r="A9" s="6">
        <v>4</v>
      </c>
      <c r="B9" s="6">
        <v>110</v>
      </c>
      <c r="C9" s="53">
        <f t="shared" si="0"/>
        <v>102</v>
      </c>
      <c r="D9" s="53">
        <f t="shared" si="1"/>
        <v>1</v>
      </c>
      <c r="E9" s="53">
        <f t="shared" si="2"/>
        <v>100</v>
      </c>
      <c r="F9" s="53">
        <f t="shared" ref="F9:F30" si="3">E9-B9</f>
        <v>-10</v>
      </c>
      <c r="H9" s="12"/>
      <c r="I9" s="12">
        <v>0.8</v>
      </c>
      <c r="J9" s="75">
        <v>9.2540450102376326E-2</v>
      </c>
      <c r="K9" s="76">
        <v>-1.8633011791280296E-6</v>
      </c>
      <c r="L9" s="76">
        <v>7.6152070960233686E-7</v>
      </c>
      <c r="M9" s="77">
        <v>4.310356302994478E-7</v>
      </c>
    </row>
    <row r="10" spans="1:13" x14ac:dyDescent="0.25">
      <c r="A10" s="6">
        <v>5</v>
      </c>
      <c r="B10" s="6">
        <v>120</v>
      </c>
      <c r="C10" s="53">
        <f t="shared" si="0"/>
        <v>106.4</v>
      </c>
      <c r="D10" s="53">
        <f t="shared" si="1"/>
        <v>2.7000000000000028</v>
      </c>
      <c r="E10" s="53">
        <f t="shared" si="2"/>
        <v>103</v>
      </c>
      <c r="F10" s="53">
        <f t="shared" si="3"/>
        <v>-17</v>
      </c>
    </row>
    <row r="11" spans="1:13" x14ac:dyDescent="0.25">
      <c r="A11" s="6">
        <v>6</v>
      </c>
      <c r="B11" s="6">
        <v>130</v>
      </c>
      <c r="C11" s="53">
        <f t="shared" si="0"/>
        <v>113.28000000000002</v>
      </c>
      <c r="D11" s="53">
        <f t="shared" si="1"/>
        <v>4.7900000000000063</v>
      </c>
      <c r="E11" s="53">
        <f t="shared" si="2"/>
        <v>109.10000000000001</v>
      </c>
      <c r="F11" s="53">
        <f t="shared" si="3"/>
        <v>-20.899999999999991</v>
      </c>
    </row>
    <row r="12" spans="1:13" x14ac:dyDescent="0.25">
      <c r="A12" s="6">
        <v>7</v>
      </c>
      <c r="B12" s="6">
        <v>140</v>
      </c>
      <c r="C12" s="53">
        <f t="shared" si="0"/>
        <v>122.45600000000002</v>
      </c>
      <c r="D12" s="53">
        <f t="shared" si="1"/>
        <v>6.9830000000000041</v>
      </c>
      <c r="E12" s="53">
        <f t="shared" si="2"/>
        <v>118.07000000000002</v>
      </c>
      <c r="F12" s="53">
        <f t="shared" si="3"/>
        <v>-21.929999999999978</v>
      </c>
    </row>
    <row r="13" spans="1:13" x14ac:dyDescent="0.25">
      <c r="A13" s="6">
        <v>8</v>
      </c>
      <c r="B13" s="6">
        <v>150</v>
      </c>
      <c r="C13" s="53">
        <f t="shared" si="0"/>
        <v>133.55120000000002</v>
      </c>
      <c r="D13" s="53">
        <f t="shared" si="1"/>
        <v>9.0391000000000048</v>
      </c>
      <c r="E13" s="53">
        <f t="shared" si="2"/>
        <v>129.43900000000002</v>
      </c>
      <c r="F13" s="53">
        <f t="shared" si="3"/>
        <v>-20.560999999999979</v>
      </c>
    </row>
    <row r="14" spans="1:13" x14ac:dyDescent="0.25">
      <c r="A14" s="6">
        <v>9</v>
      </c>
      <c r="B14" s="6">
        <v>160</v>
      </c>
      <c r="C14" s="53">
        <f t="shared" si="0"/>
        <v>146.07224000000002</v>
      </c>
      <c r="D14" s="53">
        <f t="shared" si="1"/>
        <v>10.780070000000002</v>
      </c>
      <c r="E14" s="53">
        <f t="shared" si="2"/>
        <v>142.59030000000001</v>
      </c>
      <c r="F14" s="53">
        <f t="shared" si="3"/>
        <v>-17.409699999999987</v>
      </c>
    </row>
    <row r="15" spans="1:13" x14ac:dyDescent="0.25">
      <c r="A15" s="6">
        <v>10</v>
      </c>
      <c r="B15" s="6">
        <v>170</v>
      </c>
      <c r="C15" s="53">
        <f t="shared" si="0"/>
        <v>159.48184800000001</v>
      </c>
      <c r="D15" s="53">
        <f t="shared" si="1"/>
        <v>12.094838999999997</v>
      </c>
      <c r="E15" s="53">
        <f t="shared" si="2"/>
        <v>156.85231000000002</v>
      </c>
      <c r="F15" s="53">
        <f t="shared" si="3"/>
        <v>-13.147689999999983</v>
      </c>
    </row>
    <row r="16" spans="1:13" x14ac:dyDescent="0.25">
      <c r="A16" s="6">
        <v>11</v>
      </c>
      <c r="B16" s="6">
        <v>180</v>
      </c>
      <c r="C16" s="53">
        <f t="shared" si="0"/>
        <v>173.26134960000002</v>
      </c>
      <c r="D16" s="53">
        <f t="shared" si="1"/>
        <v>12.9371703</v>
      </c>
      <c r="E16" s="53">
        <f t="shared" si="2"/>
        <v>171.57668700000002</v>
      </c>
      <c r="F16" s="53">
        <f t="shared" si="3"/>
        <v>-8.423312999999979</v>
      </c>
    </row>
    <row r="17" spans="1:6" x14ac:dyDescent="0.25">
      <c r="A17" s="6">
        <v>12</v>
      </c>
      <c r="B17" s="6">
        <v>190</v>
      </c>
      <c r="C17" s="53">
        <f t="shared" si="0"/>
        <v>186.95881592000001</v>
      </c>
      <c r="D17" s="53">
        <f t="shared" si="1"/>
        <v>13.317318309999994</v>
      </c>
      <c r="E17" s="53">
        <f t="shared" si="2"/>
        <v>186.19851990000001</v>
      </c>
      <c r="F17" s="53">
        <f t="shared" si="3"/>
        <v>-3.801480099999992</v>
      </c>
    </row>
    <row r="18" spans="1:6" x14ac:dyDescent="0.25">
      <c r="A18" s="6">
        <v>13</v>
      </c>
      <c r="B18" s="6">
        <v>200</v>
      </c>
      <c r="C18" s="53">
        <f t="shared" si="0"/>
        <v>200.22090738400001</v>
      </c>
      <c r="D18" s="53">
        <f t="shared" si="1"/>
        <v>13.289704887000001</v>
      </c>
      <c r="E18" s="53">
        <f t="shared" si="2"/>
        <v>200.27613423</v>
      </c>
      <c r="F18" s="53">
        <f t="shared" si="3"/>
        <v>0.27613422999999671</v>
      </c>
    </row>
    <row r="19" spans="1:6" x14ac:dyDescent="0.25">
      <c r="A19" s="6">
        <v>14</v>
      </c>
      <c r="B19" s="6">
        <v>210</v>
      </c>
      <c r="C19" s="53">
        <f t="shared" si="0"/>
        <v>212.80848981680003</v>
      </c>
      <c r="D19" s="53">
        <f t="shared" si="1"/>
        <v>12.938643659900009</v>
      </c>
      <c r="E19" s="53">
        <f t="shared" si="2"/>
        <v>213.51061227100001</v>
      </c>
      <c r="F19" s="53">
        <f t="shared" si="3"/>
        <v>3.5106122710000136</v>
      </c>
    </row>
    <row r="20" spans="1:6" x14ac:dyDescent="0.25">
      <c r="A20" s="6">
        <v>15</v>
      </c>
      <c r="B20" s="6">
        <v>220</v>
      </c>
      <c r="C20" s="53">
        <f t="shared" si="0"/>
        <v>224.59770678136005</v>
      </c>
      <c r="D20" s="53">
        <f t="shared" si="1"/>
        <v>12.363930312230011</v>
      </c>
      <c r="E20" s="53">
        <f t="shared" si="2"/>
        <v>225.74713347670004</v>
      </c>
      <c r="F20" s="53">
        <f t="shared" si="3"/>
        <v>5.7471334767000428</v>
      </c>
    </row>
    <row r="21" spans="1:6" x14ac:dyDescent="0.25">
      <c r="A21" s="6">
        <v>16</v>
      </c>
      <c r="B21" s="6">
        <v>230</v>
      </c>
      <c r="C21" s="53">
        <f t="shared" si="0"/>
        <v>235.56930967487207</v>
      </c>
      <c r="D21" s="53">
        <f t="shared" si="1"/>
        <v>11.667766602871019</v>
      </c>
      <c r="E21" s="53">
        <f t="shared" si="2"/>
        <v>236.96163709359007</v>
      </c>
      <c r="F21" s="53">
        <f t="shared" si="3"/>
        <v>6.9616370935900704</v>
      </c>
    </row>
    <row r="22" spans="1:6" x14ac:dyDescent="0.25">
      <c r="A22" s="6">
        <v>17</v>
      </c>
      <c r="B22" s="6">
        <v>240</v>
      </c>
      <c r="C22" s="53">
        <f t="shared" si="0"/>
        <v>245.78966102219448</v>
      </c>
      <c r="D22" s="53">
        <f t="shared" si="1"/>
        <v>10.944058975096713</v>
      </c>
      <c r="E22" s="53">
        <f t="shared" si="2"/>
        <v>247.23707627774309</v>
      </c>
      <c r="F22" s="53">
        <f t="shared" si="3"/>
        <v>7.2370762777430855</v>
      </c>
    </row>
    <row r="23" spans="1:6" x14ac:dyDescent="0.25">
      <c r="A23" s="6">
        <v>18</v>
      </c>
      <c r="B23" s="6">
        <v>250</v>
      </c>
      <c r="C23" s="53">
        <f t="shared" si="0"/>
        <v>255.38697599783296</v>
      </c>
      <c r="D23" s="53">
        <f t="shared" si="1"/>
        <v>10.270686975367598</v>
      </c>
      <c r="E23" s="53">
        <f t="shared" si="2"/>
        <v>256.73371999729119</v>
      </c>
      <c r="F23" s="53">
        <f t="shared" si="3"/>
        <v>6.733719997291189</v>
      </c>
    </row>
    <row r="24" spans="1:6" x14ac:dyDescent="0.25">
      <c r="A24" s="6">
        <v>19</v>
      </c>
      <c r="B24" s="6">
        <v>260</v>
      </c>
      <c r="C24" s="53">
        <f t="shared" si="0"/>
        <v>264.52613037856042</v>
      </c>
      <c r="D24" s="53">
        <f t="shared" si="1"/>
        <v>9.7049206780475288</v>
      </c>
      <c r="E24" s="53">
        <f t="shared" si="2"/>
        <v>265.65766297320056</v>
      </c>
      <c r="F24" s="53">
        <f t="shared" si="3"/>
        <v>5.6576629732005586</v>
      </c>
    </row>
    <row r="25" spans="1:6" x14ac:dyDescent="0.25">
      <c r="A25" s="6">
        <v>20</v>
      </c>
      <c r="B25" s="6">
        <v>270</v>
      </c>
      <c r="C25" s="53">
        <f t="shared" si="0"/>
        <v>273.38484084528636</v>
      </c>
      <c r="D25" s="53">
        <f t="shared" si="1"/>
        <v>9.2818155723867335</v>
      </c>
      <c r="E25" s="53">
        <f t="shared" si="2"/>
        <v>274.23105105660795</v>
      </c>
      <c r="F25" s="53">
        <f t="shared" si="3"/>
        <v>4.2310510566079529</v>
      </c>
    </row>
    <row r="26" spans="1:6" x14ac:dyDescent="0.25">
      <c r="A26" s="6">
        <v>21</v>
      </c>
      <c r="B26" s="6">
        <v>280</v>
      </c>
      <c r="C26" s="53">
        <f t="shared" si="0"/>
        <v>282.13332513413849</v>
      </c>
      <c r="D26" s="53">
        <f t="shared" si="1"/>
        <v>9.0151499306194296</v>
      </c>
      <c r="E26" s="53">
        <f t="shared" si="2"/>
        <v>282.6666564176731</v>
      </c>
      <c r="F26" s="53">
        <f t="shared" si="3"/>
        <v>2.6666564176730958</v>
      </c>
    </row>
    <row r="27" spans="1:6" x14ac:dyDescent="0.25">
      <c r="A27" s="6">
        <v>22</v>
      </c>
      <c r="B27" s="6">
        <v>290</v>
      </c>
      <c r="C27" s="53">
        <f t="shared" si="0"/>
        <v>290.91878005180638</v>
      </c>
      <c r="D27" s="53">
        <f t="shared" si="1"/>
        <v>8.9003024241436606</v>
      </c>
      <c r="E27" s="53">
        <f t="shared" si="2"/>
        <v>291.14847506475792</v>
      </c>
      <c r="F27" s="53">
        <f t="shared" si="3"/>
        <v>1.1484750647579176</v>
      </c>
    </row>
    <row r="28" spans="1:6" x14ac:dyDescent="0.25">
      <c r="A28" s="6">
        <v>23</v>
      </c>
      <c r="B28" s="6">
        <v>300</v>
      </c>
      <c r="C28" s="53">
        <f t="shared" si="0"/>
        <v>299.85526598076001</v>
      </c>
      <c r="D28" s="53">
        <f t="shared" si="1"/>
        <v>8.9183941765486452</v>
      </c>
      <c r="E28" s="53">
        <f t="shared" si="2"/>
        <v>299.81908247595004</v>
      </c>
      <c r="F28" s="53">
        <f t="shared" si="3"/>
        <v>-0.18091752404995987</v>
      </c>
    </row>
    <row r="29" spans="1:6" x14ac:dyDescent="0.25">
      <c r="A29" s="6">
        <v>24</v>
      </c>
      <c r="B29" s="6">
        <v>310</v>
      </c>
      <c r="C29" s="53">
        <f t="shared" si="0"/>
        <v>309.01892812584697</v>
      </c>
      <c r="D29" s="53">
        <f t="shared" si="1"/>
        <v>9.0410281608178025</v>
      </c>
      <c r="E29" s="53">
        <f t="shared" si="2"/>
        <v>308.77366015730865</v>
      </c>
      <c r="F29" s="53">
        <f t="shared" si="3"/>
        <v>-1.2263398426913454</v>
      </c>
    </row>
    <row r="30" spans="1:6" x14ac:dyDescent="0.25">
      <c r="A30" s="6">
        <v>25</v>
      </c>
      <c r="B30" s="6">
        <v>320</v>
      </c>
      <c r="C30" s="53">
        <f t="shared" si="0"/>
        <v>318.44796502933184</v>
      </c>
      <c r="D30" s="53">
        <f t="shared" si="1"/>
        <v>9.2350325321513367</v>
      </c>
      <c r="E30" s="53">
        <f t="shared" si="2"/>
        <v>318.05995628666477</v>
      </c>
      <c r="F30" s="53">
        <f t="shared" si="3"/>
        <v>-1.9400437133352284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F25"/>
  <sheetViews>
    <sheetView workbookViewId="0">
      <selection activeCell="J27" sqref="J27"/>
    </sheetView>
  </sheetViews>
  <sheetFormatPr defaultColWidth="8.140625" defaultRowHeight="15" x14ac:dyDescent="0.25"/>
  <cols>
    <col min="1" max="1" width="8.140625" style="6" customWidth="1"/>
    <col min="2" max="2" width="8.42578125" style="6" customWidth="1"/>
    <col min="3" max="3" width="8.140625" style="6" customWidth="1"/>
    <col min="4" max="16384" width="8.140625" style="2"/>
  </cols>
  <sheetData>
    <row r="1" spans="1:6" x14ac:dyDescent="0.25">
      <c r="A1" s="56" t="s">
        <v>33</v>
      </c>
    </row>
    <row r="3" spans="1:6" x14ac:dyDescent="0.25">
      <c r="B3" s="57" t="s">
        <v>2</v>
      </c>
      <c r="C3" s="28">
        <v>0.2</v>
      </c>
      <c r="D3" s="57" t="s">
        <v>31</v>
      </c>
      <c r="E3" s="28">
        <v>0.5</v>
      </c>
    </row>
    <row r="4" spans="1:6" x14ac:dyDescent="0.25">
      <c r="A4" s="84" t="s">
        <v>0</v>
      </c>
      <c r="D4" s="6"/>
      <c r="E4" s="6"/>
      <c r="F4" s="6"/>
    </row>
    <row r="5" spans="1:6" x14ac:dyDescent="0.25">
      <c r="A5" s="5" t="s">
        <v>21</v>
      </c>
      <c r="B5" s="5" t="s">
        <v>1</v>
      </c>
      <c r="C5" s="5" t="s">
        <v>22</v>
      </c>
      <c r="D5" s="63" t="s">
        <v>29</v>
      </c>
      <c r="E5" s="63" t="s">
        <v>4</v>
      </c>
      <c r="F5" s="5" t="s">
        <v>14</v>
      </c>
    </row>
    <row r="6" spans="1:6" x14ac:dyDescent="0.25">
      <c r="A6" s="6">
        <v>1</v>
      </c>
      <c r="B6" s="78">
        <v>66</v>
      </c>
      <c r="C6" s="53">
        <v>66</v>
      </c>
      <c r="D6" s="79">
        <v>0</v>
      </c>
    </row>
    <row r="7" spans="1:6" x14ac:dyDescent="0.25">
      <c r="A7" s="6">
        <v>2</v>
      </c>
      <c r="B7" s="78">
        <v>69</v>
      </c>
      <c r="C7" s="53">
        <f t="shared" ref="C7:C25" si="0">$C$3*B7+(1-$C$3)*(C6+D6)</f>
        <v>66.600000000000009</v>
      </c>
      <c r="D7" s="79">
        <f t="shared" ref="D7:D25" si="1">$E$3*(C7-C6)+(1-$E$3)*D6</f>
        <v>0.30000000000000426</v>
      </c>
    </row>
    <row r="8" spans="1:6" x14ac:dyDescent="0.25">
      <c r="A8" s="6">
        <v>3</v>
      </c>
      <c r="B8" s="78">
        <v>75</v>
      </c>
      <c r="C8" s="53">
        <f>$C$3*B8+(1-$C$3)*(C7+D7)</f>
        <v>68.52000000000001</v>
      </c>
      <c r="D8" s="79">
        <f t="shared" si="1"/>
        <v>1.110000000000003</v>
      </c>
      <c r="E8" s="54">
        <f t="shared" ref="E8:E24" si="2">C7+D7</f>
        <v>66.900000000000006</v>
      </c>
      <c r="F8" s="54">
        <f>E8-B8</f>
        <v>-8.0999999999999943</v>
      </c>
    </row>
    <row r="9" spans="1:6" x14ac:dyDescent="0.25">
      <c r="A9" s="6">
        <v>4</v>
      </c>
      <c r="B9" s="78">
        <v>72</v>
      </c>
      <c r="C9" s="53">
        <f t="shared" si="0"/>
        <v>70.104000000000013</v>
      </c>
      <c r="D9" s="79">
        <f t="shared" si="1"/>
        <v>1.3470000000000031</v>
      </c>
      <c r="E9" s="54">
        <f t="shared" si="2"/>
        <v>69.63000000000001</v>
      </c>
      <c r="F9" s="54">
        <f t="shared" ref="F9:F25" si="3">E9-B9</f>
        <v>-2.3699999999999903</v>
      </c>
    </row>
    <row r="10" spans="1:6" x14ac:dyDescent="0.25">
      <c r="A10" s="6">
        <v>5</v>
      </c>
      <c r="B10" s="78">
        <v>92</v>
      </c>
      <c r="C10" s="53">
        <f t="shared" si="0"/>
        <v>75.560800000000029</v>
      </c>
      <c r="D10" s="79">
        <f t="shared" si="1"/>
        <v>3.4019000000000092</v>
      </c>
      <c r="E10" s="54">
        <f t="shared" si="2"/>
        <v>71.451000000000022</v>
      </c>
      <c r="F10" s="54">
        <f t="shared" si="3"/>
        <v>-20.548999999999978</v>
      </c>
    </row>
    <row r="11" spans="1:6" x14ac:dyDescent="0.25">
      <c r="A11" s="6">
        <v>6</v>
      </c>
      <c r="B11" s="78">
        <v>83</v>
      </c>
      <c r="C11" s="53">
        <f t="shared" si="0"/>
        <v>79.770160000000033</v>
      </c>
      <c r="D11" s="79">
        <f t="shared" si="1"/>
        <v>3.8056300000000065</v>
      </c>
      <c r="E11" s="54">
        <f t="shared" si="2"/>
        <v>78.962700000000041</v>
      </c>
      <c r="F11" s="54">
        <f t="shared" si="3"/>
        <v>-4.0372999999999593</v>
      </c>
    </row>
    <row r="12" spans="1:6" x14ac:dyDescent="0.25">
      <c r="A12" s="6">
        <v>7</v>
      </c>
      <c r="B12" s="78">
        <v>94</v>
      </c>
      <c r="C12" s="53">
        <f t="shared" si="0"/>
        <v>85.660632000000035</v>
      </c>
      <c r="D12" s="79">
        <f t="shared" si="1"/>
        <v>4.8480510000000043</v>
      </c>
      <c r="E12" s="54">
        <f t="shared" si="2"/>
        <v>83.57579000000004</v>
      </c>
      <c r="F12" s="54">
        <f t="shared" si="3"/>
        <v>-10.42420999999996</v>
      </c>
    </row>
    <row r="13" spans="1:6" x14ac:dyDescent="0.25">
      <c r="A13" s="6">
        <v>8</v>
      </c>
      <c r="B13" s="78">
        <v>105</v>
      </c>
      <c r="C13" s="53">
        <f t="shared" si="0"/>
        <v>93.406946400000024</v>
      </c>
      <c r="D13" s="79">
        <f t="shared" si="1"/>
        <v>6.2971826999999969</v>
      </c>
      <c r="E13" s="54">
        <f t="shared" si="2"/>
        <v>90.508683000000033</v>
      </c>
      <c r="F13" s="54">
        <f t="shared" si="3"/>
        <v>-14.491316999999967</v>
      </c>
    </row>
    <row r="14" spans="1:6" x14ac:dyDescent="0.25">
      <c r="A14" s="6">
        <v>9</v>
      </c>
      <c r="B14" s="78">
        <v>90</v>
      </c>
      <c r="C14" s="53">
        <f t="shared" si="0"/>
        <v>97.763303280000017</v>
      </c>
      <c r="D14" s="79">
        <f t="shared" si="1"/>
        <v>5.3267697899999948</v>
      </c>
      <c r="E14" s="54">
        <f t="shared" si="2"/>
        <v>99.704129100000017</v>
      </c>
      <c r="F14" s="54">
        <f t="shared" si="3"/>
        <v>9.7041291000000172</v>
      </c>
    </row>
    <row r="15" spans="1:6" x14ac:dyDescent="0.25">
      <c r="A15" s="6">
        <v>10</v>
      </c>
      <c r="B15" s="78">
        <v>112</v>
      </c>
      <c r="C15" s="53">
        <f t="shared" si="0"/>
        <v>104.87205845600002</v>
      </c>
      <c r="D15" s="79">
        <f t="shared" si="1"/>
        <v>6.2177624829999987</v>
      </c>
      <c r="E15" s="54">
        <f t="shared" si="2"/>
        <v>103.09007307000002</v>
      </c>
      <c r="F15" s="54">
        <f t="shared" si="3"/>
        <v>-8.9099269299999833</v>
      </c>
    </row>
    <row r="16" spans="1:6" x14ac:dyDescent="0.25">
      <c r="A16" s="6">
        <v>11</v>
      </c>
      <c r="B16" s="78">
        <v>99</v>
      </c>
      <c r="C16" s="53">
        <f t="shared" si="0"/>
        <v>108.67185675120002</v>
      </c>
      <c r="D16" s="79">
        <f t="shared" si="1"/>
        <v>5.0087803891000018</v>
      </c>
      <c r="E16" s="54">
        <f t="shared" si="2"/>
        <v>111.08982093900002</v>
      </c>
      <c r="F16" s="54">
        <f t="shared" si="3"/>
        <v>12.08982093900002</v>
      </c>
    </row>
    <row r="17" spans="1:6" x14ac:dyDescent="0.25">
      <c r="A17" s="6">
        <v>12</v>
      </c>
      <c r="B17" s="78">
        <v>107</v>
      </c>
      <c r="C17" s="53">
        <f t="shared" si="0"/>
        <v>112.34450971224003</v>
      </c>
      <c r="D17" s="79">
        <f t="shared" si="1"/>
        <v>4.3407166750700013</v>
      </c>
      <c r="E17" s="54">
        <f t="shared" si="2"/>
        <v>113.68063714030002</v>
      </c>
      <c r="F17" s="54">
        <f t="shared" si="3"/>
        <v>6.6806371403000213</v>
      </c>
    </row>
    <row r="18" spans="1:6" x14ac:dyDescent="0.25">
      <c r="A18" s="6">
        <v>13</v>
      </c>
      <c r="B18" s="78">
        <v>120</v>
      </c>
      <c r="C18" s="53">
        <f t="shared" si="0"/>
        <v>117.34818110984803</v>
      </c>
      <c r="D18" s="79">
        <f t="shared" si="1"/>
        <v>4.6721940363390022</v>
      </c>
      <c r="E18" s="54">
        <f t="shared" si="2"/>
        <v>116.68522638731002</v>
      </c>
      <c r="F18" s="54">
        <f t="shared" si="3"/>
        <v>-3.3147736126899758</v>
      </c>
    </row>
    <row r="19" spans="1:6" x14ac:dyDescent="0.25">
      <c r="A19" s="6">
        <v>14</v>
      </c>
      <c r="B19" s="78">
        <v>114</v>
      </c>
      <c r="C19" s="53">
        <f t="shared" si="0"/>
        <v>120.41630011694963</v>
      </c>
      <c r="D19" s="79">
        <f t="shared" si="1"/>
        <v>3.8701565217203013</v>
      </c>
      <c r="E19" s="54">
        <f t="shared" si="2"/>
        <v>122.02037514618704</v>
      </c>
      <c r="F19" s="54">
        <f t="shared" si="3"/>
        <v>8.0203751461870354</v>
      </c>
    </row>
    <row r="20" spans="1:6" x14ac:dyDescent="0.25">
      <c r="A20" s="6">
        <v>15</v>
      </c>
      <c r="B20" s="78">
        <v>138</v>
      </c>
      <c r="C20" s="53">
        <f t="shared" si="0"/>
        <v>127.02916531093595</v>
      </c>
      <c r="D20" s="79">
        <f t="shared" si="1"/>
        <v>5.2415108578533118</v>
      </c>
      <c r="E20" s="54">
        <f t="shared" si="2"/>
        <v>124.28645663866993</v>
      </c>
      <c r="F20" s="54">
        <f t="shared" si="3"/>
        <v>-13.713543361330068</v>
      </c>
    </row>
    <row r="21" spans="1:6" x14ac:dyDescent="0.25">
      <c r="A21" s="6">
        <v>16</v>
      </c>
      <c r="B21" s="78">
        <v>124</v>
      </c>
      <c r="C21" s="53">
        <f t="shared" si="0"/>
        <v>130.61654093503142</v>
      </c>
      <c r="D21" s="79">
        <f t="shared" si="1"/>
        <v>4.4144432409743919</v>
      </c>
      <c r="E21" s="54">
        <f t="shared" si="2"/>
        <v>132.27067616878927</v>
      </c>
      <c r="F21" s="54">
        <f t="shared" si="3"/>
        <v>8.2706761687892651</v>
      </c>
    </row>
    <row r="22" spans="1:6" x14ac:dyDescent="0.25">
      <c r="A22" s="6">
        <v>17</v>
      </c>
      <c r="B22" s="78">
        <v>146</v>
      </c>
      <c r="C22" s="53">
        <f t="shared" si="0"/>
        <v>137.22478734080465</v>
      </c>
      <c r="D22" s="79">
        <f t="shared" si="1"/>
        <v>5.5113448233738112</v>
      </c>
      <c r="E22" s="54">
        <f t="shared" si="2"/>
        <v>135.0309841760058</v>
      </c>
      <c r="F22" s="54">
        <f t="shared" si="3"/>
        <v>-10.969015823994198</v>
      </c>
    </row>
    <row r="23" spans="1:6" x14ac:dyDescent="0.25">
      <c r="A23" s="6">
        <v>18</v>
      </c>
      <c r="B23" s="78">
        <v>143</v>
      </c>
      <c r="C23" s="53">
        <f t="shared" si="0"/>
        <v>142.78890573134277</v>
      </c>
      <c r="D23" s="79">
        <f t="shared" si="1"/>
        <v>5.5377316069559619</v>
      </c>
      <c r="E23" s="54">
        <f t="shared" si="2"/>
        <v>142.73613216417846</v>
      </c>
      <c r="F23" s="54">
        <f t="shared" si="3"/>
        <v>-0.26386783582154294</v>
      </c>
    </row>
    <row r="24" spans="1:6" x14ac:dyDescent="0.25">
      <c r="A24" s="6">
        <v>19</v>
      </c>
      <c r="B24" s="78">
        <v>131</v>
      </c>
      <c r="C24" s="53">
        <f t="shared" si="0"/>
        <v>144.86130987063899</v>
      </c>
      <c r="D24" s="79">
        <f t="shared" si="1"/>
        <v>3.8050678731260934</v>
      </c>
      <c r="E24" s="54">
        <f t="shared" si="2"/>
        <v>148.32663733829872</v>
      </c>
      <c r="F24" s="54">
        <f t="shared" si="3"/>
        <v>17.326637338298724</v>
      </c>
    </row>
    <row r="25" spans="1:6" x14ac:dyDescent="0.25">
      <c r="A25" s="6">
        <v>20</v>
      </c>
      <c r="B25" s="78">
        <v>151</v>
      </c>
      <c r="C25" s="53">
        <f t="shared" si="0"/>
        <v>149.13310219501207</v>
      </c>
      <c r="D25" s="79">
        <f t="shared" si="1"/>
        <v>4.0384300987495871</v>
      </c>
      <c r="E25" s="54">
        <f>C24+D24</f>
        <v>148.66637774376508</v>
      </c>
      <c r="F25" s="54">
        <f t="shared" si="3"/>
        <v>-2.3336222562349178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Q31"/>
  <sheetViews>
    <sheetView zoomScale="90" zoomScaleNormal="90" workbookViewId="0">
      <selection activeCell="S33" sqref="S33"/>
    </sheetView>
  </sheetViews>
  <sheetFormatPr defaultColWidth="8.140625" defaultRowHeight="15" x14ac:dyDescent="0.25"/>
  <cols>
    <col min="1" max="3" width="8.140625" style="6" customWidth="1"/>
    <col min="4" max="16384" width="8.140625" style="2"/>
  </cols>
  <sheetData>
    <row r="1" spans="1:17" x14ac:dyDescent="0.25">
      <c r="A1" s="56" t="s">
        <v>34</v>
      </c>
      <c r="N1" s="85">
        <v>1.1000000000000001</v>
      </c>
      <c r="O1" s="80">
        <v>1.2</v>
      </c>
      <c r="P1" s="80">
        <v>0.9</v>
      </c>
      <c r="Q1" s="81">
        <v>0.8</v>
      </c>
    </row>
    <row r="3" spans="1:17" x14ac:dyDescent="0.25">
      <c r="B3" s="57" t="s">
        <v>2</v>
      </c>
      <c r="C3" s="28">
        <v>0.2</v>
      </c>
      <c r="D3" s="57" t="s">
        <v>31</v>
      </c>
      <c r="E3" s="28">
        <v>0.5</v>
      </c>
      <c r="F3" s="82" t="s">
        <v>35</v>
      </c>
      <c r="G3" s="83">
        <v>0.6</v>
      </c>
    </row>
    <row r="4" spans="1:17" x14ac:dyDescent="0.25">
      <c r="A4" s="84" t="s">
        <v>0</v>
      </c>
      <c r="D4" s="6"/>
      <c r="E4" s="6"/>
      <c r="F4" s="6"/>
    </row>
    <row r="5" spans="1:17" x14ac:dyDescent="0.25">
      <c r="A5" s="5" t="s">
        <v>21</v>
      </c>
      <c r="B5" s="5" t="s">
        <v>1</v>
      </c>
      <c r="C5" s="5" t="s">
        <v>22</v>
      </c>
      <c r="D5" s="25"/>
      <c r="E5" s="63" t="s">
        <v>29</v>
      </c>
      <c r="F5" s="25"/>
      <c r="G5" s="63" t="s">
        <v>36</v>
      </c>
      <c r="H5" s="63" t="s">
        <v>4</v>
      </c>
      <c r="I5" s="5" t="s">
        <v>14</v>
      </c>
      <c r="J5" s="84"/>
      <c r="K5" s="84"/>
      <c r="L5" s="84"/>
      <c r="O5" s="6" t="s">
        <v>37</v>
      </c>
      <c r="P5" s="6"/>
    </row>
    <row r="6" spans="1:17" x14ac:dyDescent="0.25">
      <c r="A6" s="6">
        <v>1</v>
      </c>
      <c r="B6" s="2">
        <v>110</v>
      </c>
      <c r="C6" s="53">
        <f>AVERAGE($B$6:$B$9)</f>
        <v>100</v>
      </c>
      <c r="E6" s="53">
        <v>0</v>
      </c>
      <c r="G6" s="7">
        <f>B6/C6</f>
        <v>1.1000000000000001</v>
      </c>
      <c r="H6" s="53"/>
      <c r="I6" s="53"/>
      <c r="J6" s="53"/>
      <c r="K6" s="53"/>
      <c r="L6" s="53"/>
      <c r="O6" s="6" t="s">
        <v>26</v>
      </c>
      <c r="P6" s="6" t="s">
        <v>38</v>
      </c>
    </row>
    <row r="7" spans="1:17" x14ac:dyDescent="0.25">
      <c r="A7" s="6">
        <v>2</v>
      </c>
      <c r="B7" s="2">
        <v>120</v>
      </c>
      <c r="C7" s="53">
        <f>AVERAGE($B$6:$B$9)</f>
        <v>100</v>
      </c>
      <c r="E7" s="53">
        <f t="shared" ref="E7:E30" si="0">$E$3*(C7-C6)+(1-$E$3)*E6</f>
        <v>0</v>
      </c>
      <c r="G7" s="7">
        <f>B7/C7</f>
        <v>1.2</v>
      </c>
      <c r="H7" s="53"/>
      <c r="I7" s="53"/>
      <c r="J7" s="53"/>
      <c r="K7" s="53"/>
      <c r="L7" s="53"/>
      <c r="N7" s="2">
        <v>1</v>
      </c>
      <c r="O7" s="2">
        <v>100</v>
      </c>
      <c r="P7" s="2">
        <f>O7*$N$1</f>
        <v>110.00000000000001</v>
      </c>
    </row>
    <row r="8" spans="1:17" x14ac:dyDescent="0.25">
      <c r="A8" s="6">
        <v>3</v>
      </c>
      <c r="B8" s="2">
        <v>90</v>
      </c>
      <c r="C8" s="53">
        <f>AVERAGE($B$6:$B$9)</f>
        <v>100</v>
      </c>
      <c r="E8" s="53">
        <f t="shared" si="0"/>
        <v>0</v>
      </c>
      <c r="G8" s="7">
        <f>B8/C8</f>
        <v>0.9</v>
      </c>
      <c r="H8" s="53"/>
      <c r="I8" s="53"/>
      <c r="J8" s="53"/>
      <c r="K8" s="53"/>
      <c r="L8" s="53"/>
      <c r="N8" s="2">
        <v>2</v>
      </c>
      <c r="O8" s="2">
        <v>100</v>
      </c>
      <c r="P8" s="2">
        <f>O8*$O$1</f>
        <v>120</v>
      </c>
    </row>
    <row r="9" spans="1:17" x14ac:dyDescent="0.25">
      <c r="A9" s="6">
        <v>4</v>
      </c>
      <c r="B9" s="2">
        <v>80</v>
      </c>
      <c r="C9" s="53">
        <f>AVERAGE($B$6:$B$9)</f>
        <v>100</v>
      </c>
      <c r="E9" s="53">
        <f t="shared" si="0"/>
        <v>0</v>
      </c>
      <c r="G9" s="7">
        <f>B9/C9</f>
        <v>0.8</v>
      </c>
      <c r="H9" s="53"/>
      <c r="I9" s="53"/>
      <c r="J9" s="53"/>
      <c r="K9" s="53"/>
      <c r="L9" s="53"/>
      <c r="N9" s="2">
        <v>3</v>
      </c>
      <c r="O9" s="2">
        <v>100</v>
      </c>
      <c r="P9" s="2">
        <f>O9*$P$1</f>
        <v>90</v>
      </c>
    </row>
    <row r="10" spans="1:17" x14ac:dyDescent="0.25">
      <c r="A10" s="6">
        <v>5</v>
      </c>
      <c r="B10" s="2">
        <v>121</v>
      </c>
      <c r="C10" s="53">
        <f>$C$3*B10/G6+(1-$C$3)*(C9+E9)</f>
        <v>102</v>
      </c>
      <c r="E10" s="53">
        <f t="shared" si="0"/>
        <v>1</v>
      </c>
      <c r="G10" s="7">
        <f>$G$3*B10/C10+(1-$G$3)*G6</f>
        <v>1.151764705882353</v>
      </c>
      <c r="H10" s="53">
        <f>(C9+E9)*G6</f>
        <v>110.00000000000001</v>
      </c>
      <c r="I10" s="53">
        <f>H10-B10</f>
        <v>-10.999999999999986</v>
      </c>
      <c r="J10" s="53"/>
      <c r="L10" s="53"/>
      <c r="N10" s="2">
        <v>4</v>
      </c>
      <c r="O10" s="2">
        <v>100</v>
      </c>
      <c r="P10" s="2">
        <f>O10*$Q$1</f>
        <v>80</v>
      </c>
    </row>
    <row r="11" spans="1:17" x14ac:dyDescent="0.25">
      <c r="A11" s="6">
        <v>6</v>
      </c>
      <c r="B11" s="2">
        <v>144</v>
      </c>
      <c r="C11" s="53">
        <f t="shared" ref="C11:C30" si="1">$C$3*B11/G7+(1-$C$3)*(C10+E10)</f>
        <v>106.4</v>
      </c>
      <c r="E11" s="53">
        <f t="shared" si="0"/>
        <v>2.7000000000000028</v>
      </c>
      <c r="G11" s="7">
        <f t="shared" ref="G11:G30" si="2">$G$3*B11/C11+(1-$G$3)*G7</f>
        <v>1.2920300751879696</v>
      </c>
      <c r="H11" s="53">
        <f>(C10+E10)*G7</f>
        <v>123.6</v>
      </c>
      <c r="I11" s="53">
        <f t="shared" ref="I11:I30" si="3">H11-B11</f>
        <v>-20.400000000000006</v>
      </c>
      <c r="J11" s="53"/>
      <c r="L11" s="53"/>
      <c r="N11" s="2">
        <v>5</v>
      </c>
      <c r="O11" s="2">
        <v>110</v>
      </c>
      <c r="P11" s="2">
        <f>O11*$N$1</f>
        <v>121.00000000000001</v>
      </c>
    </row>
    <row r="12" spans="1:17" x14ac:dyDescent="0.25">
      <c r="A12" s="6">
        <v>7</v>
      </c>
      <c r="B12" s="2">
        <v>117</v>
      </c>
      <c r="C12" s="53">
        <f t="shared" si="1"/>
        <v>113.28000000000002</v>
      </c>
      <c r="E12" s="53">
        <f t="shared" si="0"/>
        <v>4.7900000000000063</v>
      </c>
      <c r="G12" s="7">
        <f t="shared" si="2"/>
        <v>0.97970338983050853</v>
      </c>
      <c r="H12" s="53">
        <f>(C11+E11)*G8</f>
        <v>98.190000000000012</v>
      </c>
      <c r="I12" s="53">
        <f t="shared" si="3"/>
        <v>-18.809999999999988</v>
      </c>
      <c r="J12" s="53"/>
      <c r="L12" s="53"/>
      <c r="N12" s="2">
        <v>6</v>
      </c>
      <c r="O12" s="2">
        <v>120</v>
      </c>
      <c r="P12" s="2">
        <f>O12*$O$1</f>
        <v>144</v>
      </c>
    </row>
    <row r="13" spans="1:17" x14ac:dyDescent="0.25">
      <c r="A13" s="6">
        <v>8</v>
      </c>
      <c r="B13" s="2">
        <v>112</v>
      </c>
      <c r="C13" s="53">
        <f t="shared" si="1"/>
        <v>122.45600000000002</v>
      </c>
      <c r="E13" s="53">
        <f t="shared" si="0"/>
        <v>6.9830000000000041</v>
      </c>
      <c r="G13" s="7">
        <f t="shared" si="2"/>
        <v>0.86876853727052983</v>
      </c>
      <c r="H13" s="53">
        <f t="shared" ref="H13:H30" si="4">(C12+E12)*G9</f>
        <v>94.456000000000017</v>
      </c>
      <c r="I13" s="53">
        <f t="shared" si="3"/>
        <v>-17.543999999999983</v>
      </c>
      <c r="J13" s="53"/>
      <c r="L13" s="53"/>
      <c r="N13" s="2">
        <v>7</v>
      </c>
      <c r="O13" s="2">
        <v>130</v>
      </c>
      <c r="P13" s="2">
        <f>O13*$P$1</f>
        <v>117</v>
      </c>
    </row>
    <row r="14" spans="1:17" x14ac:dyDescent="0.25">
      <c r="A14" s="6">
        <v>9</v>
      </c>
      <c r="B14" s="2">
        <v>165</v>
      </c>
      <c r="C14" s="53">
        <f t="shared" si="1"/>
        <v>132.20288539325844</v>
      </c>
      <c r="E14" s="53">
        <f t="shared" si="0"/>
        <v>8.364942696629214</v>
      </c>
      <c r="G14" s="7">
        <f t="shared" si="2"/>
        <v>1.2095548935186871</v>
      </c>
      <c r="H14" s="53">
        <f t="shared" si="4"/>
        <v>149.08327176470593</v>
      </c>
      <c r="I14" s="53">
        <f t="shared" si="3"/>
        <v>-15.916728235294073</v>
      </c>
      <c r="J14" s="53"/>
      <c r="L14" s="53"/>
      <c r="N14" s="2">
        <v>8</v>
      </c>
      <c r="O14" s="2">
        <v>140</v>
      </c>
      <c r="P14" s="2">
        <f>O14*$Q$1</f>
        <v>112</v>
      </c>
    </row>
    <row r="15" spans="1:17" x14ac:dyDescent="0.25">
      <c r="A15" s="6">
        <v>10</v>
      </c>
      <c r="B15" s="2">
        <v>192</v>
      </c>
      <c r="C15" s="53">
        <f t="shared" si="1"/>
        <v>142.17493286297159</v>
      </c>
      <c r="E15" s="53">
        <f t="shared" si="0"/>
        <v>9.1684950831711802</v>
      </c>
      <c r="G15" s="7">
        <f t="shared" si="2"/>
        <v>1.3270814473361752</v>
      </c>
      <c r="H15" s="53">
        <f t="shared" si="4"/>
        <v>181.61786149598714</v>
      </c>
      <c r="I15" s="53">
        <f t="shared" si="3"/>
        <v>-10.382138504012858</v>
      </c>
      <c r="J15" s="53"/>
      <c r="L15" s="53"/>
      <c r="N15" s="2">
        <v>9</v>
      </c>
      <c r="O15" s="2">
        <v>150</v>
      </c>
      <c r="P15" s="2">
        <f>O15*$N$1</f>
        <v>165</v>
      </c>
    </row>
    <row r="16" spans="1:17" x14ac:dyDescent="0.25">
      <c r="A16" s="6">
        <v>11</v>
      </c>
      <c r="B16" s="2">
        <v>153</v>
      </c>
      <c r="C16" s="53">
        <f t="shared" si="1"/>
        <v>152.30868552546229</v>
      </c>
      <c r="E16" s="53">
        <f t="shared" si="0"/>
        <v>9.6511238728309436</v>
      </c>
      <c r="G16" s="7">
        <f t="shared" si="2"/>
        <v>0.99460469822415221</v>
      </c>
      <c r="H16" s="53">
        <f t="shared" si="4"/>
        <v>148.27166938740538</v>
      </c>
      <c r="I16" s="53">
        <f t="shared" si="3"/>
        <v>-4.7283306125946183</v>
      </c>
      <c r="J16" s="53"/>
      <c r="L16" s="53"/>
      <c r="N16" s="2">
        <v>10</v>
      </c>
      <c r="O16" s="2">
        <v>160</v>
      </c>
      <c r="P16" s="2">
        <f>O16*$O$1</f>
        <v>192</v>
      </c>
    </row>
    <row r="17" spans="1:16" x14ac:dyDescent="0.25">
      <c r="A17" s="6">
        <v>12</v>
      </c>
      <c r="B17" s="2">
        <v>144</v>
      </c>
      <c r="C17" s="53">
        <f t="shared" si="1"/>
        <v>162.71821929715566</v>
      </c>
      <c r="E17" s="53">
        <f t="shared" si="0"/>
        <v>10.030328822262152</v>
      </c>
      <c r="G17" s="7">
        <f t="shared" si="2"/>
        <v>0.87848667693059501</v>
      </c>
      <c r="H17" s="53">
        <f t="shared" si="4"/>
        <v>140.70558670756901</v>
      </c>
      <c r="I17" s="53">
        <f t="shared" si="3"/>
        <v>-3.2944132924309883</v>
      </c>
      <c r="J17" s="53"/>
      <c r="L17" s="53"/>
      <c r="N17" s="2">
        <v>11</v>
      </c>
      <c r="O17" s="2">
        <v>170</v>
      </c>
      <c r="P17" s="2">
        <f>O17*$P$1</f>
        <v>153</v>
      </c>
    </row>
    <row r="18" spans="1:16" x14ac:dyDescent="0.25">
      <c r="A18" s="6">
        <v>13</v>
      </c>
      <c r="B18" s="2">
        <v>209</v>
      </c>
      <c r="C18" s="53">
        <f t="shared" si="1"/>
        <v>172.75700549066801</v>
      </c>
      <c r="E18" s="53">
        <f t="shared" si="0"/>
        <v>10.034557507887252</v>
      </c>
      <c r="G18" s="7">
        <f t="shared" si="2"/>
        <v>1.2096970074168005</v>
      </c>
      <c r="H18" s="53">
        <f t="shared" si="4"/>
        <v>208.9488517260902</v>
      </c>
      <c r="I18" s="53">
        <f t="shared" si="3"/>
        <v>-5.1148273909802811E-2</v>
      </c>
      <c r="J18" s="53"/>
      <c r="L18" s="53"/>
      <c r="N18" s="2">
        <v>12</v>
      </c>
      <c r="O18" s="2">
        <v>180</v>
      </c>
      <c r="P18" s="2">
        <f>O18*$Q$1</f>
        <v>144</v>
      </c>
    </row>
    <row r="19" spans="1:16" x14ac:dyDescent="0.25">
      <c r="A19" s="6">
        <v>14</v>
      </c>
      <c r="B19" s="2">
        <v>240</v>
      </c>
      <c r="C19" s="53">
        <f t="shared" si="1"/>
        <v>182.40284654258465</v>
      </c>
      <c r="E19" s="53">
        <f t="shared" si="0"/>
        <v>9.8401992799019489</v>
      </c>
      <c r="G19" s="7">
        <f t="shared" si="2"/>
        <v>1.3202939427755276</v>
      </c>
      <c r="H19" s="53">
        <f t="shared" si="4"/>
        <v>242.57929198496436</v>
      </c>
      <c r="I19" s="53">
        <f t="shared" si="3"/>
        <v>2.5792919849643567</v>
      </c>
      <c r="J19" s="53"/>
      <c r="L19" s="53"/>
      <c r="N19" s="2">
        <v>13</v>
      </c>
      <c r="O19" s="2">
        <v>190</v>
      </c>
      <c r="P19" s="2">
        <f>O19*$N$1</f>
        <v>209.00000000000003</v>
      </c>
    </row>
    <row r="20" spans="1:16" x14ac:dyDescent="0.25">
      <c r="A20" s="6">
        <v>15</v>
      </c>
      <c r="B20" s="2">
        <v>189</v>
      </c>
      <c r="C20" s="53">
        <f t="shared" si="1"/>
        <v>191.79948536476817</v>
      </c>
      <c r="E20" s="53">
        <f t="shared" si="0"/>
        <v>9.6184190510427339</v>
      </c>
      <c r="G20" s="7">
        <f t="shared" si="2"/>
        <v>0.9890843416160513</v>
      </c>
      <c r="H20" s="53">
        <f t="shared" si="4"/>
        <v>191.20583657596615</v>
      </c>
      <c r="I20" s="53">
        <f t="shared" si="3"/>
        <v>2.2058365759661456</v>
      </c>
      <c r="J20" s="53"/>
      <c r="L20" s="53"/>
      <c r="N20" s="2">
        <v>14</v>
      </c>
      <c r="O20" s="2">
        <v>200</v>
      </c>
      <c r="P20" s="2">
        <f>O20*$O$1</f>
        <v>240</v>
      </c>
    </row>
    <row r="21" spans="1:16" x14ac:dyDescent="0.25">
      <c r="A21" s="6">
        <v>16</v>
      </c>
      <c r="B21" s="2">
        <v>176</v>
      </c>
      <c r="C21" s="53">
        <f t="shared" si="1"/>
        <v>201.20322944137317</v>
      </c>
      <c r="E21" s="53">
        <f t="shared" si="0"/>
        <v>9.5110815638238648</v>
      </c>
      <c r="G21" s="7">
        <f t="shared" si="2"/>
        <v>0.87623714120967122</v>
      </c>
      <c r="H21" s="53">
        <f t="shared" si="4"/>
        <v>176.94294552456995</v>
      </c>
      <c r="I21" s="53">
        <f t="shared" si="3"/>
        <v>0.94294552456995007</v>
      </c>
      <c r="J21" s="53"/>
      <c r="L21" s="53"/>
      <c r="N21" s="2">
        <v>15</v>
      </c>
      <c r="O21" s="2">
        <v>210</v>
      </c>
      <c r="P21" s="2">
        <f>O21*$P$1</f>
        <v>189</v>
      </c>
    </row>
    <row r="22" spans="1:16" x14ac:dyDescent="0.25">
      <c r="A22" s="6">
        <v>17</v>
      </c>
      <c r="B22" s="2">
        <v>253</v>
      </c>
      <c r="C22" s="53">
        <f t="shared" si="1"/>
        <v>210.40010481451824</v>
      </c>
      <c r="E22" s="53">
        <f t="shared" si="0"/>
        <v>9.3539784684844705</v>
      </c>
      <c r="G22" s="7">
        <f t="shared" si="2"/>
        <v>1.2053613332811506</v>
      </c>
      <c r="H22" s="53">
        <f t="shared" si="4"/>
        <v>254.90047144287985</v>
      </c>
      <c r="I22" s="53">
        <f t="shared" si="3"/>
        <v>1.9004714428798479</v>
      </c>
      <c r="J22" s="53"/>
      <c r="L22" s="53"/>
      <c r="N22" s="2">
        <v>16</v>
      </c>
      <c r="O22" s="2">
        <v>220</v>
      </c>
      <c r="P22" s="2">
        <f>O22*$Q$1</f>
        <v>176</v>
      </c>
    </row>
    <row r="23" spans="1:16" x14ac:dyDescent="0.25">
      <c r="A23" s="6">
        <v>18</v>
      </c>
      <c r="B23" s="2">
        <v>288</v>
      </c>
      <c r="C23" s="53">
        <f t="shared" si="1"/>
        <v>219.42991530958335</v>
      </c>
      <c r="E23" s="53">
        <f t="shared" si="0"/>
        <v>9.1918944817747885</v>
      </c>
      <c r="G23" s="7">
        <f t="shared" si="2"/>
        <v>1.3156127541292815</v>
      </c>
      <c r="H23" s="53">
        <f t="shared" si="4"/>
        <v>290.13998505873735</v>
      </c>
      <c r="I23" s="53">
        <f t="shared" si="3"/>
        <v>2.1399850587373521</v>
      </c>
      <c r="J23" s="53"/>
      <c r="L23" s="53"/>
      <c r="N23" s="2">
        <v>17</v>
      </c>
      <c r="O23" s="2">
        <v>230</v>
      </c>
      <c r="P23" s="2">
        <f>O23*$N$1</f>
        <v>253.00000000000003</v>
      </c>
    </row>
    <row r="24" spans="1:16" x14ac:dyDescent="0.25">
      <c r="A24" s="6">
        <v>19</v>
      </c>
      <c r="B24" s="2">
        <v>225</v>
      </c>
      <c r="C24" s="53">
        <f t="shared" si="1"/>
        <v>228.39407345600875</v>
      </c>
      <c r="E24" s="53">
        <f t="shared" si="0"/>
        <v>9.0780263141000965</v>
      </c>
      <c r="G24" s="7">
        <f t="shared" si="2"/>
        <v>0.98671737536440374</v>
      </c>
      <c r="H24" s="53">
        <f t="shared" si="4"/>
        <v>226.12625221655557</v>
      </c>
      <c r="I24" s="53">
        <f t="shared" si="3"/>
        <v>1.1262522165555708</v>
      </c>
      <c r="J24" s="53"/>
      <c r="L24" s="53"/>
      <c r="N24" s="2">
        <v>18</v>
      </c>
      <c r="O24" s="2">
        <v>240</v>
      </c>
      <c r="P24" s="2">
        <f>O24*$O$1</f>
        <v>288</v>
      </c>
    </row>
    <row r="25" spans="1:16" x14ac:dyDescent="0.25">
      <c r="A25" s="6">
        <v>20</v>
      </c>
      <c r="B25" s="2">
        <v>208</v>
      </c>
      <c r="C25" s="53">
        <f t="shared" si="1"/>
        <v>237.4534121761306</v>
      </c>
      <c r="E25" s="53">
        <f t="shared" si="0"/>
        <v>9.06868251711097</v>
      </c>
      <c r="G25" s="7">
        <f>$G$3*B25/C25+(1-$G$3)*G21</f>
        <v>0.87607163744597938</v>
      </c>
      <c r="H25" s="53">
        <f>(C24+E24)*G21</f>
        <v>208.08187381961801</v>
      </c>
      <c r="I25" s="53">
        <f t="shared" si="3"/>
        <v>8.1873819618010657E-2</v>
      </c>
      <c r="J25" s="53"/>
      <c r="L25" s="53"/>
      <c r="N25" s="2">
        <v>19</v>
      </c>
      <c r="O25" s="2">
        <v>250</v>
      </c>
      <c r="P25" s="2">
        <f>O25*$P$1</f>
        <v>225</v>
      </c>
    </row>
    <row r="26" spans="1:16" x14ac:dyDescent="0.25">
      <c r="A26" s="6">
        <v>21</v>
      </c>
      <c r="B26" s="2">
        <v>297</v>
      </c>
      <c r="C26" s="53">
        <f t="shared" si="1"/>
        <v>246.49750443327295</v>
      </c>
      <c r="E26" s="53">
        <f t="shared" si="0"/>
        <v>9.0563873871266622</v>
      </c>
      <c r="G26" s="7">
        <f t="shared" si="2"/>
        <v>1.205072744734734</v>
      </c>
      <c r="H26" s="53">
        <f t="shared" si="4"/>
        <v>297.14820074270773</v>
      </c>
      <c r="I26" s="53">
        <f t="shared" si="3"/>
        <v>0.1482007427077292</v>
      </c>
      <c r="J26" s="53"/>
      <c r="L26" s="53"/>
      <c r="N26" s="2">
        <v>20</v>
      </c>
      <c r="O26" s="2">
        <v>260</v>
      </c>
      <c r="P26" s="2">
        <f>O26*$Q$1</f>
        <v>208</v>
      </c>
    </row>
    <row r="27" spans="1:16" x14ac:dyDescent="0.25">
      <c r="A27" s="6">
        <v>22</v>
      </c>
      <c r="B27" s="2">
        <v>336</v>
      </c>
      <c r="C27" s="53">
        <f t="shared" si="1"/>
        <v>255.52197369774026</v>
      </c>
      <c r="E27" s="53">
        <f t="shared" si="0"/>
        <v>9.040428325796988</v>
      </c>
      <c r="G27" s="7">
        <f t="shared" si="2"/>
        <v>1.3152183436887157</v>
      </c>
      <c r="H27" s="53">
        <f t="shared" si="4"/>
        <v>336.20995944629237</v>
      </c>
      <c r="I27" s="53">
        <f t="shared" si="3"/>
        <v>0.20995944629237329</v>
      </c>
      <c r="J27" s="53"/>
      <c r="L27" s="53"/>
      <c r="N27" s="2">
        <v>21</v>
      </c>
      <c r="O27" s="2">
        <v>270</v>
      </c>
      <c r="P27" s="2">
        <f>O27*$N$1</f>
        <v>297</v>
      </c>
    </row>
    <row r="28" spans="1:16" x14ac:dyDescent="0.25">
      <c r="A28" s="6">
        <v>23</v>
      </c>
      <c r="B28" s="2">
        <v>261</v>
      </c>
      <c r="C28" s="53">
        <f t="shared" si="1"/>
        <v>264.55260814618731</v>
      </c>
      <c r="E28" s="53">
        <f t="shared" si="0"/>
        <v>9.0355313871220169</v>
      </c>
      <c r="G28" s="7">
        <f t="shared" si="2"/>
        <v>0.98662970624766122</v>
      </c>
      <c r="H28" s="53">
        <f t="shared" si="4"/>
        <v>261.04831894476689</v>
      </c>
      <c r="I28" s="53">
        <f t="shared" si="3"/>
        <v>4.8318944766890581E-2</v>
      </c>
      <c r="J28" s="53"/>
      <c r="L28" s="53"/>
      <c r="N28" s="2">
        <v>22</v>
      </c>
      <c r="O28" s="2">
        <v>280</v>
      </c>
      <c r="P28" s="2">
        <f>O28*$O$1</f>
        <v>336</v>
      </c>
    </row>
    <row r="29" spans="1:16" x14ac:dyDescent="0.25">
      <c r="A29" s="6">
        <v>24</v>
      </c>
      <c r="B29" s="2">
        <v>240</v>
      </c>
      <c r="C29" s="53">
        <f t="shared" si="1"/>
        <v>273.66055155983707</v>
      </c>
      <c r="E29" s="53">
        <f t="shared" si="0"/>
        <v>9.0717374003858904</v>
      </c>
      <c r="G29" s="7">
        <f t="shared" si="2"/>
        <v>0.87662798907756967</v>
      </c>
      <c r="H29" s="53">
        <f t="shared" si="4"/>
        <v>239.68280938674539</v>
      </c>
      <c r="I29" s="53">
        <f t="shared" si="3"/>
        <v>-0.31719061325460984</v>
      </c>
      <c r="J29" s="53"/>
      <c r="L29" s="53"/>
      <c r="N29" s="2">
        <v>23</v>
      </c>
      <c r="O29" s="2">
        <v>290</v>
      </c>
      <c r="P29" s="2">
        <f>O29*$P$1</f>
        <v>261</v>
      </c>
    </row>
    <row r="30" spans="1:16" x14ac:dyDescent="0.25">
      <c r="A30" s="6">
        <v>25</v>
      </c>
      <c r="B30" s="2">
        <v>341</v>
      </c>
      <c r="C30" s="53">
        <f t="shared" si="1"/>
        <v>282.77992500855686</v>
      </c>
      <c r="E30" s="53">
        <f t="shared" si="0"/>
        <v>9.0955554245528383</v>
      </c>
      <c r="G30" s="7">
        <f t="shared" si="2"/>
        <v>1.2055599496465732</v>
      </c>
      <c r="H30" s="53">
        <f t="shared" si="4"/>
        <v>340.71297548242978</v>
      </c>
      <c r="I30" s="53">
        <f t="shared" si="3"/>
        <v>-0.28702451757021663</v>
      </c>
      <c r="J30" s="53"/>
      <c r="L30" s="53"/>
      <c r="N30" s="2">
        <v>24</v>
      </c>
      <c r="O30" s="2">
        <v>300</v>
      </c>
      <c r="P30" s="2">
        <f>O30*$Q$1</f>
        <v>240</v>
      </c>
    </row>
    <row r="31" spans="1:16" x14ac:dyDescent="0.25">
      <c r="N31" s="2">
        <v>25</v>
      </c>
      <c r="O31" s="2">
        <v>310</v>
      </c>
      <c r="P31" s="2">
        <f>O31*$N$1</f>
        <v>341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Q18"/>
  <sheetViews>
    <sheetView workbookViewId="0">
      <selection activeCell="R19" sqref="R19"/>
    </sheetView>
  </sheetViews>
  <sheetFormatPr defaultColWidth="8.140625" defaultRowHeight="15" x14ac:dyDescent="0.25"/>
  <cols>
    <col min="1" max="3" width="8.140625" style="6" customWidth="1"/>
    <col min="4" max="16384" width="8.140625" style="2"/>
  </cols>
  <sheetData>
    <row r="1" spans="1:17" x14ac:dyDescent="0.25">
      <c r="A1" s="56" t="s">
        <v>39</v>
      </c>
      <c r="N1" s="85">
        <v>1.1000000000000001</v>
      </c>
      <c r="O1" s="80">
        <v>1.2</v>
      </c>
      <c r="P1" s="80">
        <v>0.9</v>
      </c>
      <c r="Q1" s="81">
        <v>0.8</v>
      </c>
    </row>
    <row r="3" spans="1:17" x14ac:dyDescent="0.25">
      <c r="B3" s="57" t="s">
        <v>2</v>
      </c>
      <c r="C3" s="28">
        <v>0.2</v>
      </c>
      <c r="D3" s="57" t="s">
        <v>31</v>
      </c>
      <c r="E3" s="28">
        <v>0.5</v>
      </c>
      <c r="F3" s="82" t="s">
        <v>35</v>
      </c>
      <c r="G3" s="83">
        <v>0.6</v>
      </c>
    </row>
    <row r="4" spans="1:17" x14ac:dyDescent="0.25">
      <c r="A4" s="84" t="s">
        <v>0</v>
      </c>
      <c r="D4" s="6"/>
      <c r="E4" s="6"/>
      <c r="F4" s="6"/>
    </row>
    <row r="5" spans="1:17" x14ac:dyDescent="0.25">
      <c r="A5" s="5" t="s">
        <v>21</v>
      </c>
      <c r="B5" s="5" t="s">
        <v>1</v>
      </c>
      <c r="C5" s="5" t="s">
        <v>22</v>
      </c>
      <c r="D5" s="25"/>
      <c r="E5" s="63" t="s">
        <v>29</v>
      </c>
      <c r="F5" s="25"/>
      <c r="G5" s="63" t="s">
        <v>36</v>
      </c>
      <c r="H5" s="63" t="s">
        <v>4</v>
      </c>
      <c r="I5" s="5" t="s">
        <v>14</v>
      </c>
      <c r="J5" s="84"/>
      <c r="K5" s="84"/>
      <c r="L5" s="84"/>
      <c r="O5" s="6" t="s">
        <v>37</v>
      </c>
      <c r="P5" s="6"/>
    </row>
    <row r="6" spans="1:17" x14ac:dyDescent="0.25">
      <c r="A6" s="6">
        <v>1</v>
      </c>
      <c r="B6" s="2">
        <v>8216</v>
      </c>
      <c r="C6" s="53">
        <f>AVERAGE($B$6:$B$9)</f>
        <v>6303</v>
      </c>
      <c r="E6" s="53">
        <v>0</v>
      </c>
      <c r="G6" s="7">
        <f>B6/C6</f>
        <v>1.3035062668570523</v>
      </c>
      <c r="H6" s="53"/>
      <c r="I6" s="53"/>
      <c r="J6" s="53"/>
      <c r="K6" s="53"/>
      <c r="L6" s="53"/>
      <c r="O6" s="6" t="s">
        <v>26</v>
      </c>
      <c r="P6" s="6" t="s">
        <v>38</v>
      </c>
    </row>
    <row r="7" spans="1:17" x14ac:dyDescent="0.25">
      <c r="A7" s="6">
        <v>2</v>
      </c>
      <c r="B7" s="2">
        <v>9196</v>
      </c>
      <c r="C7" s="53">
        <f>AVERAGE($B$6:$B$9)</f>
        <v>6303</v>
      </c>
      <c r="E7" s="53">
        <f t="shared" ref="E7:E17" si="0">$E$3*(C7-C6)+(1-$E$3)*E6</f>
        <v>0</v>
      </c>
      <c r="G7" s="7">
        <f>B7/C7</f>
        <v>1.4589877835951135</v>
      </c>
      <c r="H7" s="53"/>
      <c r="I7" s="53"/>
      <c r="J7" s="53"/>
      <c r="K7" s="53"/>
      <c r="L7" s="53"/>
      <c r="N7" s="2">
        <v>1</v>
      </c>
      <c r="O7" s="2">
        <v>100</v>
      </c>
      <c r="P7" s="2">
        <f>O7*$N$1</f>
        <v>110.00000000000001</v>
      </c>
    </row>
    <row r="8" spans="1:17" x14ac:dyDescent="0.25">
      <c r="A8" s="6">
        <v>3</v>
      </c>
      <c r="B8" s="2">
        <v>3768</v>
      </c>
      <c r="C8" s="53">
        <f>AVERAGE($B$6:$B$9)</f>
        <v>6303</v>
      </c>
      <c r="E8" s="53">
        <f t="shared" si="0"/>
        <v>0</v>
      </c>
      <c r="G8" s="7">
        <f>B8/C8</f>
        <v>0.59781056639695385</v>
      </c>
      <c r="H8" s="53"/>
      <c r="I8" s="53"/>
      <c r="J8" s="53"/>
      <c r="K8" s="53"/>
      <c r="L8" s="53"/>
      <c r="N8" s="2">
        <v>2</v>
      </c>
      <c r="O8" s="2">
        <v>100</v>
      </c>
      <c r="P8" s="2">
        <f>O8*$O$1</f>
        <v>120</v>
      </c>
    </row>
    <row r="9" spans="1:17" x14ac:dyDescent="0.25">
      <c r="A9" s="6">
        <v>4</v>
      </c>
      <c r="B9" s="2">
        <v>4032</v>
      </c>
      <c r="C9" s="53">
        <f>AVERAGE($B$6:$B$9)</f>
        <v>6303</v>
      </c>
      <c r="E9" s="53">
        <f t="shared" si="0"/>
        <v>0</v>
      </c>
      <c r="G9" s="7">
        <f>B9/C9</f>
        <v>0.63969538315088048</v>
      </c>
      <c r="H9" s="53"/>
      <c r="I9" s="53"/>
      <c r="J9" s="53"/>
      <c r="K9" s="53"/>
      <c r="L9" s="53"/>
      <c r="N9" s="2">
        <v>3</v>
      </c>
      <c r="O9" s="2">
        <v>100</v>
      </c>
      <c r="P9" s="2">
        <f>O9*$P$1</f>
        <v>90</v>
      </c>
    </row>
    <row r="10" spans="1:17" x14ac:dyDescent="0.25">
      <c r="A10" s="6">
        <v>5</v>
      </c>
      <c r="B10" s="2">
        <v>7481</v>
      </c>
      <c r="C10" s="53">
        <f>$C$3*B10/G6+(1-$C$3)*(C9+E9)</f>
        <v>6190.2272395326199</v>
      </c>
      <c r="E10" s="53">
        <f t="shared" si="0"/>
        <v>-56.386380233690033</v>
      </c>
      <c r="G10" s="7">
        <f>$G$3*B10/C10+(1-$G$3)*G6</f>
        <v>1.246513205641639</v>
      </c>
      <c r="H10" s="53">
        <f>(C9+E9)*G6</f>
        <v>8216</v>
      </c>
      <c r="I10" s="53">
        <f>H10-B10</f>
        <v>735</v>
      </c>
      <c r="J10" s="53"/>
      <c r="L10" s="53"/>
      <c r="N10" s="2">
        <v>4</v>
      </c>
      <c r="O10" s="2">
        <v>100</v>
      </c>
      <c r="P10" s="2">
        <f>O10*$Q$1</f>
        <v>80</v>
      </c>
    </row>
    <row r="11" spans="1:17" x14ac:dyDescent="0.25">
      <c r="A11" s="6">
        <v>6</v>
      </c>
      <c r="B11" s="2">
        <v>7889</v>
      </c>
      <c r="C11" s="53">
        <f t="shared" ref="C11:C17" si="1">$C$3*B11/G7+(1-$C$3)*(C10+E10)</f>
        <v>5988.5073764343597</v>
      </c>
      <c r="E11" s="53">
        <f t="shared" si="0"/>
        <v>-129.05312166597514</v>
      </c>
      <c r="G11" s="7">
        <f t="shared" ref="G11:G17" si="2">$G$3*B11/C11+(1-$G$3)*G7</f>
        <v>1.3740091018430043</v>
      </c>
      <c r="H11" s="53">
        <f>(C10+E10)*G7</f>
        <v>8949.1988802336928</v>
      </c>
      <c r="I11" s="53">
        <f t="shared" ref="I11:I17" si="3">H11-B11</f>
        <v>1060.1988802336928</v>
      </c>
      <c r="J11" s="53"/>
      <c r="L11" s="53"/>
      <c r="N11" s="2">
        <v>5</v>
      </c>
      <c r="O11" s="2">
        <v>110</v>
      </c>
      <c r="P11" s="2">
        <f>O11*$N$1</f>
        <v>121.00000000000001</v>
      </c>
    </row>
    <row r="12" spans="1:17" x14ac:dyDescent="0.25">
      <c r="A12" s="6">
        <v>7</v>
      </c>
      <c r="B12" s="2">
        <v>3996</v>
      </c>
      <c r="C12" s="53">
        <f t="shared" si="1"/>
        <v>6024.4417477637526</v>
      </c>
      <c r="E12" s="53">
        <f t="shared" si="0"/>
        <v>-46.559375168291126</v>
      </c>
      <c r="G12" s="7">
        <f t="shared" si="2"/>
        <v>0.63710301038385198</v>
      </c>
      <c r="H12" s="53">
        <f>(C11+E11)*G8</f>
        <v>3502.8436668201293</v>
      </c>
      <c r="I12" s="53">
        <f t="shared" si="3"/>
        <v>-493.15633317987067</v>
      </c>
      <c r="J12" s="53"/>
      <c r="L12" s="53"/>
      <c r="N12" s="2">
        <v>6</v>
      </c>
      <c r="O12" s="2">
        <v>120</v>
      </c>
      <c r="P12" s="2">
        <f>O12*$O$1</f>
        <v>144</v>
      </c>
    </row>
    <row r="13" spans="1:17" x14ac:dyDescent="0.25">
      <c r="A13" s="6">
        <v>8</v>
      </c>
      <c r="B13" s="2">
        <v>3764</v>
      </c>
      <c r="C13" s="53">
        <f t="shared" si="1"/>
        <v>5959.116017123989</v>
      </c>
      <c r="E13" s="53">
        <f t="shared" si="0"/>
        <v>-55.942552904027366</v>
      </c>
      <c r="G13" s="7">
        <f t="shared" si="2"/>
        <v>0.63486053814937093</v>
      </c>
      <c r="H13" s="53">
        <f t="shared" ref="H13:H17" si="4">(C12+E12)*G9</f>
        <v>3824.0237547683482</v>
      </c>
      <c r="I13" s="53">
        <f t="shared" si="3"/>
        <v>60.023754768348226</v>
      </c>
      <c r="J13" s="53"/>
      <c r="L13" s="53"/>
      <c r="N13" s="2">
        <v>7</v>
      </c>
      <c r="O13" s="2">
        <v>130</v>
      </c>
      <c r="P13" s="2">
        <f>O13*$P$1</f>
        <v>117</v>
      </c>
    </row>
    <row r="14" spans="1:17" x14ac:dyDescent="0.25">
      <c r="A14" s="6">
        <v>9</v>
      </c>
      <c r="B14" s="2">
        <v>6664</v>
      </c>
      <c r="C14" s="53">
        <f t="shared" si="1"/>
        <v>5791.7612986366776</v>
      </c>
      <c r="E14" s="53">
        <f t="shared" si="0"/>
        <v>-111.64863569566938</v>
      </c>
      <c r="G14" s="7">
        <f t="shared" si="2"/>
        <v>1.1889652252572731</v>
      </c>
      <c r="H14" s="53">
        <f t="shared" si="4"/>
        <v>7358.3836783434836</v>
      </c>
      <c r="I14" s="53">
        <f t="shared" si="3"/>
        <v>694.38367834348355</v>
      </c>
      <c r="J14" s="53"/>
      <c r="L14" s="53"/>
      <c r="N14" s="2">
        <v>8</v>
      </c>
      <c r="O14" s="2">
        <v>140</v>
      </c>
      <c r="P14" s="2">
        <f>O14*$Q$1</f>
        <v>112</v>
      </c>
    </row>
    <row r="15" spans="1:17" x14ac:dyDescent="0.25">
      <c r="A15" s="6">
        <v>10</v>
      </c>
      <c r="B15" s="2">
        <v>7011</v>
      </c>
      <c r="C15" s="53">
        <f t="shared" si="1"/>
        <v>5564.6073875668844</v>
      </c>
      <c r="E15" s="53">
        <f t="shared" si="0"/>
        <v>-169.40127338273126</v>
      </c>
      <c r="G15" s="7">
        <f t="shared" si="2"/>
        <v>1.3055599386422241</v>
      </c>
      <c r="H15" s="53">
        <f t="shared" si="4"/>
        <v>7804.5264983746501</v>
      </c>
      <c r="I15" s="53">
        <f t="shared" si="3"/>
        <v>793.52649837465015</v>
      </c>
      <c r="J15" s="53"/>
      <c r="L15" s="53"/>
      <c r="N15" s="2">
        <v>9</v>
      </c>
      <c r="O15" s="2">
        <v>150</v>
      </c>
      <c r="P15" s="2">
        <f>O15*$N$1</f>
        <v>165</v>
      </c>
    </row>
    <row r="16" spans="1:17" x14ac:dyDescent="0.25">
      <c r="A16" s="6">
        <v>11</v>
      </c>
      <c r="B16" s="2">
        <v>4356</v>
      </c>
      <c r="C16" s="53">
        <f t="shared" si="1"/>
        <v>5683.6046707875512</v>
      </c>
      <c r="E16" s="53">
        <f t="shared" si="0"/>
        <v>-25.201995081032251</v>
      </c>
      <c r="G16" s="7">
        <f t="shared" si="2"/>
        <v>0.71469021748012129</v>
      </c>
      <c r="H16" s="53">
        <f t="shared" si="4"/>
        <v>3437.3020569880882</v>
      </c>
      <c r="I16" s="53">
        <f t="shared" si="3"/>
        <v>-918.69794301191178</v>
      </c>
      <c r="J16" s="53"/>
      <c r="L16" s="53"/>
      <c r="N16" s="2">
        <v>10</v>
      </c>
      <c r="O16" s="2">
        <v>160</v>
      </c>
      <c r="P16" s="2">
        <f>O16*$O$1</f>
        <v>192</v>
      </c>
    </row>
    <row r="17" spans="1:16" x14ac:dyDescent="0.25">
      <c r="A17" s="6">
        <v>12</v>
      </c>
      <c r="B17" s="2">
        <v>3565</v>
      </c>
      <c r="C17" s="53">
        <f t="shared" si="1"/>
        <v>5649.8034429224335</v>
      </c>
      <c r="E17" s="53">
        <f t="shared" si="0"/>
        <v>-29.501611473074952</v>
      </c>
      <c r="G17" s="7">
        <f t="shared" si="2"/>
        <v>0.63254145702389275</v>
      </c>
      <c r="H17" s="53">
        <f t="shared" si="4"/>
        <v>3592.2965677648808</v>
      </c>
      <c r="I17" s="53">
        <f t="shared" si="3"/>
        <v>27.29656776488082</v>
      </c>
      <c r="J17" s="53"/>
      <c r="L17" s="53"/>
      <c r="N17" s="2">
        <v>11</v>
      </c>
      <c r="O17" s="2">
        <v>170</v>
      </c>
      <c r="P17" s="2">
        <f>O17*$P$1</f>
        <v>153</v>
      </c>
    </row>
    <row r="18" spans="1:16" x14ac:dyDescent="0.25">
      <c r="N18" s="2">
        <v>25</v>
      </c>
      <c r="O18" s="2">
        <v>310</v>
      </c>
      <c r="P18" s="2">
        <f>O18*$N$1</f>
        <v>341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7.2</vt:lpstr>
      <vt:lpstr>7.3</vt:lpstr>
      <vt:lpstr>7.4</vt:lpstr>
      <vt:lpstr>7.5</vt:lpstr>
      <vt:lpstr>7.6</vt:lpstr>
      <vt:lpstr>7.7</vt:lpstr>
      <vt:lpstr>7.8</vt:lpstr>
      <vt:lpstr>7.9</vt:lpstr>
      <vt:lpstr>7.10</vt:lpstr>
      <vt:lpstr>7.11</vt:lpstr>
      <vt:lpstr>7.12</vt:lpstr>
      <vt:lpstr>7.13</vt:lpstr>
      <vt:lpstr>7.14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Ken.Baker</dc:creator>
  <cp:lastModifiedBy>Baker, Kenneth R.</cp:lastModifiedBy>
  <dcterms:created xsi:type="dcterms:W3CDTF">2006-01-15T01:17:07Z</dcterms:created>
  <dcterms:modified xsi:type="dcterms:W3CDTF">2016-01-18T22:52:45Z</dcterms:modified>
</cp:coreProperties>
</file>