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20339T\Desktop\"/>
    </mc:Choice>
  </mc:AlternateContent>
  <bookViews>
    <workbookView xWindow="3015" yWindow="1485" windowWidth="14280" windowHeight="7455" tabRatio="787"/>
  </bookViews>
  <sheets>
    <sheet name="8.1" sheetId="21" r:id="rId1"/>
    <sheet name="8.2" sheetId="42" r:id="rId2"/>
    <sheet name="8.8" sheetId="23" r:id="rId3"/>
    <sheet name="8.9" sheetId="24" r:id="rId4"/>
    <sheet name="8.10" sheetId="16" r:id="rId5"/>
    <sheet name="8.11" sheetId="18" r:id="rId6"/>
    <sheet name="8.12" sheetId="12" r:id="rId7"/>
    <sheet name="8.13" sheetId="1" r:id="rId8"/>
    <sheet name="8.14" sheetId="13" r:id="rId9"/>
    <sheet name="8.15" sheetId="19" r:id="rId10"/>
    <sheet name="8.16" sheetId="20" r:id="rId11"/>
    <sheet name="8.17" sheetId="15" r:id="rId12"/>
    <sheet name="8.18" sheetId="9" r:id="rId13"/>
    <sheet name="SolverTableSheet" sheetId="5" state="veryHidden" r:id="rId14"/>
    <sheet name="8.21" sheetId="47" r:id="rId15"/>
    <sheet name="8.22" sheetId="50" r:id="rId16"/>
    <sheet name="8.23" sheetId="51" r:id="rId17"/>
    <sheet name="8.24" sheetId="27" r:id="rId18"/>
    <sheet name="8.25" sheetId="40" r:id="rId19"/>
  </sheets>
  <definedNames>
    <definedName name="LSGRGeng_RelaxBounds" localSheetId="5" hidden="1">2</definedName>
    <definedName name="LSGRGeng_RelaxBounds" localSheetId="9" hidden="1">2</definedName>
    <definedName name="LSGRGeng_RelaxBounds" localSheetId="11" hidden="1">2</definedName>
    <definedName name="LSGRGeng_RelaxBounds" localSheetId="12" hidden="1">2</definedName>
    <definedName name="solver_adj" localSheetId="4" hidden="1">'8.10'!$C$4:$D$4</definedName>
    <definedName name="solver_adj" localSheetId="5" hidden="1">'8.11'!$C$4:$D$4</definedName>
    <definedName name="solver_adj" localSheetId="6" hidden="1">'8.12'!$B$4:$C$4</definedName>
    <definedName name="solver_adj" localSheetId="7" hidden="1">'8.13'!$D$1:$D$2</definedName>
    <definedName name="solver_adj" localSheetId="8" hidden="1">'8.14'!$D$1:$D$2</definedName>
    <definedName name="solver_adj" localSheetId="9" hidden="1">'8.15'!$D$1:$D$2</definedName>
    <definedName name="solver_adj" localSheetId="10" hidden="1">'8.16'!$D$1:$D$2</definedName>
    <definedName name="solver_adj" localSheetId="11" hidden="1">'8.17'!$D$1:$D$2</definedName>
    <definedName name="solver_adj" localSheetId="12" hidden="1">'8.18'!$B$10:$E$10</definedName>
    <definedName name="solver_adj" localSheetId="17" hidden="1">'8.24'!$B$15:$F$15</definedName>
    <definedName name="solver_adj" localSheetId="2" hidden="1">'8.8'!$D$18:$G$18</definedName>
    <definedName name="solver_adj_ob" localSheetId="5" hidden="1">1</definedName>
    <definedName name="solver_adj_ob" localSheetId="9" hidden="1">1</definedName>
    <definedName name="solver_adj_ob" localSheetId="11" hidden="1">1</definedName>
    <definedName name="solver_adj_ob" localSheetId="12" hidden="1">1</definedName>
    <definedName name="solver_adj_ob" localSheetId="17" hidden="1">1</definedName>
    <definedName name="solver_adj_ob" localSheetId="2" hidden="1">1</definedName>
    <definedName name="solver_cha" localSheetId="5" hidden="1">0</definedName>
    <definedName name="solver_cha" localSheetId="9" hidden="1">0</definedName>
    <definedName name="solver_cha" localSheetId="11" hidden="1">0</definedName>
    <definedName name="solver_cha" localSheetId="12" hidden="1">0</definedName>
    <definedName name="solver_cha" localSheetId="17" hidden="1">0</definedName>
    <definedName name="solver_cha" localSheetId="2" hidden="1">0</definedName>
    <definedName name="solver_chc1" localSheetId="12" hidden="1">0</definedName>
    <definedName name="solver_chc1" localSheetId="17" hidden="1">0</definedName>
    <definedName name="solver_chc1" localSheetId="2" hidden="1">0</definedName>
    <definedName name="solver_chc2" localSheetId="12" hidden="1">0</definedName>
    <definedName name="solver_chc2" localSheetId="17" hidden="1">0</definedName>
    <definedName name="solver_chc3" localSheetId="17" hidden="1">0</definedName>
    <definedName name="solver_chc4" localSheetId="17" hidden="1">0</definedName>
    <definedName name="solver_chn" localSheetId="5" hidden="1">4</definedName>
    <definedName name="solver_chn" localSheetId="9" hidden="1">4</definedName>
    <definedName name="solver_chn" localSheetId="11" hidden="1">4</definedName>
    <definedName name="solver_chn" localSheetId="12" hidden="1">4</definedName>
    <definedName name="solver_chn" localSheetId="17" hidden="1">4</definedName>
    <definedName name="solver_chn" localSheetId="2" hidden="1">4</definedName>
    <definedName name="solver_chp1" localSheetId="12" hidden="1">0</definedName>
    <definedName name="solver_chp1" localSheetId="17" hidden="1">0</definedName>
    <definedName name="solver_chp1" localSheetId="2" hidden="1">0</definedName>
    <definedName name="solver_chp2" localSheetId="12" hidden="1">0</definedName>
    <definedName name="solver_chp2" localSheetId="17" hidden="1">0</definedName>
    <definedName name="solver_chp3" localSheetId="17" hidden="1">0</definedName>
    <definedName name="solver_chp4" localSheetId="17" hidden="1">0</definedName>
    <definedName name="solver_cht" localSheetId="5" hidden="1">0</definedName>
    <definedName name="solver_cht" localSheetId="9" hidden="1">0</definedName>
    <definedName name="solver_cht" localSheetId="11" hidden="1">0</definedName>
    <definedName name="solver_cht" localSheetId="12" hidden="1">0</definedName>
    <definedName name="solver_cht" localSheetId="17" hidden="1">0</definedName>
    <definedName name="solver_cht" localSheetId="2" hidden="1">0</definedName>
    <definedName name="solver_cir1" localSheetId="12" hidden="1">1</definedName>
    <definedName name="solver_cir1" localSheetId="17" hidden="1">1</definedName>
    <definedName name="solver_cir1" localSheetId="2" hidden="1">1</definedName>
    <definedName name="solver_cir2" localSheetId="12" hidden="1">1</definedName>
    <definedName name="solver_cir2" localSheetId="17" hidden="1">1</definedName>
    <definedName name="solver_cir3" localSheetId="17" hidden="1">1</definedName>
    <definedName name="solver_cir4" localSheetId="17" hidden="1">1</definedName>
    <definedName name="solver_con" localSheetId="5" hidden="1">" "</definedName>
    <definedName name="solver_con" localSheetId="9" hidden="1">" "</definedName>
    <definedName name="solver_con" localSheetId="11" hidden="1">" "</definedName>
    <definedName name="solver_con" localSheetId="12" hidden="1">" "</definedName>
    <definedName name="solver_con" localSheetId="17" hidden="1">" "</definedName>
    <definedName name="solver_con" localSheetId="2" hidden="1">" "</definedName>
    <definedName name="solver_con1" localSheetId="12" hidden="1">" "</definedName>
    <definedName name="solver_con1" localSheetId="17" hidden="1">" "</definedName>
    <definedName name="solver_con1" localSheetId="2" hidden="1">" "</definedName>
    <definedName name="solver_con2" localSheetId="12" hidden="1">" "</definedName>
    <definedName name="solver_con2" localSheetId="17" hidden="1">" "</definedName>
    <definedName name="solver_con3" localSheetId="17" hidden="1">" "</definedName>
    <definedName name="solver_con4" localSheetId="17" hidden="1">" "</definedName>
    <definedName name="solver_cvg" localSheetId="4" hidden="1">0.0001</definedName>
    <definedName name="solver_cvg" localSheetId="5" hidden="1">0.0001</definedName>
    <definedName name="solver_cvg" localSheetId="6" hidden="1">0.0001</definedName>
    <definedName name="solver_cvg" localSheetId="7" hidden="1">0.00001</definedName>
    <definedName name="solver_cvg" localSheetId="8" hidden="1">0.00001</definedName>
    <definedName name="solver_cvg" localSheetId="9" hidden="1">0.00001</definedName>
    <definedName name="solver_cvg" localSheetId="10" hidden="1">0.00001</definedName>
    <definedName name="solver_cvg" localSheetId="11" hidden="1">0.00001</definedName>
    <definedName name="solver_cvg" localSheetId="12" hidden="1">0.0001</definedName>
    <definedName name="solver_dia" localSheetId="4" hidden="1">5</definedName>
    <definedName name="solver_dia" localSheetId="5" hidden="1">5</definedName>
    <definedName name="solver_dia" localSheetId="6" hidden="1">5</definedName>
    <definedName name="solver_dia" localSheetId="9" hidden="1">5</definedName>
    <definedName name="solver_dia" localSheetId="10" hidden="1">5</definedName>
    <definedName name="solver_dia" localSheetId="11" hidden="1">5</definedName>
    <definedName name="solver_dia" localSheetId="12" hidden="1">5</definedName>
    <definedName name="solver_dia" localSheetId="17" hidden="1">5</definedName>
    <definedName name="solver_dia" localSheetId="2" hidden="1">5</definedName>
    <definedName name="solver_drv" localSheetId="4" hidden="1">1</definedName>
    <definedName name="solver_drv" localSheetId="5" hidden="1">1</definedName>
    <definedName name="solver_drv" localSheetId="6" hidden="1">1</definedName>
    <definedName name="solver_drv" localSheetId="7" hidden="1">1</definedName>
    <definedName name="solver_drv" localSheetId="8" hidden="1">1</definedName>
    <definedName name="solver_drv" localSheetId="9" hidden="1">1</definedName>
    <definedName name="solver_drv" localSheetId="10" hidden="1">1</definedName>
    <definedName name="solver_drv" localSheetId="11" hidden="1">1</definedName>
    <definedName name="solver_drv" localSheetId="12" hidden="1">1</definedName>
    <definedName name="solver_dua" localSheetId="6" hidden="1">1</definedName>
    <definedName name="solver_dua" localSheetId="7" hidden="1">1</definedName>
    <definedName name="solver_dua" localSheetId="8" hidden="1">1</definedName>
    <definedName name="solver_dua" localSheetId="9" hidden="1">1</definedName>
    <definedName name="solver_dua" localSheetId="10" hidden="1">1</definedName>
    <definedName name="solver_dua" localSheetId="11" hidden="1">1</definedName>
    <definedName name="solver_dua" localSheetId="12" hidden="1">1</definedName>
    <definedName name="solver_eng" localSheetId="4" hidden="1">1</definedName>
    <definedName name="solver_eng" localSheetId="5" hidden="1">1</definedName>
    <definedName name="solver_eng" localSheetId="6" hidden="1">1</definedName>
    <definedName name="solver_eng" localSheetId="7" hidden="1">1</definedName>
    <definedName name="solver_eng" localSheetId="8" hidden="1">1</definedName>
    <definedName name="solver_eng" localSheetId="9" hidden="1">1</definedName>
    <definedName name="solver_eng" localSheetId="10" hidden="1">1</definedName>
    <definedName name="solver_eng" localSheetId="11" hidden="1">1</definedName>
    <definedName name="solver_eng" localSheetId="12" hidden="1">1</definedName>
    <definedName name="solver_est" localSheetId="4" hidden="1">1</definedName>
    <definedName name="solver_est" localSheetId="5" hidden="1">1</definedName>
    <definedName name="solver_est" localSheetId="6" hidden="1">1</definedName>
    <definedName name="solver_est" localSheetId="7" hidden="1">1</definedName>
    <definedName name="solver_est" localSheetId="8" hidden="1">1</definedName>
    <definedName name="solver_est" localSheetId="9" hidden="1">1</definedName>
    <definedName name="solver_est" localSheetId="10" hidden="1">1</definedName>
    <definedName name="solver_est" localSheetId="11" hidden="1">1</definedName>
    <definedName name="solver_est" localSheetId="12" hidden="1">1</definedName>
    <definedName name="solver_iao" localSheetId="4" hidden="1">0</definedName>
    <definedName name="solver_iao" localSheetId="5" hidden="1">0</definedName>
    <definedName name="solver_iao" localSheetId="6" hidden="1">0</definedName>
    <definedName name="solver_iao" localSheetId="9" hidden="1">0</definedName>
    <definedName name="solver_iao" localSheetId="10" hidden="1">0</definedName>
    <definedName name="solver_iao" localSheetId="11" hidden="1">0</definedName>
    <definedName name="solver_iao" localSheetId="12" hidden="1">0</definedName>
    <definedName name="solver_iao" localSheetId="17" hidden="1">0</definedName>
    <definedName name="solver_iao" localSheetId="2" hidden="1">0</definedName>
    <definedName name="solver_ibd" localSheetId="6" hidden="1">2</definedName>
    <definedName name="solver_ibd" localSheetId="7" hidden="1">2</definedName>
    <definedName name="solver_ibd" localSheetId="8" hidden="1">2</definedName>
    <definedName name="solver_ibd" localSheetId="9" hidden="1">2</definedName>
    <definedName name="solver_ibd" localSheetId="10" hidden="1">2</definedName>
    <definedName name="solver_ibd" localSheetId="11" hidden="1">2</definedName>
    <definedName name="solver_ibd" localSheetId="12" hidden="1">2</definedName>
    <definedName name="solver_ifs" localSheetId="4" hidden="1">0</definedName>
    <definedName name="solver_ifs" localSheetId="5" hidden="1">0</definedName>
    <definedName name="solver_ifs" localSheetId="6" hidden="1">0</definedName>
    <definedName name="solver_ifs" localSheetId="9" hidden="1">0</definedName>
    <definedName name="solver_ifs" localSheetId="10" hidden="1">0</definedName>
    <definedName name="solver_int" localSheetId="5" hidden="1">0</definedName>
    <definedName name="solver_int" localSheetId="9" hidden="1">0</definedName>
    <definedName name="solver_int" localSheetId="11" hidden="1">0</definedName>
    <definedName name="solver_int" localSheetId="12" hidden="1">0</definedName>
    <definedName name="solver_int" localSheetId="17" hidden="1">0</definedName>
    <definedName name="solver_int" localSheetId="2" hidden="1">0</definedName>
    <definedName name="solver_irs" localSheetId="4" hidden="1">0</definedName>
    <definedName name="solver_irs" localSheetId="5" hidden="1">0</definedName>
    <definedName name="solver_irs" localSheetId="6" hidden="1">0</definedName>
    <definedName name="solver_irs" localSheetId="9" hidden="1">0</definedName>
    <definedName name="solver_irs" localSheetId="10" hidden="1">0</definedName>
    <definedName name="solver_irs" localSheetId="11" hidden="1">0</definedName>
    <definedName name="solver_irs" localSheetId="12" hidden="1">0</definedName>
    <definedName name="solver_irs" localSheetId="17" hidden="1">0</definedName>
    <definedName name="solver_irs" localSheetId="2" hidden="1">0</definedName>
    <definedName name="solver_ism" localSheetId="4" hidden="1">0</definedName>
    <definedName name="solver_ism" localSheetId="5" hidden="1">0</definedName>
    <definedName name="solver_ism" localSheetId="6" hidden="1">0</definedName>
    <definedName name="solver_ism" localSheetId="9" hidden="1">0</definedName>
    <definedName name="solver_ism" localSheetId="10" hidden="1">0</definedName>
    <definedName name="solver_ism" localSheetId="11" hidden="1">0</definedName>
    <definedName name="solver_ism" localSheetId="12" hidden="1">0</definedName>
    <definedName name="solver_ism" localSheetId="17" hidden="1">0</definedName>
    <definedName name="solver_ism" localSheetId="2" hidden="1">0</definedName>
    <definedName name="solver_itr" localSheetId="4" hidden="1">2147483647</definedName>
    <definedName name="solver_itr" localSheetId="5" hidden="1">2147483647</definedName>
    <definedName name="solver_itr" localSheetId="6" hidden="1">2147483647</definedName>
    <definedName name="solver_itr" localSheetId="7" hidden="1">2147483647</definedName>
    <definedName name="solver_itr" localSheetId="8" hidden="1">2147483647</definedName>
    <definedName name="solver_itr" localSheetId="9" hidden="1">2147483647</definedName>
    <definedName name="solver_itr" localSheetId="10" hidden="1">2147483647</definedName>
    <definedName name="solver_itr" localSheetId="11" hidden="1">2147483647</definedName>
    <definedName name="solver_itr" localSheetId="12" hidden="1">2147483647</definedName>
    <definedName name="solver_kiv" localSheetId="5" hidden="1">2E+30</definedName>
    <definedName name="solver_kiv" localSheetId="9" hidden="1">2E+30</definedName>
    <definedName name="solver_kiv" localSheetId="11" hidden="1">2E+30</definedName>
    <definedName name="solver_kiv" localSheetId="12" hidden="1">2E+30</definedName>
    <definedName name="solver_lhs_ob1" localSheetId="12" hidden="1">0</definedName>
    <definedName name="solver_lhs_ob1" localSheetId="17" hidden="1">0</definedName>
    <definedName name="solver_lhs_ob1" localSheetId="2" hidden="1">0</definedName>
    <definedName name="solver_lhs_ob2" localSheetId="12" hidden="1">0</definedName>
    <definedName name="solver_lhs_ob2" localSheetId="17" hidden="1">0</definedName>
    <definedName name="solver_lhs_ob3" localSheetId="17" hidden="1">0</definedName>
    <definedName name="solver_lhs_ob4" localSheetId="17" hidden="1">0</definedName>
    <definedName name="solver_lhs1" localSheetId="12" hidden="1">'8.18'!$B$10:$E$10</definedName>
    <definedName name="solver_lhs1" localSheetId="17" hidden="1">'8.24'!$B$15:$F$15</definedName>
    <definedName name="solver_lhs1" localSheetId="2" hidden="1">'8.8'!$H$18</definedName>
    <definedName name="solver_lhs2" localSheetId="12" hidden="1">'8.18'!$F$21</definedName>
    <definedName name="solver_lhs2" localSheetId="17" hidden="1">'8.24'!$G$15</definedName>
    <definedName name="solver_lhs3" localSheetId="17" hidden="1">'8.24'!$C$26</definedName>
    <definedName name="solver_lhs4" localSheetId="17" hidden="1">'8.24'!$C$24</definedName>
    <definedName name="solver_lin" localSheetId="4" hidden="1">2</definedName>
    <definedName name="solver_lin" localSheetId="5" hidden="1">2</definedName>
    <definedName name="solver_lin" localSheetId="6" hidden="1">2</definedName>
    <definedName name="solver_lin" localSheetId="7" hidden="1">2</definedName>
    <definedName name="solver_lin" localSheetId="8" hidden="1">2</definedName>
    <definedName name="solver_lin" localSheetId="9" hidden="1">2</definedName>
    <definedName name="solver_lin" localSheetId="10" hidden="1">2</definedName>
    <definedName name="solver_lin" localSheetId="11" hidden="1">2</definedName>
    <definedName name="solver_lin" localSheetId="12" hidden="1">2</definedName>
    <definedName name="solver_lva" localSheetId="4" hidden="1">2</definedName>
    <definedName name="solver_lva" localSheetId="5" hidden="1">2</definedName>
    <definedName name="solver_lva" localSheetId="6" hidden="1">2</definedName>
    <definedName name="solver_lva" localSheetId="7" hidden="1">2</definedName>
    <definedName name="solver_lva" localSheetId="8" hidden="1">2</definedName>
    <definedName name="solver_lva" localSheetId="9" hidden="1">2</definedName>
    <definedName name="solver_lva" localSheetId="10" hidden="1">2</definedName>
    <definedName name="solver_lva" localSheetId="11" hidden="1">2</definedName>
    <definedName name="solver_lva" localSheetId="12" hidden="1">2</definedName>
    <definedName name="solver_mda" localSheetId="4" hidden="1">1</definedName>
    <definedName name="solver_mda" localSheetId="5" hidden="1">4</definedName>
    <definedName name="solver_mda" localSheetId="6" hidden="1">1</definedName>
    <definedName name="solver_mda" localSheetId="9" hidden="1">4</definedName>
    <definedName name="solver_mda" localSheetId="10" hidden="1">1</definedName>
    <definedName name="solver_mda" localSheetId="11" hidden="1">4</definedName>
    <definedName name="solver_mda" localSheetId="12" hidden="1">4</definedName>
    <definedName name="solver_mda" localSheetId="17" hidden="1">4</definedName>
    <definedName name="solver_mda" localSheetId="2" hidden="1">4</definedName>
    <definedName name="solver_mip" localSheetId="4" hidden="1">5000</definedName>
    <definedName name="solver_mip" localSheetId="5" hidden="1">5000</definedName>
    <definedName name="solver_mip" localSheetId="6" hidden="1">1000</definedName>
    <definedName name="solver_mip" localSheetId="7" hidden="1">1000</definedName>
    <definedName name="solver_mip" localSheetId="8" hidden="1">1000</definedName>
    <definedName name="solver_mip" localSheetId="9" hidden="1">1000</definedName>
    <definedName name="solver_mip" localSheetId="10" hidden="1">1000</definedName>
    <definedName name="solver_mip" localSheetId="11" hidden="1">1000</definedName>
    <definedName name="solver_mip" localSheetId="12" hidden="1">1000</definedName>
    <definedName name="solver_mod" localSheetId="4" hidden="1">5</definedName>
    <definedName name="solver_mod" localSheetId="5" hidden="1">3</definedName>
    <definedName name="solver_mod" localSheetId="6" hidden="1">5</definedName>
    <definedName name="solver_mod" localSheetId="9" hidden="1">3</definedName>
    <definedName name="solver_mod" localSheetId="10" hidden="1">5</definedName>
    <definedName name="solver_mod" localSheetId="11" hidden="1">3</definedName>
    <definedName name="solver_mod" localSheetId="12" hidden="1">3</definedName>
    <definedName name="solver_mod" localSheetId="17" hidden="1">3</definedName>
    <definedName name="solver_mod" localSheetId="2" hidden="1">3</definedName>
    <definedName name="solver_msl" localSheetId="4" hidden="1">2</definedName>
    <definedName name="solver_msl" localSheetId="5" hidden="1">2</definedName>
    <definedName name="solver_msl" localSheetId="6" hidden="1">2</definedName>
    <definedName name="solver_msl" localSheetId="7" hidden="1">2</definedName>
    <definedName name="solver_msl" localSheetId="8" hidden="1">2</definedName>
    <definedName name="solver_msl" localSheetId="9" hidden="1">2</definedName>
    <definedName name="solver_msl" localSheetId="10" hidden="1">2</definedName>
    <definedName name="solver_msl" localSheetId="11" hidden="1">2</definedName>
    <definedName name="solver_msl" localSheetId="12" hidden="1">2</definedName>
    <definedName name="solver_neg" localSheetId="4" hidden="1">2</definedName>
    <definedName name="solver_neg" localSheetId="5" hidden="1">2</definedName>
    <definedName name="solver_neg" localSheetId="6" hidden="1">2</definedName>
    <definedName name="solver_neg" localSheetId="7" hidden="1">2</definedName>
    <definedName name="solver_neg" localSheetId="8" hidden="1">2</definedName>
    <definedName name="solver_neg" localSheetId="9" hidden="1">2</definedName>
    <definedName name="solver_neg" localSheetId="10" hidden="1">2</definedName>
    <definedName name="solver_neg" localSheetId="11" hidden="1">2</definedName>
    <definedName name="solver_neg" localSheetId="12" hidden="1">1</definedName>
    <definedName name="solver_neg" localSheetId="17" hidden="1">1</definedName>
    <definedName name="solver_neg" localSheetId="2" hidden="1">1</definedName>
    <definedName name="solver_nod" localSheetId="4" hidden="1">5000</definedName>
    <definedName name="solver_nod" localSheetId="5" hidden="1">5000</definedName>
    <definedName name="solver_nod" localSheetId="6" hidden="1">1000</definedName>
    <definedName name="solver_nod" localSheetId="7" hidden="1">1000</definedName>
    <definedName name="solver_nod" localSheetId="8" hidden="1">1000</definedName>
    <definedName name="solver_nod" localSheetId="9" hidden="1">1000</definedName>
    <definedName name="solver_nod" localSheetId="10" hidden="1">1000</definedName>
    <definedName name="solver_nod" localSheetId="11" hidden="1">1000</definedName>
    <definedName name="solver_nod" localSheetId="12" hidden="1">1000</definedName>
    <definedName name="solver_nopt" localSheetId="2" hidden="1">1</definedName>
    <definedName name="solver_ntr" localSheetId="4" hidden="1">0</definedName>
    <definedName name="solver_ntr" localSheetId="5" hidden="1">0</definedName>
    <definedName name="solver_ntr" localSheetId="6" hidden="1">0</definedName>
    <definedName name="solver_ntr" localSheetId="9" hidden="1">0</definedName>
    <definedName name="solver_ntr" localSheetId="10" hidden="1">0</definedName>
    <definedName name="solver_ntr" localSheetId="11" hidden="1">0</definedName>
    <definedName name="solver_ntr" localSheetId="12" hidden="1">0</definedName>
    <definedName name="solver_ntr" localSheetId="17" hidden="1">0</definedName>
    <definedName name="solver_ntr" localSheetId="2" hidden="1">0</definedName>
    <definedName name="solver_ntri" hidden="1">1000</definedName>
    <definedName name="solver_num" localSheetId="4" hidden="1">0</definedName>
    <definedName name="solver_num" localSheetId="5" hidden="1">0</definedName>
    <definedName name="solver_num" localSheetId="6" hidden="1">0</definedName>
    <definedName name="solver_num" localSheetId="7" hidden="1">0</definedName>
    <definedName name="solver_num" localSheetId="8" hidden="1">0</definedName>
    <definedName name="solver_num" localSheetId="9" hidden="1">0</definedName>
    <definedName name="solver_num" localSheetId="10" hidden="1">0</definedName>
    <definedName name="solver_num" localSheetId="11" hidden="1">0</definedName>
    <definedName name="solver_num" localSheetId="12" hidden="1">2</definedName>
    <definedName name="solver_num" localSheetId="17" hidden="1">4</definedName>
    <definedName name="solver_num" localSheetId="2" hidden="1">1</definedName>
    <definedName name="solver_nwt" localSheetId="4" hidden="1">1</definedName>
    <definedName name="solver_nwt" localSheetId="5" hidden="1">1</definedName>
    <definedName name="solver_nwt" localSheetId="6" hidden="1">1</definedName>
    <definedName name="solver_nwt" localSheetId="7" hidden="1">1</definedName>
    <definedName name="solver_nwt" localSheetId="8" hidden="1">1</definedName>
    <definedName name="solver_nwt" localSheetId="9" hidden="1">1</definedName>
    <definedName name="solver_nwt" localSheetId="10" hidden="1">1</definedName>
    <definedName name="solver_nwt" localSheetId="11" hidden="1">1</definedName>
    <definedName name="solver_nwt" localSheetId="12" hidden="1">1</definedName>
    <definedName name="solver_obc" localSheetId="5" hidden="1">0</definedName>
    <definedName name="solver_obc" localSheetId="9" hidden="1">0</definedName>
    <definedName name="solver_obc" localSheetId="11" hidden="1">0</definedName>
    <definedName name="solver_obc" localSheetId="12" hidden="1">0</definedName>
    <definedName name="solver_obc" localSheetId="17" hidden="1">0</definedName>
    <definedName name="solver_obc" localSheetId="2" hidden="1">0</definedName>
    <definedName name="solver_obp" localSheetId="5" hidden="1">0</definedName>
    <definedName name="solver_obp" localSheetId="9" hidden="1">0</definedName>
    <definedName name="solver_obp" localSheetId="11" hidden="1">0</definedName>
    <definedName name="solver_obp" localSheetId="12" hidden="1">0</definedName>
    <definedName name="solver_obp" localSheetId="17" hidden="1">0</definedName>
    <definedName name="solver_obp" localSheetId="2" hidden="1">0</definedName>
    <definedName name="solver_ofx" localSheetId="6" hidden="1">2</definedName>
    <definedName name="solver_ofx" localSheetId="7" hidden="1">2</definedName>
    <definedName name="solver_ofx" localSheetId="8" hidden="1">2</definedName>
    <definedName name="solver_ofx" localSheetId="9" hidden="1">2</definedName>
    <definedName name="solver_ofx" localSheetId="10" hidden="1">2</definedName>
    <definedName name="solver_ofx" localSheetId="11" hidden="1">2</definedName>
    <definedName name="solver_ofx" localSheetId="12" hidden="1">2</definedName>
    <definedName name="solver_opt" localSheetId="4" hidden="1">'8.10'!$D$6</definedName>
    <definedName name="solver_opt" localSheetId="5" hidden="1">'8.11'!$D$6</definedName>
    <definedName name="solver_opt" localSheetId="6" hidden="1">'8.12'!$B$15</definedName>
    <definedName name="solver_opt" localSheetId="7" hidden="1">'8.13'!$F$2</definedName>
    <definedName name="solver_opt" localSheetId="8" hidden="1">'8.14'!$F$2</definedName>
    <definedName name="solver_opt" localSheetId="9" hidden="1">'8.15'!$F$2</definedName>
    <definedName name="solver_opt" localSheetId="10" hidden="1">'8.16'!$F$2</definedName>
    <definedName name="solver_opt" localSheetId="11" hidden="1">'8.17'!$F$2</definedName>
    <definedName name="solver_opt" localSheetId="12" hidden="1">'8.18'!$B$18</definedName>
    <definedName name="solver_opt" localSheetId="17" hidden="1">'8.24'!$C$24</definedName>
    <definedName name="solver_opt" localSheetId="2" hidden="1">'8.8'!$C$21</definedName>
    <definedName name="solver_opt_ob" localSheetId="5" hidden="1">1</definedName>
    <definedName name="solver_opt_ob" localSheetId="9" hidden="1">1</definedName>
    <definedName name="solver_opt_ob" localSheetId="11" hidden="1">1</definedName>
    <definedName name="solver_opt_ob" localSheetId="12" hidden="1">1</definedName>
    <definedName name="solver_opt_ob" localSheetId="17" hidden="1">1</definedName>
    <definedName name="solver_opt_ob" localSheetId="2" hidden="1">1</definedName>
    <definedName name="solver_pre" localSheetId="4" hidden="1">0.000001</definedName>
    <definedName name="solver_pre" localSheetId="5" hidden="1">0.000001</definedName>
    <definedName name="solver_pre" localSheetId="6" hidden="1">0.000001</definedName>
    <definedName name="solver_pre" localSheetId="7" hidden="1">0.000001</definedName>
    <definedName name="solver_pre" localSheetId="8" hidden="1">0.000001</definedName>
    <definedName name="solver_pre" localSheetId="9" hidden="1">0.000001</definedName>
    <definedName name="solver_pre" localSheetId="10" hidden="1">0.000001</definedName>
    <definedName name="solver_pre" localSheetId="11" hidden="1">0.000001</definedName>
    <definedName name="solver_pre" localSheetId="12" hidden="1">0.000001</definedName>
    <definedName name="solver_pro" localSheetId="6" hidden="1">2</definedName>
    <definedName name="solver_pro" localSheetId="7" hidden="1">2</definedName>
    <definedName name="solver_pro" localSheetId="8" hidden="1">2</definedName>
    <definedName name="solver_pro" localSheetId="9" hidden="1">2</definedName>
    <definedName name="solver_pro" localSheetId="10" hidden="1">2</definedName>
    <definedName name="solver_pro" localSheetId="11" hidden="1">2</definedName>
    <definedName name="solver_pro" localSheetId="12" hidden="1">2</definedName>
    <definedName name="solver_psi" localSheetId="5" hidden="1">0</definedName>
    <definedName name="solver_psi" localSheetId="9" hidden="1">0</definedName>
    <definedName name="solver_psi" localSheetId="11" hidden="1">0</definedName>
    <definedName name="solver_psi" localSheetId="12" hidden="1">0</definedName>
    <definedName name="solver_psi" localSheetId="17" hidden="1">0</definedName>
    <definedName name="solver_psi" localSheetId="2" hidden="1">0</definedName>
    <definedName name="solver_rbv" localSheetId="4" hidden="1">1</definedName>
    <definedName name="solver_rbv" localSheetId="5" hidden="1">1</definedName>
    <definedName name="solver_rbv" localSheetId="6" hidden="1">1</definedName>
    <definedName name="solver_rbv" localSheetId="7" hidden="1">1</definedName>
    <definedName name="solver_rbv" localSheetId="8" hidden="1">1</definedName>
    <definedName name="solver_rbv" localSheetId="9" hidden="1">1</definedName>
    <definedName name="solver_rbv" localSheetId="10" hidden="1">1</definedName>
    <definedName name="solver_rbv" localSheetId="11" hidden="1">1</definedName>
    <definedName name="solver_rbv" localSheetId="12" hidden="1">1</definedName>
    <definedName name="solver_rdp" localSheetId="4" hidden="1">0</definedName>
    <definedName name="solver_rdp" localSheetId="5" hidden="1">0</definedName>
    <definedName name="solver_rdp" localSheetId="6" hidden="1">0</definedName>
    <definedName name="solver_rdp" localSheetId="9" hidden="1">0</definedName>
    <definedName name="solver_rdp" localSheetId="10" hidden="1">0</definedName>
    <definedName name="solver_rdp" localSheetId="11" hidden="1">0</definedName>
    <definedName name="solver_rdp" localSheetId="12" hidden="1">0</definedName>
    <definedName name="solver_rdp" localSheetId="17" hidden="1">0</definedName>
    <definedName name="solver_rdp" localSheetId="2" hidden="1">0</definedName>
    <definedName name="solver_reco1" localSheetId="12" hidden="1">0</definedName>
    <definedName name="solver_reco1" localSheetId="2" hidden="1">0</definedName>
    <definedName name="solver_reco2" localSheetId="12" hidden="1">0</definedName>
    <definedName name="solver_rel1" localSheetId="12" hidden="1">3</definedName>
    <definedName name="solver_rel1" localSheetId="17" hidden="1">1</definedName>
    <definedName name="solver_rel1" localSheetId="2" hidden="1">1</definedName>
    <definedName name="solver_rel2" localSheetId="12" hidden="1">1</definedName>
    <definedName name="solver_rel2" localSheetId="17" hidden="1">2</definedName>
    <definedName name="solver_rel3" localSheetId="17" hidden="1">3</definedName>
    <definedName name="solver_rel4" localSheetId="17" hidden="1">1</definedName>
    <definedName name="solver_reo" localSheetId="6" hidden="1">2</definedName>
    <definedName name="solver_reo" localSheetId="7" hidden="1">2</definedName>
    <definedName name="solver_reo" localSheetId="8" hidden="1">2</definedName>
    <definedName name="solver_reo" localSheetId="9" hidden="1">2</definedName>
    <definedName name="solver_reo" localSheetId="10" hidden="1">2</definedName>
    <definedName name="solver_reo" localSheetId="11" hidden="1">2</definedName>
    <definedName name="solver_reo" localSheetId="12" hidden="1">2</definedName>
    <definedName name="solver_rep" localSheetId="4" hidden="1">2</definedName>
    <definedName name="solver_rep" localSheetId="5" hidden="1">2</definedName>
    <definedName name="solver_rep" localSheetId="6" hidden="1">2</definedName>
    <definedName name="solver_rep" localSheetId="7" hidden="1">2</definedName>
    <definedName name="solver_rep" localSheetId="8" hidden="1">2</definedName>
    <definedName name="solver_rep" localSheetId="9" hidden="1">2</definedName>
    <definedName name="solver_rep" localSheetId="10" hidden="1">2</definedName>
    <definedName name="solver_rep" localSheetId="11" hidden="1">2</definedName>
    <definedName name="solver_rep" localSheetId="12" hidden="1">2</definedName>
    <definedName name="solver_rhs1" localSheetId="12" hidden="1">1</definedName>
    <definedName name="solver_rhs1" localSheetId="17" hidden="1">1</definedName>
    <definedName name="solver_rhs1" localSheetId="2" hidden="1">'8.8'!$C$15</definedName>
    <definedName name="solver_rhs2" localSheetId="12" hidden="1">'8.18'!$H$21</definedName>
    <definedName name="solver_rhs2" localSheetId="17" hidden="1">1</definedName>
    <definedName name="solver_rhs3" localSheetId="17" hidden="1">'8.24'!$F$26</definedName>
    <definedName name="solver_rhs4" localSheetId="17" hidden="1">'8.24'!$F$24</definedName>
    <definedName name="solver_rlx" localSheetId="4" hidden="1">2</definedName>
    <definedName name="solver_rlx" localSheetId="5" hidden="1">0</definedName>
    <definedName name="solver_rlx" localSheetId="6" hidden="1">2</definedName>
    <definedName name="solver_rlx" localSheetId="7" hidden="1">2</definedName>
    <definedName name="solver_rlx" localSheetId="8" hidden="1">2</definedName>
    <definedName name="solver_rlx" localSheetId="9" hidden="1">0</definedName>
    <definedName name="solver_rlx" localSheetId="10" hidden="1">2</definedName>
    <definedName name="solver_rlx" localSheetId="11" hidden="1">0</definedName>
    <definedName name="solver_rlx" localSheetId="12" hidden="1">0</definedName>
    <definedName name="solver_rlx" localSheetId="17" hidden="1">0</definedName>
    <definedName name="solver_rlx" localSheetId="2" hidden="1">0</definedName>
    <definedName name="solver_rsd" localSheetId="5" hidden="1">0</definedName>
    <definedName name="solver_rsd" localSheetId="9" hidden="1">0</definedName>
    <definedName name="solver_rsd" localSheetId="11" hidden="1">0</definedName>
    <definedName name="solver_rsd" localSheetId="12" hidden="1">0</definedName>
    <definedName name="solver_rsmp" hidden="1">2</definedName>
    <definedName name="solver_rtr" localSheetId="4" hidden="1">0</definedName>
    <definedName name="solver_rtr" localSheetId="5" hidden="1">0</definedName>
    <definedName name="solver_rtr" localSheetId="6" hidden="1">0</definedName>
    <definedName name="solver_rtr" localSheetId="9" hidden="1">0</definedName>
    <definedName name="solver_rtr" localSheetId="10" hidden="1">0</definedName>
    <definedName name="solver_rtr" localSheetId="11" hidden="1">0</definedName>
    <definedName name="solver_rtr" localSheetId="12" hidden="1">0</definedName>
    <definedName name="solver_rtr" localSheetId="17" hidden="1">0</definedName>
    <definedName name="solver_rtr" localSheetId="2" hidden="1">0</definedName>
    <definedName name="solver_rxc1" localSheetId="12" hidden="1">1</definedName>
    <definedName name="solver_rxc1" localSheetId="17" hidden="1">1</definedName>
    <definedName name="solver_rxc1" localSheetId="2" hidden="1">1</definedName>
    <definedName name="solver_rxc2" localSheetId="12" hidden="1">1</definedName>
    <definedName name="solver_rxc2" localSheetId="17" hidden="1">1</definedName>
    <definedName name="solver_rxc3" localSheetId="17" hidden="1">1</definedName>
    <definedName name="solver_rxc4" localSheetId="17" hidden="1">0</definedName>
    <definedName name="solver_rxv" localSheetId="5" hidden="1">1</definedName>
    <definedName name="solver_rxv" localSheetId="9" hidden="1">1</definedName>
    <definedName name="solver_rxv" localSheetId="11" hidden="1">1</definedName>
    <definedName name="solver_rxv" localSheetId="12" hidden="1">1</definedName>
    <definedName name="solver_rxv" localSheetId="17" hidden="1">1</definedName>
    <definedName name="solver_rxv" localSheetId="2" hidden="1">1</definedName>
    <definedName name="solver_scl" localSheetId="4" hidden="1">2</definedName>
    <definedName name="solver_scl" localSheetId="5" hidden="1">2</definedName>
    <definedName name="solver_scl" localSheetId="6" hidden="1">2</definedName>
    <definedName name="solver_scl" localSheetId="7" hidden="1">2</definedName>
    <definedName name="solver_scl" localSheetId="8" hidden="1">2</definedName>
    <definedName name="solver_scl" localSheetId="9" hidden="1">2</definedName>
    <definedName name="solver_scl" localSheetId="10" hidden="1">2</definedName>
    <definedName name="solver_scl" localSheetId="11" hidden="1">2</definedName>
    <definedName name="solver_scl" localSheetId="12" hidden="1">2</definedName>
    <definedName name="solver_seed" hidden="1">0</definedName>
    <definedName name="solver_sel" localSheetId="4" hidden="1">1</definedName>
    <definedName name="solver_sel" localSheetId="5" hidden="1">1</definedName>
    <definedName name="solver_sel" localSheetId="6" hidden="1">1</definedName>
    <definedName name="solver_sel" localSheetId="9" hidden="1">1</definedName>
    <definedName name="solver_sel" localSheetId="10" hidden="1">1</definedName>
    <definedName name="solver_sel" localSheetId="11" hidden="1">1</definedName>
    <definedName name="solver_sel" localSheetId="12" hidden="1">1</definedName>
    <definedName name="solver_sel" localSheetId="17" hidden="1">1</definedName>
    <definedName name="solver_sel" localSheetId="2" hidden="1">1</definedName>
    <definedName name="solver_sho" localSheetId="4" hidden="1">2</definedName>
    <definedName name="solver_sho" localSheetId="5" hidden="1">2</definedName>
    <definedName name="solver_sho" localSheetId="6" hidden="1">2</definedName>
    <definedName name="solver_sho" localSheetId="7" hidden="1">2</definedName>
    <definedName name="solver_sho" localSheetId="8" hidden="1">2</definedName>
    <definedName name="solver_sho" localSheetId="9" hidden="1">2</definedName>
    <definedName name="solver_sho" localSheetId="10" hidden="1">2</definedName>
    <definedName name="solver_sho" localSheetId="11" hidden="1">2</definedName>
    <definedName name="solver_sho" localSheetId="12" hidden="1">2</definedName>
    <definedName name="solver_slv" localSheetId="5" hidden="1">0</definedName>
    <definedName name="solver_slv" localSheetId="9" hidden="1">0</definedName>
    <definedName name="solver_slv" localSheetId="11" hidden="1">0</definedName>
    <definedName name="solver_slv" localSheetId="12" hidden="1">0</definedName>
    <definedName name="solver_slv" localSheetId="17" hidden="1">0</definedName>
    <definedName name="solver_slv" localSheetId="2" hidden="1">0</definedName>
    <definedName name="solver_slvu" localSheetId="5" hidden="1">0</definedName>
    <definedName name="solver_slvu" localSheetId="9" hidden="1">0</definedName>
    <definedName name="solver_slvu" localSheetId="11" hidden="1">0</definedName>
    <definedName name="solver_slvu" localSheetId="12" hidden="1">0</definedName>
    <definedName name="solver_slvu" localSheetId="17" hidden="1">0</definedName>
    <definedName name="solver_slvu" localSheetId="2" hidden="1">0</definedName>
    <definedName name="solver_spid" localSheetId="5" hidden="1">" "</definedName>
    <definedName name="solver_spid" localSheetId="9" hidden="1">" "</definedName>
    <definedName name="solver_spid" localSheetId="11" hidden="1">" "</definedName>
    <definedName name="solver_spid" localSheetId="12" hidden="1">" "</definedName>
    <definedName name="solver_spid" localSheetId="2" hidden="1">" "</definedName>
    <definedName name="solver_srvr" localSheetId="5" hidden="1">" "</definedName>
    <definedName name="solver_srvr" localSheetId="9" hidden="1">" "</definedName>
    <definedName name="solver_srvr" localSheetId="11" hidden="1">" "</definedName>
    <definedName name="solver_srvr" localSheetId="12" hidden="1">" "</definedName>
    <definedName name="solver_srvr" localSheetId="2" hidden="1">" "</definedName>
    <definedName name="solver_ssz" localSheetId="4" hidden="1">0</definedName>
    <definedName name="solver_ssz" localSheetId="5" hidden="1">0</definedName>
    <definedName name="solver_ssz" localSheetId="6" hidden="1">0</definedName>
    <definedName name="solver_ssz" localSheetId="7" hidden="1">0</definedName>
    <definedName name="solver_ssz" localSheetId="8" hidden="1">0</definedName>
    <definedName name="solver_ssz" localSheetId="9" hidden="1">0</definedName>
    <definedName name="solver_ssz" localSheetId="10" hidden="1">0</definedName>
    <definedName name="solver_ssz" localSheetId="11" hidden="1">0</definedName>
    <definedName name="solver_ssz" localSheetId="12" hidden="1">0</definedName>
    <definedName name="solver_tim" localSheetId="4" hidden="1">2147483647</definedName>
    <definedName name="solver_tim" localSheetId="5" hidden="1">2147483647</definedName>
    <definedName name="solver_tim" localSheetId="6" hidden="1">2147483647</definedName>
    <definedName name="solver_tim" localSheetId="7" hidden="1">2147483647</definedName>
    <definedName name="solver_tim" localSheetId="8" hidden="1">2147483647</definedName>
    <definedName name="solver_tim" localSheetId="9" hidden="1">2147483647</definedName>
    <definedName name="solver_tim" localSheetId="10" hidden="1">2147483647</definedName>
    <definedName name="solver_tim" localSheetId="11" hidden="1">2147483647</definedName>
    <definedName name="solver_tim" localSheetId="12" hidden="1">2147483647</definedName>
    <definedName name="solver_tms" localSheetId="4" hidden="1">2</definedName>
    <definedName name="solver_tms" localSheetId="5" hidden="1">2</definedName>
    <definedName name="solver_tms" localSheetId="6" hidden="1">2</definedName>
    <definedName name="solver_tms" localSheetId="7" hidden="1">2</definedName>
    <definedName name="solver_tms" localSheetId="8" hidden="1">2</definedName>
    <definedName name="solver_tms" localSheetId="9" hidden="1">2</definedName>
    <definedName name="solver_tms" localSheetId="10" hidden="1">2</definedName>
    <definedName name="solver_tms" localSheetId="11" hidden="1">2</definedName>
    <definedName name="solver_tms" localSheetId="12" hidden="1">2</definedName>
    <definedName name="solver_tol" localSheetId="4" hidden="1">0.05</definedName>
    <definedName name="solver_tol" localSheetId="5" hidden="1">0.05</definedName>
    <definedName name="solver_tol" localSheetId="6" hidden="1">0.05</definedName>
    <definedName name="solver_tol" localSheetId="7" hidden="1">0.05</definedName>
    <definedName name="solver_tol" localSheetId="8" hidden="1">0.05</definedName>
    <definedName name="solver_tol" localSheetId="9" hidden="1">0.05</definedName>
    <definedName name="solver_tol" localSheetId="10" hidden="1">0.05</definedName>
    <definedName name="solver_tol" localSheetId="11" hidden="1">0.05</definedName>
    <definedName name="solver_tol" localSheetId="12" hidden="1">0.05</definedName>
    <definedName name="solver_typ" localSheetId="4" hidden="1">1</definedName>
    <definedName name="solver_typ" localSheetId="5" hidden="1">1</definedName>
    <definedName name="solver_typ" localSheetId="6" hidden="1">1</definedName>
    <definedName name="solver_typ" localSheetId="7" hidden="1">2</definedName>
    <definedName name="solver_typ" localSheetId="8" hidden="1">2</definedName>
    <definedName name="solver_typ" localSheetId="9" hidden="1">2</definedName>
    <definedName name="solver_typ" localSheetId="10" hidden="1">2</definedName>
    <definedName name="solver_typ" localSheetId="11" hidden="1">2</definedName>
    <definedName name="solver_typ" localSheetId="12" hidden="1">2</definedName>
    <definedName name="solver_typ" localSheetId="15" hidden="1">2</definedName>
    <definedName name="solver_typ" localSheetId="16" hidden="1">2</definedName>
    <definedName name="solver_typ" localSheetId="17" hidden="1">2</definedName>
    <definedName name="solver_typ" localSheetId="2" hidden="1">1</definedName>
    <definedName name="solver_umod" localSheetId="5" hidden="1">1</definedName>
    <definedName name="solver_umod" localSheetId="9" hidden="1">1</definedName>
    <definedName name="solver_umod" localSheetId="11" hidden="1">1</definedName>
    <definedName name="solver_umod" localSheetId="12" hidden="1">1</definedName>
    <definedName name="solver_umod" localSheetId="17" hidden="1">1</definedName>
    <definedName name="solver_umod" localSheetId="2" hidden="1">1</definedName>
    <definedName name="solver_urs" localSheetId="5" hidden="1">0</definedName>
    <definedName name="solver_urs" localSheetId="9" hidden="1">0</definedName>
    <definedName name="solver_urs" localSheetId="11" hidden="1">0</definedName>
    <definedName name="solver_urs" localSheetId="12" hidden="1">0</definedName>
    <definedName name="solver_urs" localSheetId="17" hidden="1">0</definedName>
    <definedName name="solver_urs" localSheetId="2" hidden="1">0</definedName>
    <definedName name="solver_userid" localSheetId="4" hidden="1">8458</definedName>
    <definedName name="solver_userid" localSheetId="5" hidden="1">8458</definedName>
    <definedName name="solver_userid" localSheetId="6" hidden="1">8458</definedName>
    <definedName name="solver_userid" localSheetId="7" hidden="1">8458</definedName>
    <definedName name="solver_userid" localSheetId="8" hidden="1">8458</definedName>
    <definedName name="solver_userid" localSheetId="9" hidden="1">8458</definedName>
    <definedName name="solver_userid" localSheetId="10" hidden="1">8458</definedName>
    <definedName name="solver_userid" localSheetId="11" hidden="1">8458</definedName>
    <definedName name="solver_userid" localSheetId="12" hidden="1">8458</definedName>
    <definedName name="solver_userid" localSheetId="17" hidden="1">8458</definedName>
    <definedName name="solver_userid" localSheetId="2" hidden="1">8458</definedName>
    <definedName name="solver_val" localSheetId="4" hidden="1">0</definedName>
    <definedName name="solver_val" localSheetId="5" hidden="1">0</definedName>
    <definedName name="solver_val" localSheetId="6" hidden="1">0</definedName>
    <definedName name="solver_val" localSheetId="7" hidden="1">0</definedName>
    <definedName name="solver_val" localSheetId="8" hidden="1">0</definedName>
    <definedName name="solver_val" localSheetId="9" hidden="1">0</definedName>
    <definedName name="solver_val" localSheetId="10" hidden="1">0</definedName>
    <definedName name="solver_val" localSheetId="11" hidden="1">0</definedName>
    <definedName name="solver_val" localSheetId="12" hidden="1">0</definedName>
    <definedName name="solver_val" localSheetId="17" hidden="1">0</definedName>
    <definedName name="solver_val" localSheetId="2" hidden="1">0</definedName>
    <definedName name="solver_var" localSheetId="5" hidden="1">" "</definedName>
    <definedName name="solver_var" localSheetId="9" hidden="1">" "</definedName>
    <definedName name="solver_var" localSheetId="11" hidden="1">" "</definedName>
    <definedName name="solver_var" localSheetId="12" hidden="1">" "</definedName>
    <definedName name="solver_var" localSheetId="17" hidden="1">" "</definedName>
    <definedName name="solver_var" localSheetId="2" hidden="1">" "</definedName>
    <definedName name="solver_ver" localSheetId="4" hidden="1">6</definedName>
    <definedName name="solver_ver" localSheetId="5" hidden="1">16</definedName>
    <definedName name="solver_ver" localSheetId="6" hidden="1">6</definedName>
    <definedName name="solver_ver" localSheetId="7" hidden="1">2</definedName>
    <definedName name="solver_ver" localSheetId="8" hidden="1">2</definedName>
    <definedName name="solver_ver" localSheetId="9" hidden="1">16</definedName>
    <definedName name="solver_ver" localSheetId="10" hidden="1">6</definedName>
    <definedName name="solver_ver" localSheetId="11" hidden="1">16</definedName>
    <definedName name="solver_ver" localSheetId="12" hidden="1">16</definedName>
    <definedName name="solver_ver" localSheetId="15" hidden="1">16</definedName>
    <definedName name="solver_ver" localSheetId="16" hidden="1">16</definedName>
    <definedName name="solver_ver" localSheetId="17" hidden="1">9</definedName>
    <definedName name="solver_ver" localSheetId="2" hidden="1">16</definedName>
    <definedName name="solver_vir" localSheetId="4" hidden="1">1</definedName>
    <definedName name="solver_vir" localSheetId="5" hidden="1">1</definedName>
    <definedName name="solver_vir" localSheetId="6" hidden="1">1</definedName>
    <definedName name="solver_vir" localSheetId="9" hidden="1">1</definedName>
    <definedName name="solver_vir" localSheetId="10" hidden="1">1</definedName>
    <definedName name="solver_vir" localSheetId="11" hidden="1">1</definedName>
    <definedName name="solver_vir" localSheetId="12" hidden="1">1</definedName>
    <definedName name="solver_vir" localSheetId="17" hidden="1">1</definedName>
    <definedName name="solver_vir" localSheetId="2" hidden="1">1</definedName>
    <definedName name="solver_vol" localSheetId="5" hidden="1">0</definedName>
    <definedName name="solver_vol" localSheetId="9" hidden="1">0</definedName>
    <definedName name="solver_vol" localSheetId="11" hidden="1">0</definedName>
    <definedName name="solver_vol" localSheetId="12" hidden="1">0</definedName>
    <definedName name="solver_vol" localSheetId="17" hidden="1">0</definedName>
    <definedName name="solver_vol" localSheetId="2" hidden="1">0</definedName>
    <definedName name="solver_vst" localSheetId="5" hidden="1">0</definedName>
    <definedName name="solver_vst" localSheetId="9" hidden="1">0</definedName>
    <definedName name="solver_vst" localSheetId="11" hidden="1">0</definedName>
    <definedName name="solver_vst" localSheetId="12" hidden="1">0</definedName>
    <definedName name="solver_vst" localSheetId="17" hidden="1">0</definedName>
    <definedName name="solver_vst" localSheetId="2" hidden="1">0</definedName>
  </definedNames>
  <calcPr calcId="162913"/>
</workbook>
</file>

<file path=xl/calcChain.xml><?xml version="1.0" encoding="utf-8"?>
<calcChain xmlns="http://schemas.openxmlformats.org/spreadsheetml/2006/main">
  <c r="K16" i="51" l="1"/>
  <c r="J16" i="51"/>
  <c r="I16" i="51"/>
  <c r="H16" i="51"/>
  <c r="C16" i="51"/>
  <c r="K15" i="51"/>
  <c r="J15" i="51"/>
  <c r="I15" i="51"/>
  <c r="H15" i="51"/>
  <c r="C15" i="51"/>
  <c r="K14" i="51"/>
  <c r="J14" i="51"/>
  <c r="I14" i="51"/>
  <c r="H14" i="51"/>
  <c r="C14" i="51"/>
  <c r="K13" i="51"/>
  <c r="J13" i="51"/>
  <c r="I13" i="51"/>
  <c r="H13" i="51"/>
  <c r="C13" i="51"/>
  <c r="K12" i="51"/>
  <c r="J12" i="51"/>
  <c r="I12" i="51"/>
  <c r="H12" i="51"/>
  <c r="C12" i="51"/>
  <c r="K11" i="51"/>
  <c r="J11" i="51"/>
  <c r="I11" i="51"/>
  <c r="H11" i="51"/>
  <c r="C11" i="51"/>
  <c r="K10" i="51"/>
  <c r="J10" i="51"/>
  <c r="I10" i="51"/>
  <c r="H10" i="51"/>
  <c r="C10" i="51"/>
  <c r="K9" i="51"/>
  <c r="J9" i="51"/>
  <c r="I9" i="51"/>
  <c r="H9" i="51"/>
  <c r="C9" i="51"/>
  <c r="K8" i="51"/>
  <c r="J8" i="51"/>
  <c r="I8" i="51"/>
  <c r="H8" i="51"/>
  <c r="C8" i="51"/>
  <c r="K7" i="51"/>
  <c r="J7" i="51"/>
  <c r="I7" i="51"/>
  <c r="H7" i="51"/>
  <c r="C7" i="51"/>
  <c r="K6" i="51"/>
  <c r="J6" i="51"/>
  <c r="I6" i="51"/>
  <c r="H6" i="51"/>
  <c r="C6" i="51"/>
  <c r="K5" i="51"/>
  <c r="J5" i="51"/>
  <c r="I5" i="51"/>
  <c r="H5" i="51"/>
  <c r="C5" i="51"/>
  <c r="K4" i="51"/>
  <c r="J4" i="51"/>
  <c r="I4" i="51"/>
  <c r="H4" i="51"/>
  <c r="C4" i="51"/>
  <c r="K3" i="51"/>
  <c r="J3" i="51"/>
  <c r="I3" i="51"/>
  <c r="H3" i="51"/>
  <c r="C3" i="51"/>
  <c r="K2" i="51"/>
  <c r="J2" i="51"/>
  <c r="I2" i="51"/>
  <c r="H2" i="51"/>
  <c r="H3" i="50"/>
  <c r="I3" i="50"/>
  <c r="J3" i="50"/>
  <c r="K3" i="50"/>
  <c r="H4" i="50"/>
  <c r="I4" i="50"/>
  <c r="J4" i="50"/>
  <c r="K4" i="50"/>
  <c r="H5" i="50"/>
  <c r="I5" i="50"/>
  <c r="J5" i="50"/>
  <c r="K5" i="50"/>
  <c r="H6" i="50"/>
  <c r="I6" i="50"/>
  <c r="J6" i="50"/>
  <c r="K6" i="50"/>
  <c r="H7" i="50"/>
  <c r="I7" i="50"/>
  <c r="J7" i="50"/>
  <c r="K7" i="50"/>
  <c r="H8" i="50"/>
  <c r="I8" i="50"/>
  <c r="J8" i="50"/>
  <c r="K8" i="50"/>
  <c r="H9" i="50"/>
  <c r="I9" i="50"/>
  <c r="J9" i="50"/>
  <c r="K9" i="50"/>
  <c r="H10" i="50"/>
  <c r="I10" i="50"/>
  <c r="J10" i="50"/>
  <c r="K10" i="50"/>
  <c r="H11" i="50"/>
  <c r="I11" i="50"/>
  <c r="J11" i="50"/>
  <c r="K11" i="50"/>
  <c r="H12" i="50"/>
  <c r="I12" i="50"/>
  <c r="J12" i="50"/>
  <c r="K12" i="50"/>
  <c r="H13" i="50"/>
  <c r="I13" i="50"/>
  <c r="J13" i="50"/>
  <c r="K13" i="50"/>
  <c r="H14" i="50"/>
  <c r="I14" i="50"/>
  <c r="J14" i="50"/>
  <c r="K14" i="50"/>
  <c r="H15" i="50"/>
  <c r="I15" i="50"/>
  <c r="J15" i="50"/>
  <c r="K15" i="50"/>
  <c r="H16" i="50"/>
  <c r="I16" i="50"/>
  <c r="J16" i="50"/>
  <c r="K16" i="50"/>
  <c r="I2" i="50"/>
  <c r="J2" i="50"/>
  <c r="K2" i="50"/>
  <c r="H2" i="50"/>
  <c r="C16" i="50"/>
  <c r="C4" i="50"/>
  <c r="C5" i="50"/>
  <c r="C6" i="50"/>
  <c r="C7" i="50"/>
  <c r="C8" i="50"/>
  <c r="C9" i="50"/>
  <c r="C10" i="50"/>
  <c r="C11" i="50"/>
  <c r="C12" i="50"/>
  <c r="C13" i="50"/>
  <c r="C14" i="50"/>
  <c r="C15" i="50"/>
  <c r="C3" i="50"/>
  <c r="G15" i="27" l="1"/>
  <c r="G12" i="27"/>
  <c r="F12" i="27"/>
  <c r="E12" i="27"/>
  <c r="E22" i="27" s="1"/>
  <c r="D12" i="27"/>
  <c r="C12" i="27"/>
  <c r="C22" i="27" s="1"/>
  <c r="B12" i="27"/>
  <c r="G11" i="27"/>
  <c r="F11" i="27"/>
  <c r="E11" i="27"/>
  <c r="D11" i="27"/>
  <c r="C11" i="27"/>
  <c r="C21" i="27" s="1"/>
  <c r="B11" i="27"/>
  <c r="G10" i="27"/>
  <c r="F10" i="27"/>
  <c r="E10" i="27"/>
  <c r="E20" i="27" s="1"/>
  <c r="D10" i="27"/>
  <c r="C10" i="27"/>
  <c r="C20" i="27" s="1"/>
  <c r="B10" i="27"/>
  <c r="G9" i="27"/>
  <c r="F9" i="27"/>
  <c r="E9" i="27"/>
  <c r="D9" i="27"/>
  <c r="C9" i="27"/>
  <c r="C19" i="27" s="1"/>
  <c r="B9" i="27"/>
  <c r="G8" i="27"/>
  <c r="F8" i="27"/>
  <c r="E8" i="27"/>
  <c r="E18" i="27" s="1"/>
  <c r="D8" i="27"/>
  <c r="C8" i="27"/>
  <c r="C18" i="27" s="1"/>
  <c r="B8" i="27"/>
  <c r="F5" i="27"/>
  <c r="E5" i="27"/>
  <c r="D5" i="27"/>
  <c r="C5" i="27"/>
  <c r="B5" i="27"/>
  <c r="F4" i="27"/>
  <c r="E4" i="27"/>
  <c r="D4" i="27"/>
  <c r="C4" i="27"/>
  <c r="B4" i="27"/>
  <c r="D42" i="24"/>
  <c r="D41" i="24"/>
  <c r="D40" i="24"/>
  <c r="D39" i="24"/>
  <c r="D38" i="24"/>
  <c r="D37" i="24"/>
  <c r="D36" i="24"/>
  <c r="D35" i="24"/>
  <c r="D34" i="24"/>
  <c r="D33" i="24"/>
  <c r="D32" i="24"/>
  <c r="D31" i="24"/>
  <c r="D30" i="24"/>
  <c r="D29" i="24"/>
  <c r="D28" i="24"/>
  <c r="D27" i="24"/>
  <c r="D26" i="24"/>
  <c r="D25" i="24"/>
  <c r="D24" i="24"/>
  <c r="D23" i="24"/>
  <c r="D22" i="24"/>
  <c r="H18" i="23"/>
  <c r="G33" i="23"/>
  <c r="F33" i="23"/>
  <c r="E33" i="23"/>
  <c r="D33" i="23"/>
  <c r="G32" i="23"/>
  <c r="F32" i="23"/>
  <c r="E32" i="23"/>
  <c r="D32" i="23"/>
  <c r="G25" i="23"/>
  <c r="G27" i="23" s="1"/>
  <c r="F25" i="23"/>
  <c r="F27" i="23" s="1"/>
  <c r="E25" i="23"/>
  <c r="E27" i="23" s="1"/>
  <c r="D25" i="23"/>
  <c r="D27" i="23" s="1"/>
  <c r="G33" i="21"/>
  <c r="F33" i="21"/>
  <c r="E33" i="21"/>
  <c r="G32" i="21"/>
  <c r="F32" i="21"/>
  <c r="E32" i="21"/>
  <c r="D32" i="21"/>
  <c r="G25" i="21"/>
  <c r="G27" i="21" s="1"/>
  <c r="F25" i="21"/>
  <c r="F27" i="21" s="1"/>
  <c r="E25" i="21"/>
  <c r="E27" i="21" s="1"/>
  <c r="D25" i="21"/>
  <c r="G28" i="23" l="1"/>
  <c r="D27" i="21"/>
  <c r="C26" i="27"/>
  <c r="H32" i="21"/>
  <c r="H32" i="23"/>
  <c r="E19" i="27"/>
  <c r="E21" i="27"/>
  <c r="B18" i="27"/>
  <c r="D18" i="27"/>
  <c r="F18" i="27"/>
  <c r="B19" i="27"/>
  <c r="D19" i="27"/>
  <c r="F19" i="27"/>
  <c r="B20" i="27"/>
  <c r="D20" i="27"/>
  <c r="F20" i="27"/>
  <c r="B21" i="27"/>
  <c r="D21" i="27"/>
  <c r="F21" i="27"/>
  <c r="B22" i="27"/>
  <c r="D22" i="27"/>
  <c r="F22" i="27"/>
  <c r="H33" i="23"/>
  <c r="E29" i="23"/>
  <c r="G29" i="23"/>
  <c r="D29" i="23"/>
  <c r="H27" i="23"/>
  <c r="F29" i="23"/>
  <c r="F29" i="21"/>
  <c r="F28" i="21"/>
  <c r="E28" i="21"/>
  <c r="E29" i="21"/>
  <c r="G28" i="21"/>
  <c r="G29" i="21"/>
  <c r="F28" i="23" l="1"/>
  <c r="F30" i="23" s="1"/>
  <c r="E28" i="23"/>
  <c r="E34" i="23" s="1"/>
  <c r="E35" i="23" s="1"/>
  <c r="D28" i="23"/>
  <c r="D34" i="23" s="1"/>
  <c r="D29" i="21"/>
  <c r="H29" i="21" s="1"/>
  <c r="D28" i="21"/>
  <c r="D34" i="21" s="1"/>
  <c r="H27" i="21"/>
  <c r="H18" i="21"/>
  <c r="D33" i="21"/>
  <c r="H33" i="21" s="1"/>
  <c r="C24" i="27"/>
  <c r="G30" i="23"/>
  <c r="G34" i="23"/>
  <c r="G35" i="23" s="1"/>
  <c r="H29" i="23"/>
  <c r="G30" i="21"/>
  <c r="G34" i="21"/>
  <c r="G35" i="21" s="1"/>
  <c r="E30" i="21"/>
  <c r="E34" i="21"/>
  <c r="E35" i="21" s="1"/>
  <c r="F34" i="21"/>
  <c r="F35" i="21" s="1"/>
  <c r="F30" i="21"/>
  <c r="E30" i="23" l="1"/>
  <c r="F34" i="23"/>
  <c r="F35" i="23" s="1"/>
  <c r="F37" i="23" s="1"/>
  <c r="F38" i="23" s="1"/>
  <c r="H28" i="23"/>
  <c r="D30" i="23"/>
  <c r="H28" i="21"/>
  <c r="D30" i="21"/>
  <c r="H30" i="21" s="1"/>
  <c r="G37" i="23"/>
  <c r="G38" i="23" s="1"/>
  <c r="F37" i="21"/>
  <c r="F38" i="21" s="1"/>
  <c r="E37" i="23"/>
  <c r="E38" i="23" s="1"/>
  <c r="D35" i="23"/>
  <c r="H35" i="23" s="1"/>
  <c r="H34" i="21"/>
  <c r="D35" i="21"/>
  <c r="H35" i="21" s="1"/>
  <c r="E37" i="21"/>
  <c r="E38" i="21" s="1"/>
  <c r="G37" i="21"/>
  <c r="G38" i="21" s="1"/>
  <c r="H30" i="23" l="1"/>
  <c r="H34" i="23"/>
  <c r="D37" i="23"/>
  <c r="D37" i="21"/>
  <c r="H37" i="23" l="1"/>
  <c r="D38" i="23"/>
  <c r="H37" i="21"/>
  <c r="D38" i="21"/>
  <c r="D5" i="13"/>
  <c r="E10" i="16"/>
  <c r="F10" i="16"/>
  <c r="G10" i="16"/>
  <c r="E11" i="16"/>
  <c r="F11" i="16"/>
  <c r="E12" i="16"/>
  <c r="F12" i="16"/>
  <c r="E13" i="16"/>
  <c r="F13" i="16"/>
  <c r="G13" i="16" s="1"/>
  <c r="E14" i="16"/>
  <c r="F14" i="16"/>
  <c r="E15" i="16"/>
  <c r="F15" i="16"/>
  <c r="G15" i="16" s="1"/>
  <c r="E16" i="16"/>
  <c r="G16" i="16" s="1"/>
  <c r="F16" i="16"/>
  <c r="E17" i="16"/>
  <c r="F17" i="16"/>
  <c r="E18" i="16"/>
  <c r="G18" i="16" s="1"/>
  <c r="F18" i="16"/>
  <c r="E19" i="16"/>
  <c r="F19" i="16"/>
  <c r="E10" i="18"/>
  <c r="F10" i="18"/>
  <c r="E11" i="18"/>
  <c r="F11" i="18"/>
  <c r="G11" i="18" s="1"/>
  <c r="E12" i="18"/>
  <c r="F12" i="18"/>
  <c r="E13" i="18"/>
  <c r="F13" i="18"/>
  <c r="E14" i="18"/>
  <c r="F14" i="18"/>
  <c r="E15" i="18"/>
  <c r="F15" i="18"/>
  <c r="E16" i="18"/>
  <c r="F16" i="18"/>
  <c r="E17" i="18"/>
  <c r="F17" i="18"/>
  <c r="E18" i="18"/>
  <c r="F18" i="18"/>
  <c r="G18" i="18" s="1"/>
  <c r="E19" i="18"/>
  <c r="F19" i="18"/>
  <c r="B10" i="12"/>
  <c r="B14" i="12" s="1"/>
  <c r="B15" i="12" s="1"/>
  <c r="C10" i="12"/>
  <c r="C14" i="12"/>
  <c r="E5" i="13"/>
  <c r="F5" i="13" s="1"/>
  <c r="D6" i="13"/>
  <c r="E6" i="13" s="1"/>
  <c r="F6" i="13" s="1"/>
  <c r="D7" i="13"/>
  <c r="E7" i="13" s="1"/>
  <c r="F7" i="13" s="1"/>
  <c r="D8" i="13"/>
  <c r="E8" i="13"/>
  <c r="F8" i="13" s="1"/>
  <c r="D9" i="13"/>
  <c r="E9" i="13" s="1"/>
  <c r="F9" i="13" s="1"/>
  <c r="D10" i="13"/>
  <c r="E10" i="13" s="1"/>
  <c r="F10" i="13" s="1"/>
  <c r="D11" i="13"/>
  <c r="E11" i="13" s="1"/>
  <c r="F11" i="13" s="1"/>
  <c r="D12" i="13"/>
  <c r="E12" i="13" s="1"/>
  <c r="F12" i="13" s="1"/>
  <c r="D13" i="13"/>
  <c r="E13" i="13" s="1"/>
  <c r="F13" i="13" s="1"/>
  <c r="D14" i="13"/>
  <c r="E14" i="13" s="1"/>
  <c r="F14" i="13" s="1"/>
  <c r="D5" i="19"/>
  <c r="E5" i="19" s="1"/>
  <c r="F5" i="19" s="1"/>
  <c r="D6" i="19"/>
  <c r="E6" i="19" s="1"/>
  <c r="F6" i="19" s="1"/>
  <c r="D7" i="19"/>
  <c r="E7" i="19" s="1"/>
  <c r="F7" i="19" s="1"/>
  <c r="D8" i="19"/>
  <c r="E8" i="19" s="1"/>
  <c r="F8" i="19" s="1"/>
  <c r="D9" i="19"/>
  <c r="E9" i="19" s="1"/>
  <c r="F9" i="19" s="1"/>
  <c r="D10" i="19"/>
  <c r="E10" i="19" s="1"/>
  <c r="F10" i="19" s="1"/>
  <c r="D11" i="19"/>
  <c r="E11" i="19" s="1"/>
  <c r="F11" i="19" s="1"/>
  <c r="D12" i="19"/>
  <c r="E12" i="19" s="1"/>
  <c r="F12" i="19" s="1"/>
  <c r="D13" i="19"/>
  <c r="E13" i="19" s="1"/>
  <c r="F13" i="19" s="1"/>
  <c r="D14" i="19"/>
  <c r="E14" i="19" s="1"/>
  <c r="F14" i="19" s="1"/>
  <c r="D5" i="20"/>
  <c r="E5" i="20" s="1"/>
  <c r="F5" i="20" s="1"/>
  <c r="D6" i="20"/>
  <c r="E6" i="20" s="1"/>
  <c r="F6" i="20" s="1"/>
  <c r="D7" i="20"/>
  <c r="E7" i="20" s="1"/>
  <c r="F7" i="20" s="1"/>
  <c r="D8" i="20"/>
  <c r="E8" i="20" s="1"/>
  <c r="F8" i="20" s="1"/>
  <c r="D9" i="20"/>
  <c r="E9" i="20" s="1"/>
  <c r="F9" i="20" s="1"/>
  <c r="D10" i="20"/>
  <c r="E10" i="20"/>
  <c r="F10" i="20" s="1"/>
  <c r="D11" i="20"/>
  <c r="E11" i="20" s="1"/>
  <c r="F11" i="20" s="1"/>
  <c r="D12" i="20"/>
  <c r="E12" i="20" s="1"/>
  <c r="F12" i="20" s="1"/>
  <c r="D13" i="20"/>
  <c r="E13" i="20" s="1"/>
  <c r="F13" i="20" s="1"/>
  <c r="D14" i="20"/>
  <c r="E14" i="20" s="1"/>
  <c r="F14" i="20" s="1"/>
  <c r="D5" i="15"/>
  <c r="E5" i="15" s="1"/>
  <c r="F5" i="15" s="1"/>
  <c r="D6" i="15"/>
  <c r="E6" i="15" s="1"/>
  <c r="F6" i="15" s="1"/>
  <c r="D7" i="15"/>
  <c r="E7" i="15" s="1"/>
  <c r="F7" i="15" s="1"/>
  <c r="D8" i="15"/>
  <c r="E8" i="15" s="1"/>
  <c r="F8" i="15" s="1"/>
  <c r="D9" i="15"/>
  <c r="E9" i="15" s="1"/>
  <c r="F9" i="15" s="1"/>
  <c r="D10" i="15"/>
  <c r="E10" i="15" s="1"/>
  <c r="F10" i="15" s="1"/>
  <c r="D11" i="15"/>
  <c r="E11" i="15" s="1"/>
  <c r="F11" i="15" s="1"/>
  <c r="D12" i="15"/>
  <c r="E12" i="15" s="1"/>
  <c r="F12" i="15" s="1"/>
  <c r="D13" i="15"/>
  <c r="E13" i="15" s="1"/>
  <c r="F13" i="15" s="1"/>
  <c r="D14" i="15"/>
  <c r="E14" i="15" s="1"/>
  <c r="F14" i="15" s="1"/>
  <c r="B13" i="9"/>
  <c r="C13" i="9"/>
  <c r="C14" i="9" s="1"/>
  <c r="D13" i="9"/>
  <c r="D14" i="9" s="1"/>
  <c r="E13" i="9"/>
  <c r="B14" i="9"/>
  <c r="E14" i="9"/>
  <c r="B15" i="9"/>
  <c r="B16" i="9" s="1"/>
  <c r="B17" i="9" s="1"/>
  <c r="C15" i="9"/>
  <c r="C16" i="9" s="1"/>
  <c r="D15" i="9"/>
  <c r="D16" i="9" s="1"/>
  <c r="E15" i="9"/>
  <c r="E16" i="9" s="1"/>
  <c r="E17" i="9" s="1"/>
  <c r="B21" i="9"/>
  <c r="C21" i="9"/>
  <c r="D21" i="9"/>
  <c r="E21" i="9"/>
  <c r="C17" i="9" l="1"/>
  <c r="G16" i="18"/>
  <c r="G10" i="18"/>
  <c r="G19" i="18"/>
  <c r="G13" i="18"/>
  <c r="G14" i="16"/>
  <c r="G12" i="16"/>
  <c r="G17" i="18"/>
  <c r="G15" i="18"/>
  <c r="D17" i="9"/>
  <c r="B18" i="9" s="1"/>
  <c r="G14" i="18"/>
  <c r="G19" i="16"/>
  <c r="G11" i="16"/>
  <c r="F21" i="9"/>
  <c r="G12" i="18"/>
  <c r="G17" i="16"/>
  <c r="H38" i="23"/>
  <c r="C21" i="23"/>
  <c r="H38" i="21"/>
  <c r="C21" i="21"/>
  <c r="F2" i="15"/>
  <c r="F2" i="20"/>
  <c r="F2" i="19"/>
  <c r="F2" i="13"/>
  <c r="D6" i="16" l="1"/>
  <c r="D6" i="18"/>
</calcChain>
</file>

<file path=xl/sharedStrings.xml><?xml version="1.0" encoding="utf-8"?>
<sst xmlns="http://schemas.openxmlformats.org/spreadsheetml/2006/main" count="322" uniqueCount="139">
  <si>
    <t>Data</t>
  </si>
  <si>
    <t>Hours</t>
  </si>
  <si>
    <t>Revenue</t>
  </si>
  <si>
    <t>a</t>
  </si>
  <si>
    <t>b</t>
  </si>
  <si>
    <t>Pharmacy Hours</t>
  </si>
  <si>
    <t>Model</t>
  </si>
  <si>
    <t>Difference</t>
  </si>
  <si>
    <t>Decisions</t>
  </si>
  <si>
    <t>Objective</t>
  </si>
  <si>
    <t>Constraint</t>
  </si>
  <si>
    <t>Parameters</t>
  </si>
  <si>
    <t>&lt;=</t>
  </si>
  <si>
    <t>$C$8</t>
  </si>
  <si>
    <t xml:space="preserve"> </t>
  </si>
  <si>
    <t>Demand</t>
  </si>
  <si>
    <t>Fixed cost</t>
  </si>
  <si>
    <t>Holding cost</t>
  </si>
  <si>
    <t>Purchase cost</t>
  </si>
  <si>
    <t>Order quantity</t>
  </si>
  <si>
    <t>Total cost</t>
  </si>
  <si>
    <t>Space</t>
  </si>
  <si>
    <t>Orders/yr.</t>
  </si>
  <si>
    <t>Avg. Inventory</t>
  </si>
  <si>
    <t>Avg. Space required</t>
  </si>
  <si>
    <t>parameters</t>
  </si>
  <si>
    <t/>
  </si>
  <si>
    <t>$C$9</t>
  </si>
  <si>
    <t>$C$4</t>
  </si>
  <si>
    <t>$H$16</t>
  </si>
  <si>
    <t>$F$20</t>
  </si>
  <si>
    <t>$D$17,$B$4:$C$4</t>
  </si>
  <si>
    <t>$I$28</t>
  </si>
  <si>
    <t>Coastal Telephone Company</t>
  </si>
  <si>
    <t>Day Price</t>
  </si>
  <si>
    <t>Eve Price</t>
  </si>
  <si>
    <t>demand</t>
  </si>
  <si>
    <t>revenue</t>
  </si>
  <si>
    <t>total</t>
  </si>
  <si>
    <t>Ordering cost/yr.</t>
  </si>
  <si>
    <t>Carrying cost/yr.</t>
  </si>
  <si>
    <t>Total product cost</t>
  </si>
  <si>
    <t>Economic Order Quantity</t>
  </si>
  <si>
    <t>Sq. Diff.</t>
  </si>
  <si>
    <t>Sum of Squared Differences</t>
  </si>
  <si>
    <t>Abs. Diff.</t>
  </si>
  <si>
    <t>Sum of Absolute Differences</t>
  </si>
  <si>
    <t>Locating a Distribution Center</t>
  </si>
  <si>
    <t>x</t>
  </si>
  <si>
    <t>y</t>
  </si>
  <si>
    <t>Location</t>
  </si>
  <si>
    <t>Result</t>
  </si>
  <si>
    <t>Sum</t>
  </si>
  <si>
    <t>Calculations</t>
  </si>
  <si>
    <t>Site (k)</t>
  </si>
  <si>
    <t>x(k)</t>
  </si>
  <si>
    <t>y(k)</t>
  </si>
  <si>
    <t>x-dist</t>
  </si>
  <si>
    <t>y-dist</t>
  </si>
  <si>
    <t>Distance</t>
  </si>
  <si>
    <t>minutes/day</t>
  </si>
  <si>
    <t>Product 1</t>
  </si>
  <si>
    <t>Product 2</t>
  </si>
  <si>
    <t>Product 3</t>
  </si>
  <si>
    <t>Product 4</t>
  </si>
  <si>
    <t>Advertising Budget Model</t>
  </si>
  <si>
    <t>SGP/KRB</t>
  </si>
  <si>
    <t>PARAMETERS</t>
  </si>
  <si>
    <t>Q1</t>
  </si>
  <si>
    <t>Q2</t>
  </si>
  <si>
    <t>Q3</t>
  </si>
  <si>
    <t>Q4</t>
  </si>
  <si>
    <t>Notes</t>
  </si>
  <si>
    <t>Price</t>
  </si>
  <si>
    <t>Current price</t>
  </si>
  <si>
    <t>Cost</t>
  </si>
  <si>
    <t>Accounting</t>
  </si>
  <si>
    <t>Seasonal</t>
  </si>
  <si>
    <t xml:space="preserve">Data analysis </t>
  </si>
  <si>
    <t>OHD rate</t>
  </si>
  <si>
    <t>Sales Parameters</t>
  </si>
  <si>
    <t>Consultants</t>
  </si>
  <si>
    <t>Sales Expense</t>
  </si>
  <si>
    <t>Ad Budget</t>
  </si>
  <si>
    <t>Current budget</t>
  </si>
  <si>
    <t>DECISIONS</t>
  </si>
  <si>
    <t>Total</t>
  </si>
  <si>
    <t>Ad Expenditures</t>
  </si>
  <si>
    <t>sum</t>
  </si>
  <si>
    <t>OUTPUTS</t>
  </si>
  <si>
    <t>Profit</t>
  </si>
  <si>
    <t>Base case</t>
  </si>
  <si>
    <t>CALCULATIONS</t>
  </si>
  <si>
    <t>Quarter</t>
  </si>
  <si>
    <t>Units Sold</t>
  </si>
  <si>
    <t>given formula</t>
  </si>
  <si>
    <t>price*units</t>
  </si>
  <si>
    <t>Cost of Goods</t>
  </si>
  <si>
    <t>cost*units</t>
  </si>
  <si>
    <t>Gross Margin</t>
  </si>
  <si>
    <t>subtraction</t>
  </si>
  <si>
    <t>given</t>
  </si>
  <si>
    <t>Advertising</t>
  </si>
  <si>
    <t>decisions</t>
  </si>
  <si>
    <t>Overhead</t>
  </si>
  <si>
    <t>rate*revenue</t>
  </si>
  <si>
    <t>Total Fixed Cost</t>
  </si>
  <si>
    <t>GM -TFC</t>
  </si>
  <si>
    <t>Profit Margin</t>
  </si>
  <si>
    <t>pct of revenue</t>
  </si>
  <si>
    <t>Q1 Adv</t>
  </si>
  <si>
    <t>c</t>
  </si>
  <si>
    <t>d</t>
  </si>
  <si>
    <t>e</t>
  </si>
  <si>
    <t>f</t>
  </si>
  <si>
    <t>Change</t>
  </si>
  <si>
    <t>$D$18</t>
  </si>
  <si>
    <t>$E$18</t>
  </si>
  <si>
    <t>$F$18</t>
  </si>
  <si>
    <t>$G$18</t>
  </si>
  <si>
    <t>Budget</t>
  </si>
  <si>
    <t>Portfolio Model</t>
  </si>
  <si>
    <t>Data Summary</t>
  </si>
  <si>
    <t>Computer</t>
  </si>
  <si>
    <t>Chemical</t>
  </si>
  <si>
    <t>Power</t>
  </si>
  <si>
    <t>Auto</t>
  </si>
  <si>
    <t>Electronic</t>
  </si>
  <si>
    <t>Avg. Return</t>
  </si>
  <si>
    <t>Month</t>
  </si>
  <si>
    <t>St. Deviation</t>
  </si>
  <si>
    <t>Covariances</t>
  </si>
  <si>
    <t>Proportions</t>
  </si>
  <si>
    <t>Portfolio Variance</t>
  </si>
  <si>
    <t>Risk</t>
  </si>
  <si>
    <t>Risk ceiling</t>
  </si>
  <si>
    <t>Weighted Average</t>
  </si>
  <si>
    <t>Return</t>
  </si>
  <si>
    <t>Return floor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</si>
</sst>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5" formatCode="&quot;$&quot;#,##0_);\(&quot;$&quot;#,##0\)"/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5" formatCode="0.000"/>
    <numFmt numFmtId="166" formatCode="_(* #,##0_);_(* \(#,##0\);_(* &quot;-&quot;??_);_(@_)"/>
    <numFmt numFmtId="167" formatCode="&quot;$&quot;#,##0.00"/>
    <numFmt numFmtId="168" formatCode="&quot;$&quot;#,##0"/>
    <numFmt numFmtId="169" formatCode="0.0%"/>
    <numFmt numFmtId="170" formatCode="0.0000"/>
    <numFmt numFmtId="171" formatCode="0.00000"/>
    <numFmt numFmtId="172" formatCode="0.000000"/>
  </numFmts>
  <fonts count="13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sz val="8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MS Sans Serif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23"/>
      </top>
      <bottom/>
      <diagonal/>
    </border>
    <border>
      <left style="thin">
        <color indexed="64"/>
      </left>
      <right style="thin">
        <color indexed="64"/>
      </right>
      <top style="thin">
        <color indexed="23"/>
      </top>
      <bottom style="thin">
        <color indexed="64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 style="thin">
        <color indexed="64"/>
      </right>
      <top style="medium">
        <color indexed="23"/>
      </top>
      <bottom style="medium">
        <color indexed="23"/>
      </bottom>
      <diagonal/>
    </border>
    <border>
      <left/>
      <right style="thin">
        <color indexed="64"/>
      </right>
      <top style="thin">
        <color indexed="23"/>
      </top>
      <bottom/>
      <diagonal/>
    </border>
    <border>
      <left/>
      <right style="thin">
        <color indexed="64"/>
      </right>
      <top style="thin">
        <color indexed="23"/>
      </top>
      <bottom style="medium">
        <color indexed="23"/>
      </bottom>
      <diagonal/>
    </border>
    <border>
      <left/>
      <right/>
      <top/>
      <bottom style="medium">
        <color indexed="23"/>
      </bottom>
      <diagonal/>
    </border>
    <border>
      <left/>
      <right style="thin">
        <color indexed="64"/>
      </right>
      <top style="medium">
        <color indexed="23"/>
      </top>
      <bottom/>
      <diagonal/>
    </border>
    <border>
      <left/>
      <right style="thin">
        <color indexed="64"/>
      </right>
      <top/>
      <bottom style="medium">
        <color indexed="23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7" fillId="0" borderId="0" applyFont="0" applyFill="0" applyBorder="0" applyAlignment="0" applyProtection="0"/>
    <xf numFmtId="9" fontId="7" fillId="0" borderId="0" applyFont="0" applyFill="0" applyBorder="0" applyAlignment="0" applyProtection="0"/>
  </cellStyleXfs>
  <cellXfs count="163">
    <xf numFmtId="0" fontId="0" fillId="0" borderId="0" xfId="0"/>
    <xf numFmtId="1" fontId="0" fillId="0" borderId="0" xfId="0" applyNumberFormat="1"/>
    <xf numFmtId="1" fontId="0" fillId="2" borderId="1" xfId="0" applyNumberFormat="1" applyFill="1" applyBorder="1"/>
    <xf numFmtId="0" fontId="0" fillId="3" borderId="2" xfId="0" applyFill="1" applyBorder="1"/>
    <xf numFmtId="0" fontId="0" fillId="3" borderId="3" xfId="0" applyFill="1" applyBorder="1"/>
    <xf numFmtId="0" fontId="2" fillId="0" borderId="0" xfId="0" applyFont="1"/>
    <xf numFmtId="0" fontId="0" fillId="0" borderId="0" xfId="0" applyAlignment="1">
      <alignment horizontal="center"/>
    </xf>
    <xf numFmtId="165" fontId="0" fillId="3" borderId="4" xfId="0" applyNumberFormat="1" applyFill="1" applyBorder="1"/>
    <xf numFmtId="165" fontId="0" fillId="3" borderId="5" xfId="0" applyNumberFormat="1" applyFill="1" applyBorder="1"/>
    <xf numFmtId="49" fontId="0" fillId="0" borderId="0" xfId="0" applyNumberFormat="1"/>
    <xf numFmtId="0" fontId="3" fillId="0" borderId="0" xfId="0" applyFont="1" applyAlignment="1">
      <alignment horizontal="right"/>
    </xf>
    <xf numFmtId="0" fontId="3" fillId="0" borderId="0" xfId="0" applyFont="1"/>
    <xf numFmtId="17" fontId="2" fillId="0" borderId="0" xfId="0" applyNumberFormat="1" applyFont="1"/>
    <xf numFmtId="3" fontId="3" fillId="0" borderId="0" xfId="0" applyNumberFormat="1" applyFont="1"/>
    <xf numFmtId="9" fontId="3" fillId="0" borderId="0" xfId="0" applyNumberFormat="1" applyFont="1"/>
    <xf numFmtId="3" fontId="3" fillId="2" borderId="1" xfId="0" applyNumberFormat="1" applyFont="1" applyFill="1" applyBorder="1"/>
    <xf numFmtId="1" fontId="3" fillId="0" borderId="0" xfId="0" applyNumberFormat="1" applyFont="1"/>
    <xf numFmtId="164" fontId="3" fillId="0" borderId="0" xfId="0" applyNumberFormat="1" applyFont="1"/>
    <xf numFmtId="3" fontId="3" fillId="0" borderId="1" xfId="0" applyNumberFormat="1" applyFont="1" applyBorder="1"/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center"/>
    </xf>
    <xf numFmtId="3" fontId="0" fillId="0" borderId="0" xfId="0" applyNumberFormat="1"/>
    <xf numFmtId="3" fontId="0" fillId="2" borderId="1" xfId="1" applyNumberFormat="1" applyFont="1" applyFill="1" applyBorder="1"/>
    <xf numFmtId="1" fontId="3" fillId="3" borderId="5" xfId="0" applyNumberFormat="1" applyFont="1" applyFill="1" applyBorder="1"/>
    <xf numFmtId="166" fontId="0" fillId="2" borderId="1" xfId="1" applyNumberFormat="1" applyFont="1" applyFill="1" applyBorder="1"/>
    <xf numFmtId="165" fontId="0" fillId="0" borderId="0" xfId="0" applyNumberFormat="1"/>
    <xf numFmtId="0" fontId="4" fillId="0" borderId="0" xfId="0" applyFont="1" applyAlignment="1">
      <alignment horizontal="center"/>
    </xf>
    <xf numFmtId="164" fontId="3" fillId="3" borderId="4" xfId="0" applyNumberFormat="1" applyFont="1" applyFill="1" applyBorder="1"/>
    <xf numFmtId="164" fontId="3" fillId="3" borderId="5" xfId="0" applyNumberFormat="1" applyFont="1" applyFill="1" applyBorder="1"/>
    <xf numFmtId="164" fontId="0" fillId="2" borderId="1" xfId="0" applyNumberFormat="1" applyFill="1" applyBorder="1"/>
    <xf numFmtId="0" fontId="4" fillId="0" borderId="1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165" fontId="0" fillId="0" borderId="9" xfId="0" applyNumberFormat="1" applyBorder="1"/>
    <xf numFmtId="165" fontId="0" fillId="0" borderId="10" xfId="0" applyNumberFormat="1" applyBorder="1"/>
    <xf numFmtId="165" fontId="0" fillId="0" borderId="11" xfId="0" applyNumberFormat="1" applyBorder="1"/>
    <xf numFmtId="165" fontId="0" fillId="0" borderId="12" xfId="0" applyNumberFormat="1" applyBorder="1"/>
    <xf numFmtId="165" fontId="0" fillId="0" borderId="0" xfId="0" applyNumberFormat="1" applyBorder="1"/>
    <xf numFmtId="165" fontId="0" fillId="0" borderId="8" xfId="0" applyNumberFormat="1" applyBorder="1"/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165" fontId="0" fillId="0" borderId="15" xfId="0" applyNumberFormat="1" applyBorder="1"/>
    <xf numFmtId="165" fontId="0" fillId="0" borderId="13" xfId="0" applyNumberFormat="1" applyBorder="1"/>
    <xf numFmtId="165" fontId="0" fillId="0" borderId="14" xfId="0" applyNumberFormat="1" applyBorder="1"/>
    <xf numFmtId="166" fontId="1" fillId="2" borderId="1" xfId="1" applyNumberFormat="1" applyFill="1" applyBorder="1"/>
    <xf numFmtId="1" fontId="1" fillId="2" borderId="1" xfId="1" applyNumberFormat="1" applyFill="1" applyBorder="1"/>
    <xf numFmtId="0" fontId="6" fillId="0" borderId="13" xfId="0" applyFont="1" applyBorder="1" applyAlignment="1">
      <alignment horizontal="center"/>
    </xf>
    <xf numFmtId="1" fontId="3" fillId="3" borderId="4" xfId="0" applyNumberFormat="1" applyFont="1" applyFill="1" applyBorder="1"/>
    <xf numFmtId="1" fontId="3" fillId="3" borderId="6" xfId="0" applyNumberFormat="1" applyFont="1" applyFill="1" applyBorder="1"/>
    <xf numFmtId="0" fontId="8" fillId="0" borderId="0" xfId="0" applyFont="1"/>
    <xf numFmtId="0" fontId="1" fillId="0" borderId="0" xfId="0" applyFont="1"/>
    <xf numFmtId="0" fontId="2" fillId="0" borderId="0" xfId="0" applyFont="1" applyAlignment="1">
      <alignment horizontal="left"/>
    </xf>
    <xf numFmtId="14" fontId="2" fillId="0" borderId="0" xfId="0" applyNumberFormat="1" applyFont="1" applyAlignment="1">
      <alignment horizontal="left"/>
    </xf>
    <xf numFmtId="0" fontId="2" fillId="0" borderId="9" xfId="0" applyFont="1" applyBorder="1"/>
    <xf numFmtId="0" fontId="2" fillId="0" borderId="10" xfId="0" applyFont="1" applyBorder="1"/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/>
    <xf numFmtId="7" fontId="2" fillId="0" borderId="0" xfId="0" applyNumberFormat="1" applyFont="1" applyFill="1" applyBorder="1"/>
    <xf numFmtId="0" fontId="2" fillId="0" borderId="0" xfId="0" applyFont="1" applyBorder="1"/>
    <xf numFmtId="0" fontId="2" fillId="0" borderId="8" xfId="0" applyFont="1" applyBorder="1"/>
    <xf numFmtId="7" fontId="2" fillId="0" borderId="0" xfId="0" applyNumberFormat="1" applyFont="1" applyBorder="1"/>
    <xf numFmtId="0" fontId="1" fillId="0" borderId="0" xfId="0" applyFont="1" applyBorder="1"/>
    <xf numFmtId="0" fontId="2" fillId="0" borderId="15" xfId="0" applyFont="1" applyBorder="1"/>
    <xf numFmtId="5" fontId="2" fillId="0" borderId="1" xfId="0" applyNumberFormat="1" applyFont="1" applyFill="1" applyBorder="1"/>
    <xf numFmtId="0" fontId="2" fillId="0" borderId="13" xfId="0" applyFont="1" applyBorder="1"/>
    <xf numFmtId="0" fontId="2" fillId="0" borderId="14" xfId="0" applyFont="1" applyBorder="1"/>
    <xf numFmtId="0" fontId="2" fillId="0" borderId="0" xfId="0" applyFont="1" applyAlignment="1">
      <alignment horizontal="center"/>
    </xf>
    <xf numFmtId="0" fontId="2" fillId="0" borderId="4" xfId="0" applyFont="1" applyBorder="1"/>
    <xf numFmtId="0" fontId="2" fillId="0" borderId="6" xfId="0" applyFont="1" applyBorder="1"/>
    <xf numFmtId="5" fontId="2" fillId="3" borderId="4" xfId="0" applyNumberFormat="1" applyFont="1" applyFill="1" applyBorder="1" applyProtection="1">
      <protection locked="0"/>
    </xf>
    <xf numFmtId="5" fontId="2" fillId="3" borderId="6" xfId="0" applyNumberFormat="1" applyFont="1" applyFill="1" applyBorder="1" applyProtection="1">
      <protection locked="0"/>
    </xf>
    <xf numFmtId="5" fontId="2" fillId="3" borderId="5" xfId="0" applyNumberFormat="1" applyFont="1" applyFill="1" applyBorder="1" applyProtection="1">
      <protection locked="0"/>
    </xf>
    <xf numFmtId="5" fontId="2" fillId="0" borderId="0" xfId="0" applyNumberFormat="1" applyFont="1"/>
    <xf numFmtId="0" fontId="1" fillId="0" borderId="0" xfId="0" applyFont="1" applyAlignment="1">
      <alignment horizontal="right"/>
    </xf>
    <xf numFmtId="5" fontId="2" fillId="2" borderId="1" xfId="0" applyNumberFormat="1" applyFont="1" applyFill="1" applyBorder="1"/>
    <xf numFmtId="5" fontId="2" fillId="0" borderId="5" xfId="0" applyNumberFormat="1" applyFont="1" applyBorder="1"/>
    <xf numFmtId="10" fontId="2" fillId="0" borderId="0" xfId="0" applyNumberFormat="1" applyFont="1"/>
    <xf numFmtId="0" fontId="1" fillId="0" borderId="0" xfId="0" applyFont="1" applyBorder="1" applyAlignment="1">
      <alignment horizontal="center"/>
    </xf>
    <xf numFmtId="0" fontId="1" fillId="0" borderId="8" xfId="0" applyFont="1" applyBorder="1"/>
    <xf numFmtId="1" fontId="1" fillId="0" borderId="0" xfId="0" applyNumberFormat="1" applyFont="1" applyBorder="1"/>
    <xf numFmtId="1" fontId="1" fillId="0" borderId="8" xfId="0" applyNumberFormat="1" applyFont="1" applyBorder="1"/>
    <xf numFmtId="10" fontId="1" fillId="0" borderId="13" xfId="0" applyNumberFormat="1" applyFont="1" applyBorder="1"/>
    <xf numFmtId="10" fontId="1" fillId="0" borderId="14" xfId="0" applyNumberFormat="1" applyFont="1" applyBorder="1"/>
    <xf numFmtId="0" fontId="10" fillId="0" borderId="0" xfId="0" applyFont="1"/>
    <xf numFmtId="0" fontId="11" fillId="0" borderId="0" xfId="0" applyFont="1"/>
    <xf numFmtId="0" fontId="0" fillId="3" borderId="2" xfId="0" applyFill="1" applyBorder="1" applyAlignment="1">
      <alignment horizontal="center"/>
    </xf>
    <xf numFmtId="164" fontId="0" fillId="0" borderId="0" xfId="0" applyNumberFormat="1"/>
    <xf numFmtId="0" fontId="0" fillId="3" borderId="7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49" fontId="4" fillId="0" borderId="13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170" fontId="0" fillId="0" borderId="0" xfId="0" applyNumberFormat="1"/>
    <xf numFmtId="0" fontId="0" fillId="0" borderId="1" xfId="0" applyBorder="1" applyAlignment="1">
      <alignment horizontal="center"/>
    </xf>
    <xf numFmtId="49" fontId="4" fillId="0" borderId="6" xfId="0" applyNumberFormat="1" applyFont="1" applyBorder="1" applyAlignment="1">
      <alignment horizontal="center"/>
    </xf>
    <xf numFmtId="49" fontId="4" fillId="0" borderId="5" xfId="0" applyNumberFormat="1" applyFont="1" applyBorder="1" applyAlignment="1">
      <alignment horizontal="center"/>
    </xf>
    <xf numFmtId="171" fontId="0" fillId="0" borderId="0" xfId="0" applyNumberFormat="1" applyBorder="1"/>
    <xf numFmtId="171" fontId="0" fillId="0" borderId="8" xfId="0" applyNumberFormat="1" applyBorder="1"/>
    <xf numFmtId="0" fontId="12" fillId="0" borderId="0" xfId="0" applyFont="1" applyAlignment="1">
      <alignment horizontal="left"/>
    </xf>
    <xf numFmtId="0" fontId="4" fillId="0" borderId="0" xfId="0" applyFont="1"/>
    <xf numFmtId="49" fontId="4" fillId="0" borderId="0" xfId="0" applyNumberFormat="1" applyFont="1" applyBorder="1" applyAlignment="1">
      <alignment horizontal="center"/>
    </xf>
    <xf numFmtId="165" fontId="0" fillId="0" borderId="2" xfId="0" applyNumberFormat="1" applyBorder="1"/>
    <xf numFmtId="165" fontId="0" fillId="0" borderId="7" xfId="0" applyNumberFormat="1" applyBorder="1"/>
    <xf numFmtId="165" fontId="0" fillId="0" borderId="3" xfId="0" applyNumberFormat="1" applyBorder="1"/>
    <xf numFmtId="0" fontId="12" fillId="0" borderId="0" xfId="0" applyFont="1"/>
    <xf numFmtId="165" fontId="0" fillId="3" borderId="6" xfId="0" applyNumberFormat="1" applyFill="1" applyBorder="1"/>
    <xf numFmtId="165" fontId="0" fillId="0" borderId="1" xfId="0" applyNumberFormat="1" applyBorder="1"/>
    <xf numFmtId="172" fontId="0" fillId="0" borderId="0" xfId="0" applyNumberFormat="1"/>
    <xf numFmtId="0" fontId="4" fillId="0" borderId="0" xfId="0" applyFont="1" applyFill="1"/>
    <xf numFmtId="0" fontId="2" fillId="0" borderId="0" xfId="0" applyFont="1" applyFill="1"/>
    <xf numFmtId="171" fontId="0" fillId="2" borderId="1" xfId="0" applyNumberFormat="1" applyFill="1" applyBorder="1"/>
    <xf numFmtId="0" fontId="0" fillId="0" borderId="0" xfId="0" applyFill="1"/>
    <xf numFmtId="0" fontId="0" fillId="0" borderId="1" xfId="0" applyFill="1" applyBorder="1"/>
    <xf numFmtId="0" fontId="1" fillId="0" borderId="0" xfId="0" applyFont="1" applyFill="1"/>
    <xf numFmtId="170" fontId="0" fillId="4" borderId="1" xfId="0" applyNumberFormat="1" applyFill="1" applyBorder="1"/>
    <xf numFmtId="165" fontId="0" fillId="0" borderId="1" xfId="0" applyNumberFormat="1" applyFill="1" applyBorder="1"/>
    <xf numFmtId="171" fontId="0" fillId="0" borderId="13" xfId="0" applyNumberFormat="1" applyBorder="1"/>
    <xf numFmtId="171" fontId="0" fillId="0" borderId="14" xfId="0" applyNumberFormat="1" applyBorder="1"/>
    <xf numFmtId="0" fontId="2" fillId="0" borderId="1" xfId="0" applyFont="1" applyFill="1" applyBorder="1" applyAlignment="1">
      <alignment horizontal="center"/>
    </xf>
    <xf numFmtId="0" fontId="0" fillId="0" borderId="7" xfId="0" applyNumberFormat="1" applyFill="1" applyBorder="1" applyAlignment="1"/>
    <xf numFmtId="0" fontId="0" fillId="0" borderId="16" xfId="0" applyNumberFormat="1" applyFill="1" applyBorder="1" applyAlignment="1"/>
    <xf numFmtId="0" fontId="0" fillId="0" borderId="17" xfId="0" applyNumberFormat="1" applyFill="1" applyBorder="1" applyAlignment="1"/>
    <xf numFmtId="170" fontId="0" fillId="0" borderId="7" xfId="0" applyNumberFormat="1" applyFill="1" applyBorder="1" applyAlignment="1"/>
    <xf numFmtId="170" fontId="0" fillId="0" borderId="16" xfId="0" applyNumberFormat="1" applyFill="1" applyBorder="1" applyAlignment="1"/>
    <xf numFmtId="170" fontId="0" fillId="0" borderId="17" xfId="0" applyNumberFormat="1" applyFill="1" applyBorder="1" applyAlignment="1"/>
    <xf numFmtId="165" fontId="0" fillId="0" borderId="2" xfId="0" applyNumberFormat="1" applyFill="1" applyBorder="1" applyAlignment="1"/>
    <xf numFmtId="165" fontId="0" fillId="0" borderId="16" xfId="0" applyNumberFormat="1" applyFill="1" applyBorder="1" applyAlignment="1"/>
    <xf numFmtId="165" fontId="0" fillId="0" borderId="17" xfId="0" applyNumberFormat="1" applyFill="1" applyBorder="1" applyAlignment="1"/>
    <xf numFmtId="171" fontId="0" fillId="0" borderId="2" xfId="0" applyNumberFormat="1" applyFill="1" applyBorder="1" applyAlignment="1"/>
    <xf numFmtId="171" fontId="0" fillId="0" borderId="16" xfId="0" applyNumberFormat="1" applyFill="1" applyBorder="1" applyAlignment="1"/>
    <xf numFmtId="171" fontId="0" fillId="0" borderId="17" xfId="0" applyNumberFormat="1" applyFill="1" applyBorder="1" applyAlignment="1"/>
    <xf numFmtId="168" fontId="10" fillId="0" borderId="0" xfId="2" applyNumberFormat="1" applyFont="1" applyFill="1" applyBorder="1" applyAlignment="1">
      <alignment horizontal="center"/>
    </xf>
    <xf numFmtId="5" fontId="10" fillId="0" borderId="0" xfId="0" applyNumberFormat="1" applyFont="1" applyFill="1" applyBorder="1" applyAlignment="1"/>
    <xf numFmtId="0" fontId="10" fillId="0" borderId="0" xfId="0" applyFont="1" applyBorder="1"/>
    <xf numFmtId="0" fontId="9" fillId="0" borderId="0" xfId="0" applyFont="1" applyFill="1" applyBorder="1" applyAlignment="1">
      <alignment horizontal="center"/>
    </xf>
    <xf numFmtId="0" fontId="9" fillId="0" borderId="0" xfId="0" quotePrefix="1" applyFont="1" applyFill="1" applyBorder="1" applyAlignment="1">
      <alignment horizontal="center"/>
    </xf>
    <xf numFmtId="168" fontId="9" fillId="0" borderId="0" xfId="2" applyNumberFormat="1" applyFont="1" applyFill="1" applyBorder="1" applyAlignment="1">
      <alignment horizontal="center"/>
    </xf>
    <xf numFmtId="5" fontId="9" fillId="0" borderId="0" xfId="0" applyNumberFormat="1" applyFont="1" applyFill="1" applyBorder="1" applyAlignment="1"/>
    <xf numFmtId="0" fontId="6" fillId="0" borderId="0" xfId="0" applyFont="1" applyAlignment="1">
      <alignment horizontal="center"/>
    </xf>
    <xf numFmtId="5" fontId="0" fillId="0" borderId="19" xfId="0" applyNumberFormat="1" applyFill="1" applyBorder="1" applyAlignment="1"/>
    <xf numFmtId="5" fontId="0" fillId="0" borderId="20" xfId="0" applyNumberFormat="1" applyFill="1" applyBorder="1" applyAlignment="1"/>
    <xf numFmtId="0" fontId="2" fillId="0" borderId="18" xfId="0" applyFont="1" applyFill="1" applyBorder="1" applyAlignment="1">
      <alignment horizontal="center"/>
    </xf>
    <xf numFmtId="167" fontId="2" fillId="0" borderId="19" xfId="0" applyNumberFormat="1" applyFont="1" applyFill="1" applyBorder="1" applyAlignment="1"/>
    <xf numFmtId="167" fontId="2" fillId="0" borderId="20" xfId="0" applyNumberFormat="1" applyFont="1" applyFill="1" applyBorder="1" applyAlignment="1"/>
    <xf numFmtId="0" fontId="2" fillId="0" borderId="21" xfId="0" applyFont="1" applyFill="1" applyBorder="1" applyAlignment="1">
      <alignment horizontal="center"/>
    </xf>
    <xf numFmtId="168" fontId="2" fillId="0" borderId="22" xfId="0" applyNumberFormat="1" applyFont="1" applyFill="1" applyBorder="1" applyAlignment="1"/>
    <xf numFmtId="168" fontId="2" fillId="0" borderId="23" xfId="0" applyNumberFormat="1" applyFont="1" applyFill="1" applyBorder="1" applyAlignment="1"/>
    <xf numFmtId="5" fontId="0" fillId="0" borderId="22" xfId="0" applyNumberFormat="1" applyFill="1" applyBorder="1" applyAlignment="1"/>
    <xf numFmtId="5" fontId="0" fillId="0" borderId="23" xfId="0" applyNumberFormat="1" applyFill="1" applyBorder="1" applyAlignment="1"/>
    <xf numFmtId="168" fontId="2" fillId="0" borderId="19" xfId="0" applyNumberFormat="1" applyFont="1" applyFill="1" applyBorder="1" applyAlignment="1"/>
    <xf numFmtId="168" fontId="2" fillId="0" borderId="20" xfId="0" applyNumberFormat="1" applyFont="1" applyFill="1" applyBorder="1" applyAlignment="1"/>
    <xf numFmtId="165" fontId="0" fillId="0" borderId="19" xfId="0" applyNumberFormat="1" applyFill="1" applyBorder="1" applyAlignment="1"/>
    <xf numFmtId="165" fontId="0" fillId="0" borderId="20" xfId="0" applyNumberFormat="1" applyFill="1" applyBorder="1" applyAlignment="1"/>
    <xf numFmtId="169" fontId="0" fillId="0" borderId="0" xfId="3" applyNumberFormat="1" applyFont="1"/>
    <xf numFmtId="169" fontId="0" fillId="0" borderId="24" xfId="3" applyNumberFormat="1" applyFont="1" applyFill="1" applyBorder="1" applyAlignment="1"/>
    <xf numFmtId="169" fontId="0" fillId="0" borderId="0" xfId="3" applyNumberFormat="1" applyFont="1" applyBorder="1"/>
    <xf numFmtId="169" fontId="0" fillId="0" borderId="25" xfId="3" applyNumberFormat="1" applyFont="1" applyBorder="1"/>
    <xf numFmtId="169" fontId="0" fillId="0" borderId="8" xfId="3" applyNumberFormat="1" applyFont="1" applyBorder="1"/>
    <xf numFmtId="169" fontId="0" fillId="0" borderId="26" xfId="3" applyNumberFormat="1" applyFont="1" applyFill="1" applyBorder="1" applyAlignment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915254237288136"/>
          <c:y val="9.2715231788079527E-2"/>
          <c:w val="0.8067796610169492"/>
          <c:h val="0.64238410596026385"/>
        </c:manualLayout>
      </c:layout>
      <c:scatterChart>
        <c:scatterStyle val="smoothMarker"/>
        <c:varyColors val="0"/>
        <c:ser>
          <c:idx val="0"/>
          <c:order val="0"/>
          <c:tx>
            <c:v>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Lit>
              <c:formatCode>General</c:formatCode>
              <c:ptCount val="21"/>
              <c:pt idx="0">
                <c:v>0</c:v>
              </c:pt>
              <c:pt idx="1">
                <c:v>0.5</c:v>
              </c:pt>
              <c:pt idx="2">
                <c:v>1</c:v>
              </c:pt>
              <c:pt idx="3">
                <c:v>1.5</c:v>
              </c:pt>
              <c:pt idx="4">
                <c:v>2</c:v>
              </c:pt>
              <c:pt idx="5">
                <c:v>2.5</c:v>
              </c:pt>
              <c:pt idx="6">
                <c:v>3</c:v>
              </c:pt>
              <c:pt idx="7">
                <c:v>3.5</c:v>
              </c:pt>
              <c:pt idx="8">
                <c:v>4</c:v>
              </c:pt>
              <c:pt idx="9">
                <c:v>4.5</c:v>
              </c:pt>
              <c:pt idx="10">
                <c:v>5</c:v>
              </c:pt>
              <c:pt idx="11">
                <c:v>5.5</c:v>
              </c:pt>
              <c:pt idx="12">
                <c:v>6</c:v>
              </c:pt>
              <c:pt idx="13">
                <c:v>6.5</c:v>
              </c:pt>
              <c:pt idx="14">
                <c:v>7</c:v>
              </c:pt>
              <c:pt idx="15">
                <c:v>7.5</c:v>
              </c:pt>
              <c:pt idx="16">
                <c:v>8</c:v>
              </c:pt>
              <c:pt idx="17">
                <c:v>8.5</c:v>
              </c:pt>
              <c:pt idx="18">
                <c:v>9</c:v>
              </c:pt>
              <c:pt idx="19">
                <c:v>9.5</c:v>
              </c:pt>
              <c:pt idx="20">
                <c:v>10</c:v>
              </c:pt>
            </c:numLit>
          </c:xVal>
          <c:yVal>
            <c:numLit>
              <c:formatCode>General</c:formatCode>
              <c:ptCount val="21"/>
              <c:pt idx="0">
                <c:v>100</c:v>
              </c:pt>
              <c:pt idx="1">
                <c:v>233.13468749999998</c:v>
              </c:pt>
              <c:pt idx="2">
                <c:v>327.48999999999955</c:v>
              </c:pt>
              <c:pt idx="3">
                <c:v>380.36406250000039</c:v>
              </c:pt>
              <c:pt idx="4">
                <c:v>394.56</c:v>
              </c:pt>
              <c:pt idx="5">
                <c:v>377.1484375</c:v>
              </c:pt>
              <c:pt idx="6">
                <c:v>338.22999999999962</c:v>
              </c:pt>
              <c:pt idx="7">
                <c:v>289.69781250000005</c:v>
              </c:pt>
              <c:pt idx="8">
                <c:v>244</c:v>
              </c:pt>
              <c:pt idx="9">
                <c:v>212.90218750000051</c:v>
              </c:pt>
              <c:pt idx="10">
                <c:v>206.25</c:v>
              </c:pt>
              <c:pt idx="11">
                <c:v>230.73156250000036</c:v>
              </c:pt>
              <c:pt idx="12">
                <c:v>288.64000000000038</c:v>
              </c:pt>
              <c:pt idx="13">
                <c:v>376.63593750000109</c:v>
              </c:pt>
              <c:pt idx="14">
                <c:v>484.51000000000118</c:v>
              </c:pt>
              <c:pt idx="15">
                <c:v>593.9453125</c:v>
              </c:pt>
              <c:pt idx="16">
                <c:v>677.28000000000065</c:v>
              </c:pt>
              <c:pt idx="17">
                <c:v>696.26968750000253</c:v>
              </c:pt>
              <c:pt idx="18">
                <c:v>600.85000000000218</c:v>
              </c:pt>
              <c:pt idx="19">
                <c:v>327.89906250000422</c:v>
              </c:pt>
              <c:pt idx="20">
                <c:v>-200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C84D-4150-BFAF-C23C4100C5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9142528"/>
        <c:axId val="299171200"/>
      </c:scatterChart>
      <c:valAx>
        <c:axId val="299142528"/>
        <c:scaling>
          <c:orientation val="minMax"/>
          <c:max val="1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Decision (x)</a:t>
                </a:r>
              </a:p>
            </c:rich>
          </c:tx>
          <c:layout>
            <c:manualLayout>
              <c:xMode val="edge"/>
              <c:yMode val="edge"/>
              <c:x val="0.4711864406779665"/>
              <c:y val="0.854304635761590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171200"/>
        <c:crosses val="autoZero"/>
        <c:crossBetween val="midCat"/>
      </c:valAx>
      <c:valAx>
        <c:axId val="29917120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Performance (y)</a:t>
                </a:r>
              </a:p>
            </c:rich>
          </c:tx>
          <c:layout>
            <c:manualLayout>
              <c:xMode val="edge"/>
              <c:yMode val="edge"/>
              <c:x val="2.7118644067796599E-2"/>
              <c:y val="0.20529801324503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142528"/>
        <c:crosses val="autoZero"/>
        <c:crossBetween val="midCat"/>
        <c:majorUnit val="2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 alignWithMargins="0"/>
    <c:pageMargins b="1" l="0.75000000000000089" r="0.75000000000000089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3369565217391305"/>
          <c:y val="7.282933087505164E-2"/>
          <c:w val="0.69565217391304357"/>
          <c:h val="0.73669669308225305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'8.13'!$B$5:$B$14</c:f>
              <c:numCache>
                <c:formatCode>General</c:formatCode>
                <c:ptCount val="10"/>
                <c:pt idx="0">
                  <c:v>40</c:v>
                </c:pt>
                <c:pt idx="1">
                  <c:v>44</c:v>
                </c:pt>
                <c:pt idx="2">
                  <c:v>48</c:v>
                </c:pt>
                <c:pt idx="3">
                  <c:v>48</c:v>
                </c:pt>
                <c:pt idx="4">
                  <c:v>60</c:v>
                </c:pt>
                <c:pt idx="5">
                  <c:v>70</c:v>
                </c:pt>
                <c:pt idx="6">
                  <c:v>72</c:v>
                </c:pt>
                <c:pt idx="7">
                  <c:v>90</c:v>
                </c:pt>
                <c:pt idx="8">
                  <c:v>100</c:v>
                </c:pt>
                <c:pt idx="9">
                  <c:v>168</c:v>
                </c:pt>
              </c:numCache>
            </c:numRef>
          </c:xVal>
          <c:yVal>
            <c:numRef>
              <c:f>'8.13'!$C$5:$C$14</c:f>
              <c:numCache>
                <c:formatCode>General</c:formatCode>
                <c:ptCount val="10"/>
                <c:pt idx="0">
                  <c:v>5958</c:v>
                </c:pt>
                <c:pt idx="1">
                  <c:v>6662</c:v>
                </c:pt>
                <c:pt idx="2">
                  <c:v>6004</c:v>
                </c:pt>
                <c:pt idx="3">
                  <c:v>6011</c:v>
                </c:pt>
                <c:pt idx="4">
                  <c:v>7250</c:v>
                </c:pt>
                <c:pt idx="5">
                  <c:v>8632</c:v>
                </c:pt>
                <c:pt idx="6">
                  <c:v>6964</c:v>
                </c:pt>
                <c:pt idx="7">
                  <c:v>11097</c:v>
                </c:pt>
                <c:pt idx="8">
                  <c:v>9107</c:v>
                </c:pt>
                <c:pt idx="9">
                  <c:v>11498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12-4DCD-ADE2-410968FE54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9878656"/>
        <c:axId val="300341120"/>
      </c:scatterChart>
      <c:valAx>
        <c:axId val="299878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 Per Week</a:t>
                </a:r>
              </a:p>
            </c:rich>
          </c:tx>
          <c:layout>
            <c:manualLayout>
              <c:xMode val="edge"/>
              <c:yMode val="edge"/>
              <c:x val="0.43750000000000006"/>
              <c:y val="0.893559867274672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341120"/>
        <c:crosses val="autoZero"/>
        <c:crossBetween val="midCat"/>
      </c:valAx>
      <c:valAx>
        <c:axId val="30034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Revenue</a:t>
                </a:r>
              </a:p>
            </c:rich>
          </c:tx>
          <c:layout>
            <c:manualLayout>
              <c:xMode val="edge"/>
              <c:yMode val="edge"/>
              <c:x val="4.3478260869565223E-2"/>
              <c:y val="0.355743270043521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878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 alignWithMargins="0"/>
    <c:pageMargins b="1" l="0.75000000000000011" r="0.75000000000000011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'8.22'!$B$1</c:f>
              <c:strCache>
                <c:ptCount val="1"/>
                <c:pt idx="0">
                  <c:v>Objective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'8.22'!$A$2:$A$16</c:f>
              <c:numCache>
                <c:formatCode>"$"#,##0</c:formatCode>
                <c:ptCount val="15"/>
                <c:pt idx="0">
                  <c:v>30000</c:v>
                </c:pt>
                <c:pt idx="1">
                  <c:v>35000</c:v>
                </c:pt>
                <c:pt idx="2">
                  <c:v>40000</c:v>
                </c:pt>
                <c:pt idx="3">
                  <c:v>45000</c:v>
                </c:pt>
                <c:pt idx="4">
                  <c:v>50000</c:v>
                </c:pt>
                <c:pt idx="5">
                  <c:v>55000</c:v>
                </c:pt>
                <c:pt idx="6">
                  <c:v>60000</c:v>
                </c:pt>
                <c:pt idx="7">
                  <c:v>65000</c:v>
                </c:pt>
                <c:pt idx="8">
                  <c:v>70000</c:v>
                </c:pt>
                <c:pt idx="9">
                  <c:v>75000</c:v>
                </c:pt>
                <c:pt idx="10">
                  <c:v>80000</c:v>
                </c:pt>
                <c:pt idx="11">
                  <c:v>85000</c:v>
                </c:pt>
                <c:pt idx="12">
                  <c:v>90000</c:v>
                </c:pt>
                <c:pt idx="13">
                  <c:v>95000</c:v>
                </c:pt>
                <c:pt idx="14">
                  <c:v>100000</c:v>
                </c:pt>
              </c:numCache>
            </c:numRef>
          </c:xVal>
          <c:yVal>
            <c:numRef>
              <c:f>'8.22'!$B$2:$B$16</c:f>
              <c:numCache>
                <c:formatCode>"$"#,##0_);\("$"#,##0\)</c:formatCode>
                <c:ptCount val="15"/>
                <c:pt idx="0">
                  <c:v>66715.511703829834</c:v>
                </c:pt>
                <c:pt idx="1">
                  <c:v>69277.465626182035</c:v>
                </c:pt>
                <c:pt idx="2">
                  <c:v>71446.794395751465</c:v>
                </c:pt>
                <c:pt idx="3">
                  <c:v>73278.962762424839</c:v>
                </c:pt>
                <c:pt idx="4">
                  <c:v>74817.489591039674</c:v>
                </c:pt>
                <c:pt idx="5">
                  <c:v>76097.266785364511</c:v>
                </c:pt>
                <c:pt idx="6">
                  <c:v>77146.779110784788</c:v>
                </c:pt>
                <c:pt idx="7">
                  <c:v>77989.639527287203</c:v>
                </c:pt>
                <c:pt idx="8">
                  <c:v>78645.681580386852</c:v>
                </c:pt>
                <c:pt idx="9">
                  <c:v>79131.755692577543</c:v>
                </c:pt>
                <c:pt idx="10">
                  <c:v>79462.321913059597</c:v>
                </c:pt>
                <c:pt idx="11">
                  <c:v>79649.899320379482</c:v>
                </c:pt>
                <c:pt idx="12">
                  <c:v>79705.624730694486</c:v>
                </c:pt>
                <c:pt idx="13">
                  <c:v>79705.62384290417</c:v>
                </c:pt>
                <c:pt idx="14">
                  <c:v>79705.624998104235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0A-435D-998C-3CE3579B39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419856"/>
        <c:axId val="436037632"/>
      </c:scatterChart>
      <c:valAx>
        <c:axId val="433419856"/>
        <c:scaling>
          <c:orientation val="minMax"/>
          <c:min val="25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Budget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037632"/>
        <c:crosses val="autoZero"/>
        <c:crossBetween val="midCat"/>
        <c:majorUnit val="20000"/>
      </c:valAx>
      <c:valAx>
        <c:axId val="436037632"/>
        <c:scaling>
          <c:orientation val="minMax"/>
          <c:max val="85000"/>
          <c:min val="6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Optimal Profit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_);\(&quot;$&quot;#,##0\)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419856"/>
        <c:crosses val="autoZero"/>
        <c:crossBetween val="midCat"/>
        <c:majorUnit val="50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31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'8.22'!$C$1</c:f>
              <c:strCache>
                <c:ptCount val="1"/>
                <c:pt idx="0">
                  <c:v>Change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'8.22'!$A$2:$A$16</c:f>
              <c:numCache>
                <c:formatCode>"$"#,##0</c:formatCode>
                <c:ptCount val="15"/>
                <c:pt idx="0">
                  <c:v>30000</c:v>
                </c:pt>
                <c:pt idx="1">
                  <c:v>35000</c:v>
                </c:pt>
                <c:pt idx="2">
                  <c:v>40000</c:v>
                </c:pt>
                <c:pt idx="3">
                  <c:v>45000</c:v>
                </c:pt>
                <c:pt idx="4">
                  <c:v>50000</c:v>
                </c:pt>
                <c:pt idx="5">
                  <c:v>55000</c:v>
                </c:pt>
                <c:pt idx="6">
                  <c:v>60000</c:v>
                </c:pt>
                <c:pt idx="7">
                  <c:v>65000</c:v>
                </c:pt>
                <c:pt idx="8">
                  <c:v>70000</c:v>
                </c:pt>
                <c:pt idx="9">
                  <c:v>75000</c:v>
                </c:pt>
                <c:pt idx="10">
                  <c:v>80000</c:v>
                </c:pt>
                <c:pt idx="11">
                  <c:v>85000</c:v>
                </c:pt>
                <c:pt idx="12">
                  <c:v>90000</c:v>
                </c:pt>
                <c:pt idx="13">
                  <c:v>95000</c:v>
                </c:pt>
                <c:pt idx="14">
                  <c:v>100000</c:v>
                </c:pt>
              </c:numCache>
            </c:numRef>
          </c:xVal>
          <c:yVal>
            <c:numRef>
              <c:f>'8.22'!$C$2:$C$16</c:f>
              <c:numCache>
                <c:formatCode>0.000</c:formatCode>
                <c:ptCount val="15"/>
                <c:pt idx="1">
                  <c:v>0.51239078447044017</c:v>
                </c:pt>
                <c:pt idx="2">
                  <c:v>0.43386575391388615</c:v>
                </c:pt>
                <c:pt idx="3">
                  <c:v>0.36643367333467469</c:v>
                </c:pt>
                <c:pt idx="4">
                  <c:v>0.30770536572296697</c:v>
                </c:pt>
                <c:pt idx="5">
                  <c:v>0.25595543886496741</c:v>
                </c:pt>
                <c:pt idx="6">
                  <c:v>0.20990246508405544</c:v>
                </c:pt>
                <c:pt idx="7">
                  <c:v>0.16857208330048307</c:v>
                </c:pt>
                <c:pt idx="8">
                  <c:v>0.13120841061992977</c:v>
                </c:pt>
                <c:pt idx="9">
                  <c:v>9.7214822438138074E-2</c:v>
                </c:pt>
                <c:pt idx="10">
                  <c:v>6.6113244096410922E-2</c:v>
                </c:pt>
                <c:pt idx="11">
                  <c:v>3.7515481463976902E-2</c:v>
                </c:pt>
                <c:pt idx="12">
                  <c:v>1.1145082063000883E-2</c:v>
                </c:pt>
                <c:pt idx="13">
                  <c:v>-1.7755806329660118E-7</c:v>
                </c:pt>
                <c:pt idx="14">
                  <c:v>2.3104001302272082E-7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031-4888-AE83-F2D682A360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927896"/>
        <c:axId val="435928224"/>
      </c:scatterChart>
      <c:valAx>
        <c:axId val="435927896"/>
        <c:scaling>
          <c:orientation val="minMax"/>
          <c:min val="25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Budget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928224"/>
        <c:crosses val="autoZero"/>
        <c:crossBetween val="midCat"/>
        <c:majorUnit val="20000"/>
      </c:valAx>
      <c:valAx>
        <c:axId val="4359282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Rate of Change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927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31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'8.23'!$B$1</c:f>
              <c:strCache>
                <c:ptCount val="1"/>
                <c:pt idx="0">
                  <c:v>Objective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'8.23'!$A$2:$A$16</c:f>
              <c:numCache>
                <c:formatCode>"$"#,##0</c:formatCode>
                <c:ptCount val="15"/>
                <c:pt idx="0">
                  <c:v>30000</c:v>
                </c:pt>
                <c:pt idx="1">
                  <c:v>35000</c:v>
                </c:pt>
                <c:pt idx="2">
                  <c:v>40000</c:v>
                </c:pt>
                <c:pt idx="3">
                  <c:v>45000</c:v>
                </c:pt>
                <c:pt idx="4">
                  <c:v>50000</c:v>
                </c:pt>
                <c:pt idx="5">
                  <c:v>55000</c:v>
                </c:pt>
                <c:pt idx="6">
                  <c:v>60000</c:v>
                </c:pt>
                <c:pt idx="7">
                  <c:v>65000</c:v>
                </c:pt>
                <c:pt idx="8">
                  <c:v>70000</c:v>
                </c:pt>
                <c:pt idx="9">
                  <c:v>75000</c:v>
                </c:pt>
                <c:pt idx="10">
                  <c:v>80000</c:v>
                </c:pt>
                <c:pt idx="11">
                  <c:v>85000</c:v>
                </c:pt>
                <c:pt idx="12">
                  <c:v>90000</c:v>
                </c:pt>
                <c:pt idx="13">
                  <c:v>95000</c:v>
                </c:pt>
                <c:pt idx="14">
                  <c:v>100000</c:v>
                </c:pt>
              </c:numCache>
            </c:numRef>
          </c:xVal>
          <c:yVal>
            <c:numRef>
              <c:f>'8.23'!$B$2:$B$16</c:f>
              <c:numCache>
                <c:formatCode>"$"#,##0_);\("$"#,##0\)</c:formatCode>
                <c:ptCount val="15"/>
                <c:pt idx="0">
                  <c:v>66715.511703829834</c:v>
                </c:pt>
                <c:pt idx="1">
                  <c:v>69277.465626182035</c:v>
                </c:pt>
                <c:pt idx="2">
                  <c:v>71446.794395751465</c:v>
                </c:pt>
                <c:pt idx="3">
                  <c:v>73278.962762424839</c:v>
                </c:pt>
                <c:pt idx="4">
                  <c:v>74817.489591039674</c:v>
                </c:pt>
                <c:pt idx="5">
                  <c:v>76097.266785364511</c:v>
                </c:pt>
                <c:pt idx="6">
                  <c:v>77146.779110784788</c:v>
                </c:pt>
                <c:pt idx="7">
                  <c:v>77989.639527287203</c:v>
                </c:pt>
                <c:pt idx="8">
                  <c:v>78645.681580386852</c:v>
                </c:pt>
                <c:pt idx="9">
                  <c:v>79131.755692577543</c:v>
                </c:pt>
                <c:pt idx="10">
                  <c:v>79462.321913059597</c:v>
                </c:pt>
                <c:pt idx="11">
                  <c:v>79649.899320379482</c:v>
                </c:pt>
                <c:pt idx="12">
                  <c:v>79705.624730694486</c:v>
                </c:pt>
                <c:pt idx="13">
                  <c:v>79705.62384290417</c:v>
                </c:pt>
                <c:pt idx="14">
                  <c:v>79705.624998104235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B8-49A5-A6F6-455FA61BE3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419856"/>
        <c:axId val="436037632"/>
      </c:scatterChart>
      <c:valAx>
        <c:axId val="433419856"/>
        <c:scaling>
          <c:orientation val="minMax"/>
          <c:min val="25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Budget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037632"/>
        <c:crosses val="autoZero"/>
        <c:crossBetween val="midCat"/>
        <c:majorUnit val="20000"/>
      </c:valAx>
      <c:valAx>
        <c:axId val="436037632"/>
        <c:scaling>
          <c:orientation val="minMax"/>
          <c:max val="85000"/>
          <c:min val="6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Optimal Profit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_);\(&quot;$&quot;#,##0\)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419856"/>
        <c:crosses val="autoZero"/>
        <c:crossBetween val="midCat"/>
        <c:majorUnit val="50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31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'8.23'!$C$1</c:f>
              <c:strCache>
                <c:ptCount val="1"/>
                <c:pt idx="0">
                  <c:v>Change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'8.23'!$A$2:$A$16</c:f>
              <c:numCache>
                <c:formatCode>"$"#,##0</c:formatCode>
                <c:ptCount val="15"/>
                <c:pt idx="0">
                  <c:v>30000</c:v>
                </c:pt>
                <c:pt idx="1">
                  <c:v>35000</c:v>
                </c:pt>
                <c:pt idx="2">
                  <c:v>40000</c:v>
                </c:pt>
                <c:pt idx="3">
                  <c:v>45000</c:v>
                </c:pt>
                <c:pt idx="4">
                  <c:v>50000</c:v>
                </c:pt>
                <c:pt idx="5">
                  <c:v>55000</c:v>
                </c:pt>
                <c:pt idx="6">
                  <c:v>60000</c:v>
                </c:pt>
                <c:pt idx="7">
                  <c:v>65000</c:v>
                </c:pt>
                <c:pt idx="8">
                  <c:v>70000</c:v>
                </c:pt>
                <c:pt idx="9">
                  <c:v>75000</c:v>
                </c:pt>
                <c:pt idx="10">
                  <c:v>80000</c:v>
                </c:pt>
                <c:pt idx="11">
                  <c:v>85000</c:v>
                </c:pt>
                <c:pt idx="12">
                  <c:v>90000</c:v>
                </c:pt>
                <c:pt idx="13">
                  <c:v>95000</c:v>
                </c:pt>
                <c:pt idx="14">
                  <c:v>100000</c:v>
                </c:pt>
              </c:numCache>
            </c:numRef>
          </c:xVal>
          <c:yVal>
            <c:numRef>
              <c:f>'8.23'!$C$2:$C$16</c:f>
              <c:numCache>
                <c:formatCode>0.000</c:formatCode>
                <c:ptCount val="15"/>
                <c:pt idx="1">
                  <c:v>0.51239078447044017</c:v>
                </c:pt>
                <c:pt idx="2">
                  <c:v>0.43386575391388615</c:v>
                </c:pt>
                <c:pt idx="3">
                  <c:v>0.36643367333467469</c:v>
                </c:pt>
                <c:pt idx="4">
                  <c:v>0.30770536572296697</c:v>
                </c:pt>
                <c:pt idx="5">
                  <c:v>0.25595543886496741</c:v>
                </c:pt>
                <c:pt idx="6">
                  <c:v>0.20990246508405544</c:v>
                </c:pt>
                <c:pt idx="7">
                  <c:v>0.16857208330048307</c:v>
                </c:pt>
                <c:pt idx="8">
                  <c:v>0.13120841061992977</c:v>
                </c:pt>
                <c:pt idx="9">
                  <c:v>9.7214822438138074E-2</c:v>
                </c:pt>
                <c:pt idx="10">
                  <c:v>6.6113244096410922E-2</c:v>
                </c:pt>
                <c:pt idx="11">
                  <c:v>3.7515481463976902E-2</c:v>
                </c:pt>
                <c:pt idx="12">
                  <c:v>1.1145082063000883E-2</c:v>
                </c:pt>
                <c:pt idx="13">
                  <c:v>-1.7755806329660118E-7</c:v>
                </c:pt>
                <c:pt idx="14">
                  <c:v>2.3104001302272082E-7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01-4F4F-B172-408CD09130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927896"/>
        <c:axId val="435928224"/>
      </c:scatterChart>
      <c:valAx>
        <c:axId val="435927896"/>
        <c:scaling>
          <c:orientation val="minMax"/>
          <c:min val="25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Budget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928224"/>
        <c:crosses val="autoZero"/>
        <c:crossBetween val="midCat"/>
        <c:majorUnit val="20000"/>
      </c:valAx>
      <c:valAx>
        <c:axId val="4359282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Rate of Change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927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31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3175">
              <a:solidFill>
                <a:srgbClr val="000000"/>
              </a:solidFill>
            </a:ln>
          </c:spPr>
          <c:marker>
            <c:symbol val="diamond"/>
            <c:size val="5"/>
            <c:spPr>
              <a:solidFill>
                <a:srgbClr val="002060"/>
              </a:solidFill>
              <a:ln w="3175">
                <a:solidFill>
                  <a:srgbClr val="002060"/>
                </a:solidFill>
              </a:ln>
            </c:spPr>
          </c:marker>
          <c:xVal>
            <c:numRef>
              <c:f>'8.25'!$A$2:$A$13</c:f>
              <c:numCache>
                <c:formatCode>General</c:formatCode>
                <c:ptCount val="12"/>
                <c:pt idx="0">
                  <c:v>6.4999999999999997E-4</c:v>
                </c:pt>
                <c:pt idx="1">
                  <c:v>1.0499999999999999E-3</c:v>
                </c:pt>
                <c:pt idx="2">
                  <c:v>1.4499999999999999E-3</c:v>
                </c:pt>
                <c:pt idx="3">
                  <c:v>1.8499999999999999E-3</c:v>
                </c:pt>
                <c:pt idx="4">
                  <c:v>2.2499999999999998E-3</c:v>
                </c:pt>
                <c:pt idx="5">
                  <c:v>2.6499999999999996E-3</c:v>
                </c:pt>
                <c:pt idx="6">
                  <c:v>3.0499999999999998E-3</c:v>
                </c:pt>
                <c:pt idx="7">
                  <c:v>3.4499999999999999E-3</c:v>
                </c:pt>
                <c:pt idx="8">
                  <c:v>3.8500000000000001E-3</c:v>
                </c:pt>
                <c:pt idx="9">
                  <c:v>4.2500000000000003E-3</c:v>
                </c:pt>
                <c:pt idx="10">
                  <c:v>4.6500000000000005E-3</c:v>
                </c:pt>
                <c:pt idx="11">
                  <c:v>5.0500000000000007E-3</c:v>
                </c:pt>
              </c:numCache>
            </c:numRef>
          </c:xVal>
          <c:yVal>
            <c:numRef>
              <c:f>'8.25'!$B$2:$B$13</c:f>
              <c:numCache>
                <c:formatCode>0.0000</c:formatCode>
                <c:ptCount val="12"/>
                <c:pt idx="0">
                  <c:v>1.0408860452318244E-2</c:v>
                </c:pt>
                <c:pt idx="1">
                  <c:v>1.4151316741173148E-2</c:v>
                </c:pt>
                <c:pt idx="2">
                  <c:v>1.5956033026258736E-2</c:v>
                </c:pt>
                <c:pt idx="3">
                  <c:v>1.7343705782744249E-2</c:v>
                </c:pt>
                <c:pt idx="4">
                  <c:v>1.8380071606134616E-2</c:v>
                </c:pt>
                <c:pt idx="5">
                  <c:v>1.9172421980707798E-2</c:v>
                </c:pt>
                <c:pt idx="6">
                  <c:v>1.9798590281191145E-2</c:v>
                </c:pt>
                <c:pt idx="7">
                  <c:v>2.0331617535853087E-2</c:v>
                </c:pt>
                <c:pt idx="8">
                  <c:v>2.0803354941241053E-2</c:v>
                </c:pt>
                <c:pt idx="9">
                  <c:v>2.1231608698699257E-2</c:v>
                </c:pt>
                <c:pt idx="10">
                  <c:v>2.1626020438580702E-2</c:v>
                </c:pt>
                <c:pt idx="11">
                  <c:v>2.1993848308496156E-2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F25-4274-A975-39A31B216E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4160256"/>
        <c:axId val="328541696"/>
      </c:scatterChart>
      <c:valAx>
        <c:axId val="314160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Risk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28541696"/>
        <c:crosses val="autoZero"/>
        <c:crossBetween val="midCat"/>
      </c:valAx>
      <c:valAx>
        <c:axId val="328541696"/>
        <c:scaling>
          <c:orientation val="minMax"/>
          <c:min val="5.000000000000001E-3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200"/>
                  <a:t>Return</a:t>
                </a:r>
              </a:p>
            </c:rich>
          </c:tx>
          <c:layout/>
          <c:overlay val="0"/>
        </c:title>
        <c:numFmt formatCode="0.000" sourceLinked="0"/>
        <c:majorTickMark val="out"/>
        <c:minorTickMark val="none"/>
        <c:tickLblPos val="nextTo"/>
        <c:crossAx val="3141602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'8.25'!$B$15</c:f>
              <c:strCache>
                <c:ptCount val="1"/>
                <c:pt idx="0">
                  <c:v>Risk</c:v>
                </c:pt>
              </c:strCache>
            </c:strRef>
          </c:tx>
          <c:spPr>
            <a:ln w="3175">
              <a:solidFill>
                <a:srgbClr val="002060"/>
              </a:solidFill>
            </a:ln>
          </c:spPr>
          <c:marker>
            <c:symbol val="diamond"/>
            <c:size val="5"/>
            <c:spPr>
              <a:solidFill>
                <a:srgbClr val="002060"/>
              </a:solidFill>
            </c:spPr>
          </c:marker>
          <c:xVal>
            <c:numRef>
              <c:f>'8.25'!$A$16:$A$28</c:f>
              <c:numCache>
                <c:formatCode>0.000</c:formatCode>
                <c:ptCount val="13"/>
                <c:pt idx="0">
                  <c:v>9.9999999999999985E-3</c:v>
                </c:pt>
                <c:pt idx="1">
                  <c:v>1.0999999999999998E-2</c:v>
                </c:pt>
                <c:pt idx="2">
                  <c:v>1.1999999999999997E-2</c:v>
                </c:pt>
                <c:pt idx="3">
                  <c:v>1.2999999999999996E-2</c:v>
                </c:pt>
                <c:pt idx="4">
                  <c:v>1.3999999999999995E-2</c:v>
                </c:pt>
                <c:pt idx="5">
                  <c:v>1.4999999999999994E-2</c:v>
                </c:pt>
                <c:pt idx="6">
                  <c:v>1.5999999999999993E-2</c:v>
                </c:pt>
                <c:pt idx="7">
                  <c:v>1.6999999999999994E-2</c:v>
                </c:pt>
                <c:pt idx="8">
                  <c:v>1.7999999999999995E-2</c:v>
                </c:pt>
                <c:pt idx="9">
                  <c:v>1.8999999999999996E-2</c:v>
                </c:pt>
                <c:pt idx="10">
                  <c:v>1.9999999999999997E-2</c:v>
                </c:pt>
                <c:pt idx="11">
                  <c:v>2.0999999999999998E-2</c:v>
                </c:pt>
                <c:pt idx="12">
                  <c:v>2.1999999999999999E-2</c:v>
                </c:pt>
              </c:numCache>
            </c:numRef>
          </c:xVal>
          <c:yVal>
            <c:numRef>
              <c:f>'8.25'!$B$16:$B$28</c:f>
              <c:numCache>
                <c:formatCode>0.00000</c:formatCode>
                <c:ptCount val="13"/>
                <c:pt idx="0">
                  <c:v>6.4170184069642789E-4</c:v>
                </c:pt>
                <c:pt idx="1">
                  <c:v>6.7464257032111058E-4</c:v>
                </c:pt>
                <c:pt idx="2">
                  <c:v>7.4924610194887541E-4</c:v>
                </c:pt>
                <c:pt idx="3">
                  <c:v>8.6522611576872173E-4</c:v>
                </c:pt>
                <c:pt idx="4">
                  <c:v>1.0225826117806506E-3</c:v>
                </c:pt>
                <c:pt idx="5">
                  <c:v>1.2213155899846615E-3</c:v>
                </c:pt>
                <c:pt idx="6">
                  <c:v>1.4614250503807542E-3</c:v>
                </c:pt>
                <c:pt idx="7">
                  <c:v>1.7429109929689279E-3</c:v>
                </c:pt>
                <c:pt idx="8">
                  <c:v>2.0891103214038262E-3</c:v>
                </c:pt>
                <c:pt idx="9">
                  <c:v>2.5531273709883144E-3</c:v>
                </c:pt>
                <c:pt idx="10">
                  <c:v>3.1946260936570755E-3</c:v>
                </c:pt>
                <c:pt idx="11">
                  <c:v>4.0291674680372255E-3</c:v>
                </c:pt>
                <c:pt idx="12">
                  <c:v>5.0567514941287734E-3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092-4C81-96DA-87C406CDC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8565120"/>
        <c:axId val="328566656"/>
      </c:scatterChart>
      <c:valAx>
        <c:axId val="328565120"/>
        <c:scaling>
          <c:orientation val="minMax"/>
          <c:min val="5.000000000000001E-3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Return</a:t>
                </a:r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328566656"/>
        <c:crosses val="autoZero"/>
        <c:crossBetween val="midCat"/>
      </c:valAx>
      <c:valAx>
        <c:axId val="328566656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200"/>
                  <a:t>Risk</a:t>
                </a:r>
              </a:p>
            </c:rich>
          </c:tx>
          <c:layout/>
          <c:overlay val="0"/>
        </c:title>
        <c:numFmt formatCode="0.000" sourceLinked="0"/>
        <c:majorTickMark val="out"/>
        <c:minorTickMark val="none"/>
        <c:tickLblPos val="nextTo"/>
        <c:spPr>
          <a:ln w="3175">
            <a:solidFill>
              <a:srgbClr val="002060"/>
            </a:solidFill>
          </a:ln>
        </c:spPr>
        <c:crossAx val="3285651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228600</xdr:colOff>
      <xdr:row>1</xdr:row>
      <xdr:rowOff>180975</xdr:rowOff>
    </xdr:from>
    <xdr:to>
      <xdr:col>11</xdr:col>
      <xdr:colOff>19050</xdr:colOff>
      <xdr:row>16</xdr:row>
      <xdr:rowOff>66675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90700" y="180975"/>
          <a:ext cx="4667250" cy="2743200"/>
        </a:xfrm>
        <a:prstGeom prst="rect">
          <a:avLst/>
        </a:prstGeom>
        <a:ln w="6350">
          <a:solidFill>
            <a:schemeClr val="tx1"/>
          </a:solidFill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447675</xdr:colOff>
      <xdr:row>0</xdr:row>
      <xdr:rowOff>133350</xdr:rowOff>
    </xdr:from>
    <xdr:to>
      <xdr:col>9</xdr:col>
      <xdr:colOff>257175</xdr:colOff>
      <xdr:row>18</xdr:row>
      <xdr:rowOff>95250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2</xdr:row>
      <xdr:rowOff>0</xdr:rowOff>
    </xdr:from>
    <xdr:to>
      <xdr:col>9</xdr:col>
      <xdr:colOff>438150</xdr:colOff>
      <xdr:row>23</xdr:row>
      <xdr:rowOff>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19</xdr:row>
      <xdr:rowOff>85725</xdr:rowOff>
    </xdr:from>
    <xdr:to>
      <xdr:col>10</xdr:col>
      <xdr:colOff>9526</xdr:colOff>
      <xdr:row>36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9526</xdr:colOff>
      <xdr:row>37</xdr:row>
      <xdr:rowOff>95250</xdr:rowOff>
    </xdr:from>
    <xdr:to>
      <xdr:col>10</xdr:col>
      <xdr:colOff>9526</xdr:colOff>
      <xdr:row>54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19</xdr:row>
      <xdr:rowOff>85725</xdr:rowOff>
    </xdr:from>
    <xdr:to>
      <xdr:col>10</xdr:col>
      <xdr:colOff>9526</xdr:colOff>
      <xdr:row>36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9526</xdr:colOff>
      <xdr:row>37</xdr:row>
      <xdr:rowOff>95250</xdr:rowOff>
    </xdr:from>
    <xdr:to>
      <xdr:col>10</xdr:col>
      <xdr:colOff>9526</xdr:colOff>
      <xdr:row>54</xdr:row>
      <xdr:rowOff>85725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137160</xdr:colOff>
      <xdr:row>0</xdr:row>
      <xdr:rowOff>83820</xdr:rowOff>
    </xdr:from>
    <xdr:to>
      <xdr:col>9</xdr:col>
      <xdr:colOff>601980</xdr:colOff>
      <xdr:row>12</xdr:row>
      <xdr:rowOff>167640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91440</xdr:colOff>
      <xdr:row>14</xdr:row>
      <xdr:rowOff>7620</xdr:rowOff>
    </xdr:from>
    <xdr:to>
      <xdr:col>9</xdr:col>
      <xdr:colOff>601980</xdr:colOff>
      <xdr:row>28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IU65534"/>
  <sheetViews>
    <sheetView tabSelected="1" workbookViewId="0">
      <selection activeCell="C21" sqref="C21"/>
    </sheetView>
  </sheetViews>
  <sheetFormatPr defaultColWidth="8.85546875" defaultRowHeight="12.75" x14ac:dyDescent="0.2"/>
  <cols>
    <col min="1" max="1" width="15" style="54" customWidth="1"/>
    <col min="2" max="2" width="14" style="54" customWidth="1"/>
    <col min="3" max="3" width="9.7109375" style="54" customWidth="1"/>
    <col min="4" max="7" width="10.42578125" style="54" customWidth="1"/>
    <col min="8" max="8" width="9.7109375" style="54" customWidth="1"/>
    <col min="9" max="9" width="3.42578125" style="54" customWidth="1"/>
    <col min="10" max="10" width="14.42578125" style="54" customWidth="1"/>
    <col min="11" max="16384" width="8.85546875" style="54"/>
  </cols>
  <sheetData>
    <row r="1" spans="1:10" ht="15.75" x14ac:dyDescent="0.25">
      <c r="A1" s="53" t="s">
        <v>65</v>
      </c>
      <c r="B1"/>
      <c r="C1"/>
    </row>
    <row r="2" spans="1:10" x14ac:dyDescent="0.2">
      <c r="A2" s="55" t="s">
        <v>66</v>
      </c>
      <c r="B2" s="5"/>
      <c r="C2" s="5"/>
      <c r="D2" s="5"/>
      <c r="E2" s="5"/>
      <c r="F2" s="5"/>
      <c r="G2" s="5"/>
      <c r="H2" s="5"/>
    </row>
    <row r="3" spans="1:10" x14ac:dyDescent="0.2">
      <c r="A3" s="56">
        <v>42370</v>
      </c>
      <c r="B3" s="5"/>
      <c r="C3" s="5"/>
      <c r="D3" s="5"/>
      <c r="E3" s="5"/>
      <c r="F3" s="5"/>
      <c r="G3" s="5"/>
      <c r="H3" s="5"/>
    </row>
    <row r="4" spans="1:10" x14ac:dyDescent="0.2">
      <c r="A4" s="5"/>
      <c r="B4" s="5"/>
      <c r="C4" s="5"/>
      <c r="D4" s="5"/>
      <c r="E4" s="5"/>
      <c r="F4" s="5"/>
      <c r="G4" s="5"/>
      <c r="H4" s="5"/>
    </row>
    <row r="5" spans="1:10" x14ac:dyDescent="0.2">
      <c r="A5" s="5" t="s">
        <v>67</v>
      </c>
      <c r="B5" s="5"/>
      <c r="C5" s="5"/>
      <c r="D5" s="5"/>
      <c r="E5" s="5"/>
      <c r="F5" s="5"/>
      <c r="G5" s="5"/>
      <c r="H5" s="5"/>
    </row>
    <row r="6" spans="1:10" x14ac:dyDescent="0.2">
      <c r="A6" s="5"/>
      <c r="B6" s="57"/>
      <c r="C6" s="58"/>
      <c r="D6" s="59" t="s">
        <v>68</v>
      </c>
      <c r="E6" s="59" t="s">
        <v>69</v>
      </c>
      <c r="F6" s="59" t="s">
        <v>70</v>
      </c>
      <c r="G6" s="60" t="s">
        <v>71</v>
      </c>
      <c r="H6" s="5"/>
      <c r="J6" s="5" t="s">
        <v>72</v>
      </c>
    </row>
    <row r="7" spans="1:10" x14ac:dyDescent="0.2">
      <c r="A7" s="5"/>
      <c r="B7" s="61" t="s">
        <v>73</v>
      </c>
      <c r="C7" s="62">
        <v>40</v>
      </c>
      <c r="D7" s="63"/>
      <c r="E7" s="63"/>
      <c r="F7" s="63"/>
      <c r="G7" s="64"/>
      <c r="H7" s="5"/>
      <c r="J7" t="s">
        <v>74</v>
      </c>
    </row>
    <row r="8" spans="1:10" x14ac:dyDescent="0.2">
      <c r="A8" s="5"/>
      <c r="B8" s="61" t="s">
        <v>75</v>
      </c>
      <c r="C8" s="65">
        <v>25</v>
      </c>
      <c r="D8" s="63"/>
      <c r="E8" s="63"/>
      <c r="F8" s="63"/>
      <c r="G8" s="64"/>
      <c r="H8" s="5"/>
      <c r="J8" t="s">
        <v>76</v>
      </c>
    </row>
    <row r="9" spans="1:10" x14ac:dyDescent="0.2">
      <c r="A9" s="5"/>
      <c r="B9" s="61" t="s">
        <v>77</v>
      </c>
      <c r="C9" s="63"/>
      <c r="D9" s="63">
        <v>0.9</v>
      </c>
      <c r="E9" s="63">
        <v>1.1000000000000001</v>
      </c>
      <c r="F9" s="63">
        <v>0.8</v>
      </c>
      <c r="G9" s="64">
        <v>1.2</v>
      </c>
      <c r="H9" s="5"/>
      <c r="J9" t="s">
        <v>78</v>
      </c>
    </row>
    <row r="10" spans="1:10" x14ac:dyDescent="0.2">
      <c r="A10" s="5"/>
      <c r="B10" s="61" t="s">
        <v>79</v>
      </c>
      <c r="C10" s="63">
        <v>0.15</v>
      </c>
      <c r="D10" s="63"/>
      <c r="E10" s="63"/>
      <c r="F10" s="63"/>
      <c r="G10" s="64"/>
      <c r="H10" s="5"/>
      <c r="J10" t="s">
        <v>76</v>
      </c>
    </row>
    <row r="11" spans="1:10" x14ac:dyDescent="0.2">
      <c r="A11" s="5"/>
      <c r="B11" s="61" t="s">
        <v>80</v>
      </c>
      <c r="C11" s="66"/>
      <c r="D11" s="63"/>
      <c r="E11" s="63"/>
      <c r="F11" s="63"/>
      <c r="G11" s="64"/>
      <c r="H11" s="5"/>
      <c r="J11"/>
    </row>
    <row r="12" spans="1:10" x14ac:dyDescent="0.2">
      <c r="A12" s="5"/>
      <c r="B12" s="61"/>
      <c r="C12" s="63">
        <v>35</v>
      </c>
      <c r="D12" s="63"/>
      <c r="E12" s="63"/>
      <c r="F12" s="63"/>
      <c r="G12" s="64"/>
      <c r="H12" s="5"/>
      <c r="J12" t="s">
        <v>81</v>
      </c>
    </row>
    <row r="13" spans="1:10" x14ac:dyDescent="0.2">
      <c r="A13" s="5"/>
      <c r="B13" s="61"/>
      <c r="C13" s="63">
        <v>3000</v>
      </c>
      <c r="D13" s="63"/>
      <c r="E13" s="63"/>
      <c r="F13" s="63"/>
      <c r="G13" s="64"/>
      <c r="H13" s="5"/>
      <c r="J13"/>
    </row>
    <row r="14" spans="1:10" x14ac:dyDescent="0.2">
      <c r="A14" s="5"/>
      <c r="B14" s="61" t="s">
        <v>82</v>
      </c>
      <c r="C14" s="63"/>
      <c r="D14" s="63">
        <v>8000</v>
      </c>
      <c r="E14" s="63">
        <v>8000</v>
      </c>
      <c r="F14" s="63">
        <v>9000</v>
      </c>
      <c r="G14" s="64">
        <v>9000</v>
      </c>
      <c r="H14" s="5"/>
      <c r="J14" t="s">
        <v>81</v>
      </c>
    </row>
    <row r="15" spans="1:10" x14ac:dyDescent="0.2">
      <c r="A15" s="5"/>
      <c r="B15" s="67" t="s">
        <v>83</v>
      </c>
      <c r="C15" s="68">
        <v>40000</v>
      </c>
      <c r="D15" s="69"/>
      <c r="E15" s="69"/>
      <c r="F15" s="69"/>
      <c r="G15" s="70"/>
      <c r="H15" s="5"/>
      <c r="J15" t="s">
        <v>84</v>
      </c>
    </row>
    <row r="16" spans="1:10" x14ac:dyDescent="0.2">
      <c r="A16" s="5"/>
      <c r="B16" s="5"/>
      <c r="C16" s="5"/>
      <c r="D16" s="5"/>
      <c r="E16" s="5"/>
      <c r="F16" s="5"/>
      <c r="G16" s="5"/>
      <c r="H16" s="5"/>
    </row>
    <row r="17" spans="1:10" x14ac:dyDescent="0.2">
      <c r="A17" s="5" t="s">
        <v>85</v>
      </c>
      <c r="B17" s="5"/>
      <c r="C17" s="5"/>
      <c r="D17" s="5"/>
      <c r="E17" s="5"/>
      <c r="F17" s="5"/>
      <c r="G17" s="5"/>
      <c r="H17" s="71" t="s">
        <v>86</v>
      </c>
    </row>
    <row r="18" spans="1:10" x14ac:dyDescent="0.2">
      <c r="A18" s="5"/>
      <c r="B18" s="72" t="s">
        <v>87</v>
      </c>
      <c r="C18" s="73"/>
      <c r="D18" s="74">
        <v>10000</v>
      </c>
      <c r="E18" s="75">
        <v>10000</v>
      </c>
      <c r="F18" s="75">
        <v>10000</v>
      </c>
      <c r="G18" s="76">
        <v>10000</v>
      </c>
      <c r="H18" s="77">
        <f>SUM(D18:G18)</f>
        <v>40000</v>
      </c>
      <c r="J18" s="54" t="s">
        <v>88</v>
      </c>
    </row>
    <row r="19" spans="1:10" x14ac:dyDescent="0.2">
      <c r="A19" s="5"/>
      <c r="B19" s="78" t="s">
        <v>14</v>
      </c>
      <c r="C19" s="5"/>
      <c r="D19" s="5"/>
      <c r="E19" s="5"/>
      <c r="F19" s="5" t="s">
        <v>14</v>
      </c>
      <c r="G19" s="5"/>
      <c r="H19" s="5"/>
    </row>
    <row r="20" spans="1:10" x14ac:dyDescent="0.2">
      <c r="A20" s="5" t="s">
        <v>89</v>
      </c>
      <c r="B20" s="5"/>
      <c r="C20" s="5"/>
      <c r="D20" s="5" t="s">
        <v>14</v>
      </c>
      <c r="E20" s="5"/>
      <c r="F20" s="5"/>
      <c r="G20" s="5"/>
      <c r="H20" s="5" t="s">
        <v>14</v>
      </c>
    </row>
    <row r="21" spans="1:10" x14ac:dyDescent="0.2">
      <c r="A21" s="5"/>
      <c r="B21" s="72" t="s">
        <v>90</v>
      </c>
      <c r="C21" s="79">
        <f>H37</f>
        <v>69662.103562491364</v>
      </c>
      <c r="D21" s="5"/>
      <c r="E21" s="72" t="s">
        <v>91</v>
      </c>
      <c r="F21" s="80">
        <v>69662.103562491364</v>
      </c>
      <c r="G21" s="5"/>
      <c r="H21" s="5" t="s">
        <v>14</v>
      </c>
    </row>
    <row r="22" spans="1:10" x14ac:dyDescent="0.2">
      <c r="A22" s="5"/>
      <c r="B22" s="5"/>
      <c r="C22" s="77"/>
      <c r="D22" s="81"/>
      <c r="E22" s="5"/>
      <c r="F22" s="5"/>
      <c r="G22" s="5"/>
      <c r="H22" s="5"/>
    </row>
    <row r="23" spans="1:10" x14ac:dyDescent="0.2">
      <c r="A23" s="5" t="s">
        <v>92</v>
      </c>
      <c r="B23" s="5"/>
      <c r="C23" s="5"/>
      <c r="H23" s="5"/>
    </row>
    <row r="24" spans="1:10" x14ac:dyDescent="0.2">
      <c r="A24" s="5"/>
      <c r="B24" s="57" t="s">
        <v>93</v>
      </c>
      <c r="C24" s="58"/>
      <c r="D24" s="59" t="s">
        <v>68</v>
      </c>
      <c r="E24" s="59" t="s">
        <v>69</v>
      </c>
      <c r="F24" s="59" t="s">
        <v>70</v>
      </c>
      <c r="G24" s="59" t="s">
        <v>71</v>
      </c>
      <c r="H24" s="60" t="s">
        <v>86</v>
      </c>
    </row>
    <row r="25" spans="1:10" x14ac:dyDescent="0.2">
      <c r="A25" s="5"/>
      <c r="B25" s="61" t="s">
        <v>77</v>
      </c>
      <c r="C25" s="63"/>
      <c r="D25" s="82">
        <f>D9</f>
        <v>0.9</v>
      </c>
      <c r="E25" s="82">
        <f>E9</f>
        <v>1.1000000000000001</v>
      </c>
      <c r="F25" s="82">
        <f>F9</f>
        <v>0.8</v>
      </c>
      <c r="G25" s="82">
        <f>G9</f>
        <v>1.2</v>
      </c>
      <c r="H25" s="83"/>
    </row>
    <row r="26" spans="1:10" x14ac:dyDescent="0.2">
      <c r="A26" s="5"/>
      <c r="B26" s="61"/>
      <c r="C26" s="63"/>
      <c r="D26" s="66"/>
      <c r="E26" s="66"/>
      <c r="F26" s="66"/>
      <c r="G26" s="66"/>
      <c r="H26" s="83"/>
    </row>
    <row r="27" spans="1:10" x14ac:dyDescent="0.2">
      <c r="A27" s="5"/>
      <c r="B27" s="61" t="s">
        <v>94</v>
      </c>
      <c r="C27" s="63"/>
      <c r="D27" s="84">
        <f>$C$12*D25*($C$13+D18)^0.5</f>
        <v>3591.5525890622844</v>
      </c>
      <c r="E27" s="84">
        <f>$C$12*E25*($C$13+E18)^0.5</f>
        <v>4389.6753866316812</v>
      </c>
      <c r="F27" s="84">
        <f>$C$12*F25*($C$13+F18)^0.5</f>
        <v>3192.4911902775862</v>
      </c>
      <c r="G27" s="84">
        <f>$C$12*G25*($C$13+G18)^0.5</f>
        <v>4788.7367854163795</v>
      </c>
      <c r="H27" s="85">
        <f>SUM(D27:G27)</f>
        <v>15962.455951387932</v>
      </c>
      <c r="J27" s="54" t="s">
        <v>95</v>
      </c>
    </row>
    <row r="28" spans="1:10" x14ac:dyDescent="0.2">
      <c r="A28" s="5"/>
      <c r="B28" s="61" t="s">
        <v>2</v>
      </c>
      <c r="C28" s="63"/>
      <c r="D28" s="84">
        <f>$C$7*D27</f>
        <v>143662.10356249136</v>
      </c>
      <c r="E28" s="84">
        <f>$C$7*E27</f>
        <v>175587.01546526724</v>
      </c>
      <c r="F28" s="84">
        <f>$C$7*F27</f>
        <v>127699.64761110344</v>
      </c>
      <c r="G28" s="84">
        <f>$C$7*G27</f>
        <v>191549.47141665517</v>
      </c>
      <c r="H28" s="85">
        <f>SUM(D28:G28)</f>
        <v>638498.2380555172</v>
      </c>
      <c r="J28" s="54" t="s">
        <v>96</v>
      </c>
    </row>
    <row r="29" spans="1:10" x14ac:dyDescent="0.2">
      <c r="A29" s="5"/>
      <c r="B29" s="61" t="s">
        <v>97</v>
      </c>
      <c r="C29" s="63"/>
      <c r="D29" s="84">
        <f>$C$8*D27</f>
        <v>89788.814726557102</v>
      </c>
      <c r="E29" s="84">
        <f>$C$8*E27</f>
        <v>109741.88466579204</v>
      </c>
      <c r="F29" s="84">
        <f>$C$8*F27</f>
        <v>79812.27975693965</v>
      </c>
      <c r="G29" s="84">
        <f>$C$8*G27</f>
        <v>119718.41963540949</v>
      </c>
      <c r="H29" s="85">
        <f>SUM(D29:G29)</f>
        <v>399061.39878469828</v>
      </c>
      <c r="J29" s="54" t="s">
        <v>98</v>
      </c>
    </row>
    <row r="30" spans="1:10" x14ac:dyDescent="0.2">
      <c r="A30" s="5"/>
      <c r="B30" s="61" t="s">
        <v>99</v>
      </c>
      <c r="C30" s="63"/>
      <c r="D30" s="84">
        <f>D28-D29</f>
        <v>53873.288835934261</v>
      </c>
      <c r="E30" s="84">
        <f>E28-E29</f>
        <v>65845.130799475199</v>
      </c>
      <c r="F30" s="84">
        <f>F28-F29</f>
        <v>47887.367854163793</v>
      </c>
      <c r="G30" s="84">
        <f>G28-G29</f>
        <v>71831.051781245682</v>
      </c>
      <c r="H30" s="85">
        <f>SUM(D30:G30)</f>
        <v>239436.83927081892</v>
      </c>
      <c r="J30" s="54" t="s">
        <v>100</v>
      </c>
    </row>
    <row r="31" spans="1:10" x14ac:dyDescent="0.2">
      <c r="A31" s="5"/>
      <c r="B31" s="61"/>
      <c r="C31" s="63"/>
      <c r="D31" s="84"/>
      <c r="E31" s="84"/>
      <c r="F31" s="84"/>
      <c r="G31" s="84"/>
      <c r="H31" s="85"/>
    </row>
    <row r="32" spans="1:10" x14ac:dyDescent="0.2">
      <c r="A32" s="5"/>
      <c r="B32" s="61" t="s">
        <v>82</v>
      </c>
      <c r="C32" s="63"/>
      <c r="D32" s="84">
        <f>D14</f>
        <v>8000</v>
      </c>
      <c r="E32" s="84">
        <f>E14</f>
        <v>8000</v>
      </c>
      <c r="F32" s="84">
        <f>F14</f>
        <v>9000</v>
      </c>
      <c r="G32" s="84">
        <f>G14</f>
        <v>9000</v>
      </c>
      <c r="H32" s="85">
        <f>SUM(D32:G32)</f>
        <v>34000</v>
      </c>
      <c r="J32" s="54" t="s">
        <v>101</v>
      </c>
    </row>
    <row r="33" spans="1:10" x14ac:dyDescent="0.2">
      <c r="A33" s="5"/>
      <c r="B33" s="61" t="s">
        <v>102</v>
      </c>
      <c r="C33" s="63"/>
      <c r="D33" s="84">
        <f>D18</f>
        <v>10000</v>
      </c>
      <c r="E33" s="84">
        <f>E18</f>
        <v>10000</v>
      </c>
      <c r="F33" s="84">
        <f>F18</f>
        <v>10000</v>
      </c>
      <c r="G33" s="84">
        <f>G18</f>
        <v>10000</v>
      </c>
      <c r="H33" s="85">
        <f>SUM(D33:G33)</f>
        <v>40000</v>
      </c>
      <c r="J33" s="54" t="s">
        <v>103</v>
      </c>
    </row>
    <row r="34" spans="1:10" x14ac:dyDescent="0.2">
      <c r="A34" s="5"/>
      <c r="B34" s="61" t="s">
        <v>104</v>
      </c>
      <c r="C34" s="63"/>
      <c r="D34" s="84">
        <f>$C$10*D28</f>
        <v>21549.315534373705</v>
      </c>
      <c r="E34" s="84">
        <f>$C$10*E28</f>
        <v>26338.052319790084</v>
      </c>
      <c r="F34" s="84">
        <f>$C$10*F28</f>
        <v>19154.947141665514</v>
      </c>
      <c r="G34" s="84">
        <f>$C$10*G28</f>
        <v>28732.420712498275</v>
      </c>
      <c r="H34" s="85">
        <f>SUM(D34:G34)</f>
        <v>95774.735708327586</v>
      </c>
      <c r="J34" s="54" t="s">
        <v>105</v>
      </c>
    </row>
    <row r="35" spans="1:10" x14ac:dyDescent="0.2">
      <c r="A35" s="5"/>
      <c r="B35" s="61" t="s">
        <v>106</v>
      </c>
      <c r="C35" s="63"/>
      <c r="D35" s="84">
        <f>SUM(D32:D34)</f>
        <v>39549.315534373702</v>
      </c>
      <c r="E35" s="84">
        <f>SUM(E32:E34)</f>
        <v>44338.052319790084</v>
      </c>
      <c r="F35" s="84">
        <f>SUM(F32:F34)</f>
        <v>38154.947141665514</v>
      </c>
      <c r="G35" s="84">
        <f>SUM(G32:G34)</f>
        <v>47732.420712498279</v>
      </c>
      <c r="H35" s="85">
        <f>SUM(D35:G35)</f>
        <v>169774.73570832756</v>
      </c>
      <c r="J35" s="54" t="s">
        <v>88</v>
      </c>
    </row>
    <row r="36" spans="1:10" x14ac:dyDescent="0.2">
      <c r="A36" s="5"/>
      <c r="B36" s="61"/>
      <c r="C36" s="63"/>
      <c r="D36" s="84"/>
      <c r="E36" s="84"/>
      <c r="F36" s="84"/>
      <c r="G36" s="84"/>
      <c r="H36" s="85"/>
    </row>
    <row r="37" spans="1:10" x14ac:dyDescent="0.2">
      <c r="A37" s="5"/>
      <c r="B37" s="61" t="s">
        <v>90</v>
      </c>
      <c r="C37" s="63"/>
      <c r="D37" s="84">
        <f>D30-D35</f>
        <v>14323.97330156056</v>
      </c>
      <c r="E37" s="84">
        <f>E30-E35</f>
        <v>21507.078479685115</v>
      </c>
      <c r="F37" s="84">
        <f>F30-F35</f>
        <v>9732.4207124982786</v>
      </c>
      <c r="G37" s="84">
        <f>G30-G35</f>
        <v>24098.631068747403</v>
      </c>
      <c r="H37" s="85">
        <f>SUM(D37:G37)</f>
        <v>69662.103562491364</v>
      </c>
      <c r="J37" s="54" t="s">
        <v>107</v>
      </c>
    </row>
    <row r="38" spans="1:10" x14ac:dyDescent="0.2">
      <c r="A38" s="5"/>
      <c r="B38" s="67" t="s">
        <v>108</v>
      </c>
      <c r="C38" s="69"/>
      <c r="D38" s="86">
        <f>D37/D28</f>
        <v>9.9705997241852973E-2</v>
      </c>
      <c r="E38" s="86">
        <f>E37/E28</f>
        <v>0.12248672501606143</v>
      </c>
      <c r="F38" s="86">
        <f>F37/F28</f>
        <v>7.6213371724700413E-2</v>
      </c>
      <c r="G38" s="86">
        <f>G37/G28</f>
        <v>0.12580891448313355</v>
      </c>
      <c r="H38" s="87">
        <f>H37/H28</f>
        <v>0.10910304744871398</v>
      </c>
      <c r="J38" s="54" t="s">
        <v>109</v>
      </c>
    </row>
    <row r="65534" spans="255:255" x14ac:dyDescent="0.2">
      <c r="IU65534" s="54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G14"/>
  <sheetViews>
    <sheetView workbookViewId="0">
      <selection activeCell="I16" sqref="I16"/>
    </sheetView>
  </sheetViews>
  <sheetFormatPr defaultColWidth="9.7109375" defaultRowHeight="12.75" x14ac:dyDescent="0.2"/>
  <cols>
    <col min="1" max="1" width="9.7109375" style="5" customWidth="1"/>
    <col min="2" max="5" width="9.7109375" customWidth="1"/>
    <col min="6" max="6" width="10.7109375" customWidth="1"/>
  </cols>
  <sheetData>
    <row r="1" spans="1:7" x14ac:dyDescent="0.2">
      <c r="A1" s="5" t="s">
        <v>5</v>
      </c>
      <c r="C1" s="6" t="s">
        <v>3</v>
      </c>
      <c r="D1" s="3">
        <v>1022.0344629295516</v>
      </c>
      <c r="F1" s="142" t="s">
        <v>44</v>
      </c>
    </row>
    <row r="2" spans="1:7" x14ac:dyDescent="0.2">
      <c r="C2" s="6" t="s">
        <v>4</v>
      </c>
      <c r="D2" s="4">
        <v>0.48178524992860605</v>
      </c>
      <c r="F2" s="48">
        <f>SUM(F5:F14)</f>
        <v>7554649.2750321953</v>
      </c>
    </row>
    <row r="3" spans="1:7" x14ac:dyDescent="0.2">
      <c r="C3" s="6"/>
      <c r="D3" s="6"/>
      <c r="E3" s="6"/>
      <c r="F3" s="6"/>
      <c r="G3" s="6"/>
    </row>
    <row r="4" spans="1:7" x14ac:dyDescent="0.2">
      <c r="A4" s="5" t="s">
        <v>0</v>
      </c>
      <c r="B4" s="43" t="s">
        <v>1</v>
      </c>
      <c r="C4" s="43" t="s">
        <v>2</v>
      </c>
      <c r="D4" s="43" t="s">
        <v>6</v>
      </c>
      <c r="E4" s="43" t="s">
        <v>7</v>
      </c>
      <c r="F4" s="43" t="s">
        <v>43</v>
      </c>
    </row>
    <row r="5" spans="1:7" x14ac:dyDescent="0.2">
      <c r="B5">
        <v>40</v>
      </c>
      <c r="C5">
        <v>5958</v>
      </c>
      <c r="D5" s="1">
        <f t="shared" ref="D5:D14" si="0">$D$1*B5^$D$2</f>
        <v>6043.8602499833423</v>
      </c>
      <c r="E5" s="1">
        <f t="shared" ref="E5:E14" si="1">C5-D5</f>
        <v>-85.860249983342328</v>
      </c>
      <c r="F5" s="1">
        <f t="shared" ref="F5:F14" si="2">E5^2</f>
        <v>7371.9825272020362</v>
      </c>
    </row>
    <row r="6" spans="1:7" x14ac:dyDescent="0.2">
      <c r="B6">
        <v>44</v>
      </c>
      <c r="C6">
        <v>6662</v>
      </c>
      <c r="D6" s="1">
        <f t="shared" si="0"/>
        <v>6327.8590793395097</v>
      </c>
      <c r="E6" s="1">
        <f t="shared" si="1"/>
        <v>334.14092066049034</v>
      </c>
      <c r="F6" s="1">
        <f t="shared" si="2"/>
        <v>111650.1548598401</v>
      </c>
    </row>
    <row r="7" spans="1:7" x14ac:dyDescent="0.2">
      <c r="B7">
        <v>48</v>
      </c>
      <c r="C7">
        <v>6004</v>
      </c>
      <c r="D7" s="1">
        <f t="shared" si="0"/>
        <v>6598.7666400064345</v>
      </c>
      <c r="E7" s="1">
        <f t="shared" si="1"/>
        <v>-594.7666400064345</v>
      </c>
      <c r="F7" s="1">
        <f t="shared" si="2"/>
        <v>353747.35606454365</v>
      </c>
    </row>
    <row r="8" spans="1:7" x14ac:dyDescent="0.2">
      <c r="B8">
        <v>48</v>
      </c>
      <c r="C8">
        <v>6011</v>
      </c>
      <c r="D8" s="1">
        <f t="shared" si="0"/>
        <v>6598.7666400064345</v>
      </c>
      <c r="E8" s="1">
        <f t="shared" si="1"/>
        <v>-587.7666400064345</v>
      </c>
      <c r="F8" s="1">
        <f t="shared" si="2"/>
        <v>345469.62310445355</v>
      </c>
    </row>
    <row r="9" spans="1:7" x14ac:dyDescent="0.2">
      <c r="B9">
        <v>60</v>
      </c>
      <c r="C9">
        <v>7250</v>
      </c>
      <c r="D9" s="1">
        <f t="shared" si="0"/>
        <v>7347.7197756241276</v>
      </c>
      <c r="E9" s="1">
        <f t="shared" si="1"/>
        <v>-97.719775624127578</v>
      </c>
      <c r="F9" s="1">
        <f t="shared" si="2"/>
        <v>9549.1545480298391</v>
      </c>
    </row>
    <row r="10" spans="1:7" x14ac:dyDescent="0.2">
      <c r="B10">
        <v>70</v>
      </c>
      <c r="C10">
        <v>8632</v>
      </c>
      <c r="D10" s="1">
        <f t="shared" si="0"/>
        <v>7914.1916107620727</v>
      </c>
      <c r="E10" s="1">
        <f t="shared" si="1"/>
        <v>717.80838923792726</v>
      </c>
      <c r="F10" s="1">
        <f t="shared" si="2"/>
        <v>515248.88366034767</v>
      </c>
    </row>
    <row r="11" spans="1:7" x14ac:dyDescent="0.2">
      <c r="B11">
        <v>72</v>
      </c>
      <c r="C11">
        <v>6964</v>
      </c>
      <c r="D11" s="1">
        <f t="shared" si="0"/>
        <v>8022.3377328484203</v>
      </c>
      <c r="E11" s="1">
        <f t="shared" si="1"/>
        <v>-1058.3377328484203</v>
      </c>
      <c r="F11" s="1">
        <f t="shared" si="2"/>
        <v>1120078.7567707342</v>
      </c>
    </row>
    <row r="12" spans="1:7" x14ac:dyDescent="0.2">
      <c r="B12">
        <v>90</v>
      </c>
      <c r="C12">
        <v>11097</v>
      </c>
      <c r="D12" s="1">
        <f t="shared" si="0"/>
        <v>8932.8647036877956</v>
      </c>
      <c r="E12" s="1">
        <f t="shared" si="1"/>
        <v>2164.1352963122044</v>
      </c>
      <c r="F12" s="1">
        <f t="shared" si="2"/>
        <v>4683481.5807443131</v>
      </c>
    </row>
    <row r="13" spans="1:7" x14ac:dyDescent="0.2">
      <c r="B13">
        <v>100</v>
      </c>
      <c r="C13">
        <v>9107</v>
      </c>
      <c r="D13" s="1">
        <f t="shared" si="0"/>
        <v>9398.0129750614506</v>
      </c>
      <c r="E13" s="1">
        <f t="shared" si="1"/>
        <v>-291.01297506145056</v>
      </c>
      <c r="F13" s="1">
        <f t="shared" si="2"/>
        <v>84688.55165411644</v>
      </c>
    </row>
    <row r="14" spans="1:7" x14ac:dyDescent="0.2">
      <c r="B14">
        <v>168</v>
      </c>
      <c r="C14">
        <v>11498</v>
      </c>
      <c r="D14" s="1">
        <f t="shared" si="0"/>
        <v>12066.650359270629</v>
      </c>
      <c r="E14" s="1">
        <f t="shared" si="1"/>
        <v>-568.65035927062854</v>
      </c>
      <c r="F14" s="1">
        <f t="shared" si="2"/>
        <v>323363.23109861492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G14"/>
  <sheetViews>
    <sheetView workbookViewId="0">
      <selection activeCell="I16" sqref="I16"/>
    </sheetView>
  </sheetViews>
  <sheetFormatPr defaultColWidth="9.7109375" defaultRowHeight="12.75" x14ac:dyDescent="0.2"/>
  <cols>
    <col min="1" max="1" width="9.7109375" style="5" customWidth="1"/>
  </cols>
  <sheetData>
    <row r="1" spans="1:7" x14ac:dyDescent="0.2">
      <c r="A1" s="5" t="s">
        <v>5</v>
      </c>
      <c r="C1" s="6" t="s">
        <v>3</v>
      </c>
      <c r="D1" s="3">
        <v>1022.0344629295516</v>
      </c>
      <c r="F1" s="142" t="s">
        <v>46</v>
      </c>
    </row>
    <row r="2" spans="1:7" x14ac:dyDescent="0.2">
      <c r="C2" s="6" t="s">
        <v>4</v>
      </c>
      <c r="D2" s="4">
        <v>0.48178524992860605</v>
      </c>
      <c r="F2" s="49">
        <f>SUM(F5:F14)</f>
        <v>6500.1989790114603</v>
      </c>
    </row>
    <row r="3" spans="1:7" x14ac:dyDescent="0.2">
      <c r="C3" s="6"/>
      <c r="D3" s="6"/>
      <c r="E3" s="6"/>
      <c r="F3" s="6"/>
      <c r="G3" s="6"/>
    </row>
    <row r="4" spans="1:7" x14ac:dyDescent="0.2">
      <c r="A4" s="5" t="s">
        <v>0</v>
      </c>
      <c r="B4" s="6" t="s">
        <v>1</v>
      </c>
      <c r="C4" s="6" t="s">
        <v>2</v>
      </c>
      <c r="D4" s="6" t="s">
        <v>6</v>
      </c>
      <c r="E4" s="6" t="s">
        <v>7</v>
      </c>
      <c r="F4" s="6" t="s">
        <v>45</v>
      </c>
    </row>
    <row r="5" spans="1:7" x14ac:dyDescent="0.2">
      <c r="B5">
        <v>40</v>
      </c>
      <c r="C5">
        <v>5958</v>
      </c>
      <c r="D5" s="1">
        <f t="shared" ref="D5:D14" si="0">$D$1*B5^$D$2</f>
        <v>6043.8602499833423</v>
      </c>
      <c r="E5" s="1">
        <f t="shared" ref="E5:E14" si="1">C5-D5</f>
        <v>-85.860249983342328</v>
      </c>
      <c r="F5" s="1">
        <f>ABS(E5)</f>
        <v>85.860249983342328</v>
      </c>
    </row>
    <row r="6" spans="1:7" x14ac:dyDescent="0.2">
      <c r="B6">
        <v>44</v>
      </c>
      <c r="C6">
        <v>6662</v>
      </c>
      <c r="D6" s="1">
        <f t="shared" si="0"/>
        <v>6327.8590793395097</v>
      </c>
      <c r="E6" s="1">
        <f t="shared" si="1"/>
        <v>334.14092066049034</v>
      </c>
      <c r="F6" s="1">
        <f t="shared" ref="F6:F14" si="2">ABS(E6)</f>
        <v>334.14092066049034</v>
      </c>
    </row>
    <row r="7" spans="1:7" x14ac:dyDescent="0.2">
      <c r="B7">
        <v>48</v>
      </c>
      <c r="C7">
        <v>6004</v>
      </c>
      <c r="D7" s="1">
        <f t="shared" si="0"/>
        <v>6598.7666400064345</v>
      </c>
      <c r="E7" s="1">
        <f t="shared" si="1"/>
        <v>-594.7666400064345</v>
      </c>
      <c r="F7" s="1">
        <f t="shared" si="2"/>
        <v>594.7666400064345</v>
      </c>
    </row>
    <row r="8" spans="1:7" x14ac:dyDescent="0.2">
      <c r="B8">
        <v>48</v>
      </c>
      <c r="C8">
        <v>6011</v>
      </c>
      <c r="D8" s="1">
        <f t="shared" si="0"/>
        <v>6598.7666400064345</v>
      </c>
      <c r="E8" s="1">
        <f t="shared" si="1"/>
        <v>-587.7666400064345</v>
      </c>
      <c r="F8" s="1">
        <f t="shared" si="2"/>
        <v>587.7666400064345</v>
      </c>
    </row>
    <row r="9" spans="1:7" x14ac:dyDescent="0.2">
      <c r="B9">
        <v>60</v>
      </c>
      <c r="C9">
        <v>7250</v>
      </c>
      <c r="D9" s="1">
        <f t="shared" si="0"/>
        <v>7347.7197756241276</v>
      </c>
      <c r="E9" s="1">
        <f t="shared" si="1"/>
        <v>-97.719775624127578</v>
      </c>
      <c r="F9" s="1">
        <f t="shared" si="2"/>
        <v>97.719775624127578</v>
      </c>
    </row>
    <row r="10" spans="1:7" x14ac:dyDescent="0.2">
      <c r="B10">
        <v>70</v>
      </c>
      <c r="C10">
        <v>8632</v>
      </c>
      <c r="D10" s="1">
        <f t="shared" si="0"/>
        <v>7914.1916107620727</v>
      </c>
      <c r="E10" s="1">
        <f t="shared" si="1"/>
        <v>717.80838923792726</v>
      </c>
      <c r="F10" s="1">
        <f t="shared" si="2"/>
        <v>717.80838923792726</v>
      </c>
    </row>
    <row r="11" spans="1:7" x14ac:dyDescent="0.2">
      <c r="B11">
        <v>72</v>
      </c>
      <c r="C11">
        <v>6964</v>
      </c>
      <c r="D11" s="1">
        <f t="shared" si="0"/>
        <v>8022.3377328484203</v>
      </c>
      <c r="E11" s="1">
        <f t="shared" si="1"/>
        <v>-1058.3377328484203</v>
      </c>
      <c r="F11" s="1">
        <f t="shared" si="2"/>
        <v>1058.3377328484203</v>
      </c>
    </row>
    <row r="12" spans="1:7" x14ac:dyDescent="0.2">
      <c r="B12">
        <v>90</v>
      </c>
      <c r="C12">
        <v>11097</v>
      </c>
      <c r="D12" s="1">
        <f t="shared" si="0"/>
        <v>8932.8647036877956</v>
      </c>
      <c r="E12" s="1">
        <f t="shared" si="1"/>
        <v>2164.1352963122044</v>
      </c>
      <c r="F12" s="1">
        <f t="shared" si="2"/>
        <v>2164.1352963122044</v>
      </c>
    </row>
    <row r="13" spans="1:7" x14ac:dyDescent="0.2">
      <c r="B13">
        <v>100</v>
      </c>
      <c r="C13">
        <v>9107</v>
      </c>
      <c r="D13" s="1">
        <f t="shared" si="0"/>
        <v>9398.0129750614506</v>
      </c>
      <c r="E13" s="1">
        <f t="shared" si="1"/>
        <v>-291.01297506145056</v>
      </c>
      <c r="F13" s="1">
        <f t="shared" si="2"/>
        <v>291.01297506145056</v>
      </c>
    </row>
    <row r="14" spans="1:7" x14ac:dyDescent="0.2">
      <c r="B14">
        <v>168</v>
      </c>
      <c r="C14">
        <v>11498</v>
      </c>
      <c r="D14" s="1">
        <f t="shared" si="0"/>
        <v>12066.650359270629</v>
      </c>
      <c r="E14" s="1">
        <f t="shared" si="1"/>
        <v>-568.65035927062854</v>
      </c>
      <c r="F14" s="1">
        <f t="shared" si="2"/>
        <v>568.65035927062854</v>
      </c>
    </row>
  </sheetData>
  <phoneticPr fontId="0" type="noConversion"/>
  <pageMargins left="0.75" right="0.75" top="1" bottom="1" header="0.5" footer="0.5"/>
  <pageSetup orientation="portrait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G14"/>
  <sheetViews>
    <sheetView workbookViewId="0">
      <selection activeCell="I17" sqref="I17"/>
    </sheetView>
  </sheetViews>
  <sheetFormatPr defaultColWidth="8.85546875" defaultRowHeight="12.75" x14ac:dyDescent="0.2"/>
  <cols>
    <col min="1" max="1" width="9.7109375" style="5" customWidth="1"/>
    <col min="2" max="7" width="9.7109375" customWidth="1"/>
  </cols>
  <sheetData>
    <row r="1" spans="1:7" x14ac:dyDescent="0.2">
      <c r="A1" s="5" t="s">
        <v>5</v>
      </c>
      <c r="C1" s="6" t="s">
        <v>3</v>
      </c>
      <c r="D1" s="3">
        <v>1106.4040028807599</v>
      </c>
      <c r="F1" s="142" t="s">
        <v>46</v>
      </c>
    </row>
    <row r="2" spans="1:7" x14ac:dyDescent="0.2">
      <c r="C2" s="6" t="s">
        <v>4</v>
      </c>
      <c r="D2" s="4">
        <v>0.45773079911334752</v>
      </c>
      <c r="F2" s="2">
        <f>SUM(F5:F14)</f>
        <v>5717.6101340886071</v>
      </c>
    </row>
    <row r="3" spans="1:7" x14ac:dyDescent="0.2">
      <c r="C3" s="6"/>
      <c r="D3" s="6"/>
      <c r="E3" s="6"/>
      <c r="F3" s="6"/>
      <c r="G3" s="6"/>
    </row>
    <row r="4" spans="1:7" x14ac:dyDescent="0.2">
      <c r="A4" s="5" t="s">
        <v>0</v>
      </c>
      <c r="B4" s="6" t="s">
        <v>1</v>
      </c>
      <c r="C4" s="6" t="s">
        <v>2</v>
      </c>
      <c r="D4" s="6" t="s">
        <v>6</v>
      </c>
      <c r="E4" s="6" t="s">
        <v>7</v>
      </c>
      <c r="F4" s="6" t="s">
        <v>45</v>
      </c>
    </row>
    <row r="5" spans="1:7" x14ac:dyDescent="0.2">
      <c r="B5">
        <v>40</v>
      </c>
      <c r="C5">
        <v>5958</v>
      </c>
      <c r="D5" s="1">
        <f t="shared" ref="D5:D14" si="0">$D$1*B5^$D$2</f>
        <v>5987.2299514101305</v>
      </c>
      <c r="E5" s="1">
        <f t="shared" ref="E5:E14" si="1">C5-D5</f>
        <v>-29.229951410130525</v>
      </c>
      <c r="F5" s="1">
        <f t="shared" ref="F5:F14" si="2">ABS(E5)</f>
        <v>29.229951410130525</v>
      </c>
    </row>
    <row r="6" spans="1:7" x14ac:dyDescent="0.2">
      <c r="B6">
        <v>44</v>
      </c>
      <c r="C6">
        <v>6662</v>
      </c>
      <c r="D6" s="1">
        <f t="shared" si="0"/>
        <v>6254.2126733174755</v>
      </c>
      <c r="E6" s="1">
        <f t="shared" si="1"/>
        <v>407.78732668252451</v>
      </c>
      <c r="F6" s="1">
        <f t="shared" si="2"/>
        <v>407.78732668252451</v>
      </c>
    </row>
    <row r="7" spans="1:7" x14ac:dyDescent="0.2">
      <c r="B7">
        <v>48</v>
      </c>
      <c r="C7">
        <v>6004</v>
      </c>
      <c r="D7" s="1">
        <f t="shared" si="0"/>
        <v>6508.3310195445329</v>
      </c>
      <c r="E7" s="1">
        <f t="shared" si="1"/>
        <v>-504.33101954453286</v>
      </c>
      <c r="F7" s="1">
        <f t="shared" si="2"/>
        <v>504.33101954453286</v>
      </c>
    </row>
    <row r="8" spans="1:7" x14ac:dyDescent="0.2">
      <c r="B8">
        <v>48</v>
      </c>
      <c r="C8">
        <v>6011</v>
      </c>
      <c r="D8" s="1">
        <f t="shared" si="0"/>
        <v>6508.3310195445329</v>
      </c>
      <c r="E8" s="1">
        <f t="shared" si="1"/>
        <v>-497.33101954453286</v>
      </c>
      <c r="F8" s="1">
        <f t="shared" si="2"/>
        <v>497.33101954453286</v>
      </c>
    </row>
    <row r="9" spans="1:7" x14ac:dyDescent="0.2">
      <c r="B9">
        <v>60</v>
      </c>
      <c r="C9">
        <v>7250</v>
      </c>
      <c r="D9" s="1">
        <f t="shared" si="0"/>
        <v>7208.2249457273447</v>
      </c>
      <c r="E9" s="1">
        <f t="shared" si="1"/>
        <v>41.775054272655325</v>
      </c>
      <c r="F9" s="1">
        <f t="shared" si="2"/>
        <v>41.775054272655325</v>
      </c>
    </row>
    <row r="10" spans="1:7" x14ac:dyDescent="0.2">
      <c r="B10">
        <v>70</v>
      </c>
      <c r="C10">
        <v>8632</v>
      </c>
      <c r="D10" s="1">
        <f t="shared" si="0"/>
        <v>7735.2069715833677</v>
      </c>
      <c r="E10" s="1">
        <f t="shared" si="1"/>
        <v>896.7930284166323</v>
      </c>
      <c r="F10" s="1">
        <f t="shared" si="2"/>
        <v>896.7930284166323</v>
      </c>
    </row>
    <row r="11" spans="1:7" x14ac:dyDescent="0.2">
      <c r="B11">
        <v>72</v>
      </c>
      <c r="C11">
        <v>6964</v>
      </c>
      <c r="D11" s="1">
        <f t="shared" si="0"/>
        <v>7835.5958249244723</v>
      </c>
      <c r="E11" s="1">
        <f t="shared" si="1"/>
        <v>-871.59582492447225</v>
      </c>
      <c r="F11" s="1">
        <f t="shared" si="2"/>
        <v>871.59582492447225</v>
      </c>
    </row>
    <row r="12" spans="1:7" x14ac:dyDescent="0.2">
      <c r="B12">
        <v>90</v>
      </c>
      <c r="C12">
        <v>11097</v>
      </c>
      <c r="D12" s="1">
        <f t="shared" si="0"/>
        <v>8678.2213627803867</v>
      </c>
      <c r="E12" s="1">
        <f t="shared" si="1"/>
        <v>2418.7786372196133</v>
      </c>
      <c r="F12" s="1">
        <f t="shared" si="2"/>
        <v>2418.7786372196133</v>
      </c>
    </row>
    <row r="13" spans="1:7" x14ac:dyDescent="0.2">
      <c r="B13">
        <v>100</v>
      </c>
      <c r="C13">
        <v>9107</v>
      </c>
      <c r="D13" s="1">
        <f t="shared" si="0"/>
        <v>9106.9999999471456</v>
      </c>
      <c r="E13" s="1">
        <f t="shared" si="1"/>
        <v>5.2854375098831952E-8</v>
      </c>
      <c r="F13" s="1">
        <f t="shared" si="2"/>
        <v>5.2854375098831952E-8</v>
      </c>
    </row>
    <row r="14" spans="1:7" x14ac:dyDescent="0.2">
      <c r="B14">
        <v>168</v>
      </c>
      <c r="C14">
        <v>11498</v>
      </c>
      <c r="D14" s="1">
        <f t="shared" si="0"/>
        <v>11547.988272020659</v>
      </c>
      <c r="E14" s="1">
        <f t="shared" si="1"/>
        <v>-49.988272020658769</v>
      </c>
      <c r="F14" s="1">
        <f t="shared" si="2"/>
        <v>49.988272020658769</v>
      </c>
    </row>
  </sheetData>
  <phoneticPr fontId="0" type="noConversion"/>
  <pageMargins left="0.75" right="0.75" top="1" bottom="1" header="0.5" footer="0.5"/>
  <pageSetup orientation="portrait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22"/>
  <sheetViews>
    <sheetView workbookViewId="0">
      <selection activeCell="J23" sqref="J23"/>
    </sheetView>
  </sheetViews>
  <sheetFormatPr defaultColWidth="13.28515625" defaultRowHeight="12.75" x14ac:dyDescent="0.2"/>
  <cols>
    <col min="1" max="1" width="20.85546875" style="11" customWidth="1"/>
    <col min="2" max="5" width="9.7109375" style="11" customWidth="1"/>
    <col min="6" max="6" width="8.7109375" style="11" customWidth="1"/>
    <col min="7" max="7" width="5.7109375" style="11" customWidth="1"/>
    <col min="8" max="8" width="8.7109375" style="11" customWidth="1"/>
    <col min="9" max="11" width="9.7109375" style="11" customWidth="1"/>
    <col min="12" max="16384" width="13.28515625" style="11"/>
  </cols>
  <sheetData>
    <row r="1" spans="1:5" x14ac:dyDescent="0.2">
      <c r="A1" s="5" t="s">
        <v>42</v>
      </c>
    </row>
    <row r="2" spans="1:5" x14ac:dyDescent="0.2">
      <c r="A2" s="12" t="s">
        <v>14</v>
      </c>
    </row>
    <row r="3" spans="1:5" x14ac:dyDescent="0.2">
      <c r="A3" s="5" t="s">
        <v>11</v>
      </c>
      <c r="B3" s="50" t="s">
        <v>61</v>
      </c>
      <c r="C3" s="50" t="s">
        <v>62</v>
      </c>
      <c r="D3" s="50" t="s">
        <v>63</v>
      </c>
      <c r="E3" s="50" t="s">
        <v>64</v>
      </c>
    </row>
    <row r="4" spans="1:5" x14ac:dyDescent="0.2">
      <c r="A4" s="10" t="s">
        <v>15</v>
      </c>
      <c r="B4" s="11">
        <v>5000</v>
      </c>
      <c r="C4" s="11">
        <v>10000</v>
      </c>
      <c r="D4" s="11">
        <v>30000</v>
      </c>
      <c r="E4" s="11">
        <v>300</v>
      </c>
    </row>
    <row r="5" spans="1:5" x14ac:dyDescent="0.2">
      <c r="A5" s="10" t="s">
        <v>16</v>
      </c>
      <c r="B5" s="11">
        <v>400</v>
      </c>
      <c r="C5" s="11">
        <v>700</v>
      </c>
      <c r="D5" s="11">
        <v>100</v>
      </c>
      <c r="E5" s="11">
        <v>250</v>
      </c>
    </row>
    <row r="6" spans="1:5" x14ac:dyDescent="0.2">
      <c r="A6" s="10" t="s">
        <v>17</v>
      </c>
      <c r="B6" s="14">
        <v>0.1</v>
      </c>
      <c r="C6" s="14">
        <v>0.1</v>
      </c>
      <c r="D6" s="14">
        <v>0.1</v>
      </c>
      <c r="E6" s="14">
        <v>0.1</v>
      </c>
    </row>
    <row r="7" spans="1:5" x14ac:dyDescent="0.2">
      <c r="A7" s="10" t="s">
        <v>18</v>
      </c>
      <c r="B7" s="11">
        <v>500</v>
      </c>
      <c r="C7" s="11">
        <v>250</v>
      </c>
      <c r="D7" s="11">
        <v>80</v>
      </c>
      <c r="E7" s="11">
        <v>1000</v>
      </c>
    </row>
    <row r="8" spans="1:5" x14ac:dyDescent="0.2">
      <c r="A8" s="10" t="s">
        <v>21</v>
      </c>
      <c r="B8" s="11">
        <v>12</v>
      </c>
      <c r="C8" s="11">
        <v>25</v>
      </c>
      <c r="D8" s="11">
        <v>5</v>
      </c>
      <c r="E8" s="11">
        <v>20</v>
      </c>
    </row>
    <row r="9" spans="1:5" x14ac:dyDescent="0.2">
      <c r="A9" s="5" t="s">
        <v>8</v>
      </c>
    </row>
    <row r="10" spans="1:5" x14ac:dyDescent="0.2">
      <c r="A10" s="10" t="s">
        <v>19</v>
      </c>
      <c r="B10" s="51">
        <v>271.53048321478093</v>
      </c>
      <c r="C10" s="52">
        <v>643.00917344964569</v>
      </c>
      <c r="D10" s="52">
        <v>783.57668829199599</v>
      </c>
      <c r="E10" s="23">
        <v>37.426071186075653</v>
      </c>
    </row>
    <row r="11" spans="1:5" x14ac:dyDescent="0.2">
      <c r="A11" s="10" t="s">
        <v>14</v>
      </c>
      <c r="B11" s="10" t="s">
        <v>14</v>
      </c>
      <c r="C11" s="10" t="s">
        <v>14</v>
      </c>
      <c r="D11" s="10" t="s">
        <v>14</v>
      </c>
      <c r="E11" s="10" t="s">
        <v>14</v>
      </c>
    </row>
    <row r="12" spans="1:5" x14ac:dyDescent="0.2">
      <c r="A12" s="5" t="s">
        <v>9</v>
      </c>
    </row>
    <row r="13" spans="1:5" x14ac:dyDescent="0.2">
      <c r="A13" s="10" t="s">
        <v>22</v>
      </c>
      <c r="B13" s="17">
        <f>B4/B10</f>
        <v>18.41413877662124</v>
      </c>
      <c r="C13" s="17">
        <f>C4/C10</f>
        <v>15.551877660394069</v>
      </c>
      <c r="D13" s="17">
        <f>D4/D10</f>
        <v>38.285978192374003</v>
      </c>
      <c r="E13" s="17">
        <f>E4/E10</f>
        <v>8.0158026341705568</v>
      </c>
    </row>
    <row r="14" spans="1:5" x14ac:dyDescent="0.2">
      <c r="A14" s="10" t="s">
        <v>39</v>
      </c>
      <c r="B14" s="13">
        <f>B13*B5</f>
        <v>7365.6555106484957</v>
      </c>
      <c r="C14" s="13">
        <f>C13*C5</f>
        <v>10886.314362275849</v>
      </c>
      <c r="D14" s="13">
        <f>D13*D5</f>
        <v>3828.5978192374005</v>
      </c>
      <c r="E14" s="13">
        <f>E13*E5</f>
        <v>2003.9506585426393</v>
      </c>
    </row>
    <row r="15" spans="1:5" x14ac:dyDescent="0.2">
      <c r="A15" s="10" t="s">
        <v>23</v>
      </c>
      <c r="B15" s="17">
        <f>B10/2</f>
        <v>135.76524160739046</v>
      </c>
      <c r="C15" s="17">
        <f>C10/2</f>
        <v>321.50458672482284</v>
      </c>
      <c r="D15" s="17">
        <f>D10/2</f>
        <v>391.788344145998</v>
      </c>
      <c r="E15" s="17">
        <f>E10/2</f>
        <v>18.713035593037826</v>
      </c>
    </row>
    <row r="16" spans="1:5" x14ac:dyDescent="0.2">
      <c r="A16" s="10" t="s">
        <v>40</v>
      </c>
      <c r="B16" s="13">
        <f>B15*B6*B7</f>
        <v>6788.2620803695236</v>
      </c>
      <c r="C16" s="13">
        <f>C15*C6*C7</f>
        <v>8037.6146681205719</v>
      </c>
      <c r="D16" s="13">
        <f>D15*D6*D7</f>
        <v>3134.3067531679844</v>
      </c>
      <c r="E16" s="13">
        <f>E15*E6*E7</f>
        <v>1871.3035593037828</v>
      </c>
    </row>
    <row r="17" spans="1:8" x14ac:dyDescent="0.2">
      <c r="A17" s="10" t="s">
        <v>41</v>
      </c>
      <c r="B17" s="18">
        <f>B14+B16</f>
        <v>14153.91759101802</v>
      </c>
      <c r="C17" s="18">
        <f>C14+C16</f>
        <v>18923.929030396423</v>
      </c>
      <c r="D17" s="18">
        <f>D14+D16</f>
        <v>6962.9045724053849</v>
      </c>
      <c r="E17" s="18">
        <f>E14+E16</f>
        <v>3875.2542178464219</v>
      </c>
    </row>
    <row r="18" spans="1:8" x14ac:dyDescent="0.2">
      <c r="A18" s="10" t="s">
        <v>20</v>
      </c>
      <c r="B18" s="15">
        <f>SUM(B17:E17)</f>
        <v>43916.00541166625</v>
      </c>
      <c r="C18" s="16"/>
      <c r="D18" s="16"/>
      <c r="E18" s="16"/>
    </row>
    <row r="19" spans="1:8" x14ac:dyDescent="0.2">
      <c r="A19" s="10"/>
      <c r="B19" s="13"/>
      <c r="C19" s="16"/>
      <c r="D19" s="16"/>
      <c r="E19" s="16"/>
    </row>
    <row r="20" spans="1:8" ht="12.75" customHeight="1" x14ac:dyDescent="0.2">
      <c r="A20" s="5" t="s">
        <v>10</v>
      </c>
      <c r="B20" s="16"/>
      <c r="C20" s="16"/>
      <c r="D20" s="16"/>
      <c r="E20" s="16"/>
    </row>
    <row r="21" spans="1:8" s="13" customFormat="1" ht="12.75" customHeight="1" x14ac:dyDescent="0.2">
      <c r="A21" s="19" t="s">
        <v>24</v>
      </c>
      <c r="B21" s="13">
        <f>B8*B10/2</f>
        <v>1629.1828992886856</v>
      </c>
      <c r="C21" s="13">
        <f>C8*C10/2</f>
        <v>8037.614668120571</v>
      </c>
      <c r="D21" s="13">
        <f>D8*D10/2</f>
        <v>1958.94172072999</v>
      </c>
      <c r="E21" s="13">
        <f>E8*E10/2</f>
        <v>374.26071186075654</v>
      </c>
      <c r="F21" s="13">
        <f>SUM(B21:E21)</f>
        <v>12000.000000000002</v>
      </c>
      <c r="G21" s="20" t="s">
        <v>12</v>
      </c>
      <c r="H21" s="18">
        <v>12000</v>
      </c>
    </row>
    <row r="22" spans="1:8" ht="12.75" customHeight="1" x14ac:dyDescent="0.2"/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B15"/>
  <sheetViews>
    <sheetView workbookViewId="0"/>
  </sheetViews>
  <sheetFormatPr defaultColWidth="8.85546875" defaultRowHeight="12.75" x14ac:dyDescent="0.2"/>
  <sheetData>
    <row r="1" spans="1:2" x14ac:dyDescent="0.2">
      <c r="A1">
        <v>1</v>
      </c>
      <c r="B1">
        <v>1</v>
      </c>
    </row>
    <row r="2" spans="1:2" x14ac:dyDescent="0.2">
      <c r="A2" t="s">
        <v>30</v>
      </c>
      <c r="B2" t="s">
        <v>13</v>
      </c>
    </row>
    <row r="3" spans="1:2" x14ac:dyDescent="0.2">
      <c r="A3">
        <v>1</v>
      </c>
      <c r="B3">
        <v>1</v>
      </c>
    </row>
    <row r="4" spans="1:2" x14ac:dyDescent="0.2">
      <c r="A4">
        <v>250</v>
      </c>
      <c r="B4">
        <v>200</v>
      </c>
    </row>
    <row r="5" spans="1:2" x14ac:dyDescent="0.2">
      <c r="A5">
        <v>350</v>
      </c>
      <c r="B5">
        <v>1000</v>
      </c>
    </row>
    <row r="6" spans="1:2" x14ac:dyDescent="0.2">
      <c r="A6">
        <v>10</v>
      </c>
      <c r="B6">
        <v>100</v>
      </c>
    </row>
    <row r="7" spans="1:2" x14ac:dyDescent="0.2">
      <c r="A7" s="9"/>
      <c r="B7" s="9" t="s">
        <v>26</v>
      </c>
    </row>
    <row r="8" spans="1:2" x14ac:dyDescent="0.2">
      <c r="A8" t="s">
        <v>31</v>
      </c>
      <c r="B8" t="s">
        <v>27</v>
      </c>
    </row>
    <row r="9" spans="1:2" x14ac:dyDescent="0.2">
      <c r="A9" t="s">
        <v>32</v>
      </c>
      <c r="B9">
        <v>1</v>
      </c>
    </row>
    <row r="10" spans="1:2" x14ac:dyDescent="0.2">
      <c r="B10">
        <v>10</v>
      </c>
    </row>
    <row r="11" spans="1:2" x14ac:dyDescent="0.2">
      <c r="B11">
        <v>20</v>
      </c>
    </row>
    <row r="12" spans="1:2" x14ac:dyDescent="0.2">
      <c r="B12">
        <v>1</v>
      </c>
    </row>
    <row r="13" spans="1:2" x14ac:dyDescent="0.2">
      <c r="B13" s="9" t="s">
        <v>26</v>
      </c>
    </row>
    <row r="14" spans="1:2" x14ac:dyDescent="0.2">
      <c r="B14" t="s">
        <v>28</v>
      </c>
    </row>
    <row r="15" spans="1:2" x14ac:dyDescent="0.2">
      <c r="B15" t="s">
        <v>29</v>
      </c>
    </row>
  </sheetData>
  <phoneticPr fontId="0" type="noConversion"/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workbookViewId="0">
      <selection activeCell="H25" sqref="H25"/>
    </sheetView>
  </sheetViews>
  <sheetFormatPr defaultRowHeight="12.75" x14ac:dyDescent="0.2"/>
  <cols>
    <col min="1" max="1" width="8.7109375" customWidth="1"/>
    <col min="2" max="2" width="9.85546875" customWidth="1"/>
    <col min="3" max="6" width="8.7109375" customWidth="1"/>
  </cols>
  <sheetData>
    <row r="1" spans="1:6" ht="13.5" thickBot="1" x14ac:dyDescent="0.25">
      <c r="A1" s="145" t="s">
        <v>73</v>
      </c>
      <c r="B1" s="148" t="s">
        <v>9</v>
      </c>
      <c r="C1" s="145" t="s">
        <v>116</v>
      </c>
      <c r="D1" s="145" t="s">
        <v>117</v>
      </c>
      <c r="E1" s="145" t="s">
        <v>118</v>
      </c>
      <c r="F1" s="148" t="s">
        <v>119</v>
      </c>
    </row>
    <row r="2" spans="1:6" x14ac:dyDescent="0.2">
      <c r="A2" s="146">
        <v>30</v>
      </c>
      <c r="B2" s="149">
        <v>-30165.942097463827</v>
      </c>
      <c r="C2" s="143">
        <v>0</v>
      </c>
      <c r="D2" s="143">
        <v>0</v>
      </c>
      <c r="E2" s="143">
        <v>0</v>
      </c>
      <c r="F2" s="151">
        <v>0</v>
      </c>
    </row>
    <row r="3" spans="1:6" x14ac:dyDescent="0.2">
      <c r="A3" s="146">
        <v>30.5</v>
      </c>
      <c r="B3" s="149">
        <v>-26906.992880308102</v>
      </c>
      <c r="C3" s="143">
        <v>0</v>
      </c>
      <c r="D3" s="143">
        <v>0</v>
      </c>
      <c r="E3" s="143">
        <v>0</v>
      </c>
      <c r="F3" s="151">
        <v>0</v>
      </c>
    </row>
    <row r="4" spans="1:6" x14ac:dyDescent="0.2">
      <c r="A4" s="146">
        <v>31</v>
      </c>
      <c r="B4" s="149">
        <v>-23648.043663152348</v>
      </c>
      <c r="C4" s="143">
        <v>0</v>
      </c>
      <c r="D4" s="143">
        <v>0</v>
      </c>
      <c r="E4" s="143">
        <v>0</v>
      </c>
      <c r="F4" s="151">
        <v>0</v>
      </c>
    </row>
    <row r="5" spans="1:6" x14ac:dyDescent="0.2">
      <c r="A5" s="146">
        <v>31.5</v>
      </c>
      <c r="B5" s="149">
        <v>-20389.094445996612</v>
      </c>
      <c r="C5" s="143">
        <v>0</v>
      </c>
      <c r="D5" s="143">
        <v>0</v>
      </c>
      <c r="E5" s="143">
        <v>0</v>
      </c>
      <c r="F5" s="151">
        <v>0</v>
      </c>
    </row>
    <row r="6" spans="1:6" x14ac:dyDescent="0.2">
      <c r="A6" s="146">
        <v>32</v>
      </c>
      <c r="B6" s="149">
        <v>-17130.145228840873</v>
      </c>
      <c r="C6" s="143">
        <v>0</v>
      </c>
      <c r="D6" s="143">
        <v>1.8189894035458565E-12</v>
      </c>
      <c r="E6" s="143">
        <v>0</v>
      </c>
      <c r="F6" s="151">
        <v>0</v>
      </c>
    </row>
    <row r="7" spans="1:6" x14ac:dyDescent="0.2">
      <c r="A7" s="146">
        <v>32.5</v>
      </c>
      <c r="B7" s="149">
        <v>-13871.071583204583</v>
      </c>
      <c r="C7" s="143">
        <v>0</v>
      </c>
      <c r="D7" s="143">
        <v>0</v>
      </c>
      <c r="E7" s="143">
        <v>0</v>
      </c>
      <c r="F7" s="151">
        <v>38.783052715597051</v>
      </c>
    </row>
    <row r="8" spans="1:6" x14ac:dyDescent="0.2">
      <c r="A8" s="146">
        <v>33</v>
      </c>
      <c r="B8" s="149">
        <v>-10510.644731424996</v>
      </c>
      <c r="C8" s="143">
        <v>0</v>
      </c>
      <c r="D8" s="143">
        <v>447.15731125435855</v>
      </c>
      <c r="E8" s="143">
        <v>0</v>
      </c>
      <c r="F8" s="151">
        <v>1102.4023169058219</v>
      </c>
    </row>
    <row r="9" spans="1:6" x14ac:dyDescent="0.2">
      <c r="A9" s="146">
        <v>33.5</v>
      </c>
      <c r="B9" s="149">
        <v>-6875.0270563216618</v>
      </c>
      <c r="C9" s="143">
        <v>0</v>
      </c>
      <c r="D9" s="143">
        <v>1474.7759057942114</v>
      </c>
      <c r="E9" s="143">
        <v>0</v>
      </c>
      <c r="F9" s="151">
        <v>2325.3491186311999</v>
      </c>
    </row>
    <row r="10" spans="1:6" x14ac:dyDescent="0.2">
      <c r="A10" s="146">
        <v>34</v>
      </c>
      <c r="B10" s="149">
        <v>-2901.9734220447135</v>
      </c>
      <c r="C10" s="143">
        <v>773.03295116541858</v>
      </c>
      <c r="D10" s="143">
        <v>2636.2574593809363</v>
      </c>
      <c r="E10" s="143">
        <v>0</v>
      </c>
      <c r="F10" s="151">
        <v>3707.6140754586995</v>
      </c>
    </row>
    <row r="11" spans="1:6" x14ac:dyDescent="0.2">
      <c r="A11" s="146">
        <v>34.5</v>
      </c>
      <c r="B11" s="149">
        <v>1487.2503906249076</v>
      </c>
      <c r="C11" s="143">
        <v>1640.1645435758071</v>
      </c>
      <c r="D11" s="143">
        <v>3931.6043500524079</v>
      </c>
      <c r="E11" s="143">
        <v>666.3031345609661</v>
      </c>
      <c r="F11" s="151">
        <v>5249.1808464751848</v>
      </c>
    </row>
    <row r="12" spans="1:6" x14ac:dyDescent="0.2">
      <c r="A12" s="146">
        <v>35</v>
      </c>
      <c r="B12" s="149">
        <v>6330.0390624999891</v>
      </c>
      <c r="C12" s="143">
        <v>2596.9104958713133</v>
      </c>
      <c r="D12" s="143">
        <v>5360.8164435930785</v>
      </c>
      <c r="E12" s="143">
        <v>1422.2497737573399</v>
      </c>
      <c r="F12" s="151">
        <v>6950.0625119030956</v>
      </c>
    </row>
    <row r="13" spans="1:6" x14ac:dyDescent="0.2">
      <c r="A13" s="146">
        <v>35.5</v>
      </c>
      <c r="B13" s="149">
        <v>11626.4222654158</v>
      </c>
      <c r="C13" s="143">
        <v>3643.2062782837766</v>
      </c>
      <c r="D13" s="143">
        <v>6923.8535387004167</v>
      </c>
      <c r="E13" s="143">
        <v>2249.0211184724058</v>
      </c>
      <c r="F13" s="151">
        <v>8810.2469012298479</v>
      </c>
    </row>
    <row r="14" spans="1:6" x14ac:dyDescent="0.2">
      <c r="A14" s="146">
        <v>36</v>
      </c>
      <c r="B14" s="149">
        <v>17376.399999951806</v>
      </c>
      <c r="C14" s="143">
        <v>4779.2498363037112</v>
      </c>
      <c r="D14" s="143">
        <v>8620.8838730550906</v>
      </c>
      <c r="E14" s="143">
        <v>3146.5506854856253</v>
      </c>
      <c r="F14" s="151">
        <v>10829.763089325843</v>
      </c>
    </row>
    <row r="15" spans="1:6" x14ac:dyDescent="0.2">
      <c r="A15" s="146">
        <v>36.5</v>
      </c>
      <c r="B15" s="149">
        <v>23579.972264759312</v>
      </c>
      <c r="C15" s="143">
        <v>6004.6695332723311</v>
      </c>
      <c r="D15" s="143">
        <v>10451.682726044808</v>
      </c>
      <c r="E15" s="143">
        <v>4114.9906201733702</v>
      </c>
      <c r="F15" s="151">
        <v>13008.613590162724</v>
      </c>
    </row>
    <row r="16" spans="1:6" x14ac:dyDescent="0.2">
      <c r="A16" s="146">
        <v>37</v>
      </c>
      <c r="B16" s="149">
        <v>30236.869316951321</v>
      </c>
      <c r="C16" s="143">
        <v>7273.1645687287401</v>
      </c>
      <c r="D16" s="143">
        <v>12346.333462003438</v>
      </c>
      <c r="E16" s="143">
        <v>5117.0777272962441</v>
      </c>
      <c r="F16" s="151">
        <v>15263.424241971581</v>
      </c>
    </row>
    <row r="17" spans="1:6" x14ac:dyDescent="0.2">
      <c r="A17" s="146">
        <v>37.5</v>
      </c>
      <c r="B17" s="149">
        <v>37105.19016341713</v>
      </c>
      <c r="C17" s="143">
        <v>7273.1645687287401</v>
      </c>
      <c r="D17" s="143">
        <v>12346.333462003438</v>
      </c>
      <c r="E17" s="143">
        <v>5117.0777272962441</v>
      </c>
      <c r="F17" s="151">
        <v>15263.424241971581</v>
      </c>
    </row>
    <row r="18" spans="1:6" x14ac:dyDescent="0.2">
      <c r="A18" s="146">
        <v>38</v>
      </c>
      <c r="B18" s="149">
        <v>43973.511009882917</v>
      </c>
      <c r="C18" s="143">
        <v>7273.1645687287401</v>
      </c>
      <c r="D18" s="143">
        <v>12346.333462003438</v>
      </c>
      <c r="E18" s="143">
        <v>5117.0777272962441</v>
      </c>
      <c r="F18" s="151">
        <v>15263.424241971581</v>
      </c>
    </row>
    <row r="19" spans="1:6" x14ac:dyDescent="0.2">
      <c r="A19" s="146">
        <v>38.5</v>
      </c>
      <c r="B19" s="149">
        <v>50841.831856348705</v>
      </c>
      <c r="C19" s="143">
        <v>7273.1645687287401</v>
      </c>
      <c r="D19" s="143">
        <v>12346.333462003438</v>
      </c>
      <c r="E19" s="143">
        <v>5117.0777272962441</v>
      </c>
      <c r="F19" s="151">
        <v>15263.424241971581</v>
      </c>
    </row>
    <row r="20" spans="1:6" x14ac:dyDescent="0.2">
      <c r="A20" s="146">
        <v>39</v>
      </c>
      <c r="B20" s="149">
        <v>57710.152702814485</v>
      </c>
      <c r="C20" s="143">
        <v>7273.1645687287401</v>
      </c>
      <c r="D20" s="143">
        <v>12346.333462003438</v>
      </c>
      <c r="E20" s="143">
        <v>5117.0777272962441</v>
      </c>
      <c r="F20" s="151">
        <v>15263.424241971581</v>
      </c>
    </row>
    <row r="21" spans="1:6" x14ac:dyDescent="0.2">
      <c r="A21" s="146">
        <v>39.5</v>
      </c>
      <c r="B21" s="149">
        <v>64578.473549280265</v>
      </c>
      <c r="C21" s="143">
        <v>7273.1645687287401</v>
      </c>
      <c r="D21" s="143">
        <v>12346.333462003438</v>
      </c>
      <c r="E21" s="143">
        <v>5117.0777272962441</v>
      </c>
      <c r="F21" s="151">
        <v>15263.424241971581</v>
      </c>
    </row>
    <row r="22" spans="1:6" ht="13.5" thickBot="1" x14ac:dyDescent="0.25">
      <c r="A22" s="147">
        <v>40</v>
      </c>
      <c r="B22" s="150">
        <v>71446.794395746081</v>
      </c>
      <c r="C22" s="144">
        <v>7273.1645687287401</v>
      </c>
      <c r="D22" s="144">
        <v>12346.333462003438</v>
      </c>
      <c r="E22" s="144">
        <v>5117.0777272962441</v>
      </c>
      <c r="F22" s="152">
        <v>15263.424241971581</v>
      </c>
    </row>
  </sheetData>
  <pageMargins left="0.7" right="0.7" top="0.75" bottom="0.75" header="0.3" footer="0.3"/>
  <pageSetup orientation="portrait" horizontalDpi="1200" verticalDpi="12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>
      <selection activeCell="N18" sqref="N18"/>
    </sheetView>
  </sheetViews>
  <sheetFormatPr defaultRowHeight="12.75" x14ac:dyDescent="0.2"/>
  <cols>
    <col min="1" max="7" width="9.7109375" customWidth="1"/>
  </cols>
  <sheetData>
    <row r="1" spans="1:11" ht="13.5" thickBot="1" x14ac:dyDescent="0.25">
      <c r="A1" s="145" t="s">
        <v>120</v>
      </c>
      <c r="B1" s="145" t="s">
        <v>9</v>
      </c>
      <c r="C1" s="145" t="s">
        <v>115</v>
      </c>
      <c r="D1" s="145" t="s">
        <v>116</v>
      </c>
      <c r="E1" s="145" t="s">
        <v>117</v>
      </c>
      <c r="F1" s="145" t="s">
        <v>118</v>
      </c>
      <c r="G1" s="145" t="s">
        <v>119</v>
      </c>
      <c r="H1" s="145" t="s">
        <v>68</v>
      </c>
      <c r="I1" s="145" t="s">
        <v>69</v>
      </c>
      <c r="J1" s="145" t="s">
        <v>70</v>
      </c>
      <c r="K1" s="145" t="s">
        <v>71</v>
      </c>
    </row>
    <row r="2" spans="1:11" x14ac:dyDescent="0.2">
      <c r="A2" s="153">
        <v>30000</v>
      </c>
      <c r="B2" s="143">
        <v>66715.511703829834</v>
      </c>
      <c r="C2" s="143"/>
      <c r="D2" s="143">
        <v>5297.5480265876085</v>
      </c>
      <c r="E2" s="143">
        <v>9395.1347008535467</v>
      </c>
      <c r="F2" s="143">
        <v>3556.086991343047</v>
      </c>
      <c r="G2" s="143">
        <v>11751.2302812158</v>
      </c>
      <c r="H2" s="157">
        <f>D2/$A2</f>
        <v>0.17658493421958696</v>
      </c>
      <c r="I2" s="157">
        <f t="shared" ref="I2:K2" si="0">E2/$A2</f>
        <v>0.31317115669511825</v>
      </c>
      <c r="J2" s="157">
        <f t="shared" si="0"/>
        <v>0.11853623304476824</v>
      </c>
      <c r="K2" s="160">
        <f t="shared" si="0"/>
        <v>0.39170767604052664</v>
      </c>
    </row>
    <row r="3" spans="1:11" x14ac:dyDescent="0.2">
      <c r="A3" s="153">
        <v>35000</v>
      </c>
      <c r="B3" s="143">
        <v>69277.465626182035</v>
      </c>
      <c r="C3" s="155">
        <f>(B3-B2)/(A3-A2)</f>
        <v>0.51239078447044017</v>
      </c>
      <c r="D3" s="143">
        <v>6285.3667401043649</v>
      </c>
      <c r="E3" s="143">
        <v>10870.731194861915</v>
      </c>
      <c r="F3" s="143">
        <v>4336.5866126240107</v>
      </c>
      <c r="G3" s="143">
        <v>13507.31545240971</v>
      </c>
      <c r="H3" s="157">
        <f t="shared" ref="H3:H16" si="1">D3/$A3</f>
        <v>0.17958190686012471</v>
      </c>
      <c r="I3" s="157">
        <f t="shared" ref="I3:I16" si="2">E3/$A3</f>
        <v>0.31059231985319757</v>
      </c>
      <c r="J3" s="157">
        <f t="shared" ref="J3:J16" si="3">F3/$A3</f>
        <v>0.12390247464640031</v>
      </c>
      <c r="K3" s="161">
        <f t="shared" ref="K3:K16" si="4">G3/$A3</f>
        <v>0.38592329864027741</v>
      </c>
    </row>
    <row r="4" spans="1:11" x14ac:dyDescent="0.2">
      <c r="A4" s="153">
        <v>40000</v>
      </c>
      <c r="B4" s="143">
        <v>71446.794395751465</v>
      </c>
      <c r="C4" s="155">
        <f t="shared" ref="C4:C16" si="5">(B4-B3)/(A4-A3)</f>
        <v>0.43386575391388615</v>
      </c>
      <c r="D4" s="143">
        <v>7273.1705659109321</v>
      </c>
      <c r="E4" s="143">
        <v>12346.34154168058</v>
      </c>
      <c r="F4" s="143">
        <v>5117.0731852776862</v>
      </c>
      <c r="G4" s="143">
        <v>15263.414707130802</v>
      </c>
      <c r="H4" s="157">
        <f t="shared" si="1"/>
        <v>0.18182926414777331</v>
      </c>
      <c r="I4" s="157">
        <f t="shared" si="2"/>
        <v>0.30865853854201453</v>
      </c>
      <c r="J4" s="157">
        <f t="shared" si="3"/>
        <v>0.12792682963194216</v>
      </c>
      <c r="K4" s="161">
        <f t="shared" si="4"/>
        <v>0.38158536767827006</v>
      </c>
    </row>
    <row r="5" spans="1:11" x14ac:dyDescent="0.2">
      <c r="A5" s="153">
        <v>45000</v>
      </c>
      <c r="B5" s="143">
        <v>73278.962762424839</v>
      </c>
      <c r="C5" s="155">
        <f t="shared" si="5"/>
        <v>0.36643367333467469</v>
      </c>
      <c r="D5" s="143">
        <v>8260.9760523473306</v>
      </c>
      <c r="E5" s="143">
        <v>13821.952098864425</v>
      </c>
      <c r="F5" s="143">
        <v>5897.5605192020648</v>
      </c>
      <c r="G5" s="143">
        <v>17019.511329586188</v>
      </c>
      <c r="H5" s="157">
        <f t="shared" si="1"/>
        <v>0.18357724560771846</v>
      </c>
      <c r="I5" s="157">
        <f t="shared" si="2"/>
        <v>0.30715449108587611</v>
      </c>
      <c r="J5" s="157">
        <f t="shared" si="3"/>
        <v>0.13105690042671256</v>
      </c>
      <c r="K5" s="161">
        <f t="shared" si="4"/>
        <v>0.37821136287969309</v>
      </c>
    </row>
    <row r="6" spans="1:11" x14ac:dyDescent="0.2">
      <c r="A6" s="153">
        <v>50000</v>
      </c>
      <c r="B6" s="143">
        <v>74817.489591039674</v>
      </c>
      <c r="C6" s="155">
        <f t="shared" si="5"/>
        <v>0.30770536572296697</v>
      </c>
      <c r="D6" s="143">
        <v>9248.7808887447263</v>
      </c>
      <c r="E6" s="143">
        <v>15297.561112214406</v>
      </c>
      <c r="F6" s="143">
        <v>6678.0488114838217</v>
      </c>
      <c r="G6" s="143">
        <v>18775.60918755706</v>
      </c>
      <c r="H6" s="157">
        <f t="shared" si="1"/>
        <v>0.18497561777489452</v>
      </c>
      <c r="I6" s="157">
        <f t="shared" si="2"/>
        <v>0.30595122224428811</v>
      </c>
      <c r="J6" s="157">
        <f t="shared" si="3"/>
        <v>0.13356097622967644</v>
      </c>
      <c r="K6" s="161">
        <f t="shared" si="4"/>
        <v>0.3755121837511412</v>
      </c>
    </row>
    <row r="7" spans="1:11" x14ac:dyDescent="0.2">
      <c r="A7" s="153">
        <v>55000</v>
      </c>
      <c r="B7" s="143">
        <v>76097.266785364511</v>
      </c>
      <c r="C7" s="155">
        <f t="shared" si="5"/>
        <v>0.25595543886496741</v>
      </c>
      <c r="D7" s="143">
        <v>10236.574039948966</v>
      </c>
      <c r="E7" s="143">
        <v>16773.164552562739</v>
      </c>
      <c r="F7" s="143">
        <v>7458.5443196297347</v>
      </c>
      <c r="G7" s="143">
        <v>20531.717087858564</v>
      </c>
      <c r="H7" s="157">
        <f t="shared" si="1"/>
        <v>0.18611952799907211</v>
      </c>
      <c r="I7" s="157">
        <f t="shared" si="2"/>
        <v>0.30496662822841342</v>
      </c>
      <c r="J7" s="157">
        <f t="shared" si="3"/>
        <v>0.13560989672054063</v>
      </c>
      <c r="K7" s="161">
        <f t="shared" si="4"/>
        <v>0.37330394705197389</v>
      </c>
    </row>
    <row r="8" spans="1:11" x14ac:dyDescent="0.2">
      <c r="A8" s="153">
        <v>60000</v>
      </c>
      <c r="B8" s="143">
        <v>77146.779110784788</v>
      </c>
      <c r="C8" s="155">
        <f t="shared" si="5"/>
        <v>0.20990246508405544</v>
      </c>
      <c r="D8" s="143">
        <v>11224.369972956107</v>
      </c>
      <c r="E8" s="143">
        <v>18248.79619184176</v>
      </c>
      <c r="F8" s="143">
        <v>8239.0280095255075</v>
      </c>
      <c r="G8" s="143">
        <v>22287.80582567662</v>
      </c>
      <c r="H8" s="157">
        <f t="shared" si="1"/>
        <v>0.18707283288260179</v>
      </c>
      <c r="I8" s="157">
        <f t="shared" si="2"/>
        <v>0.3041466031973627</v>
      </c>
      <c r="J8" s="157">
        <f t="shared" si="3"/>
        <v>0.13731713349209179</v>
      </c>
      <c r="K8" s="161">
        <f t="shared" si="4"/>
        <v>0.37146343042794366</v>
      </c>
    </row>
    <row r="9" spans="1:11" x14ac:dyDescent="0.2">
      <c r="A9" s="153">
        <v>65000</v>
      </c>
      <c r="B9" s="143">
        <v>77989.639527287203</v>
      </c>
      <c r="C9" s="155">
        <f t="shared" si="5"/>
        <v>0.16857208330048307</v>
      </c>
      <c r="D9" s="143">
        <v>12212.202446563224</v>
      </c>
      <c r="E9" s="143">
        <v>19724.395096286538</v>
      </c>
      <c r="F9" s="143">
        <v>9019.5057784711553</v>
      </c>
      <c r="G9" s="143">
        <v>24043.896678679077</v>
      </c>
      <c r="H9" s="157">
        <f t="shared" si="1"/>
        <v>0.18788003763943423</v>
      </c>
      <c r="I9" s="157">
        <f t="shared" si="2"/>
        <v>0.30345223225056212</v>
      </c>
      <c r="J9" s="157">
        <f t="shared" si="3"/>
        <v>0.13876162736109471</v>
      </c>
      <c r="K9" s="161">
        <f t="shared" si="4"/>
        <v>0.36990610274890889</v>
      </c>
    </row>
    <row r="10" spans="1:11" x14ac:dyDescent="0.2">
      <c r="A10" s="153">
        <v>70000</v>
      </c>
      <c r="B10" s="143">
        <v>78645.681580386852</v>
      </c>
      <c r="C10" s="155">
        <f t="shared" si="5"/>
        <v>0.13120841061992977</v>
      </c>
      <c r="D10" s="143">
        <v>13200.049496594975</v>
      </c>
      <c r="E10" s="143">
        <v>21200.023714001109</v>
      </c>
      <c r="F10" s="143">
        <v>9799.9563898735269</v>
      </c>
      <c r="G10" s="143">
        <v>25799.970399530383</v>
      </c>
      <c r="H10" s="157">
        <f t="shared" si="1"/>
        <v>0.18857213566564249</v>
      </c>
      <c r="I10" s="157">
        <f t="shared" si="2"/>
        <v>0.30285748162858728</v>
      </c>
      <c r="J10" s="157">
        <f t="shared" si="3"/>
        <v>0.13999937699819323</v>
      </c>
      <c r="K10" s="161">
        <f t="shared" si="4"/>
        <v>0.36857100570757689</v>
      </c>
    </row>
    <row r="11" spans="1:11" x14ac:dyDescent="0.2">
      <c r="A11" s="153">
        <v>75000</v>
      </c>
      <c r="B11" s="143">
        <v>79131.755692577543</v>
      </c>
      <c r="C11" s="155">
        <f t="shared" si="5"/>
        <v>9.7214822438138074E-2</v>
      </c>
      <c r="D11" s="143">
        <v>14187.850151873841</v>
      </c>
      <c r="E11" s="143">
        <v>22675.631094614597</v>
      </c>
      <c r="F11" s="143">
        <v>10580.447678548197</v>
      </c>
      <c r="G11" s="143">
        <v>27556.071074963362</v>
      </c>
      <c r="H11" s="157">
        <f t="shared" si="1"/>
        <v>0.18917133535831787</v>
      </c>
      <c r="I11" s="157">
        <f t="shared" si="2"/>
        <v>0.30234174792819463</v>
      </c>
      <c r="J11" s="157">
        <f t="shared" si="3"/>
        <v>0.14107263571397596</v>
      </c>
      <c r="K11" s="161">
        <f t="shared" si="4"/>
        <v>0.36741428099951151</v>
      </c>
    </row>
    <row r="12" spans="1:11" x14ac:dyDescent="0.2">
      <c r="A12" s="153">
        <v>80000</v>
      </c>
      <c r="B12" s="143">
        <v>79462.321913059597</v>
      </c>
      <c r="C12" s="155">
        <f t="shared" si="5"/>
        <v>6.6113244096410922E-2</v>
      </c>
      <c r="D12" s="143">
        <v>15175.633910840641</v>
      </c>
      <c r="E12" s="143">
        <v>24151.23093879869</v>
      </c>
      <c r="F12" s="143">
        <v>11360.953977845014</v>
      </c>
      <c r="G12" s="143">
        <v>29312.18117251564</v>
      </c>
      <c r="H12" s="157">
        <f t="shared" si="1"/>
        <v>0.189695423885508</v>
      </c>
      <c r="I12" s="157">
        <f t="shared" si="2"/>
        <v>0.30189038673498364</v>
      </c>
      <c r="J12" s="157">
        <f t="shared" si="3"/>
        <v>0.14201192472306268</v>
      </c>
      <c r="K12" s="161">
        <f t="shared" si="4"/>
        <v>0.36640226465644549</v>
      </c>
    </row>
    <row r="13" spans="1:11" x14ac:dyDescent="0.2">
      <c r="A13" s="153">
        <v>85000</v>
      </c>
      <c r="B13" s="143">
        <v>79649.899320379482</v>
      </c>
      <c r="C13" s="155">
        <f t="shared" si="5"/>
        <v>3.7515481463976902E-2</v>
      </c>
      <c r="D13" s="143">
        <v>16163.435679685435</v>
      </c>
      <c r="E13" s="143">
        <v>25626.81863435169</v>
      </c>
      <c r="F13" s="143">
        <v>12141.463600635401</v>
      </c>
      <c r="G13" s="143">
        <v>31068.282085327461</v>
      </c>
      <c r="H13" s="157">
        <f t="shared" si="1"/>
        <v>0.19015806681982866</v>
      </c>
      <c r="I13" s="157">
        <f t="shared" si="2"/>
        <v>0.30149198393354931</v>
      </c>
      <c r="J13" s="157">
        <f t="shared" si="3"/>
        <v>0.14284074824276943</v>
      </c>
      <c r="K13" s="161">
        <f t="shared" si="4"/>
        <v>0.36550920100385248</v>
      </c>
    </row>
    <row r="14" spans="1:11" x14ac:dyDescent="0.2">
      <c r="A14" s="153">
        <v>90000</v>
      </c>
      <c r="B14" s="143">
        <v>79705.624730694486</v>
      </c>
      <c r="C14" s="155">
        <f t="shared" si="5"/>
        <v>1.1145082063000883E-2</v>
      </c>
      <c r="D14" s="143">
        <v>17091.669663828674</v>
      </c>
      <c r="E14" s="143">
        <v>27017.872086719952</v>
      </c>
      <c r="F14" s="143">
        <v>12876.254832591689</v>
      </c>
      <c r="G14" s="143">
        <v>32726.342152762743</v>
      </c>
      <c r="H14" s="157">
        <f t="shared" si="1"/>
        <v>0.18990744070920748</v>
      </c>
      <c r="I14" s="157">
        <f t="shared" si="2"/>
        <v>0.30019857874133282</v>
      </c>
      <c r="J14" s="157">
        <f t="shared" si="3"/>
        <v>0.14306949813990766</v>
      </c>
      <c r="K14" s="161">
        <f t="shared" si="4"/>
        <v>0.36362602391958604</v>
      </c>
    </row>
    <row r="15" spans="1:11" x14ac:dyDescent="0.2">
      <c r="A15" s="153">
        <v>95000</v>
      </c>
      <c r="B15" s="143">
        <v>79705.62384290417</v>
      </c>
      <c r="C15" s="155">
        <f t="shared" si="5"/>
        <v>-1.7755806329660118E-7</v>
      </c>
      <c r="D15" s="143">
        <v>17086.05455191245</v>
      </c>
      <c r="E15" s="143">
        <v>27020.80663068518</v>
      </c>
      <c r="F15" s="143">
        <v>12877.20981212163</v>
      </c>
      <c r="G15" s="143">
        <v>32727.480080592013</v>
      </c>
      <c r="H15" s="159">
        <f t="shared" si="1"/>
        <v>0.17985320580960473</v>
      </c>
      <c r="I15" s="159">
        <f t="shared" si="2"/>
        <v>0.28442954348089661</v>
      </c>
      <c r="J15" s="159">
        <f t="shared" si="3"/>
        <v>0.13554957696970135</v>
      </c>
      <c r="K15" s="161">
        <f t="shared" si="4"/>
        <v>0.34449979032202122</v>
      </c>
    </row>
    <row r="16" spans="1:11" ht="13.5" thickBot="1" x14ac:dyDescent="0.25">
      <c r="A16" s="154">
        <v>100000</v>
      </c>
      <c r="B16" s="144">
        <v>79705.624998104235</v>
      </c>
      <c r="C16" s="156">
        <f t="shared" si="5"/>
        <v>2.3104001302272082E-7</v>
      </c>
      <c r="D16" s="144">
        <v>17093.062767882438</v>
      </c>
      <c r="E16" s="144">
        <v>27015.508412028994</v>
      </c>
      <c r="F16" s="144">
        <v>12875.82665853624</v>
      </c>
      <c r="G16" s="144">
        <v>32720.553037679241</v>
      </c>
      <c r="H16" s="158">
        <f t="shared" si="1"/>
        <v>0.17093062767882439</v>
      </c>
      <c r="I16" s="158">
        <f t="shared" si="2"/>
        <v>0.27015508412028993</v>
      </c>
      <c r="J16" s="158">
        <f t="shared" si="3"/>
        <v>0.12875826658536241</v>
      </c>
      <c r="K16" s="162">
        <f t="shared" si="4"/>
        <v>0.3272055303767924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showGridLines="0" topLeftCell="A19" workbookViewId="0">
      <selection activeCell="N18" sqref="N18"/>
    </sheetView>
  </sheetViews>
  <sheetFormatPr defaultRowHeight="12.75" x14ac:dyDescent="0.2"/>
  <cols>
    <col min="1" max="1" width="3.7109375" customWidth="1"/>
    <col min="2" max="7" width="9.7109375" customWidth="1"/>
  </cols>
  <sheetData>
    <row r="1" spans="1:11" ht="13.5" thickBot="1" x14ac:dyDescent="0.25">
      <c r="A1" s="145" t="s">
        <v>120</v>
      </c>
      <c r="B1" s="145" t="s">
        <v>9</v>
      </c>
      <c r="C1" s="145" t="s">
        <v>115</v>
      </c>
      <c r="D1" s="145" t="s">
        <v>116</v>
      </c>
      <c r="E1" s="145" t="s">
        <v>117</v>
      </c>
      <c r="F1" s="145" t="s">
        <v>118</v>
      </c>
      <c r="G1" s="145" t="s">
        <v>119</v>
      </c>
      <c r="H1" s="145" t="s">
        <v>68</v>
      </c>
      <c r="I1" s="145" t="s">
        <v>69</v>
      </c>
      <c r="J1" s="145" t="s">
        <v>70</v>
      </c>
      <c r="K1" s="145" t="s">
        <v>71</v>
      </c>
    </row>
    <row r="2" spans="1:11" x14ac:dyDescent="0.2">
      <c r="A2" s="153">
        <v>30000</v>
      </c>
      <c r="B2" s="143">
        <v>66715.511703829834</v>
      </c>
      <c r="C2" s="143"/>
      <c r="D2" s="143">
        <v>5297.5480265876085</v>
      </c>
      <c r="E2" s="143">
        <v>9395.1347008535467</v>
      </c>
      <c r="F2" s="143">
        <v>3556.086991343047</v>
      </c>
      <c r="G2" s="143">
        <v>11751.2302812158</v>
      </c>
      <c r="H2" s="157">
        <f>D2/$A2</f>
        <v>0.17658493421958696</v>
      </c>
      <c r="I2" s="157">
        <f t="shared" ref="I2:K16" si="0">E2/$A2</f>
        <v>0.31317115669511825</v>
      </c>
      <c r="J2" s="157">
        <f t="shared" si="0"/>
        <v>0.11853623304476824</v>
      </c>
      <c r="K2" s="160">
        <f t="shared" si="0"/>
        <v>0.39170767604052664</v>
      </c>
    </row>
    <row r="3" spans="1:11" x14ac:dyDescent="0.2">
      <c r="A3" s="153">
        <v>35000</v>
      </c>
      <c r="B3" s="143">
        <v>69277.465626182035</v>
      </c>
      <c r="C3" s="155">
        <f>(B3-B2)/(A3-A2)</f>
        <v>0.51239078447044017</v>
      </c>
      <c r="D3" s="143">
        <v>6285.3667401043649</v>
      </c>
      <c r="E3" s="143">
        <v>10870.731194861915</v>
      </c>
      <c r="F3" s="143">
        <v>4336.5866126240107</v>
      </c>
      <c r="G3" s="143">
        <v>13507.31545240971</v>
      </c>
      <c r="H3" s="157">
        <f t="shared" ref="H3:H16" si="1">D3/$A3</f>
        <v>0.17958190686012471</v>
      </c>
      <c r="I3" s="157">
        <f t="shared" si="0"/>
        <v>0.31059231985319757</v>
      </c>
      <c r="J3" s="157">
        <f t="shared" si="0"/>
        <v>0.12390247464640031</v>
      </c>
      <c r="K3" s="161">
        <f t="shared" si="0"/>
        <v>0.38592329864027741</v>
      </c>
    </row>
    <row r="4" spans="1:11" x14ac:dyDescent="0.2">
      <c r="A4" s="153">
        <v>40000</v>
      </c>
      <c r="B4" s="143">
        <v>71446.794395751465</v>
      </c>
      <c r="C4" s="155">
        <f t="shared" ref="C4:C16" si="2">(B4-B3)/(A4-A3)</f>
        <v>0.43386575391388615</v>
      </c>
      <c r="D4" s="143">
        <v>7273.1705659109321</v>
      </c>
      <c r="E4" s="143">
        <v>12346.34154168058</v>
      </c>
      <c r="F4" s="143">
        <v>5117.0731852776862</v>
      </c>
      <c r="G4" s="143">
        <v>15263.414707130802</v>
      </c>
      <c r="H4" s="157">
        <f t="shared" si="1"/>
        <v>0.18182926414777331</v>
      </c>
      <c r="I4" s="157">
        <f t="shared" si="0"/>
        <v>0.30865853854201453</v>
      </c>
      <c r="J4" s="157">
        <f t="shared" si="0"/>
        <v>0.12792682963194216</v>
      </c>
      <c r="K4" s="161">
        <f t="shared" si="0"/>
        <v>0.38158536767827006</v>
      </c>
    </row>
    <row r="5" spans="1:11" x14ac:dyDescent="0.2">
      <c r="A5" s="153">
        <v>45000</v>
      </c>
      <c r="B5" s="143">
        <v>73278.962762424839</v>
      </c>
      <c r="C5" s="155">
        <f t="shared" si="2"/>
        <v>0.36643367333467469</v>
      </c>
      <c r="D5" s="143">
        <v>8260.9760523473306</v>
      </c>
      <c r="E5" s="143">
        <v>13821.952098864425</v>
      </c>
      <c r="F5" s="143">
        <v>5897.5605192020648</v>
      </c>
      <c r="G5" s="143">
        <v>17019.511329586188</v>
      </c>
      <c r="H5" s="157">
        <f t="shared" si="1"/>
        <v>0.18357724560771846</v>
      </c>
      <c r="I5" s="157">
        <f t="shared" si="0"/>
        <v>0.30715449108587611</v>
      </c>
      <c r="J5" s="157">
        <f t="shared" si="0"/>
        <v>0.13105690042671256</v>
      </c>
      <c r="K5" s="161">
        <f t="shared" si="0"/>
        <v>0.37821136287969309</v>
      </c>
    </row>
    <row r="6" spans="1:11" x14ac:dyDescent="0.2">
      <c r="A6" s="153">
        <v>50000</v>
      </c>
      <c r="B6" s="143">
        <v>74817.489591039674</v>
      </c>
      <c r="C6" s="155">
        <f t="shared" si="2"/>
        <v>0.30770536572296697</v>
      </c>
      <c r="D6" s="143">
        <v>9248.7808887447263</v>
      </c>
      <c r="E6" s="143">
        <v>15297.561112214406</v>
      </c>
      <c r="F6" s="143">
        <v>6678.0488114838217</v>
      </c>
      <c r="G6" s="143">
        <v>18775.60918755706</v>
      </c>
      <c r="H6" s="157">
        <f t="shared" si="1"/>
        <v>0.18497561777489452</v>
      </c>
      <c r="I6" s="157">
        <f t="shared" si="0"/>
        <v>0.30595122224428811</v>
      </c>
      <c r="J6" s="157">
        <f t="shared" si="0"/>
        <v>0.13356097622967644</v>
      </c>
      <c r="K6" s="161">
        <f t="shared" si="0"/>
        <v>0.3755121837511412</v>
      </c>
    </row>
    <row r="7" spans="1:11" x14ac:dyDescent="0.2">
      <c r="A7" s="153">
        <v>55000</v>
      </c>
      <c r="B7" s="143">
        <v>76097.266785364511</v>
      </c>
      <c r="C7" s="155">
        <f t="shared" si="2"/>
        <v>0.25595543886496741</v>
      </c>
      <c r="D7" s="143">
        <v>10236.574039948966</v>
      </c>
      <c r="E7" s="143">
        <v>16773.164552562739</v>
      </c>
      <c r="F7" s="143">
        <v>7458.5443196297347</v>
      </c>
      <c r="G7" s="143">
        <v>20531.717087858564</v>
      </c>
      <c r="H7" s="157">
        <f t="shared" si="1"/>
        <v>0.18611952799907211</v>
      </c>
      <c r="I7" s="157">
        <f t="shared" si="0"/>
        <v>0.30496662822841342</v>
      </c>
      <c r="J7" s="157">
        <f t="shared" si="0"/>
        <v>0.13560989672054063</v>
      </c>
      <c r="K7" s="161">
        <f t="shared" si="0"/>
        <v>0.37330394705197389</v>
      </c>
    </row>
    <row r="8" spans="1:11" x14ac:dyDescent="0.2">
      <c r="A8" s="153">
        <v>60000</v>
      </c>
      <c r="B8" s="143">
        <v>77146.779110784788</v>
      </c>
      <c r="C8" s="155">
        <f t="shared" si="2"/>
        <v>0.20990246508405544</v>
      </c>
      <c r="D8" s="143">
        <v>11224.369972956107</v>
      </c>
      <c r="E8" s="143">
        <v>18248.79619184176</v>
      </c>
      <c r="F8" s="143">
        <v>8239.0280095255075</v>
      </c>
      <c r="G8" s="143">
        <v>22287.80582567662</v>
      </c>
      <c r="H8" s="157">
        <f t="shared" si="1"/>
        <v>0.18707283288260179</v>
      </c>
      <c r="I8" s="157">
        <f t="shared" si="0"/>
        <v>0.3041466031973627</v>
      </c>
      <c r="J8" s="157">
        <f t="shared" si="0"/>
        <v>0.13731713349209179</v>
      </c>
      <c r="K8" s="161">
        <f t="shared" si="0"/>
        <v>0.37146343042794366</v>
      </c>
    </row>
    <row r="9" spans="1:11" x14ac:dyDescent="0.2">
      <c r="A9" s="153">
        <v>65000</v>
      </c>
      <c r="B9" s="143">
        <v>77989.639527287203</v>
      </c>
      <c r="C9" s="155">
        <f t="shared" si="2"/>
        <v>0.16857208330048307</v>
      </c>
      <c r="D9" s="143">
        <v>12212.202446563224</v>
      </c>
      <c r="E9" s="143">
        <v>19724.395096286538</v>
      </c>
      <c r="F9" s="143">
        <v>9019.5057784711553</v>
      </c>
      <c r="G9" s="143">
        <v>24043.896678679077</v>
      </c>
      <c r="H9" s="157">
        <f t="shared" si="1"/>
        <v>0.18788003763943423</v>
      </c>
      <c r="I9" s="157">
        <f t="shared" si="0"/>
        <v>0.30345223225056212</v>
      </c>
      <c r="J9" s="157">
        <f t="shared" si="0"/>
        <v>0.13876162736109471</v>
      </c>
      <c r="K9" s="161">
        <f t="shared" si="0"/>
        <v>0.36990610274890889</v>
      </c>
    </row>
    <row r="10" spans="1:11" x14ac:dyDescent="0.2">
      <c r="A10" s="153">
        <v>70000</v>
      </c>
      <c r="B10" s="143">
        <v>78645.681580386852</v>
      </c>
      <c r="C10" s="155">
        <f t="shared" si="2"/>
        <v>0.13120841061992977</v>
      </c>
      <c r="D10" s="143">
        <v>13200.049496594975</v>
      </c>
      <c r="E10" s="143">
        <v>21200.023714001109</v>
      </c>
      <c r="F10" s="143">
        <v>9799.9563898735269</v>
      </c>
      <c r="G10" s="143">
        <v>25799.970399530383</v>
      </c>
      <c r="H10" s="157">
        <f t="shared" si="1"/>
        <v>0.18857213566564249</v>
      </c>
      <c r="I10" s="157">
        <f t="shared" si="0"/>
        <v>0.30285748162858728</v>
      </c>
      <c r="J10" s="157">
        <f t="shared" si="0"/>
        <v>0.13999937699819323</v>
      </c>
      <c r="K10" s="161">
        <f t="shared" si="0"/>
        <v>0.36857100570757689</v>
      </c>
    </row>
    <row r="11" spans="1:11" x14ac:dyDescent="0.2">
      <c r="A11" s="153">
        <v>75000</v>
      </c>
      <c r="B11" s="143">
        <v>79131.755692577543</v>
      </c>
      <c r="C11" s="155">
        <f t="shared" si="2"/>
        <v>9.7214822438138074E-2</v>
      </c>
      <c r="D11" s="143">
        <v>14187.850151873841</v>
      </c>
      <c r="E11" s="143">
        <v>22675.631094614597</v>
      </c>
      <c r="F11" s="143">
        <v>10580.447678548197</v>
      </c>
      <c r="G11" s="143">
        <v>27556.071074963362</v>
      </c>
      <c r="H11" s="157">
        <f t="shared" si="1"/>
        <v>0.18917133535831787</v>
      </c>
      <c r="I11" s="157">
        <f t="shared" si="0"/>
        <v>0.30234174792819463</v>
      </c>
      <c r="J11" s="157">
        <f t="shared" si="0"/>
        <v>0.14107263571397596</v>
      </c>
      <c r="K11" s="161">
        <f t="shared" si="0"/>
        <v>0.36741428099951151</v>
      </c>
    </row>
    <row r="12" spans="1:11" x14ac:dyDescent="0.2">
      <c r="A12" s="153">
        <v>80000</v>
      </c>
      <c r="B12" s="143">
        <v>79462.321913059597</v>
      </c>
      <c r="C12" s="155">
        <f t="shared" si="2"/>
        <v>6.6113244096410922E-2</v>
      </c>
      <c r="D12" s="143">
        <v>15175.633910840641</v>
      </c>
      <c r="E12" s="143">
        <v>24151.23093879869</v>
      </c>
      <c r="F12" s="143">
        <v>11360.953977845014</v>
      </c>
      <c r="G12" s="143">
        <v>29312.18117251564</v>
      </c>
      <c r="H12" s="157">
        <f t="shared" si="1"/>
        <v>0.189695423885508</v>
      </c>
      <c r="I12" s="157">
        <f t="shared" si="0"/>
        <v>0.30189038673498364</v>
      </c>
      <c r="J12" s="157">
        <f t="shared" si="0"/>
        <v>0.14201192472306268</v>
      </c>
      <c r="K12" s="161">
        <f t="shared" si="0"/>
        <v>0.36640226465644549</v>
      </c>
    </row>
    <row r="13" spans="1:11" x14ac:dyDescent="0.2">
      <c r="A13" s="153">
        <v>85000</v>
      </c>
      <c r="B13" s="143">
        <v>79649.899320379482</v>
      </c>
      <c r="C13" s="155">
        <f t="shared" si="2"/>
        <v>3.7515481463976902E-2</v>
      </c>
      <c r="D13" s="143">
        <v>16163.435679685435</v>
      </c>
      <c r="E13" s="143">
        <v>25626.81863435169</v>
      </c>
      <c r="F13" s="143">
        <v>12141.463600635401</v>
      </c>
      <c r="G13" s="143">
        <v>31068.282085327461</v>
      </c>
      <c r="H13" s="157">
        <f t="shared" si="1"/>
        <v>0.19015806681982866</v>
      </c>
      <c r="I13" s="157">
        <f t="shared" si="0"/>
        <v>0.30149198393354931</v>
      </c>
      <c r="J13" s="157">
        <f t="shared" si="0"/>
        <v>0.14284074824276943</v>
      </c>
      <c r="K13" s="161">
        <f t="shared" si="0"/>
        <v>0.36550920100385248</v>
      </c>
    </row>
    <row r="14" spans="1:11" x14ac:dyDescent="0.2">
      <c r="A14" s="153">
        <v>90000</v>
      </c>
      <c r="B14" s="143">
        <v>79705.624730694486</v>
      </c>
      <c r="C14" s="155">
        <f t="shared" si="2"/>
        <v>1.1145082063000883E-2</v>
      </c>
      <c r="D14" s="143">
        <v>17091.669663828674</v>
      </c>
      <c r="E14" s="143">
        <v>27017.872086719952</v>
      </c>
      <c r="F14" s="143">
        <v>12876.254832591689</v>
      </c>
      <c r="G14" s="143">
        <v>32726.342152762743</v>
      </c>
      <c r="H14" s="157">
        <f t="shared" si="1"/>
        <v>0.18990744070920748</v>
      </c>
      <c r="I14" s="157">
        <f t="shared" si="0"/>
        <v>0.30019857874133282</v>
      </c>
      <c r="J14" s="157">
        <f t="shared" si="0"/>
        <v>0.14306949813990766</v>
      </c>
      <c r="K14" s="161">
        <f t="shared" si="0"/>
        <v>0.36362602391958604</v>
      </c>
    </row>
    <row r="15" spans="1:11" x14ac:dyDescent="0.2">
      <c r="A15" s="153">
        <v>95000</v>
      </c>
      <c r="B15" s="143">
        <v>79705.62384290417</v>
      </c>
      <c r="C15" s="155">
        <f t="shared" si="2"/>
        <v>-1.7755806329660118E-7</v>
      </c>
      <c r="D15" s="143">
        <v>17086.05455191245</v>
      </c>
      <c r="E15" s="143">
        <v>27020.80663068518</v>
      </c>
      <c r="F15" s="143">
        <v>12877.20981212163</v>
      </c>
      <c r="G15" s="143">
        <v>32727.480080592013</v>
      </c>
      <c r="H15" s="159">
        <f t="shared" si="1"/>
        <v>0.17985320580960473</v>
      </c>
      <c r="I15" s="159">
        <f t="shared" si="0"/>
        <v>0.28442954348089661</v>
      </c>
      <c r="J15" s="159">
        <f t="shared" si="0"/>
        <v>0.13554957696970135</v>
      </c>
      <c r="K15" s="161">
        <f t="shared" si="0"/>
        <v>0.34449979032202122</v>
      </c>
    </row>
    <row r="16" spans="1:11" ht="13.5" thickBot="1" x14ac:dyDescent="0.25">
      <c r="A16" s="154">
        <v>100000</v>
      </c>
      <c r="B16" s="144">
        <v>79705.624998104235</v>
      </c>
      <c r="C16" s="156">
        <f t="shared" si="2"/>
        <v>2.3104001302272082E-7</v>
      </c>
      <c r="D16" s="144">
        <v>17093.062767882438</v>
      </c>
      <c r="E16" s="144">
        <v>27015.508412028994</v>
      </c>
      <c r="F16" s="144">
        <v>12875.82665853624</v>
      </c>
      <c r="G16" s="144">
        <v>32720.553037679241</v>
      </c>
      <c r="H16" s="158">
        <f t="shared" si="1"/>
        <v>0.17093062767882439</v>
      </c>
      <c r="I16" s="158">
        <f t="shared" si="0"/>
        <v>0.27015508412028993</v>
      </c>
      <c r="J16" s="158">
        <f t="shared" si="0"/>
        <v>0.12875826658536241</v>
      </c>
      <c r="K16" s="162">
        <f t="shared" si="0"/>
        <v>0.3272055303767924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N28"/>
  <sheetViews>
    <sheetView workbookViewId="0">
      <selection activeCell="C24" sqref="C24"/>
    </sheetView>
  </sheetViews>
  <sheetFormatPr defaultColWidth="8.85546875" defaultRowHeight="12.75" x14ac:dyDescent="0.2"/>
  <cols>
    <col min="1" max="1" width="19" customWidth="1"/>
    <col min="2" max="4" width="9.7109375" customWidth="1"/>
    <col min="5" max="5" width="10.5703125" bestFit="1" customWidth="1"/>
    <col min="6" max="6" width="9.7109375" customWidth="1"/>
    <col min="7" max="7" width="11.42578125" customWidth="1"/>
    <col min="8" max="8" width="7.7109375" customWidth="1"/>
  </cols>
  <sheetData>
    <row r="1" spans="1:14" x14ac:dyDescent="0.2">
      <c r="A1" s="5" t="s">
        <v>121</v>
      </c>
    </row>
    <row r="2" spans="1:14" x14ac:dyDescent="0.2">
      <c r="I2" s="5" t="s">
        <v>0</v>
      </c>
    </row>
    <row r="3" spans="1:14" x14ac:dyDescent="0.2">
      <c r="A3" s="5" t="s">
        <v>122</v>
      </c>
      <c r="B3" s="94" t="s">
        <v>123</v>
      </c>
      <c r="C3" s="94" t="s">
        <v>124</v>
      </c>
      <c r="D3" s="94" t="s">
        <v>125</v>
      </c>
      <c r="E3" s="94" t="s">
        <v>126</v>
      </c>
      <c r="F3" s="94" t="s">
        <v>127</v>
      </c>
    </row>
    <row r="4" spans="1:14" x14ac:dyDescent="0.2">
      <c r="A4" s="95" t="s">
        <v>128</v>
      </c>
      <c r="B4" s="96">
        <f>AVERAGE(J5:J28)</f>
        <v>2.0878250000000004E-2</v>
      </c>
      <c r="C4" s="96">
        <f>AVERAGE(K5:K28)</f>
        <v>1.2053833333333333E-2</v>
      </c>
      <c r="D4" s="96">
        <f>AVERAGE(L5:L28)</f>
        <v>6.853874999999998E-3</v>
      </c>
      <c r="E4" s="96">
        <f>AVERAGE(M5:M28)</f>
        <v>2.2589791666666675E-2</v>
      </c>
      <c r="F4" s="96">
        <f>AVERAGE(N5:N28)</f>
        <v>1.3352333333333334E-2</v>
      </c>
      <c r="I4" s="97" t="s">
        <v>129</v>
      </c>
      <c r="J4" s="98" t="s">
        <v>123</v>
      </c>
      <c r="K4" s="98" t="s">
        <v>124</v>
      </c>
      <c r="L4" s="98" t="s">
        <v>125</v>
      </c>
      <c r="M4" s="98" t="s">
        <v>126</v>
      </c>
      <c r="N4" s="99" t="s">
        <v>127</v>
      </c>
    </row>
    <row r="5" spans="1:14" x14ac:dyDescent="0.2">
      <c r="A5" s="95" t="s">
        <v>130</v>
      </c>
      <c r="B5" s="96">
        <f>STDEV(J5:J28)</f>
        <v>9.8082472751583993E-2</v>
      </c>
      <c r="C5" s="96">
        <f>STDEV(K5:K28)</f>
        <v>6.0261980653798966E-2</v>
      </c>
      <c r="D5" s="96">
        <f>STDEV(L5:L28)</f>
        <v>3.640693605477862E-2</v>
      </c>
      <c r="E5" s="96">
        <f>STDEV(M5:M28)</f>
        <v>8.2974716493210296E-2</v>
      </c>
      <c r="F5" s="96">
        <f>STDEV(N5:N28)</f>
        <v>4.9928023907174227E-2</v>
      </c>
      <c r="I5" s="33">
        <v>1</v>
      </c>
      <c r="J5" s="100">
        <v>0.228161</v>
      </c>
      <c r="K5" s="100">
        <v>-7.2052000000000005E-2</v>
      </c>
      <c r="L5" s="100">
        <v>1.7301E-2</v>
      </c>
      <c r="M5" s="100">
        <v>0.22265599999999999</v>
      </c>
      <c r="N5" s="101">
        <v>8.2018999999999995E-2</v>
      </c>
    </row>
    <row r="6" spans="1:14" x14ac:dyDescent="0.2">
      <c r="I6" s="33">
        <v>2</v>
      </c>
      <c r="J6" s="100">
        <v>9.1335E-2</v>
      </c>
      <c r="K6" s="100">
        <v>2.5881999999999999E-2</v>
      </c>
      <c r="L6" s="100">
        <v>5.6462999999999999E-2</v>
      </c>
      <c r="M6" s="100">
        <v>1.278E-2</v>
      </c>
      <c r="N6" s="101">
        <v>-3.4985000000000002E-2</v>
      </c>
    </row>
    <row r="7" spans="1:14" x14ac:dyDescent="0.2">
      <c r="A7" s="102" t="s">
        <v>131</v>
      </c>
      <c r="G7" s="103" t="s">
        <v>132</v>
      </c>
      <c r="I7" s="33">
        <v>3</v>
      </c>
      <c r="J7" s="100">
        <v>-1.2876E-2</v>
      </c>
      <c r="K7" s="100">
        <v>-4.7705999999999998E-2</v>
      </c>
      <c r="L7" s="100">
        <v>2.2800999999999998E-2</v>
      </c>
      <c r="M7" s="100">
        <v>3.7850000000000002E-3</v>
      </c>
      <c r="N7" s="101">
        <v>1.6615999999999999E-2</v>
      </c>
    </row>
    <row r="8" spans="1:14" x14ac:dyDescent="0.2">
      <c r="A8" s="104" t="s">
        <v>123</v>
      </c>
      <c r="B8" s="96">
        <f>COVAR($J5:$J28,J$5:J$28)</f>
        <v>9.2193309835208338E-3</v>
      </c>
      <c r="C8" s="96">
        <f>COVAR($J5:$J28,K$5:K$28)</f>
        <v>-6.2951649883333325E-4</v>
      </c>
      <c r="D8" s="96">
        <f>COVAR($J5:$J28,L$5:L$28)</f>
        <v>2.9668648569791656E-4</v>
      </c>
      <c r="E8" s="96">
        <f>COVAR($J5:$J28,M$5:M$28)</f>
        <v>2.5777142163854161E-3</v>
      </c>
      <c r="F8" s="96">
        <f>COVAR($J5:$J28,N$5:N$28)</f>
        <v>1.1726945438749997E-3</v>
      </c>
      <c r="G8" s="105">
        <f>B15</f>
        <v>0.13231226902233076</v>
      </c>
      <c r="I8" s="33">
        <v>4</v>
      </c>
      <c r="J8" s="100">
        <v>-0.171957</v>
      </c>
      <c r="K8" s="100">
        <v>6.3414999999999999E-2</v>
      </c>
      <c r="L8" s="100">
        <v>0</v>
      </c>
      <c r="M8" s="100">
        <v>4.1008999999999997E-2</v>
      </c>
      <c r="N8" s="101">
        <v>-7.4963000000000002E-2</v>
      </c>
    </row>
    <row r="9" spans="1:14" x14ac:dyDescent="0.2">
      <c r="A9" s="104" t="s">
        <v>124</v>
      </c>
      <c r="B9" s="96">
        <f>COVAR($K5:$K28,J$5:J$28)</f>
        <v>-6.2951649883333325E-4</v>
      </c>
      <c r="C9" s="96">
        <f>COVAR($K5:$K28,K$5:K$28)</f>
        <v>3.4801935493055558E-3</v>
      </c>
      <c r="D9" s="96">
        <f>COVAR($K5:$K28,L$5:L$28)</f>
        <v>-4.0692131145833304E-5</v>
      </c>
      <c r="E9" s="96">
        <f>COVAR($K5:$K28,M$5:M$28)</f>
        <v>-5.5174346586805566E-4</v>
      </c>
      <c r="F9" s="96">
        <f>COVAR($K5:$K28,N$5:N$28)</f>
        <v>2.9442938638888874E-4</v>
      </c>
      <c r="G9" s="106">
        <f>C15</f>
        <v>0.30415060591068926</v>
      </c>
      <c r="I9" s="33">
        <v>5</v>
      </c>
      <c r="J9" s="100">
        <v>0.165572</v>
      </c>
      <c r="K9" s="100">
        <v>3.6697E-2</v>
      </c>
      <c r="L9" s="100">
        <v>5.0959999999999998E-3</v>
      </c>
      <c r="M9" s="100">
        <v>7.5758000000000006E-2</v>
      </c>
      <c r="N9" s="101">
        <v>-8.1040000000000001E-3</v>
      </c>
    </row>
    <row r="10" spans="1:14" x14ac:dyDescent="0.2">
      <c r="A10" s="104" t="s">
        <v>125</v>
      </c>
      <c r="B10" s="96">
        <f>COVAR($L5:$L28,J$5:J$28)</f>
        <v>2.9668648569791656E-4</v>
      </c>
      <c r="C10" s="96">
        <f>COVAR($L5:$L28,K$5:K$28)</f>
        <v>-4.0692131145833304E-5</v>
      </c>
      <c r="D10" s="96">
        <f>COVAR($L5:$L28,L$5:L$28)</f>
        <v>1.2702372848593753E-3</v>
      </c>
      <c r="E10" s="96">
        <f>COVAR($L5:$L28,M$5:M$28)</f>
        <v>5.5722903634895825E-4</v>
      </c>
      <c r="F10" s="96">
        <f>COVAR($L5:$L28,N$5:N$28)</f>
        <v>-1.4007737970833341E-4</v>
      </c>
      <c r="G10" s="106">
        <f>D15</f>
        <v>0.15815822620560832</v>
      </c>
      <c r="I10" s="33">
        <v>6</v>
      </c>
      <c r="J10" s="100">
        <v>-7.8919999999999997E-3</v>
      </c>
      <c r="K10" s="100">
        <v>1.3717E-2</v>
      </c>
      <c r="L10" s="100">
        <v>2.2436000000000001E-2</v>
      </c>
      <c r="M10" s="100">
        <v>6.8168999999999993E-2</v>
      </c>
      <c r="N10" s="101">
        <v>5.4455000000000003E-2</v>
      </c>
    </row>
    <row r="11" spans="1:14" x14ac:dyDescent="0.2">
      <c r="A11" s="104" t="s">
        <v>126</v>
      </c>
      <c r="B11" s="96">
        <f>COVAR($M5:$M28,J$5:J$28)</f>
        <v>2.5777142163854161E-3</v>
      </c>
      <c r="C11" s="96">
        <f>COVAR($M5:$M28,K$5:K$28)</f>
        <v>-5.5174346586805566E-4</v>
      </c>
      <c r="D11" s="96">
        <f>COVAR($M5:$M28,L$5:L$28)</f>
        <v>5.5722903634895825E-4</v>
      </c>
      <c r="E11" s="96">
        <f>COVAR($M5:$M28,M$5:M$28)</f>
        <v>6.5979367614149324E-3</v>
      </c>
      <c r="F11" s="96">
        <f>COVAR($M5:$M28,N$5:N$28)</f>
        <v>1.7191114982361103E-3</v>
      </c>
      <c r="G11" s="106">
        <f>E15</f>
        <v>0.22458772597510382</v>
      </c>
      <c r="I11" s="33">
        <v>7</v>
      </c>
      <c r="J11" s="100">
        <v>-4.9091000000000003E-2</v>
      </c>
      <c r="K11" s="100">
        <v>5.9603000000000003E-2</v>
      </c>
      <c r="L11" s="100">
        <v>6.5831000000000001E-2</v>
      </c>
      <c r="M11" s="100">
        <v>-7.1429000000000006E-2</v>
      </c>
      <c r="N11" s="101">
        <v>-8.6071999999999996E-2</v>
      </c>
    </row>
    <row r="12" spans="1:14" x14ac:dyDescent="0.2">
      <c r="A12" s="104" t="s">
        <v>127</v>
      </c>
      <c r="B12" s="96">
        <f>COVAR($N5:$N28,J$5:J$28)</f>
        <v>1.1726945438749997E-3</v>
      </c>
      <c r="C12" s="96">
        <f>COVAR($N5:$N28,K$5:K$28)</f>
        <v>2.9442938638888874E-4</v>
      </c>
      <c r="D12" s="96">
        <f>COVAR($N5:$N28,L$5:L$28)</f>
        <v>-1.4007737970833341E-4</v>
      </c>
      <c r="E12" s="96">
        <f>COVAR($N5:$N28,M$5:M$28)</f>
        <v>1.7191114982361103E-3</v>
      </c>
      <c r="F12" s="96">
        <f>COVAR($N5:$N28,N$5:N$28)</f>
        <v>2.3889405891388891E-3</v>
      </c>
      <c r="G12" s="107">
        <f>F15</f>
        <v>0.180791172886268</v>
      </c>
      <c r="I12" s="33">
        <v>8</v>
      </c>
      <c r="J12" s="100">
        <v>0.22966500000000001</v>
      </c>
      <c r="K12" s="100">
        <v>-2.0833000000000001E-2</v>
      </c>
      <c r="L12" s="100">
        <v>8.1180000000000002E-3</v>
      </c>
      <c r="M12" s="100">
        <v>-2.5641000000000001E-2</v>
      </c>
      <c r="N12" s="101">
        <v>1.7122999999999999E-2</v>
      </c>
    </row>
    <row r="13" spans="1:14" x14ac:dyDescent="0.2">
      <c r="I13" s="33">
        <v>9</v>
      </c>
      <c r="J13" s="100">
        <v>0.10116700000000001</v>
      </c>
      <c r="K13" s="100">
        <v>6.8089999999999999E-3</v>
      </c>
      <c r="L13" s="100">
        <v>2.3598999999999998E-2</v>
      </c>
      <c r="M13" s="100">
        <v>0.12631600000000001</v>
      </c>
      <c r="N13" s="101">
        <v>-5.1019999999999998E-3</v>
      </c>
    </row>
    <row r="14" spans="1:14" x14ac:dyDescent="0.2">
      <c r="A14" s="108" t="s">
        <v>132</v>
      </c>
      <c r="I14" s="33">
        <v>10</v>
      </c>
      <c r="J14" s="100">
        <v>-0.1053</v>
      </c>
      <c r="K14" s="100">
        <v>-5.1282000000000001E-2</v>
      </c>
      <c r="L14" s="100">
        <v>8.6459999999999992E-3</v>
      </c>
      <c r="M14" s="100">
        <v>0.16406200000000001</v>
      </c>
      <c r="N14" s="101">
        <v>8.3761000000000002E-2</v>
      </c>
    </row>
    <row r="15" spans="1:14" x14ac:dyDescent="0.2">
      <c r="B15" s="7">
        <v>0.13231226902233076</v>
      </c>
      <c r="C15" s="109">
        <v>0.30415060591068926</v>
      </c>
      <c r="D15" s="109">
        <v>0.15815822620560832</v>
      </c>
      <c r="E15" s="109">
        <v>0.22458772597510382</v>
      </c>
      <c r="F15" s="8">
        <v>0.180791172886268</v>
      </c>
      <c r="G15" s="110">
        <f>SUM(B15:F15)</f>
        <v>1.0000000000000002</v>
      </c>
      <c r="I15" s="33">
        <v>11</v>
      </c>
      <c r="J15" s="100">
        <v>-2.7668000000000002E-2</v>
      </c>
      <c r="K15" s="100">
        <v>4.7296999999999999E-2</v>
      </c>
      <c r="L15" s="100">
        <v>-2.9256999999999998E-2</v>
      </c>
      <c r="M15" s="100">
        <v>-5.5927999999999999E-2</v>
      </c>
      <c r="N15" s="101">
        <v>4.8896000000000002E-2</v>
      </c>
    </row>
    <row r="16" spans="1:14" x14ac:dyDescent="0.2">
      <c r="I16" s="33">
        <v>12</v>
      </c>
      <c r="J16" s="100">
        <v>8.1300000000000001E-3</v>
      </c>
      <c r="K16" s="100">
        <v>-1.2473E-2</v>
      </c>
      <c r="L16" s="100">
        <v>8.9289999999999994E-3</v>
      </c>
      <c r="M16" s="100">
        <v>1.3270000000000001E-2</v>
      </c>
      <c r="N16" s="101">
        <v>8.4976999999999997E-2</v>
      </c>
    </row>
    <row r="17" spans="1:14" x14ac:dyDescent="0.2">
      <c r="A17" s="108" t="s">
        <v>53</v>
      </c>
      <c r="I17" s="33">
        <v>13</v>
      </c>
      <c r="J17" s="100">
        <v>5.3226000000000002E-2</v>
      </c>
      <c r="K17" s="100">
        <v>0.11894299999999999</v>
      </c>
      <c r="L17" s="100">
        <v>-8.8500000000000002E-3</v>
      </c>
      <c r="M17" s="100">
        <v>0.15493000000000001</v>
      </c>
      <c r="N17" s="101">
        <v>9.7902000000000003E-2</v>
      </c>
    </row>
    <row r="18" spans="1:14" x14ac:dyDescent="0.2">
      <c r="B18" s="111">
        <f t="shared" ref="B18:F22" si="0">B$15*B8*$G8</f>
        <v>1.6139855468054866E-4</v>
      </c>
      <c r="C18" s="111">
        <f t="shared" si="0"/>
        <v>-2.533354231110361E-5</v>
      </c>
      <c r="D18" s="111">
        <f t="shared" si="0"/>
        <v>6.2085426247044904E-6</v>
      </c>
      <c r="E18" s="111">
        <f t="shared" si="0"/>
        <v>7.6598612288582223E-5</v>
      </c>
      <c r="F18" s="111">
        <f t="shared" si="0"/>
        <v>2.8051897543887624E-5</v>
      </c>
      <c r="I18" s="33">
        <v>14</v>
      </c>
      <c r="J18" s="100">
        <v>5.364E-2</v>
      </c>
      <c r="K18" s="100">
        <v>1.9689999999999998E-3</v>
      </c>
      <c r="L18" s="100">
        <v>-6.9167000000000006E-2</v>
      </c>
      <c r="M18" s="100">
        <v>-7.3171E-2</v>
      </c>
      <c r="N18" s="101">
        <v>-3.8219999999999999E-3</v>
      </c>
    </row>
    <row r="19" spans="1:14" x14ac:dyDescent="0.2">
      <c r="B19" s="111">
        <f t="shared" si="0"/>
        <v>-2.533354231110361E-5</v>
      </c>
      <c r="C19" s="111">
        <f t="shared" si="0"/>
        <v>3.2194432172393249E-4</v>
      </c>
      <c r="D19" s="111">
        <f t="shared" si="0"/>
        <v>-1.9574510347050375E-6</v>
      </c>
      <c r="E19" s="111">
        <f t="shared" si="0"/>
        <v>-3.7688764640418666E-5</v>
      </c>
      <c r="F19" s="111">
        <f t="shared" si="0"/>
        <v>1.6190007953501589E-5</v>
      </c>
      <c r="I19" s="33">
        <v>15</v>
      </c>
      <c r="J19" s="100">
        <v>-1.8182E-2</v>
      </c>
      <c r="K19" s="100">
        <v>-4.4794E-2</v>
      </c>
      <c r="L19" s="100">
        <v>-6.4725000000000005E-2</v>
      </c>
      <c r="M19" s="100">
        <v>-8.6403999999999995E-2</v>
      </c>
      <c r="N19" s="101">
        <v>-1.5464E-2</v>
      </c>
    </row>
    <row r="20" spans="1:14" x14ac:dyDescent="0.2">
      <c r="B20" s="111">
        <f t="shared" si="0"/>
        <v>6.2085426247044904E-6</v>
      </c>
      <c r="C20" s="111">
        <f t="shared" si="0"/>
        <v>-1.9574510347050371E-6</v>
      </c>
      <c r="D20" s="111">
        <f t="shared" si="0"/>
        <v>3.1773746585250357E-5</v>
      </c>
      <c r="E20" s="111">
        <f t="shared" si="0"/>
        <v>1.9792996238747547E-5</v>
      </c>
      <c r="F20" s="111">
        <f t="shared" si="0"/>
        <v>-4.0053181357215016E-6</v>
      </c>
      <c r="I20" s="33">
        <v>16</v>
      </c>
      <c r="J20" s="100">
        <v>-9.5556000000000002E-2</v>
      </c>
      <c r="K20" s="100">
        <v>4.3659000000000003E-2</v>
      </c>
      <c r="L20" s="100">
        <v>1.3840999999999999E-2</v>
      </c>
      <c r="M20" s="100">
        <v>-7.9518000000000005E-2</v>
      </c>
      <c r="N20" s="101">
        <v>3.5340000000000003E-2</v>
      </c>
    </row>
    <row r="21" spans="1:14" x14ac:dyDescent="0.2">
      <c r="B21" s="111">
        <f t="shared" si="0"/>
        <v>7.6598612288582236E-5</v>
      </c>
      <c r="C21" s="111">
        <f t="shared" si="0"/>
        <v>-3.7688764640418666E-5</v>
      </c>
      <c r="D21" s="111">
        <f t="shared" si="0"/>
        <v>1.9792996238747547E-5</v>
      </c>
      <c r="E21" s="111">
        <f t="shared" si="0"/>
        <v>3.327975989220076E-4</v>
      </c>
      <c r="F21" s="111">
        <f t="shared" si="0"/>
        <v>6.9801906577051973E-5</v>
      </c>
      <c r="I21" s="33">
        <v>17</v>
      </c>
      <c r="J21" s="100">
        <v>2.4590000000000001E-2</v>
      </c>
      <c r="K21" s="100">
        <v>8.7649000000000005E-2</v>
      </c>
      <c r="L21" s="100">
        <v>2.594E-3</v>
      </c>
      <c r="M21" s="100">
        <v>3.6649000000000001E-2</v>
      </c>
      <c r="N21" s="101">
        <v>2.402E-2</v>
      </c>
    </row>
    <row r="22" spans="1:14" x14ac:dyDescent="0.2">
      <c r="B22" s="111">
        <f t="shared" si="0"/>
        <v>2.8051897543887621E-5</v>
      </c>
      <c r="C22" s="111">
        <f t="shared" si="0"/>
        <v>1.6190007953501589E-5</v>
      </c>
      <c r="D22" s="111">
        <f t="shared" si="0"/>
        <v>-4.0053181357215016E-6</v>
      </c>
      <c r="E22" s="111">
        <f t="shared" si="0"/>
        <v>6.9801906577051973E-5</v>
      </c>
      <c r="F22" s="111">
        <f t="shared" si="0"/>
        <v>7.808359386386938E-5</v>
      </c>
      <c r="I22" s="33">
        <v>18</v>
      </c>
      <c r="J22" s="100">
        <v>-6.4000000000000001E-2</v>
      </c>
      <c r="K22" s="100">
        <v>-3.2600999999999998E-2</v>
      </c>
      <c r="L22" s="100">
        <v>-1.3793E-2</v>
      </c>
      <c r="M22" s="100">
        <v>-3.5353999999999997E-2</v>
      </c>
      <c r="N22" s="101">
        <v>-2.7362999999999998E-2</v>
      </c>
    </row>
    <row r="23" spans="1:14" x14ac:dyDescent="0.2">
      <c r="I23" s="33">
        <v>19</v>
      </c>
      <c r="J23" s="100">
        <v>1.3932E-2</v>
      </c>
      <c r="K23" s="100">
        <v>5.7361000000000002E-2</v>
      </c>
      <c r="L23" s="100">
        <v>6.9930000000000006E-2</v>
      </c>
      <c r="M23" s="100">
        <v>1.3158E-2</v>
      </c>
      <c r="N23" s="101">
        <v>4.6036000000000001E-2</v>
      </c>
    </row>
    <row r="24" spans="1:14" x14ac:dyDescent="0.2">
      <c r="A24" s="112" t="s">
        <v>133</v>
      </c>
      <c r="B24" s="113" t="s">
        <v>134</v>
      </c>
      <c r="C24" s="114">
        <f>SUM(B18:F22)</f>
        <v>1.2213155899846615E-3</v>
      </c>
      <c r="D24" s="115"/>
      <c r="E24" s="115" t="s">
        <v>135</v>
      </c>
      <c r="F24" s="116">
        <v>1.5E-3</v>
      </c>
      <c r="I24" s="33">
        <v>20</v>
      </c>
      <c r="J24" s="100">
        <v>0.109705</v>
      </c>
      <c r="K24" s="100">
        <v>8.6799000000000001E-2</v>
      </c>
      <c r="L24" s="100">
        <v>2.5881999999999999E-2</v>
      </c>
      <c r="M24" s="100">
        <v>-2.5969999999999999E-3</v>
      </c>
      <c r="N24" s="101">
        <v>5.5011999999999998E-2</v>
      </c>
    </row>
    <row r="25" spans="1:14" x14ac:dyDescent="0.2">
      <c r="A25" s="117"/>
      <c r="B25" s="115"/>
      <c r="C25" s="115"/>
      <c r="D25" s="115"/>
      <c r="E25" s="115"/>
      <c r="F25" s="115"/>
      <c r="I25" s="33">
        <v>21</v>
      </c>
      <c r="J25" s="100">
        <v>-6.4639000000000002E-2</v>
      </c>
      <c r="K25" s="100">
        <v>5.0250000000000003E-2</v>
      </c>
      <c r="L25" s="100">
        <v>6.4520000000000003E-3</v>
      </c>
      <c r="M25" s="100">
        <v>-5.9895999999999998E-2</v>
      </c>
      <c r="N25" s="101">
        <v>-3.5010000000000002E-3</v>
      </c>
    </row>
    <row r="26" spans="1:14" x14ac:dyDescent="0.2">
      <c r="A26" s="112" t="s">
        <v>136</v>
      </c>
      <c r="B26" s="113" t="s">
        <v>137</v>
      </c>
      <c r="C26" s="118">
        <f>SUMPRODUCT(B15:F15,B4:F4)</f>
        <v>1.5000000000000003E-2</v>
      </c>
      <c r="D26" s="115"/>
      <c r="E26" s="115" t="s">
        <v>138</v>
      </c>
      <c r="F26" s="119">
        <v>1.4999999999999999E-2</v>
      </c>
      <c r="I26" s="33">
        <v>22</v>
      </c>
      <c r="J26" s="100">
        <v>1.1138E-2</v>
      </c>
      <c r="K26" s="100">
        <v>-6.0703E-2</v>
      </c>
      <c r="L26" s="100">
        <v>1.6025999999999999E-2</v>
      </c>
      <c r="M26" s="100">
        <v>8.3565E-2</v>
      </c>
      <c r="N26" s="101">
        <v>-3.9813000000000001E-2</v>
      </c>
    </row>
    <row r="27" spans="1:14" x14ac:dyDescent="0.2">
      <c r="I27" s="33">
        <v>23</v>
      </c>
      <c r="J27" s="100">
        <v>1.6097E-2</v>
      </c>
      <c r="K27" s="100">
        <v>-0.12925200000000001</v>
      </c>
      <c r="L27" s="100">
        <v>4.0757000000000002E-2</v>
      </c>
      <c r="M27" s="100">
        <v>-2.5709999999999999E-3</v>
      </c>
      <c r="N27" s="101">
        <v>-3.4146000000000003E-2</v>
      </c>
    </row>
    <row r="28" spans="1:14" x14ac:dyDescent="0.2">
      <c r="I28" s="42">
        <v>24</v>
      </c>
      <c r="J28" s="120">
        <v>1.1880999999999999E-2</v>
      </c>
      <c r="K28" s="120">
        <v>6.0937999999999999E-2</v>
      </c>
      <c r="L28" s="120">
        <v>-6.4417000000000002E-2</v>
      </c>
      <c r="M28" s="120">
        <v>1.8557000000000001E-2</v>
      </c>
      <c r="N28" s="121">
        <v>7.6340000000000002E-3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B28"/>
  <sheetViews>
    <sheetView workbookViewId="0">
      <selection activeCell="B14" sqref="B14"/>
    </sheetView>
  </sheetViews>
  <sheetFormatPr defaultRowHeight="12.75" x14ac:dyDescent="0.2"/>
  <cols>
    <col min="1" max="1" width="8" customWidth="1"/>
    <col min="2" max="2" width="7.5703125" bestFit="1" customWidth="1"/>
  </cols>
  <sheetData>
    <row r="1" spans="1:2" x14ac:dyDescent="0.2">
      <c r="A1" s="122" t="s">
        <v>134</v>
      </c>
      <c r="B1" s="122" t="s">
        <v>137</v>
      </c>
    </row>
    <row r="2" spans="1:2" x14ac:dyDescent="0.2">
      <c r="A2" s="123">
        <v>6.4999999999999997E-4</v>
      </c>
      <c r="B2" s="126">
        <v>1.0408860452318244E-2</v>
      </c>
    </row>
    <row r="3" spans="1:2" x14ac:dyDescent="0.2">
      <c r="A3" s="124">
        <v>1.0499999999999999E-3</v>
      </c>
      <c r="B3" s="127">
        <v>1.4151316741173148E-2</v>
      </c>
    </row>
    <row r="4" spans="1:2" x14ac:dyDescent="0.2">
      <c r="A4" s="124">
        <v>1.4499999999999999E-3</v>
      </c>
      <c r="B4" s="127">
        <v>1.5956033026258736E-2</v>
      </c>
    </row>
    <row r="5" spans="1:2" x14ac:dyDescent="0.2">
      <c r="A5" s="124">
        <v>1.8499999999999999E-3</v>
      </c>
      <c r="B5" s="127">
        <v>1.7343705782744249E-2</v>
      </c>
    </row>
    <row r="6" spans="1:2" x14ac:dyDescent="0.2">
      <c r="A6" s="124">
        <v>2.2499999999999998E-3</v>
      </c>
      <c r="B6" s="127">
        <v>1.8380071606134616E-2</v>
      </c>
    </row>
    <row r="7" spans="1:2" x14ac:dyDescent="0.2">
      <c r="A7" s="124">
        <v>2.6499999999999996E-3</v>
      </c>
      <c r="B7" s="127">
        <v>1.9172421980707798E-2</v>
      </c>
    </row>
    <row r="8" spans="1:2" x14ac:dyDescent="0.2">
      <c r="A8" s="124">
        <v>3.0499999999999998E-3</v>
      </c>
      <c r="B8" s="127">
        <v>1.9798590281191145E-2</v>
      </c>
    </row>
    <row r="9" spans="1:2" x14ac:dyDescent="0.2">
      <c r="A9" s="124">
        <v>3.4499999999999999E-3</v>
      </c>
      <c r="B9" s="127">
        <v>2.0331617535853087E-2</v>
      </c>
    </row>
    <row r="10" spans="1:2" x14ac:dyDescent="0.2">
      <c r="A10" s="124">
        <v>3.8500000000000001E-3</v>
      </c>
      <c r="B10" s="127">
        <v>2.0803354941241053E-2</v>
      </c>
    </row>
    <row r="11" spans="1:2" x14ac:dyDescent="0.2">
      <c r="A11" s="124">
        <v>4.2500000000000003E-3</v>
      </c>
      <c r="B11" s="127">
        <v>2.1231608698699257E-2</v>
      </c>
    </row>
    <row r="12" spans="1:2" x14ac:dyDescent="0.2">
      <c r="A12" s="124">
        <v>4.6500000000000005E-3</v>
      </c>
      <c r="B12" s="127">
        <v>2.1626020438580702E-2</v>
      </c>
    </row>
    <row r="13" spans="1:2" x14ac:dyDescent="0.2">
      <c r="A13" s="125">
        <v>5.0500000000000007E-3</v>
      </c>
      <c r="B13" s="128">
        <v>2.1993848308496156E-2</v>
      </c>
    </row>
    <row r="15" spans="1:2" x14ac:dyDescent="0.2">
      <c r="A15" s="122" t="s">
        <v>137</v>
      </c>
      <c r="B15" s="122" t="s">
        <v>134</v>
      </c>
    </row>
    <row r="16" spans="1:2" x14ac:dyDescent="0.2">
      <c r="A16" s="129">
        <v>9.9999999999999985E-3</v>
      </c>
      <c r="B16" s="132">
        <v>6.4170184069642789E-4</v>
      </c>
    </row>
    <row r="17" spans="1:2" x14ac:dyDescent="0.2">
      <c r="A17" s="130">
        <v>1.0999999999999998E-2</v>
      </c>
      <c r="B17" s="133">
        <v>6.7464257032111058E-4</v>
      </c>
    </row>
    <row r="18" spans="1:2" x14ac:dyDescent="0.2">
      <c r="A18" s="130">
        <v>1.1999999999999997E-2</v>
      </c>
      <c r="B18" s="133">
        <v>7.4924610194887541E-4</v>
      </c>
    </row>
    <row r="19" spans="1:2" x14ac:dyDescent="0.2">
      <c r="A19" s="130">
        <v>1.2999999999999996E-2</v>
      </c>
      <c r="B19" s="133">
        <v>8.6522611576872173E-4</v>
      </c>
    </row>
    <row r="20" spans="1:2" x14ac:dyDescent="0.2">
      <c r="A20" s="130">
        <v>1.3999999999999995E-2</v>
      </c>
      <c r="B20" s="133">
        <v>1.0225826117806506E-3</v>
      </c>
    </row>
    <row r="21" spans="1:2" x14ac:dyDescent="0.2">
      <c r="A21" s="130">
        <v>1.4999999999999994E-2</v>
      </c>
      <c r="B21" s="133">
        <v>1.2213155899846615E-3</v>
      </c>
    </row>
    <row r="22" spans="1:2" x14ac:dyDescent="0.2">
      <c r="A22" s="130">
        <v>1.5999999999999993E-2</v>
      </c>
      <c r="B22" s="133">
        <v>1.4614250503807542E-3</v>
      </c>
    </row>
    <row r="23" spans="1:2" x14ac:dyDescent="0.2">
      <c r="A23" s="130">
        <v>1.6999999999999994E-2</v>
      </c>
      <c r="B23" s="133">
        <v>1.7429109929689279E-3</v>
      </c>
    </row>
    <row r="24" spans="1:2" x14ac:dyDescent="0.2">
      <c r="A24" s="130">
        <v>1.7999999999999995E-2</v>
      </c>
      <c r="B24" s="133">
        <v>2.0891103214038262E-3</v>
      </c>
    </row>
    <row r="25" spans="1:2" x14ac:dyDescent="0.2">
      <c r="A25" s="130">
        <v>1.8999999999999996E-2</v>
      </c>
      <c r="B25" s="133">
        <v>2.5531273709883144E-3</v>
      </c>
    </row>
    <row r="26" spans="1:2" x14ac:dyDescent="0.2">
      <c r="A26" s="130">
        <v>1.9999999999999997E-2</v>
      </c>
      <c r="B26" s="133">
        <v>3.1946260936570755E-3</v>
      </c>
    </row>
    <row r="27" spans="1:2" x14ac:dyDescent="0.2">
      <c r="A27" s="130">
        <v>2.0999999999999998E-2</v>
      </c>
      <c r="B27" s="133">
        <v>4.0291674680372255E-3</v>
      </c>
    </row>
    <row r="28" spans="1:2" x14ac:dyDescent="0.2">
      <c r="A28" s="131">
        <v>2.1999999999999999E-2</v>
      </c>
      <c r="B28" s="134">
        <v>5.0567514941287734E-3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7"/>
  <sheetViews>
    <sheetView showGridLines="0" workbookViewId="0">
      <selection activeCell="N18" sqref="N18"/>
    </sheetView>
  </sheetViews>
  <sheetFormatPr defaultRowHeight="15" x14ac:dyDescent="0.25"/>
  <cols>
    <col min="1" max="1" width="5.7109375" style="88" customWidth="1"/>
    <col min="2" max="3" width="11.7109375" style="88" customWidth="1"/>
    <col min="4" max="11" width="9.140625" style="88"/>
    <col min="12" max="12" width="5.7109375" style="88" customWidth="1"/>
    <col min="13" max="16384" width="9.140625" style="88"/>
  </cols>
  <sheetData>
    <row r="2" spans="1:12" x14ac:dyDescent="0.25">
      <c r="A2" s="137"/>
      <c r="B2" s="137"/>
      <c r="C2" s="137"/>
      <c r="D2" s="137"/>
      <c r="E2" s="137"/>
      <c r="F2" s="137"/>
      <c r="G2" s="137"/>
      <c r="H2" s="137"/>
      <c r="I2" s="137"/>
      <c r="J2" s="137"/>
      <c r="K2" s="137"/>
      <c r="L2" s="137"/>
    </row>
    <row r="3" spans="1:12" x14ac:dyDescent="0.25">
      <c r="A3" s="137"/>
      <c r="B3" s="137"/>
      <c r="C3" s="137"/>
      <c r="D3" s="137"/>
      <c r="E3" s="137"/>
      <c r="F3" s="137"/>
      <c r="G3" s="137"/>
      <c r="H3" s="137"/>
      <c r="I3" s="137"/>
      <c r="J3" s="137"/>
      <c r="K3" s="137"/>
      <c r="L3" s="137"/>
    </row>
    <row r="4" spans="1:12" x14ac:dyDescent="0.25">
      <c r="A4" s="137"/>
      <c r="B4" s="138" t="s">
        <v>110</v>
      </c>
      <c r="C4" s="139" t="s">
        <v>90</v>
      </c>
      <c r="D4" s="137"/>
      <c r="E4" s="137"/>
      <c r="F4" s="137"/>
      <c r="G4" s="137"/>
      <c r="H4" s="137"/>
      <c r="I4" s="137"/>
      <c r="J4" s="137"/>
      <c r="K4" s="137"/>
      <c r="L4" s="137"/>
    </row>
    <row r="5" spans="1:12" x14ac:dyDescent="0.25">
      <c r="A5" s="137"/>
      <c r="B5" s="135">
        <v>10000</v>
      </c>
      <c r="C5" s="136">
        <v>69662.103562491364</v>
      </c>
      <c r="D5" s="137"/>
      <c r="E5" s="137"/>
      <c r="F5" s="137"/>
      <c r="G5" s="137"/>
      <c r="H5" s="137"/>
      <c r="I5" s="137"/>
      <c r="J5" s="137"/>
      <c r="K5" s="137"/>
      <c r="L5" s="137"/>
    </row>
    <row r="6" spans="1:12" x14ac:dyDescent="0.25">
      <c r="A6" s="137"/>
      <c r="B6" s="135">
        <v>11000</v>
      </c>
      <c r="C6" s="136">
        <v>69882.302631105616</v>
      </c>
      <c r="D6" s="137"/>
      <c r="E6" s="137"/>
      <c r="F6" s="137"/>
      <c r="G6" s="137"/>
      <c r="H6" s="137"/>
      <c r="I6" s="137"/>
      <c r="J6" s="137"/>
      <c r="K6" s="137"/>
      <c r="L6" s="137"/>
    </row>
    <row r="7" spans="1:12" x14ac:dyDescent="0.25">
      <c r="A7" s="137"/>
      <c r="B7" s="135">
        <v>12000</v>
      </c>
      <c r="C7" s="136">
        <v>70059.647364882345</v>
      </c>
      <c r="D7" s="137"/>
      <c r="E7" s="137"/>
      <c r="F7" s="137"/>
      <c r="G7" s="137"/>
      <c r="H7" s="137"/>
      <c r="I7" s="137"/>
      <c r="J7" s="137"/>
      <c r="K7" s="137"/>
      <c r="L7" s="137"/>
    </row>
    <row r="8" spans="1:12" x14ac:dyDescent="0.25">
      <c r="A8" s="137"/>
      <c r="B8" s="135">
        <v>13000</v>
      </c>
      <c r="C8" s="136">
        <v>70198.358927240217</v>
      </c>
      <c r="D8" s="137"/>
      <c r="E8" s="137"/>
      <c r="F8" s="137"/>
      <c r="G8" s="137"/>
      <c r="H8" s="137"/>
      <c r="I8" s="137"/>
      <c r="J8" s="137"/>
      <c r="K8" s="137"/>
      <c r="L8" s="137"/>
    </row>
    <row r="9" spans="1:12" x14ac:dyDescent="0.25">
      <c r="A9" s="137"/>
      <c r="B9" s="135">
        <v>14000</v>
      </c>
      <c r="C9" s="136">
        <v>70302.007898429802</v>
      </c>
      <c r="D9" s="137"/>
      <c r="E9" s="137"/>
      <c r="F9" s="137"/>
      <c r="G9" s="137"/>
      <c r="H9" s="137"/>
      <c r="I9" s="137"/>
      <c r="J9" s="137"/>
      <c r="K9" s="137"/>
      <c r="L9" s="137"/>
    </row>
    <row r="10" spans="1:12" x14ac:dyDescent="0.25">
      <c r="A10" s="137"/>
      <c r="B10" s="135">
        <v>15000</v>
      </c>
      <c r="C10" s="136">
        <v>70373.646558202221</v>
      </c>
      <c r="D10" s="137"/>
      <c r="E10" s="137"/>
      <c r="F10" s="137"/>
      <c r="G10" s="137"/>
      <c r="H10" s="137"/>
      <c r="I10" s="137"/>
      <c r="J10" s="137"/>
      <c r="K10" s="137"/>
      <c r="L10" s="137"/>
    </row>
    <row r="11" spans="1:12" x14ac:dyDescent="0.25">
      <c r="A11" s="137"/>
      <c r="B11" s="135">
        <v>16000</v>
      </c>
      <c r="C11" s="136">
        <v>70415.908473106567</v>
      </c>
      <c r="D11" s="137"/>
      <c r="E11" s="137"/>
      <c r="F11" s="137"/>
      <c r="G11" s="137"/>
      <c r="H11" s="137"/>
      <c r="I11" s="137"/>
      <c r="J11" s="137"/>
      <c r="K11" s="137"/>
      <c r="L11" s="137"/>
    </row>
    <row r="12" spans="1:12" x14ac:dyDescent="0.25">
      <c r="A12" s="137"/>
      <c r="B12" s="140">
        <v>17000</v>
      </c>
      <c r="C12" s="141">
        <v>70431.084754208045</v>
      </c>
      <c r="D12" s="137"/>
      <c r="E12" s="137"/>
      <c r="F12" s="137"/>
      <c r="G12" s="137"/>
      <c r="H12" s="137"/>
      <c r="I12" s="137"/>
      <c r="J12" s="137"/>
      <c r="K12" s="137"/>
      <c r="L12" s="137"/>
    </row>
    <row r="13" spans="1:12" x14ac:dyDescent="0.25">
      <c r="A13" s="137"/>
      <c r="B13" s="135">
        <v>18000</v>
      </c>
      <c r="C13" s="136">
        <v>70421.183336377842</v>
      </c>
      <c r="D13" s="137"/>
      <c r="E13" s="137"/>
      <c r="F13" s="137"/>
      <c r="G13" s="137"/>
      <c r="H13" s="137"/>
      <c r="I13" s="137"/>
      <c r="J13" s="137"/>
      <c r="K13" s="137"/>
      <c r="L13" s="137"/>
    </row>
    <row r="14" spans="1:12" x14ac:dyDescent="0.25">
      <c r="A14" s="137"/>
      <c r="B14" s="135">
        <v>19000</v>
      </c>
      <c r="C14" s="136">
        <v>70387.975682763194</v>
      </c>
      <c r="D14" s="137"/>
      <c r="E14" s="137"/>
      <c r="F14" s="137"/>
      <c r="G14" s="137"/>
      <c r="H14" s="137"/>
      <c r="I14" s="137"/>
      <c r="J14" s="137"/>
      <c r="K14" s="137"/>
      <c r="L14" s="137"/>
    </row>
    <row r="15" spans="1:12" x14ac:dyDescent="0.25">
      <c r="A15" s="137"/>
      <c r="B15" s="135">
        <v>20000</v>
      </c>
      <c r="C15" s="136">
        <v>70333.034028703085</v>
      </c>
      <c r="D15" s="137"/>
      <c r="E15" s="137"/>
      <c r="F15" s="137"/>
      <c r="G15" s="137"/>
      <c r="H15" s="137"/>
      <c r="I15" s="137"/>
      <c r="J15" s="137"/>
      <c r="K15" s="137"/>
      <c r="L15" s="137"/>
    </row>
    <row r="16" spans="1:12" x14ac:dyDescent="0.25">
      <c r="A16" s="137"/>
      <c r="B16" s="137"/>
      <c r="C16" s="137"/>
      <c r="D16" s="137"/>
      <c r="E16" s="137"/>
      <c r="F16" s="137"/>
      <c r="G16" s="137"/>
      <c r="H16" s="137"/>
      <c r="I16" s="137"/>
      <c r="J16" s="137"/>
      <c r="K16" s="137"/>
      <c r="L16" s="137"/>
    </row>
    <row r="17" spans="1:12" x14ac:dyDescent="0.25">
      <c r="A17" s="137"/>
      <c r="B17" s="137"/>
      <c r="C17" s="137"/>
      <c r="D17" s="137"/>
      <c r="E17" s="137"/>
      <c r="F17" s="137"/>
      <c r="G17" s="137"/>
      <c r="H17" s="137"/>
      <c r="I17" s="137"/>
      <c r="J17" s="137"/>
      <c r="K17" s="137"/>
      <c r="L17" s="137"/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J38"/>
  <sheetViews>
    <sheetView workbookViewId="0">
      <selection activeCell="A4" sqref="A4"/>
    </sheetView>
  </sheetViews>
  <sheetFormatPr defaultColWidth="8.85546875" defaultRowHeight="12.75" x14ac:dyDescent="0.2"/>
  <cols>
    <col min="1" max="1" width="15" style="54" customWidth="1"/>
    <col min="2" max="2" width="14" style="54" customWidth="1"/>
    <col min="3" max="3" width="9.7109375" style="54" customWidth="1"/>
    <col min="4" max="7" width="10.42578125" style="54" customWidth="1"/>
    <col min="8" max="8" width="9.7109375" style="54" customWidth="1"/>
    <col min="9" max="9" width="3.42578125" style="54" customWidth="1"/>
    <col min="10" max="10" width="13.28515625" style="54" customWidth="1"/>
    <col min="11" max="16384" width="8.85546875" style="54"/>
  </cols>
  <sheetData>
    <row r="1" spans="1:10" ht="15.75" x14ac:dyDescent="0.25">
      <c r="A1" s="53" t="s">
        <v>65</v>
      </c>
      <c r="B1"/>
      <c r="C1"/>
    </row>
    <row r="2" spans="1:10" x14ac:dyDescent="0.2">
      <c r="A2" s="55" t="s">
        <v>66</v>
      </c>
      <c r="B2" s="5"/>
      <c r="C2" s="5"/>
      <c r="D2" s="5"/>
      <c r="E2" s="5"/>
      <c r="F2" s="5"/>
      <c r="G2" s="5"/>
      <c r="H2" s="5"/>
    </row>
    <row r="3" spans="1:10" x14ac:dyDescent="0.2">
      <c r="A3" s="56">
        <v>42370</v>
      </c>
      <c r="B3" s="5"/>
      <c r="C3" s="5"/>
      <c r="D3" s="5"/>
      <c r="E3" s="5"/>
      <c r="F3" s="5"/>
      <c r="G3" s="5"/>
      <c r="H3" s="5"/>
    </row>
    <row r="4" spans="1:10" x14ac:dyDescent="0.2">
      <c r="A4" s="5"/>
      <c r="B4" s="5"/>
      <c r="C4" s="5"/>
      <c r="D4" s="5"/>
      <c r="E4" s="5"/>
      <c r="F4" s="5"/>
      <c r="G4" s="5"/>
      <c r="H4" s="5"/>
    </row>
    <row r="5" spans="1:10" x14ac:dyDescent="0.2">
      <c r="A5" s="5" t="s">
        <v>67</v>
      </c>
      <c r="B5" s="5"/>
      <c r="C5" s="5"/>
      <c r="D5" s="5"/>
      <c r="E5" s="5"/>
      <c r="F5" s="5"/>
      <c r="G5" s="5"/>
      <c r="H5" s="5"/>
    </row>
    <row r="6" spans="1:10" x14ac:dyDescent="0.2">
      <c r="A6" s="5"/>
      <c r="B6" s="57"/>
      <c r="C6" s="58"/>
      <c r="D6" s="59" t="s">
        <v>68</v>
      </c>
      <c r="E6" s="59" t="s">
        <v>69</v>
      </c>
      <c r="F6" s="59" t="s">
        <v>70</v>
      </c>
      <c r="G6" s="60" t="s">
        <v>71</v>
      </c>
      <c r="H6" s="5"/>
      <c r="J6" s="89" t="s">
        <v>72</v>
      </c>
    </row>
    <row r="7" spans="1:10" x14ac:dyDescent="0.2">
      <c r="A7" s="5"/>
      <c r="B7" s="61" t="s">
        <v>73</v>
      </c>
      <c r="C7" s="62">
        <v>40</v>
      </c>
      <c r="D7" s="63"/>
      <c r="E7" s="63"/>
      <c r="F7" s="63"/>
      <c r="G7" s="64"/>
      <c r="H7" s="5"/>
      <c r="J7" t="s">
        <v>74</v>
      </c>
    </row>
    <row r="8" spans="1:10" x14ac:dyDescent="0.2">
      <c r="A8" s="5"/>
      <c r="B8" s="61" t="s">
        <v>75</v>
      </c>
      <c r="C8" s="65">
        <v>25</v>
      </c>
      <c r="D8" s="63"/>
      <c r="E8" s="63"/>
      <c r="F8" s="63"/>
      <c r="G8" s="64"/>
      <c r="H8" s="5"/>
      <c r="J8" t="s">
        <v>76</v>
      </c>
    </row>
    <row r="9" spans="1:10" x14ac:dyDescent="0.2">
      <c r="A9" s="5"/>
      <c r="B9" s="61" t="s">
        <v>77</v>
      </c>
      <c r="C9" s="63"/>
      <c r="D9" s="63">
        <v>0.9</v>
      </c>
      <c r="E9" s="63">
        <v>1.1000000000000001</v>
      </c>
      <c r="F9" s="63">
        <v>0.8</v>
      </c>
      <c r="G9" s="64">
        <v>1.2</v>
      </c>
      <c r="H9" s="5"/>
      <c r="J9" t="s">
        <v>78</v>
      </c>
    </row>
    <row r="10" spans="1:10" x14ac:dyDescent="0.2">
      <c r="A10" s="5"/>
      <c r="B10" s="61" t="s">
        <v>79</v>
      </c>
      <c r="C10" s="63">
        <v>0.15</v>
      </c>
      <c r="D10" s="63"/>
      <c r="E10" s="63"/>
      <c r="F10" s="63"/>
      <c r="G10" s="64"/>
      <c r="H10" s="5"/>
      <c r="J10" t="s">
        <v>76</v>
      </c>
    </row>
    <row r="11" spans="1:10" x14ac:dyDescent="0.2">
      <c r="A11" s="5"/>
      <c r="B11" s="61" t="s">
        <v>80</v>
      </c>
      <c r="C11" s="66"/>
      <c r="D11" s="63"/>
      <c r="E11" s="63"/>
      <c r="F11" s="63"/>
      <c r="G11" s="64"/>
      <c r="H11" s="5"/>
      <c r="J11"/>
    </row>
    <row r="12" spans="1:10" x14ac:dyDescent="0.2">
      <c r="A12" s="5"/>
      <c r="B12" s="61"/>
      <c r="C12" s="63">
        <v>35</v>
      </c>
      <c r="D12" s="63"/>
      <c r="E12" s="63"/>
      <c r="F12" s="63"/>
      <c r="G12" s="64"/>
      <c r="H12" s="5"/>
      <c r="J12" t="s">
        <v>81</v>
      </c>
    </row>
    <row r="13" spans="1:10" x14ac:dyDescent="0.2">
      <c r="A13" s="5"/>
      <c r="B13" s="61"/>
      <c r="C13" s="63">
        <v>3000</v>
      </c>
      <c r="D13" s="63"/>
      <c r="E13" s="63"/>
      <c r="F13" s="63"/>
      <c r="G13" s="64"/>
      <c r="H13" s="5"/>
      <c r="J13"/>
    </row>
    <row r="14" spans="1:10" x14ac:dyDescent="0.2">
      <c r="A14" s="5"/>
      <c r="B14" s="61" t="s">
        <v>82</v>
      </c>
      <c r="C14" s="63"/>
      <c r="D14" s="63">
        <v>8000</v>
      </c>
      <c r="E14" s="63">
        <v>8000</v>
      </c>
      <c r="F14" s="63">
        <v>9000</v>
      </c>
      <c r="G14" s="64">
        <v>9000</v>
      </c>
      <c r="H14" s="5"/>
      <c r="J14" t="s">
        <v>81</v>
      </c>
    </row>
    <row r="15" spans="1:10" x14ac:dyDescent="0.2">
      <c r="A15" s="5"/>
      <c r="B15" s="67" t="s">
        <v>83</v>
      </c>
      <c r="C15" s="68">
        <v>40000</v>
      </c>
      <c r="D15" s="69"/>
      <c r="E15" s="69"/>
      <c r="F15" s="69"/>
      <c r="G15" s="70"/>
      <c r="H15" s="5"/>
      <c r="J15" t="s">
        <v>84</v>
      </c>
    </row>
    <row r="16" spans="1:10" x14ac:dyDescent="0.2">
      <c r="A16" s="5"/>
      <c r="B16" s="5"/>
      <c r="C16" s="5"/>
      <c r="D16" s="5"/>
      <c r="E16" s="5"/>
      <c r="F16" s="5"/>
      <c r="G16" s="5"/>
      <c r="H16" s="5"/>
    </row>
    <row r="17" spans="1:10" x14ac:dyDescent="0.2">
      <c r="A17" s="5" t="s">
        <v>85</v>
      </c>
      <c r="B17" s="5"/>
      <c r="C17" s="5"/>
      <c r="D17" s="5"/>
      <c r="E17" s="5"/>
      <c r="F17" s="5"/>
      <c r="G17" s="5"/>
      <c r="H17" s="71" t="s">
        <v>86</v>
      </c>
    </row>
    <row r="18" spans="1:10" x14ac:dyDescent="0.2">
      <c r="A18" s="5"/>
      <c r="B18" s="72" t="s">
        <v>87</v>
      </c>
      <c r="C18" s="73"/>
      <c r="D18" s="74">
        <v>7273.1645687287401</v>
      </c>
      <c r="E18" s="75">
        <v>12346.333462003438</v>
      </c>
      <c r="F18" s="75">
        <v>5117.0777272962441</v>
      </c>
      <c r="G18" s="76">
        <v>15263.424241971581</v>
      </c>
      <c r="H18" s="77">
        <f>SUM(D18:G18)</f>
        <v>40000</v>
      </c>
      <c r="J18" s="54" t="s">
        <v>88</v>
      </c>
    </row>
    <row r="19" spans="1:10" x14ac:dyDescent="0.2">
      <c r="A19" s="5"/>
      <c r="B19" s="78" t="s">
        <v>14</v>
      </c>
      <c r="C19" s="5"/>
      <c r="D19" s="5" t="s">
        <v>14</v>
      </c>
      <c r="E19" s="5"/>
      <c r="F19" s="5" t="s">
        <v>14</v>
      </c>
      <c r="G19" s="5"/>
      <c r="H19" s="5"/>
    </row>
    <row r="20" spans="1:10" x14ac:dyDescent="0.2">
      <c r="A20" s="5" t="s">
        <v>89</v>
      </c>
      <c r="B20" s="5"/>
      <c r="C20" s="5"/>
      <c r="D20" s="5" t="s">
        <v>14</v>
      </c>
      <c r="E20" s="5"/>
      <c r="F20" s="5"/>
      <c r="G20" s="5"/>
      <c r="H20" s="5" t="s">
        <v>14</v>
      </c>
    </row>
    <row r="21" spans="1:10" x14ac:dyDescent="0.2">
      <c r="A21" s="5"/>
      <c r="B21" s="72" t="s">
        <v>90</v>
      </c>
      <c r="C21" s="79">
        <f>H37</f>
        <v>71446.794395746081</v>
      </c>
      <c r="D21" s="5"/>
      <c r="E21" s="72" t="s">
        <v>91</v>
      </c>
      <c r="F21" s="80">
        <v>69662.103562491364</v>
      </c>
      <c r="G21" s="5"/>
      <c r="H21" s="5" t="s">
        <v>14</v>
      </c>
    </row>
    <row r="22" spans="1:10" x14ac:dyDescent="0.2">
      <c r="A22" s="5"/>
      <c r="B22" s="5"/>
      <c r="C22" s="77"/>
      <c r="D22" s="81"/>
      <c r="E22" s="5"/>
      <c r="F22" s="5"/>
      <c r="G22" s="5"/>
      <c r="H22" s="5"/>
    </row>
    <row r="23" spans="1:10" x14ac:dyDescent="0.2">
      <c r="A23" s="5" t="s">
        <v>92</v>
      </c>
      <c r="B23" s="5"/>
      <c r="C23" s="5"/>
      <c r="H23" s="5"/>
    </row>
    <row r="24" spans="1:10" x14ac:dyDescent="0.2">
      <c r="A24" s="5"/>
      <c r="B24" s="57" t="s">
        <v>93</v>
      </c>
      <c r="C24" s="58"/>
      <c r="D24" s="59" t="s">
        <v>68</v>
      </c>
      <c r="E24" s="59" t="s">
        <v>69</v>
      </c>
      <c r="F24" s="59" t="s">
        <v>70</v>
      </c>
      <c r="G24" s="59" t="s">
        <v>71</v>
      </c>
      <c r="H24" s="60" t="s">
        <v>86</v>
      </c>
    </row>
    <row r="25" spans="1:10" x14ac:dyDescent="0.2">
      <c r="A25" s="5"/>
      <c r="B25" s="61" t="s">
        <v>77</v>
      </c>
      <c r="C25" s="63"/>
      <c r="D25" s="82">
        <f>D9</f>
        <v>0.9</v>
      </c>
      <c r="E25" s="82">
        <f>E9</f>
        <v>1.1000000000000001</v>
      </c>
      <c r="F25" s="82">
        <f>F9</f>
        <v>0.8</v>
      </c>
      <c r="G25" s="82">
        <f>G9</f>
        <v>1.2</v>
      </c>
      <c r="H25" s="83"/>
    </row>
    <row r="26" spans="1:10" x14ac:dyDescent="0.2">
      <c r="A26" s="5"/>
      <c r="B26" s="61"/>
      <c r="C26" s="63"/>
      <c r="D26" s="66"/>
      <c r="E26" s="66"/>
      <c r="F26" s="66"/>
      <c r="G26" s="66"/>
      <c r="H26" s="83"/>
    </row>
    <row r="27" spans="1:10" x14ac:dyDescent="0.2">
      <c r="A27" s="5"/>
      <c r="B27" s="61" t="s">
        <v>94</v>
      </c>
      <c r="C27" s="63"/>
      <c r="D27" s="84">
        <f>$C$12*D25*($C$13+D18)^0.5</f>
        <v>3192.7335534493154</v>
      </c>
      <c r="E27" s="84">
        <f>$C$12*E25*($C$13+E18)^0.5</f>
        <v>4769.3922856119307</v>
      </c>
      <c r="F27" s="84">
        <f>$C$12*F25*($C$13+F18)^0.5</f>
        <v>2522.6551365972036</v>
      </c>
      <c r="G27" s="84">
        <f>$C$12*G25*($C$13+G18)^0.5</f>
        <v>5675.9739572022236</v>
      </c>
      <c r="H27" s="85">
        <f>SUM(D27:G27)</f>
        <v>16160.754932860673</v>
      </c>
      <c r="J27" s="54" t="s">
        <v>95</v>
      </c>
    </row>
    <row r="28" spans="1:10" x14ac:dyDescent="0.2">
      <c r="A28" s="5"/>
      <c r="B28" s="61" t="s">
        <v>2</v>
      </c>
      <c r="C28" s="63"/>
      <c r="D28" s="84">
        <f>$C$7*D27</f>
        <v>127709.34213797262</v>
      </c>
      <c r="E28" s="84">
        <f>$C$7*E27</f>
        <v>190775.69142447723</v>
      </c>
      <c r="F28" s="84">
        <f>$C$7*F27</f>
        <v>100906.20546388815</v>
      </c>
      <c r="G28" s="84">
        <f>$C$7*G27</f>
        <v>227038.95828808894</v>
      </c>
      <c r="H28" s="85">
        <f>SUM(D28:G28)</f>
        <v>646430.19731442688</v>
      </c>
      <c r="J28" s="54" t="s">
        <v>96</v>
      </c>
    </row>
    <row r="29" spans="1:10" x14ac:dyDescent="0.2">
      <c r="A29" s="5"/>
      <c r="B29" s="61" t="s">
        <v>97</v>
      </c>
      <c r="C29" s="63"/>
      <c r="D29" s="84">
        <f>$C$8*D27</f>
        <v>79818.338836232884</v>
      </c>
      <c r="E29" s="84">
        <f>$C$8*E27</f>
        <v>119234.80714029826</v>
      </c>
      <c r="F29" s="84">
        <f>$C$8*F27</f>
        <v>63066.378414930092</v>
      </c>
      <c r="G29" s="84">
        <f>$C$8*G27</f>
        <v>141899.3489300556</v>
      </c>
      <c r="H29" s="85">
        <f>SUM(D29:G29)</f>
        <v>404018.87332151679</v>
      </c>
      <c r="J29" s="54" t="s">
        <v>98</v>
      </c>
    </row>
    <row r="30" spans="1:10" x14ac:dyDescent="0.2">
      <c r="A30" s="5"/>
      <c r="B30" s="61" t="s">
        <v>99</v>
      </c>
      <c r="C30" s="63"/>
      <c r="D30" s="84">
        <f>D28-D29</f>
        <v>47891.003301739736</v>
      </c>
      <c r="E30" s="84">
        <f>E28-E29</f>
        <v>71540.884284178974</v>
      </c>
      <c r="F30" s="84">
        <f>F28-F29</f>
        <v>37839.827048958061</v>
      </c>
      <c r="G30" s="84">
        <f>G28-G29</f>
        <v>85139.60935803334</v>
      </c>
      <c r="H30" s="85">
        <f>SUM(D30:G30)</f>
        <v>242411.3239929101</v>
      </c>
      <c r="J30" s="54" t="s">
        <v>100</v>
      </c>
    </row>
    <row r="31" spans="1:10" x14ac:dyDescent="0.2">
      <c r="A31" s="5"/>
      <c r="B31" s="61"/>
      <c r="C31" s="63"/>
      <c r="D31" s="84"/>
      <c r="E31" s="84"/>
      <c r="F31" s="84"/>
      <c r="G31" s="84"/>
      <c r="H31" s="85"/>
    </row>
    <row r="32" spans="1:10" x14ac:dyDescent="0.2">
      <c r="A32" s="5"/>
      <c r="B32" s="61" t="s">
        <v>82</v>
      </c>
      <c r="C32" s="63"/>
      <c r="D32" s="84">
        <f>D14</f>
        <v>8000</v>
      </c>
      <c r="E32" s="84">
        <f>E14</f>
        <v>8000</v>
      </c>
      <c r="F32" s="84">
        <f>F14</f>
        <v>9000</v>
      </c>
      <c r="G32" s="84">
        <f>G14</f>
        <v>9000</v>
      </c>
      <c r="H32" s="85">
        <f>SUM(D32:G32)</f>
        <v>34000</v>
      </c>
      <c r="J32" s="54" t="s">
        <v>101</v>
      </c>
    </row>
    <row r="33" spans="1:10" x14ac:dyDescent="0.2">
      <c r="A33" s="5"/>
      <c r="B33" s="61" t="s">
        <v>102</v>
      </c>
      <c r="C33" s="63"/>
      <c r="D33" s="84">
        <f>D18</f>
        <v>7273.1645687287401</v>
      </c>
      <c r="E33" s="84">
        <f>E18</f>
        <v>12346.333462003438</v>
      </c>
      <c r="F33" s="84">
        <f>F18</f>
        <v>5117.0777272962441</v>
      </c>
      <c r="G33" s="84">
        <f>G18</f>
        <v>15263.424241971581</v>
      </c>
      <c r="H33" s="85">
        <f>SUM(D33:G33)</f>
        <v>40000</v>
      </c>
      <c r="J33" s="54" t="s">
        <v>103</v>
      </c>
    </row>
    <row r="34" spans="1:10" x14ac:dyDescent="0.2">
      <c r="A34" s="5"/>
      <c r="B34" s="61" t="s">
        <v>104</v>
      </c>
      <c r="C34" s="63"/>
      <c r="D34" s="84">
        <f>$C$10*D28</f>
        <v>19156.401320695892</v>
      </c>
      <c r="E34" s="84">
        <f>$C$10*E28</f>
        <v>28616.353713671586</v>
      </c>
      <c r="F34" s="84">
        <f>$C$10*F28</f>
        <v>15135.930819583222</v>
      </c>
      <c r="G34" s="84">
        <f>$C$10*G28</f>
        <v>34055.843743213336</v>
      </c>
      <c r="H34" s="85">
        <f>SUM(D34:G34)</f>
        <v>96964.529597164044</v>
      </c>
      <c r="J34" s="54" t="s">
        <v>105</v>
      </c>
    </row>
    <row r="35" spans="1:10" x14ac:dyDescent="0.2">
      <c r="A35" s="5"/>
      <c r="B35" s="61" t="s">
        <v>106</v>
      </c>
      <c r="C35" s="63"/>
      <c r="D35" s="84">
        <f>SUM(D32:D34)</f>
        <v>34429.56588942463</v>
      </c>
      <c r="E35" s="84">
        <f>SUM(E32:E34)</f>
        <v>48962.687175675019</v>
      </c>
      <c r="F35" s="84">
        <f>SUM(F32:F34)</f>
        <v>29253.008546879464</v>
      </c>
      <c r="G35" s="84">
        <f>SUM(G32:G34)</f>
        <v>58319.267985184917</v>
      </c>
      <c r="H35" s="85">
        <f>SUM(D35:G35)</f>
        <v>170964.52959716402</v>
      </c>
      <c r="J35" s="54" t="s">
        <v>88</v>
      </c>
    </row>
    <row r="36" spans="1:10" x14ac:dyDescent="0.2">
      <c r="A36" s="5"/>
      <c r="B36" s="61"/>
      <c r="C36" s="63"/>
      <c r="D36" s="84"/>
      <c r="E36" s="84"/>
      <c r="F36" s="84"/>
      <c r="G36" s="84"/>
      <c r="H36" s="85"/>
    </row>
    <row r="37" spans="1:10" x14ac:dyDescent="0.2">
      <c r="A37" s="5"/>
      <c r="B37" s="61" t="s">
        <v>90</v>
      </c>
      <c r="C37" s="63"/>
      <c r="D37" s="84">
        <f>D30-D35</f>
        <v>13461.437412315106</v>
      </c>
      <c r="E37" s="84">
        <f>E30-E35</f>
        <v>22578.197108503955</v>
      </c>
      <c r="F37" s="84">
        <f>F30-F35</f>
        <v>8586.8185020785968</v>
      </c>
      <c r="G37" s="84">
        <f>G30-G35</f>
        <v>26820.341372848423</v>
      </c>
      <c r="H37" s="85">
        <f>SUM(D37:G37)</f>
        <v>71446.794395746081</v>
      </c>
      <c r="J37" s="54" t="s">
        <v>107</v>
      </c>
    </row>
    <row r="38" spans="1:10" x14ac:dyDescent="0.2">
      <c r="A38" s="5"/>
      <c r="B38" s="67" t="s">
        <v>108</v>
      </c>
      <c r="C38" s="69"/>
      <c r="D38" s="86">
        <f>D37/D28</f>
        <v>0.10540683388511898</v>
      </c>
      <c r="E38" s="86">
        <f>E37/E28</f>
        <v>0.11834944452261116</v>
      </c>
      <c r="F38" s="86">
        <f>F37/F28</f>
        <v>8.5097031075572524E-2</v>
      </c>
      <c r="G38" s="86">
        <f>G37/G28</f>
        <v>0.11813100965172764</v>
      </c>
      <c r="H38" s="87">
        <f>H37/H28</f>
        <v>0.11052514980359744</v>
      </c>
      <c r="J38" s="54" t="s">
        <v>109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21:D42"/>
  <sheetViews>
    <sheetView workbookViewId="0">
      <selection activeCell="K20" sqref="K20"/>
    </sheetView>
  </sheetViews>
  <sheetFormatPr defaultRowHeight="12.75" x14ac:dyDescent="0.2"/>
  <cols>
    <col min="7" max="7" width="14" customWidth="1"/>
  </cols>
  <sheetData>
    <row r="21" spans="1:4" x14ac:dyDescent="0.2">
      <c r="C21" s="6" t="s">
        <v>48</v>
      </c>
      <c r="D21" s="6" t="s">
        <v>49</v>
      </c>
    </row>
    <row r="22" spans="1:4" x14ac:dyDescent="0.2">
      <c r="A22" s="6" t="s">
        <v>3</v>
      </c>
      <c r="B22" s="90">
        <v>-0.33</v>
      </c>
      <c r="C22" s="91">
        <v>0</v>
      </c>
      <c r="D22" s="91">
        <f t="shared" ref="D22:D42" si="0">$B$22*C22^5+$B$23*C22^4+$B$24*C22^3+$B$25*C22^2+$B$26*C22+$B$27</f>
        <v>100</v>
      </c>
    </row>
    <row r="23" spans="1:4" x14ac:dyDescent="0.2">
      <c r="A23" s="6" t="s">
        <v>4</v>
      </c>
      <c r="B23" s="92">
        <v>5.32</v>
      </c>
      <c r="C23" s="91">
        <v>0.5</v>
      </c>
      <c r="D23" s="91">
        <f t="shared" si="0"/>
        <v>233.13468749999998</v>
      </c>
    </row>
    <row r="24" spans="1:4" x14ac:dyDescent="0.2">
      <c r="A24" s="6" t="s">
        <v>111</v>
      </c>
      <c r="B24" s="92">
        <v>-17.5</v>
      </c>
      <c r="C24" s="91">
        <v>1</v>
      </c>
      <c r="D24" s="91">
        <f t="shared" si="0"/>
        <v>327.49</v>
      </c>
    </row>
    <row r="25" spans="1:4" x14ac:dyDescent="0.2">
      <c r="A25" s="6" t="s">
        <v>112</v>
      </c>
      <c r="B25" s="92">
        <v>-60</v>
      </c>
      <c r="C25" s="91">
        <v>1.5</v>
      </c>
      <c r="D25" s="91">
        <f t="shared" si="0"/>
        <v>380.36406249999999</v>
      </c>
    </row>
    <row r="26" spans="1:4" x14ac:dyDescent="0.2">
      <c r="A26" s="6" t="s">
        <v>113</v>
      </c>
      <c r="B26" s="92">
        <v>300</v>
      </c>
      <c r="C26" s="91">
        <v>2</v>
      </c>
      <c r="D26" s="91">
        <f t="shared" si="0"/>
        <v>394.56</v>
      </c>
    </row>
    <row r="27" spans="1:4" x14ac:dyDescent="0.2">
      <c r="A27" s="6" t="s">
        <v>114</v>
      </c>
      <c r="B27" s="93">
        <v>100</v>
      </c>
      <c r="C27" s="91">
        <v>2.5</v>
      </c>
      <c r="D27" s="91">
        <f t="shared" si="0"/>
        <v>377.1484375</v>
      </c>
    </row>
    <row r="28" spans="1:4" x14ac:dyDescent="0.2">
      <c r="C28" s="91">
        <v>3</v>
      </c>
      <c r="D28" s="91">
        <f t="shared" si="0"/>
        <v>338.23</v>
      </c>
    </row>
    <row r="29" spans="1:4" x14ac:dyDescent="0.2">
      <c r="C29" s="91">
        <v>3.5</v>
      </c>
      <c r="D29" s="91">
        <f t="shared" si="0"/>
        <v>289.69781250000005</v>
      </c>
    </row>
    <row r="30" spans="1:4" x14ac:dyDescent="0.2">
      <c r="C30" s="91">
        <v>4</v>
      </c>
      <c r="D30" s="91">
        <f t="shared" si="0"/>
        <v>244</v>
      </c>
    </row>
    <row r="31" spans="1:4" x14ac:dyDescent="0.2">
      <c r="C31" s="91">
        <v>4.5</v>
      </c>
      <c r="D31" s="91">
        <f t="shared" si="0"/>
        <v>212.90218750000031</v>
      </c>
    </row>
    <row r="32" spans="1:4" x14ac:dyDescent="0.2">
      <c r="C32" s="91">
        <v>5</v>
      </c>
      <c r="D32" s="91">
        <f t="shared" si="0"/>
        <v>206.25</v>
      </c>
    </row>
    <row r="33" spans="3:4" x14ac:dyDescent="0.2">
      <c r="C33" s="91">
        <v>5.5</v>
      </c>
      <c r="D33" s="91">
        <f t="shared" si="0"/>
        <v>230.73156250000056</v>
      </c>
    </row>
    <row r="34" spans="3:4" x14ac:dyDescent="0.2">
      <c r="C34" s="91">
        <v>6</v>
      </c>
      <c r="D34" s="91">
        <f t="shared" si="0"/>
        <v>288.64000000000033</v>
      </c>
    </row>
    <row r="35" spans="3:4" x14ac:dyDescent="0.2">
      <c r="C35" s="91">
        <v>6.5</v>
      </c>
      <c r="D35" s="91">
        <f t="shared" si="0"/>
        <v>376.63593750000109</v>
      </c>
    </row>
    <row r="36" spans="3:4" x14ac:dyDescent="0.2">
      <c r="C36" s="91">
        <v>7</v>
      </c>
      <c r="D36" s="91">
        <f t="shared" si="0"/>
        <v>484.51000000000113</v>
      </c>
    </row>
    <row r="37" spans="3:4" x14ac:dyDescent="0.2">
      <c r="C37" s="91">
        <v>7.5</v>
      </c>
      <c r="D37" s="91">
        <f t="shared" si="0"/>
        <v>593.9453125</v>
      </c>
    </row>
    <row r="38" spans="3:4" x14ac:dyDescent="0.2">
      <c r="C38" s="91">
        <v>8</v>
      </c>
      <c r="D38" s="91">
        <f t="shared" si="0"/>
        <v>677.28000000000065</v>
      </c>
    </row>
    <row r="39" spans="3:4" x14ac:dyDescent="0.2">
      <c r="C39" s="91">
        <v>8.5</v>
      </c>
      <c r="D39" s="91">
        <f t="shared" si="0"/>
        <v>696.26968750000196</v>
      </c>
    </row>
    <row r="40" spans="3:4" x14ac:dyDescent="0.2">
      <c r="C40" s="91">
        <v>9</v>
      </c>
      <c r="D40" s="91">
        <f t="shared" si="0"/>
        <v>600.85000000000218</v>
      </c>
    </row>
    <row r="41" spans="3:4" x14ac:dyDescent="0.2">
      <c r="C41" s="91">
        <v>9.5</v>
      </c>
      <c r="D41" s="91">
        <f t="shared" si="0"/>
        <v>327.89906250000422</v>
      </c>
    </row>
    <row r="42" spans="3:4" x14ac:dyDescent="0.2">
      <c r="C42" s="91">
        <v>10</v>
      </c>
      <c r="D42" s="91">
        <f t="shared" si="0"/>
        <v>-200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9"/>
  <sheetViews>
    <sheetView workbookViewId="0">
      <selection activeCell="J23" sqref="J23"/>
    </sheetView>
  </sheetViews>
  <sheetFormatPr defaultColWidth="8.85546875" defaultRowHeight="12.75" x14ac:dyDescent="0.2"/>
  <cols>
    <col min="1" max="1" width="9.140625" style="5" customWidth="1"/>
    <col min="2" max="9" width="8.85546875" customWidth="1"/>
    <col min="10" max="10" width="10.7109375" customWidth="1"/>
  </cols>
  <sheetData>
    <row r="1" spans="1:7" x14ac:dyDescent="0.2">
      <c r="A1" s="5" t="s">
        <v>47</v>
      </c>
    </row>
    <row r="3" spans="1:7" x14ac:dyDescent="0.2">
      <c r="A3" s="5" t="s">
        <v>8</v>
      </c>
      <c r="C3" s="26" t="s">
        <v>48</v>
      </c>
      <c r="D3" s="26" t="s">
        <v>49</v>
      </c>
    </row>
    <row r="4" spans="1:7" x14ac:dyDescent="0.2">
      <c r="B4" t="s">
        <v>50</v>
      </c>
      <c r="C4" s="27">
        <v>10</v>
      </c>
      <c r="D4" s="28">
        <v>10</v>
      </c>
    </row>
    <row r="6" spans="1:7" x14ac:dyDescent="0.2">
      <c r="A6" s="5" t="s">
        <v>51</v>
      </c>
      <c r="C6" t="s">
        <v>52</v>
      </c>
      <c r="D6" s="29">
        <f>SUM(G10:G19)</f>
        <v>1059.1407275044485</v>
      </c>
    </row>
    <row r="8" spans="1:7" x14ac:dyDescent="0.2">
      <c r="A8" s="5" t="s">
        <v>0</v>
      </c>
      <c r="E8" s="5" t="s">
        <v>53</v>
      </c>
    </row>
    <row r="9" spans="1:7" x14ac:dyDescent="0.2">
      <c r="B9" s="30" t="s">
        <v>54</v>
      </c>
      <c r="C9" s="31" t="s">
        <v>55</v>
      </c>
      <c r="D9" s="32" t="s">
        <v>56</v>
      </c>
      <c r="E9" s="31" t="s">
        <v>57</v>
      </c>
      <c r="F9" s="31" t="s">
        <v>58</v>
      </c>
      <c r="G9" s="32" t="s">
        <v>59</v>
      </c>
    </row>
    <row r="10" spans="1:7" x14ac:dyDescent="0.2">
      <c r="B10" s="33">
        <v>1</v>
      </c>
      <c r="C10" s="34">
        <v>5</v>
      </c>
      <c r="D10" s="35">
        <v>41</v>
      </c>
      <c r="E10" s="36">
        <f>(C10-C$4)</f>
        <v>-5</v>
      </c>
      <c r="F10" s="37">
        <f>(D10-D$4)</f>
        <v>31</v>
      </c>
      <c r="G10" s="38">
        <f>SQRT(E10^2+F10^2)</f>
        <v>31.400636936215164</v>
      </c>
    </row>
    <row r="11" spans="1:7" x14ac:dyDescent="0.2">
      <c r="B11" s="33">
        <v>2</v>
      </c>
      <c r="C11" s="34">
        <v>20</v>
      </c>
      <c r="D11" s="35">
        <v>10</v>
      </c>
      <c r="E11" s="39">
        <f t="shared" ref="E11:F19" si="0">(C11-C$4)</f>
        <v>10</v>
      </c>
      <c r="F11" s="40">
        <f t="shared" si="0"/>
        <v>0</v>
      </c>
      <c r="G11" s="41">
        <f t="shared" ref="G11:G19" si="1">SQRT(E11^2+F11^2)</f>
        <v>10</v>
      </c>
    </row>
    <row r="12" spans="1:7" x14ac:dyDescent="0.2">
      <c r="B12" s="33">
        <v>3</v>
      </c>
      <c r="C12" s="34">
        <v>44</v>
      </c>
      <c r="D12" s="35">
        <v>48</v>
      </c>
      <c r="E12" s="39">
        <f t="shared" si="0"/>
        <v>34</v>
      </c>
      <c r="F12" s="40">
        <f t="shared" si="0"/>
        <v>38</v>
      </c>
      <c r="G12" s="41">
        <f t="shared" si="1"/>
        <v>50.990195135927848</v>
      </c>
    </row>
    <row r="13" spans="1:7" x14ac:dyDescent="0.2">
      <c r="B13" s="33">
        <v>4</v>
      </c>
      <c r="C13" s="34">
        <v>60</v>
      </c>
      <c r="D13" s="35">
        <v>58</v>
      </c>
      <c r="E13" s="39">
        <f t="shared" si="0"/>
        <v>50</v>
      </c>
      <c r="F13" s="40">
        <f t="shared" si="0"/>
        <v>48</v>
      </c>
      <c r="G13" s="41">
        <f t="shared" si="1"/>
        <v>69.31089380465383</v>
      </c>
    </row>
    <row r="14" spans="1:7" x14ac:dyDescent="0.2">
      <c r="B14" s="33">
        <v>5</v>
      </c>
      <c r="C14" s="34">
        <v>100</v>
      </c>
      <c r="D14" s="35">
        <v>4</v>
      </c>
      <c r="E14" s="39">
        <f>(C14-C$4)</f>
        <v>90</v>
      </c>
      <c r="F14" s="40">
        <f t="shared" si="0"/>
        <v>-6</v>
      </c>
      <c r="G14" s="41">
        <f t="shared" si="1"/>
        <v>90.199778270237445</v>
      </c>
    </row>
    <row r="15" spans="1:7" x14ac:dyDescent="0.2">
      <c r="B15" s="33">
        <v>6</v>
      </c>
      <c r="C15" s="34">
        <v>138</v>
      </c>
      <c r="D15" s="35">
        <v>80</v>
      </c>
      <c r="E15" s="39">
        <f t="shared" si="0"/>
        <v>128</v>
      </c>
      <c r="F15" s="40">
        <f t="shared" si="0"/>
        <v>70</v>
      </c>
      <c r="G15" s="41">
        <f t="shared" si="1"/>
        <v>145.89036979869508</v>
      </c>
    </row>
    <row r="16" spans="1:7" x14ac:dyDescent="0.2">
      <c r="B16" s="33">
        <v>7</v>
      </c>
      <c r="C16" s="34">
        <v>150</v>
      </c>
      <c r="D16" s="35">
        <v>40</v>
      </c>
      <c r="E16" s="39">
        <f t="shared" si="0"/>
        <v>140</v>
      </c>
      <c r="F16" s="40">
        <f t="shared" si="0"/>
        <v>30</v>
      </c>
      <c r="G16" s="41">
        <f t="shared" si="1"/>
        <v>143.17821063276352</v>
      </c>
    </row>
    <row r="17" spans="2:7" x14ac:dyDescent="0.2">
      <c r="B17" s="33">
        <v>8</v>
      </c>
      <c r="C17" s="34">
        <v>170</v>
      </c>
      <c r="D17" s="35">
        <v>18</v>
      </c>
      <c r="E17" s="39">
        <f t="shared" si="0"/>
        <v>160</v>
      </c>
      <c r="F17" s="40">
        <f t="shared" si="0"/>
        <v>8</v>
      </c>
      <c r="G17" s="41">
        <f t="shared" si="1"/>
        <v>160.1998751560063</v>
      </c>
    </row>
    <row r="18" spans="2:7" x14ac:dyDescent="0.2">
      <c r="B18" s="33">
        <v>9</v>
      </c>
      <c r="C18" s="34">
        <v>182</v>
      </c>
      <c r="D18" s="35">
        <v>2</v>
      </c>
      <c r="E18" s="39">
        <f t="shared" si="0"/>
        <v>172</v>
      </c>
      <c r="F18" s="40">
        <f t="shared" si="0"/>
        <v>-8</v>
      </c>
      <c r="G18" s="41">
        <f t="shared" si="1"/>
        <v>172.18594600024707</v>
      </c>
    </row>
    <row r="19" spans="2:7" x14ac:dyDescent="0.2">
      <c r="B19" s="42">
        <v>10</v>
      </c>
      <c r="C19" s="43">
        <v>190</v>
      </c>
      <c r="D19" s="44">
        <v>56</v>
      </c>
      <c r="E19" s="45">
        <f t="shared" si="0"/>
        <v>180</v>
      </c>
      <c r="F19" s="46">
        <f t="shared" si="0"/>
        <v>46</v>
      </c>
      <c r="G19" s="47">
        <f t="shared" si="1"/>
        <v>185.78482176970218</v>
      </c>
    </row>
  </sheetData>
  <phoneticPr fontId="5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19"/>
  <sheetViews>
    <sheetView workbookViewId="0">
      <selection activeCell="J22" sqref="J22"/>
    </sheetView>
  </sheetViews>
  <sheetFormatPr defaultColWidth="8.85546875" defaultRowHeight="12.75" x14ac:dyDescent="0.2"/>
  <cols>
    <col min="1" max="1" width="9.140625" style="5" customWidth="1"/>
    <col min="2" max="9" width="8.85546875" customWidth="1"/>
    <col min="10" max="10" width="10.7109375" customWidth="1"/>
  </cols>
  <sheetData>
    <row r="1" spans="1:7" x14ac:dyDescent="0.2">
      <c r="A1" s="5" t="s">
        <v>47</v>
      </c>
    </row>
    <row r="3" spans="1:7" x14ac:dyDescent="0.2">
      <c r="A3" s="5" t="s">
        <v>8</v>
      </c>
      <c r="C3" s="26" t="s">
        <v>48</v>
      </c>
      <c r="D3" s="26" t="s">
        <v>49</v>
      </c>
    </row>
    <row r="4" spans="1:7" x14ac:dyDescent="0.2">
      <c r="B4" t="s">
        <v>50</v>
      </c>
      <c r="C4" s="27">
        <v>114.07069652429527</v>
      </c>
      <c r="D4" s="28">
        <v>35.172201359697048</v>
      </c>
    </row>
    <row r="6" spans="1:7" x14ac:dyDescent="0.2">
      <c r="A6" s="5" t="s">
        <v>51</v>
      </c>
      <c r="C6" t="s">
        <v>52</v>
      </c>
      <c r="D6" s="29">
        <f>SUM(G10:G19)</f>
        <v>670.63802434906165</v>
      </c>
    </row>
    <row r="8" spans="1:7" x14ac:dyDescent="0.2">
      <c r="A8" s="5" t="s">
        <v>0</v>
      </c>
      <c r="E8" s="5" t="s">
        <v>53</v>
      </c>
    </row>
    <row r="9" spans="1:7" x14ac:dyDescent="0.2">
      <c r="B9" s="30" t="s">
        <v>54</v>
      </c>
      <c r="C9" s="31" t="s">
        <v>55</v>
      </c>
      <c r="D9" s="32" t="s">
        <v>56</v>
      </c>
      <c r="E9" s="31" t="s">
        <v>57</v>
      </c>
      <c r="F9" s="31" t="s">
        <v>58</v>
      </c>
      <c r="G9" s="32" t="s">
        <v>59</v>
      </c>
    </row>
    <row r="10" spans="1:7" x14ac:dyDescent="0.2">
      <c r="B10" s="33">
        <v>1</v>
      </c>
      <c r="C10" s="34">
        <v>5</v>
      </c>
      <c r="D10" s="35">
        <v>41</v>
      </c>
      <c r="E10" s="36">
        <f t="shared" ref="E10:E19" si="0">(C10-C$4)</f>
        <v>-109.07069652429527</v>
      </c>
      <c r="F10" s="37">
        <f t="shared" ref="F10:F19" si="1">(D10-D$4)</f>
        <v>5.8277986403029516</v>
      </c>
      <c r="G10" s="38">
        <f t="shared" ref="G10:G19" si="2">SQRT(E10^2+F10^2)</f>
        <v>109.22627924307791</v>
      </c>
    </row>
    <row r="11" spans="1:7" x14ac:dyDescent="0.2">
      <c r="B11" s="33">
        <v>2</v>
      </c>
      <c r="C11" s="34">
        <v>20</v>
      </c>
      <c r="D11" s="35">
        <v>10</v>
      </c>
      <c r="E11" s="39">
        <f t="shared" si="0"/>
        <v>-94.070696524295272</v>
      </c>
      <c r="F11" s="40">
        <f t="shared" si="1"/>
        <v>-25.172201359697048</v>
      </c>
      <c r="G11" s="41">
        <f t="shared" si="2"/>
        <v>97.380365915615613</v>
      </c>
    </row>
    <row r="12" spans="1:7" x14ac:dyDescent="0.2">
      <c r="B12" s="33">
        <v>3</v>
      </c>
      <c r="C12" s="34">
        <v>44</v>
      </c>
      <c r="D12" s="35">
        <v>48</v>
      </c>
      <c r="E12" s="39">
        <f t="shared" si="0"/>
        <v>-70.070696524295272</v>
      </c>
      <c r="F12" s="40">
        <f t="shared" si="1"/>
        <v>12.827798640302952</v>
      </c>
      <c r="G12" s="41">
        <f t="shared" si="2"/>
        <v>71.235208495210031</v>
      </c>
    </row>
    <row r="13" spans="1:7" x14ac:dyDescent="0.2">
      <c r="B13" s="33">
        <v>4</v>
      </c>
      <c r="C13" s="34">
        <v>60</v>
      </c>
      <c r="D13" s="35">
        <v>58</v>
      </c>
      <c r="E13" s="39">
        <f t="shared" si="0"/>
        <v>-54.070696524295272</v>
      </c>
      <c r="F13" s="40">
        <f t="shared" si="1"/>
        <v>22.827798640302952</v>
      </c>
      <c r="G13" s="41">
        <f t="shared" si="2"/>
        <v>58.691980826895374</v>
      </c>
    </row>
    <row r="14" spans="1:7" x14ac:dyDescent="0.2">
      <c r="B14" s="33">
        <v>5</v>
      </c>
      <c r="C14" s="34">
        <v>100</v>
      </c>
      <c r="D14" s="35">
        <v>4</v>
      </c>
      <c r="E14" s="39">
        <f t="shared" si="0"/>
        <v>-14.070696524295272</v>
      </c>
      <c r="F14" s="40">
        <f t="shared" si="1"/>
        <v>-31.172201359697048</v>
      </c>
      <c r="G14" s="41">
        <f t="shared" si="2"/>
        <v>34.200740317839809</v>
      </c>
    </row>
    <row r="15" spans="1:7" x14ac:dyDescent="0.2">
      <c r="B15" s="33">
        <v>6</v>
      </c>
      <c r="C15" s="34">
        <v>138</v>
      </c>
      <c r="D15" s="35">
        <v>80</v>
      </c>
      <c r="E15" s="39">
        <f t="shared" si="0"/>
        <v>23.929303475704728</v>
      </c>
      <c r="F15" s="40">
        <f t="shared" si="1"/>
        <v>44.827798640302952</v>
      </c>
      <c r="G15" s="41">
        <f t="shared" si="2"/>
        <v>50.814792096080858</v>
      </c>
    </row>
    <row r="16" spans="1:7" x14ac:dyDescent="0.2">
      <c r="B16" s="33">
        <v>7</v>
      </c>
      <c r="C16" s="34">
        <v>150</v>
      </c>
      <c r="D16" s="35">
        <v>40</v>
      </c>
      <c r="E16" s="39">
        <f t="shared" si="0"/>
        <v>35.929303475704728</v>
      </c>
      <c r="F16" s="40">
        <f t="shared" si="1"/>
        <v>4.8277986403029516</v>
      </c>
      <c r="G16" s="41">
        <f t="shared" si="2"/>
        <v>36.252206663327392</v>
      </c>
    </row>
    <row r="17" spans="2:7" x14ac:dyDescent="0.2">
      <c r="B17" s="33">
        <v>8</v>
      </c>
      <c r="C17" s="34">
        <v>170</v>
      </c>
      <c r="D17" s="35">
        <v>18</v>
      </c>
      <c r="E17" s="39">
        <f t="shared" si="0"/>
        <v>55.929303475704728</v>
      </c>
      <c r="F17" s="40">
        <f t="shared" si="1"/>
        <v>-17.172201359697048</v>
      </c>
      <c r="G17" s="41">
        <f t="shared" si="2"/>
        <v>58.506166229000669</v>
      </c>
    </row>
    <row r="18" spans="2:7" x14ac:dyDescent="0.2">
      <c r="B18" s="33">
        <v>9</v>
      </c>
      <c r="C18" s="34">
        <v>182</v>
      </c>
      <c r="D18" s="35">
        <v>2</v>
      </c>
      <c r="E18" s="39">
        <f t="shared" si="0"/>
        <v>67.929303475704728</v>
      </c>
      <c r="F18" s="40">
        <f t="shared" si="1"/>
        <v>-33.172201359697048</v>
      </c>
      <c r="G18" s="41">
        <f t="shared" si="2"/>
        <v>75.596198408006458</v>
      </c>
    </row>
    <row r="19" spans="2:7" x14ac:dyDescent="0.2">
      <c r="B19" s="42">
        <v>10</v>
      </c>
      <c r="C19" s="43">
        <v>190</v>
      </c>
      <c r="D19" s="44">
        <v>56</v>
      </c>
      <c r="E19" s="45">
        <f t="shared" si="0"/>
        <v>75.929303475704728</v>
      </c>
      <c r="F19" s="46">
        <f t="shared" si="1"/>
        <v>20.827798640302952</v>
      </c>
      <c r="G19" s="47">
        <f t="shared" si="2"/>
        <v>78.734086154007471</v>
      </c>
    </row>
  </sheetData>
  <phoneticPr fontId="5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D15"/>
  <sheetViews>
    <sheetView workbookViewId="0">
      <selection activeCell="G18" sqref="G18"/>
    </sheetView>
  </sheetViews>
  <sheetFormatPr defaultColWidth="8.85546875" defaultRowHeight="12.75" x14ac:dyDescent="0.2"/>
  <cols>
    <col min="1" max="1" width="15.7109375" style="5" customWidth="1"/>
    <col min="2" max="2" width="10.28515625" bestFit="1" customWidth="1"/>
  </cols>
  <sheetData>
    <row r="1" spans="1:4" x14ac:dyDescent="0.2">
      <c r="A1" s="5" t="s">
        <v>33</v>
      </c>
    </row>
    <row r="3" spans="1:4" x14ac:dyDescent="0.2">
      <c r="A3" s="5" t="s">
        <v>8</v>
      </c>
      <c r="B3" t="s">
        <v>34</v>
      </c>
      <c r="C3" t="s">
        <v>35</v>
      </c>
    </row>
    <row r="4" spans="1:4" x14ac:dyDescent="0.2">
      <c r="B4" s="7">
        <v>0.1</v>
      </c>
      <c r="C4" s="8">
        <v>0.1</v>
      </c>
    </row>
    <row r="6" spans="1:4" x14ac:dyDescent="0.2">
      <c r="A6" s="5" t="s">
        <v>15</v>
      </c>
    </row>
    <row r="7" spans="1:4" x14ac:dyDescent="0.2">
      <c r="A7" s="10" t="s">
        <v>25</v>
      </c>
      <c r="B7">
        <v>600</v>
      </c>
      <c r="C7">
        <v>400</v>
      </c>
    </row>
    <row r="8" spans="1:4" x14ac:dyDescent="0.2">
      <c r="A8" s="10"/>
      <c r="B8">
        <v>-5000</v>
      </c>
      <c r="C8">
        <v>-2500</v>
      </c>
    </row>
    <row r="9" spans="1:4" x14ac:dyDescent="0.2">
      <c r="A9" s="10"/>
      <c r="B9">
        <v>300</v>
      </c>
      <c r="C9">
        <v>600</v>
      </c>
    </row>
    <row r="10" spans="1:4" x14ac:dyDescent="0.2">
      <c r="A10" s="10" t="s">
        <v>36</v>
      </c>
      <c r="B10" s="25">
        <f>B7+B8*B4+B9*C4</f>
        <v>130</v>
      </c>
      <c r="C10" s="25">
        <f>C7+C8*C4+C9*B4</f>
        <v>210</v>
      </c>
    </row>
    <row r="12" spans="1:4" x14ac:dyDescent="0.2">
      <c r="A12" s="5" t="s">
        <v>9</v>
      </c>
    </row>
    <row r="13" spans="1:4" x14ac:dyDescent="0.2">
      <c r="A13" s="10" t="s">
        <v>25</v>
      </c>
      <c r="B13">
        <v>600</v>
      </c>
      <c r="C13">
        <v>840</v>
      </c>
      <c r="D13" t="s">
        <v>60</v>
      </c>
    </row>
    <row r="14" spans="1:4" x14ac:dyDescent="0.2">
      <c r="A14" s="10" t="s">
        <v>37</v>
      </c>
      <c r="B14" s="21">
        <f>B13*B4*B10</f>
        <v>7800</v>
      </c>
      <c r="C14" s="21">
        <f>C13*C4*C10</f>
        <v>17640</v>
      </c>
    </row>
    <row r="15" spans="1:4" x14ac:dyDescent="0.2">
      <c r="A15" s="10" t="s">
        <v>38</v>
      </c>
      <c r="B15" s="22">
        <f>B14+C14</f>
        <v>25440</v>
      </c>
      <c r="C15" s="21"/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G14"/>
  <sheetViews>
    <sheetView workbookViewId="0">
      <selection activeCell="L27" sqref="L27"/>
    </sheetView>
  </sheetViews>
  <sheetFormatPr defaultColWidth="8.85546875" defaultRowHeight="12.75" x14ac:dyDescent="0.2"/>
  <cols>
    <col min="1" max="1" width="9.7109375" style="5" customWidth="1"/>
    <col min="2" max="3" width="9.7109375" customWidth="1"/>
    <col min="4" max="5" width="8.85546875" customWidth="1"/>
    <col min="6" max="6" width="10.7109375" customWidth="1"/>
  </cols>
  <sheetData>
    <row r="1" spans="1:7" x14ac:dyDescent="0.2">
      <c r="A1" s="5" t="s">
        <v>5</v>
      </c>
    </row>
    <row r="3" spans="1:7" x14ac:dyDescent="0.2">
      <c r="C3" s="6"/>
      <c r="G3" s="6"/>
    </row>
    <row r="4" spans="1:7" x14ac:dyDescent="0.2">
      <c r="A4" s="5" t="s">
        <v>0</v>
      </c>
      <c r="B4" s="43" t="s">
        <v>1</v>
      </c>
      <c r="C4" s="43" t="s">
        <v>2</v>
      </c>
    </row>
    <row r="5" spans="1:7" x14ac:dyDescent="0.2">
      <c r="B5">
        <v>40</v>
      </c>
      <c r="C5">
        <v>5958</v>
      </c>
    </row>
    <row r="6" spans="1:7" x14ac:dyDescent="0.2">
      <c r="B6">
        <v>44</v>
      </c>
      <c r="C6">
        <v>6662</v>
      </c>
    </row>
    <row r="7" spans="1:7" x14ac:dyDescent="0.2">
      <c r="B7">
        <v>48</v>
      </c>
      <c r="C7">
        <v>6004</v>
      </c>
    </row>
    <row r="8" spans="1:7" x14ac:dyDescent="0.2">
      <c r="B8">
        <v>48</v>
      </c>
      <c r="C8">
        <v>6011</v>
      </c>
    </row>
    <row r="9" spans="1:7" x14ac:dyDescent="0.2">
      <c r="B9">
        <v>60</v>
      </c>
      <c r="C9">
        <v>7250</v>
      </c>
    </row>
    <row r="10" spans="1:7" x14ac:dyDescent="0.2">
      <c r="B10">
        <v>70</v>
      </c>
      <c r="C10">
        <v>8632</v>
      </c>
    </row>
    <row r="11" spans="1:7" x14ac:dyDescent="0.2">
      <c r="B11">
        <v>72</v>
      </c>
      <c r="C11">
        <v>6964</v>
      </c>
    </row>
    <row r="12" spans="1:7" x14ac:dyDescent="0.2">
      <c r="B12">
        <v>90</v>
      </c>
      <c r="C12">
        <v>11097</v>
      </c>
    </row>
    <row r="13" spans="1:7" x14ac:dyDescent="0.2">
      <c r="B13">
        <v>100</v>
      </c>
      <c r="C13">
        <v>9107</v>
      </c>
    </row>
    <row r="14" spans="1:7" x14ac:dyDescent="0.2">
      <c r="B14">
        <v>168</v>
      </c>
      <c r="C14">
        <v>11498</v>
      </c>
    </row>
  </sheetData>
  <phoneticPr fontId="0" type="noConversion"/>
  <pageMargins left="0.75" right="0.75" top="1" bottom="1" header="0.5" footer="0.5"/>
  <pageSetup orientation="portrait"/>
  <headerFooter alignWithMargins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G14"/>
  <sheetViews>
    <sheetView workbookViewId="0">
      <selection activeCell="I17" sqref="I17"/>
    </sheetView>
  </sheetViews>
  <sheetFormatPr defaultColWidth="9.7109375" defaultRowHeight="12.75" x14ac:dyDescent="0.2"/>
  <cols>
    <col min="1" max="1" width="9.7109375" style="5" customWidth="1"/>
    <col min="2" max="5" width="9.7109375" customWidth="1"/>
    <col min="6" max="6" width="10.7109375" customWidth="1"/>
  </cols>
  <sheetData>
    <row r="1" spans="1:7" x14ac:dyDescent="0.2">
      <c r="A1" s="5" t="s">
        <v>5</v>
      </c>
      <c r="C1" s="6" t="s">
        <v>3</v>
      </c>
      <c r="D1" s="3">
        <v>1000</v>
      </c>
      <c r="F1" s="142" t="s">
        <v>44</v>
      </c>
    </row>
    <row r="2" spans="1:7" x14ac:dyDescent="0.2">
      <c r="C2" s="6" t="s">
        <v>4</v>
      </c>
      <c r="D2" s="4">
        <v>0.5</v>
      </c>
      <c r="F2" s="24">
        <f>SUM(F5:F14)</f>
        <v>9993184.3941979632</v>
      </c>
    </row>
    <row r="3" spans="1:7" x14ac:dyDescent="0.2">
      <c r="C3" s="6"/>
      <c r="D3" s="6"/>
      <c r="E3" s="6"/>
      <c r="F3" s="6"/>
      <c r="G3" s="6"/>
    </row>
    <row r="4" spans="1:7" x14ac:dyDescent="0.2">
      <c r="A4" s="5" t="s">
        <v>0</v>
      </c>
      <c r="B4" s="43" t="s">
        <v>1</v>
      </c>
      <c r="C4" s="43" t="s">
        <v>2</v>
      </c>
      <c r="D4" s="43" t="s">
        <v>6</v>
      </c>
      <c r="E4" s="43" t="s">
        <v>7</v>
      </c>
      <c r="F4" s="43" t="s">
        <v>43</v>
      </c>
    </row>
    <row r="5" spans="1:7" x14ac:dyDescent="0.2">
      <c r="B5">
        <v>40</v>
      </c>
      <c r="C5">
        <v>5958</v>
      </c>
      <c r="D5" s="1">
        <f>$D$1*B5^$D$2</f>
        <v>6324.555320336759</v>
      </c>
      <c r="E5" s="1">
        <f t="shared" ref="E5:E14" si="0">C5-D5</f>
        <v>-366.555320336759</v>
      </c>
      <c r="F5" s="1">
        <f>E5^2</f>
        <v>134362.80286718401</v>
      </c>
    </row>
    <row r="6" spans="1:7" x14ac:dyDescent="0.2">
      <c r="B6">
        <v>44</v>
      </c>
      <c r="C6">
        <v>6662</v>
      </c>
      <c r="D6" s="1">
        <f t="shared" ref="D6:D14" si="1">$D$1*B6^$D$2</f>
        <v>6633.2495807107998</v>
      </c>
      <c r="E6" s="1">
        <f t="shared" si="0"/>
        <v>28.750419289200181</v>
      </c>
      <c r="F6" s="1">
        <f t="shared" ref="F6:F14" si="2">E6^2</f>
        <v>826.58660930481381</v>
      </c>
    </row>
    <row r="7" spans="1:7" x14ac:dyDescent="0.2">
      <c r="B7">
        <v>48</v>
      </c>
      <c r="C7">
        <v>6004</v>
      </c>
      <c r="D7" s="1">
        <f t="shared" si="1"/>
        <v>6928.2032302755088</v>
      </c>
      <c r="E7" s="1">
        <f t="shared" si="0"/>
        <v>-924.20323027550876</v>
      </c>
      <c r="F7" s="1">
        <f t="shared" si="2"/>
        <v>854151.61085168505</v>
      </c>
    </row>
    <row r="8" spans="1:7" x14ac:dyDescent="0.2">
      <c r="B8">
        <v>48</v>
      </c>
      <c r="C8">
        <v>6011</v>
      </c>
      <c r="D8" s="1">
        <f t="shared" si="1"/>
        <v>6928.2032302755088</v>
      </c>
      <c r="E8" s="1">
        <f t="shared" si="0"/>
        <v>-917.20323027550876</v>
      </c>
      <c r="F8" s="1">
        <f t="shared" si="2"/>
        <v>841261.76562782796</v>
      </c>
    </row>
    <row r="9" spans="1:7" x14ac:dyDescent="0.2">
      <c r="B9">
        <v>60</v>
      </c>
      <c r="C9">
        <v>7250</v>
      </c>
      <c r="D9" s="1">
        <f t="shared" si="1"/>
        <v>7745.9666924148341</v>
      </c>
      <c r="E9" s="1">
        <f t="shared" si="0"/>
        <v>-495.96669241483414</v>
      </c>
      <c r="F9" s="1">
        <f>E9^2</f>
        <v>245982.9599849107</v>
      </c>
    </row>
    <row r="10" spans="1:7" x14ac:dyDescent="0.2">
      <c r="B10">
        <v>70</v>
      </c>
      <c r="C10">
        <v>8632</v>
      </c>
      <c r="D10" s="1">
        <f t="shared" si="1"/>
        <v>8366.6002653407559</v>
      </c>
      <c r="E10" s="1">
        <f t="shared" si="0"/>
        <v>265.39973465924413</v>
      </c>
      <c r="F10" s="1">
        <f t="shared" si="2"/>
        <v>70437.019157197195</v>
      </c>
    </row>
    <row r="11" spans="1:7" x14ac:dyDescent="0.2">
      <c r="B11">
        <v>72</v>
      </c>
      <c r="C11">
        <v>6964</v>
      </c>
      <c r="D11" s="1">
        <f t="shared" si="1"/>
        <v>8485.2813742385697</v>
      </c>
      <c r="E11" s="1">
        <f t="shared" si="0"/>
        <v>-1521.2813742385697</v>
      </c>
      <c r="F11" s="1">
        <f t="shared" si="2"/>
        <v>2314297.019605191</v>
      </c>
    </row>
    <row r="12" spans="1:7" x14ac:dyDescent="0.2">
      <c r="B12">
        <v>90</v>
      </c>
      <c r="C12">
        <v>11097</v>
      </c>
      <c r="D12" s="1">
        <f t="shared" si="1"/>
        <v>9486.832980505138</v>
      </c>
      <c r="E12" s="1">
        <f t="shared" si="0"/>
        <v>1610.167019494862</v>
      </c>
      <c r="F12" s="1">
        <f t="shared" si="2"/>
        <v>2592637.8306689672</v>
      </c>
    </row>
    <row r="13" spans="1:7" x14ac:dyDescent="0.2">
      <c r="B13">
        <v>100</v>
      </c>
      <c r="C13">
        <v>9107</v>
      </c>
      <c r="D13" s="1">
        <f t="shared" si="1"/>
        <v>10000</v>
      </c>
      <c r="E13" s="1">
        <f t="shared" si="0"/>
        <v>-893</v>
      </c>
      <c r="F13" s="1">
        <f t="shared" si="2"/>
        <v>797449</v>
      </c>
    </row>
    <row r="14" spans="1:7" x14ac:dyDescent="0.2">
      <c r="B14">
        <v>168</v>
      </c>
      <c r="C14">
        <v>11498</v>
      </c>
      <c r="D14" s="1">
        <f t="shared" si="1"/>
        <v>12961.481396815721</v>
      </c>
      <c r="E14" s="1">
        <f t="shared" si="0"/>
        <v>-1463.4813968157214</v>
      </c>
      <c r="F14" s="1">
        <f t="shared" si="2"/>
        <v>2141777.7988256952</v>
      </c>
    </row>
  </sheetData>
  <phoneticPr fontId="0" type="noConversion"/>
  <pageMargins left="0.75" right="0.75" top="1" bottom="1" header="0.5" footer="0.5"/>
  <pageSetup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8.1</vt:lpstr>
      <vt:lpstr>8.2</vt:lpstr>
      <vt:lpstr>8.8</vt:lpstr>
      <vt:lpstr>8.9</vt:lpstr>
      <vt:lpstr>8.10</vt:lpstr>
      <vt:lpstr>8.11</vt:lpstr>
      <vt:lpstr>8.12</vt:lpstr>
      <vt:lpstr>8.13</vt:lpstr>
      <vt:lpstr>8.14</vt:lpstr>
      <vt:lpstr>8.15</vt:lpstr>
      <vt:lpstr>8.16</vt:lpstr>
      <vt:lpstr>8.17</vt:lpstr>
      <vt:lpstr>8.18</vt:lpstr>
      <vt:lpstr>8.21</vt:lpstr>
      <vt:lpstr>8.22</vt:lpstr>
      <vt:lpstr>8.23</vt:lpstr>
      <vt:lpstr>8.24</vt:lpstr>
      <vt:lpstr>8.25</vt:lpstr>
    </vt:vector>
  </TitlesOfParts>
  <Company>Dartmouth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 Baker</dc:creator>
  <cp:lastModifiedBy>Baker, Kenneth R.</cp:lastModifiedBy>
  <cp:lastPrinted>2001-10-15T13:28:46Z</cp:lastPrinted>
  <dcterms:created xsi:type="dcterms:W3CDTF">2001-10-08T13:22:21Z</dcterms:created>
  <dcterms:modified xsi:type="dcterms:W3CDTF">2016-01-23T17:30:25Z</dcterms:modified>
</cp:coreProperties>
</file>