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Downloads\"/>
    </mc:Choice>
  </mc:AlternateContent>
  <bookViews>
    <workbookView xWindow="0" yWindow="0" windowWidth="20490" windowHeight="7530" activeTab="4" xr2:uid="{DC7F7585-EBF7-4A87-9042-E9E276DAC2AC}"/>
  </bookViews>
  <sheets>
    <sheet name="5_6" sheetId="1" r:id="rId1"/>
    <sheet name="5_14" sheetId="2" r:id="rId2"/>
    <sheet name="5_17" sheetId="13" r:id="rId3"/>
    <sheet name="5_22" sheetId="3" r:id="rId4"/>
    <sheet name="5_29" sheetId="4" r:id="rId5"/>
    <sheet name="5_31" sheetId="6" r:id="rId6"/>
    <sheet name="5_34" sheetId="7" r:id="rId7"/>
    <sheet name="5_37" sheetId="10" r:id="rId8"/>
    <sheet name="5_42" sheetId="12" r:id="rId9"/>
  </sheets>
  <definedNames>
    <definedName name="CrossTabSalesTransaction" comment="Cross Tabulation of sales transaction data.">Table1[#All]</definedName>
    <definedName name="MarginalProbabilityRegion">Table3[#All]</definedName>
    <definedName name="MarginalProbabilityType">Table4[#All]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F20" i="6"/>
  <c r="E7" i="4"/>
  <c r="O7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8" i="4"/>
  <c r="L309" i="4" l="1"/>
  <c r="G25" i="12"/>
  <c r="G24" i="12"/>
  <c r="I13" i="10"/>
  <c r="I14" i="10"/>
  <c r="I15" i="10"/>
  <c r="I12" i="10"/>
  <c r="H13" i="10"/>
  <c r="H14" i="10"/>
  <c r="H15" i="10"/>
  <c r="H12" i="10"/>
  <c r="F11" i="10" l="1"/>
  <c r="F10" i="10"/>
  <c r="F9" i="10"/>
  <c r="F8" i="10"/>
  <c r="D2" i="7"/>
  <c r="F21" i="6"/>
  <c r="C11" i="3"/>
  <c r="C10" i="3"/>
  <c r="C9" i="3"/>
  <c r="E2" i="3"/>
  <c r="K10" i="2"/>
  <c r="L10" i="2" s="1"/>
  <c r="K11" i="2"/>
  <c r="K12" i="2"/>
  <c r="K13" i="2"/>
  <c r="K14" i="2"/>
  <c r="J10" i="2"/>
  <c r="J11" i="2"/>
  <c r="L11" i="2" s="1"/>
  <c r="J12" i="2"/>
  <c r="J13" i="2"/>
  <c r="J14" i="2"/>
  <c r="L14" i="2"/>
  <c r="L13" i="2"/>
  <c r="L12" i="2"/>
  <c r="F19" i="2"/>
  <c r="F18" i="2"/>
  <c r="F17" i="2"/>
  <c r="F16" i="2"/>
  <c r="D9" i="2"/>
  <c r="D10" i="2"/>
  <c r="D11" i="2"/>
  <c r="D12" i="2"/>
  <c r="D13" i="2"/>
  <c r="C12" i="2"/>
  <c r="C11" i="2"/>
  <c r="C10" i="2"/>
  <c r="C9" i="2"/>
  <c r="B12" i="2"/>
  <c r="B11" i="2"/>
  <c r="B10" i="2"/>
  <c r="B9" i="2"/>
  <c r="J2" i="2"/>
  <c r="C13" i="2" l="1"/>
  <c r="D3" i="1" l="1"/>
  <c r="D4" i="1"/>
  <c r="D5" i="1"/>
  <c r="D6" i="1"/>
  <c r="C5" i="13"/>
  <c r="C6" i="13"/>
  <c r="B4" i="13"/>
  <c r="F25" i="12"/>
  <c r="F24" i="12"/>
  <c r="B4" i="12"/>
  <c r="B47" i="12" s="1"/>
  <c r="B8" i="12" l="1"/>
  <c r="B25" i="12"/>
  <c r="B40" i="12"/>
  <c r="B16" i="12"/>
  <c r="B32" i="12"/>
  <c r="B17" i="12"/>
  <c r="B33" i="12"/>
  <c r="B41" i="12"/>
  <c r="B10" i="12"/>
  <c r="B18" i="12"/>
  <c r="B26" i="12"/>
  <c r="B34" i="12"/>
  <c r="B42" i="12"/>
  <c r="B11" i="12"/>
  <c r="B19" i="12"/>
  <c r="B27" i="12"/>
  <c r="B35" i="12"/>
  <c r="B43" i="12"/>
  <c r="B24" i="12"/>
  <c r="B9" i="12"/>
  <c r="B12" i="12"/>
  <c r="B20" i="12"/>
  <c r="B28" i="12"/>
  <c r="B36" i="12"/>
  <c r="B44" i="12"/>
  <c r="B13" i="12"/>
  <c r="B21" i="12"/>
  <c r="B29" i="12"/>
  <c r="B37" i="12"/>
  <c r="B45" i="12"/>
  <c r="B14" i="12"/>
  <c r="B22" i="12"/>
  <c r="B30" i="12"/>
  <c r="B38" i="12"/>
  <c r="B46" i="12"/>
  <c r="B7" i="12"/>
  <c r="B15" i="12"/>
  <c r="B23" i="12"/>
  <c r="B31" i="12"/>
  <c r="B39" i="12"/>
  <c r="D15" i="10"/>
  <c r="D14" i="10"/>
  <c r="D13" i="10"/>
  <c r="D12" i="10"/>
  <c r="N2" i="7" l="1"/>
  <c r="D1" i="7"/>
  <c r="B3" i="7"/>
  <c r="C3" i="7" s="1"/>
  <c r="C26" i="6" l="1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N1" i="7" l="1"/>
  <c r="B52" i="7"/>
  <c r="B309" i="4" l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8" i="4"/>
  <c r="B3" i="4"/>
  <c r="G3" i="3"/>
  <c r="G4" i="3"/>
  <c r="G5" i="3"/>
  <c r="F3" i="3"/>
  <c r="F4" i="3"/>
  <c r="F5" i="3"/>
  <c r="F2" i="3"/>
  <c r="G2" i="3" s="1"/>
  <c r="G6" i="3" s="1"/>
  <c r="E3" i="3"/>
  <c r="E4" i="3"/>
  <c r="E5" i="3"/>
  <c r="D2" i="3"/>
  <c r="D6" i="3" s="1"/>
  <c r="D3" i="3"/>
  <c r="D4" i="3"/>
  <c r="D5" i="3"/>
  <c r="B6" i="3" l="1"/>
  <c r="C6" i="2"/>
  <c r="B6" i="2"/>
  <c r="D3" i="2"/>
  <c r="D4" i="2"/>
  <c r="D5" i="2"/>
  <c r="D2" i="2"/>
  <c r="G9" i="2" l="1"/>
  <c r="G11" i="2" s="1"/>
  <c r="J6" i="2"/>
  <c r="G2" i="2"/>
  <c r="D6" i="2"/>
  <c r="G10" i="2" s="1"/>
  <c r="G4" i="2" l="1"/>
  <c r="G3" i="2"/>
  <c r="G6" i="2" s="1"/>
  <c r="G5" i="2"/>
  <c r="K4" i="2"/>
  <c r="K5" i="2"/>
  <c r="K2" i="2"/>
  <c r="K6" i="2"/>
  <c r="L6" i="2" s="1"/>
  <c r="K3" i="2"/>
  <c r="J3" i="2"/>
  <c r="J4" i="2"/>
  <c r="J5" i="2"/>
  <c r="L5" i="2" s="1"/>
  <c r="L3" i="2" l="1"/>
  <c r="L4" i="2"/>
  <c r="L2" i="2"/>
  <c r="B13" i="2" l="1"/>
</calcChain>
</file>

<file path=xl/sharedStrings.xml><?xml version="1.0" encoding="utf-8"?>
<sst xmlns="http://schemas.openxmlformats.org/spreadsheetml/2006/main" count="179" uniqueCount="113">
  <si>
    <t>Region</t>
  </si>
  <si>
    <t>Book</t>
  </si>
  <si>
    <t>DVD</t>
  </si>
  <si>
    <t>Total</t>
  </si>
  <si>
    <t>East</t>
  </si>
  <si>
    <t>North</t>
  </si>
  <si>
    <t>South</t>
  </si>
  <si>
    <t>West</t>
  </si>
  <si>
    <t>Joint Probability Table</t>
  </si>
  <si>
    <t>Type of Sales</t>
  </si>
  <si>
    <t>Marginal Probability</t>
  </si>
  <si>
    <t>Demand, x</t>
  </si>
  <si>
    <t>Probability, f(x)</t>
  </si>
  <si>
    <t>Expectet Value</t>
  </si>
  <si>
    <t xml:space="preserve"> </t>
  </si>
  <si>
    <t>x * f(x)</t>
  </si>
  <si>
    <t>(x - E[x])</t>
  </si>
  <si>
    <t>(x - E[x])^2</t>
  </si>
  <si>
    <t>(x - E[x])^2 * f(x)</t>
  </si>
  <si>
    <t>Variance</t>
  </si>
  <si>
    <t>Will be occupied</t>
  </si>
  <si>
    <t>x</t>
  </si>
  <si>
    <t>Number of rooms (n)</t>
  </si>
  <si>
    <t>Poisson Probabilities</t>
  </si>
  <si>
    <t>Mean</t>
  </si>
  <si>
    <t>f(x)</t>
  </si>
  <si>
    <t>F(x)</t>
  </si>
  <si>
    <t>P( x &gt;= 5)</t>
  </si>
  <si>
    <t>P (x &lt; 5)</t>
  </si>
  <si>
    <t>a</t>
  </si>
  <si>
    <t>b</t>
  </si>
  <si>
    <t>f(x) =</t>
  </si>
  <si>
    <t>Var[x]</t>
  </si>
  <si>
    <t>E[x]</t>
  </si>
  <si>
    <t>p (x &lt;= 30)</t>
  </si>
  <si>
    <t>p (x &gt; 40)</t>
  </si>
  <si>
    <t>Normal Probabilities</t>
  </si>
  <si>
    <t>Standard Deviation</t>
  </si>
  <si>
    <t xml:space="preserve">x &lt; </t>
  </si>
  <si>
    <t>&lt; x &lt;</t>
  </si>
  <si>
    <t>p(550 &lt; x &lt; 600)</t>
  </si>
  <si>
    <t>p(x &lt; 550)</t>
  </si>
  <si>
    <t>p(x &gt; 620)</t>
  </si>
  <si>
    <t>x &gt;</t>
  </si>
  <si>
    <t>p(x &gt; 700)</t>
  </si>
  <si>
    <t>z</t>
  </si>
  <si>
    <t>Exponential Probabilities</t>
  </si>
  <si>
    <t>Lambda</t>
  </si>
  <si>
    <t>p (x &gt; 30)</t>
  </si>
  <si>
    <t>p (x &lt;= 20)</t>
  </si>
  <si>
    <t>Pregnant</t>
  </si>
  <si>
    <t>Not Pregnant</t>
  </si>
  <si>
    <t>Pregant</t>
  </si>
  <si>
    <t>Test Indication</t>
  </si>
  <si>
    <t>Women Pregnacy Status</t>
  </si>
  <si>
    <t>H</t>
  </si>
  <si>
    <t>T</t>
  </si>
  <si>
    <t>Probability</t>
  </si>
  <si>
    <t>P(B) = P(H=0&amp;T=3, H=1&amp;T=2)</t>
  </si>
  <si>
    <t>P(A) = P(H=2&amp;T=1)</t>
  </si>
  <si>
    <t>P (C) = P(H=2&amp;T=1, H=3&amp;T=0)</t>
  </si>
  <si>
    <t>Event</t>
  </si>
  <si>
    <t xml:space="preserve">P (A or B) </t>
  </si>
  <si>
    <t>3,4</t>
  </si>
  <si>
    <t>1,2</t>
  </si>
  <si>
    <t>2,3,4</t>
  </si>
  <si>
    <t>P (A or C)</t>
  </si>
  <si>
    <t>2,1,2</t>
  </si>
  <si>
    <t>Mutually Exclusive</t>
  </si>
  <si>
    <t>O1 = Pregnancy test indicates woman is pregant when she is actually pregnant</t>
  </si>
  <si>
    <t>O2 = Pregnancy test indicates woman is pregant when she is actually is not pregnant</t>
  </si>
  <si>
    <t>O3 = Pregnancy test indicates woman is not pregant when she is actually pregnant</t>
  </si>
  <si>
    <t>O4 = Pregnancy test indicates woman is not pregant when she is actually is not pregnant</t>
  </si>
  <si>
    <t>The probality that a woman is pregnant if the test yields a not-pregnant result is 0.025 (test indicates that a woman is pregnant when she actually is not).</t>
  </si>
  <si>
    <t>Scenario</t>
  </si>
  <si>
    <t>a.</t>
  </si>
  <si>
    <t>b.</t>
  </si>
  <si>
    <t>c.</t>
  </si>
  <si>
    <t>d.</t>
  </si>
  <si>
    <t>e.</t>
  </si>
  <si>
    <t>not occupied (p)</t>
  </si>
  <si>
    <t>occupied (q)</t>
  </si>
  <si>
    <t>at most 20 not occupied</t>
  </si>
  <si>
    <t>P (x &lt; 20)</t>
  </si>
  <si>
    <t>Sample Space</t>
  </si>
  <si>
    <t>Two events are mutually exclusive if they have not outcome in common.</t>
  </si>
  <si>
    <t>Yes, both events do not have outcome in common.</t>
  </si>
  <si>
    <t>No, both events have one outcome in common</t>
  </si>
  <si>
    <t>a. The marginal probablities are green</t>
  </si>
  <si>
    <t>P(Book | North)</t>
  </si>
  <si>
    <t>P(Book | South)</t>
  </si>
  <si>
    <t>P(Book | West)</t>
  </si>
  <si>
    <t>P(Book | East) = P(Book and East) / P(East)</t>
  </si>
  <si>
    <t>P(Type | Region)</t>
  </si>
  <si>
    <t>Expected Value:</t>
  </si>
  <si>
    <t>Variance:</t>
  </si>
  <si>
    <t>Standard deviation:</t>
  </si>
  <si>
    <t>The probability that at least 280 rooms will be occupied is 91.8%</t>
  </si>
  <si>
    <t>a. The expected value is 37.5. The variance is 168.75</t>
  </si>
  <si>
    <t>b. The probability of finishing within 30 minutes (15 to 30 minutes) is 35.2%</t>
  </si>
  <si>
    <t>Within (inlcudes the 30 minutes)</t>
  </si>
  <si>
    <t>Longer (does not include 40)</t>
  </si>
  <si>
    <t>c. The probability of game would take longer than 40 minutes (41 to 60 minutes) is 44.0%</t>
  </si>
  <si>
    <t>Checks</t>
  </si>
  <si>
    <t>The probability that the delivery time will exceed 30 minutes (&gt; 30) is 22.3%</t>
  </si>
  <si>
    <t>The probability that the delivery time will complete within 20 minutes (&lt;= 20) is 63.2%</t>
  </si>
  <si>
    <t>Check</t>
  </si>
  <si>
    <t>occupied (p)</t>
  </si>
  <si>
    <t>not occupied (q)</t>
  </si>
  <si>
    <t>P (x &gt; 280)</t>
  </si>
  <si>
    <t>p(0) + p(1) + p(2) + p(3) + p(4)</t>
  </si>
  <si>
    <t>p(5) + p(6) + p(7) + p(8) + p(9) + p(10)</t>
  </si>
  <si>
    <t>The probability that at least 5 customers will schedule the financial consultant service is 72.8%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</si>
</sst>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"/>
    <numFmt numFmtId="166" formatCode="0.00000"/>
    <numFmt numFmtId="167" formatCode="0.00000000"/>
    <numFmt numFmtId="168" formatCode="_(* #,##0.0_);_(* \(#,##0.0\);_(* &quot;-&quot;??_);_(@_)"/>
    <numFmt numFmtId="169" formatCode="_(* #,##0_);_(* \(#,##0\);_(* &quot;-&quot;??_);_(@_)"/>
    <numFmt numFmtId="170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2" applyNumberFormat="0" applyFill="0" applyAlignment="0" applyProtection="0"/>
  </cellStyleXfs>
  <cellXfs count="41">
    <xf numFmtId="0" fontId="0" fillId="0" borderId="0" xfId="0"/>
    <xf numFmtId="0" fontId="2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9" fontId="0" fillId="0" borderId="0" xfId="2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165" fontId="0" fillId="0" borderId="0" xfId="0" applyNumberFormat="1"/>
    <xf numFmtId="0" fontId="3" fillId="0" borderId="2" xfId="4"/>
    <xf numFmtId="164" fontId="3" fillId="0" borderId="2" xfId="4" applyNumberFormat="1"/>
    <xf numFmtId="167" fontId="0" fillId="0" borderId="0" xfId="0" applyNumberFormat="1"/>
    <xf numFmtId="0" fontId="4" fillId="0" borderId="0" xfId="0" applyFont="1"/>
    <xf numFmtId="0" fontId="5" fillId="0" borderId="0" xfId="0" applyFont="1"/>
    <xf numFmtId="166" fontId="5" fillId="0" borderId="0" xfId="0" applyNumberFormat="1" applyFont="1"/>
    <xf numFmtId="165" fontId="3" fillId="0" borderId="2" xfId="4" applyNumberFormat="1"/>
    <xf numFmtId="168" fontId="0" fillId="0" borderId="0" xfId="1" applyNumberFormat="1" applyFont="1"/>
    <xf numFmtId="169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4" xfId="0" applyFill="1" applyBorder="1"/>
    <xf numFmtId="165" fontId="0" fillId="0" borderId="4" xfId="0" applyNumberFormat="1" applyFill="1" applyBorder="1"/>
    <xf numFmtId="0" fontId="0" fillId="2" borderId="1" xfId="3" applyFont="1"/>
    <xf numFmtId="165" fontId="0" fillId="2" borderId="1" xfId="3" applyNumberFormat="1" applyFont="1"/>
    <xf numFmtId="0" fontId="5" fillId="2" borderId="1" xfId="3" applyFont="1"/>
    <xf numFmtId="2" fontId="5" fillId="2" borderId="1" xfId="3" applyNumberFormat="1" applyFont="1"/>
    <xf numFmtId="170" fontId="5" fillId="2" borderId="1" xfId="3" applyNumberFormat="1" applyFont="1" applyAlignment="1">
      <alignment horizontal="right"/>
    </xf>
    <xf numFmtId="167" fontId="0" fillId="2" borderId="1" xfId="3" applyNumberFormat="1" applyFont="1"/>
    <xf numFmtId="0" fontId="0" fillId="2" borderId="0" xfId="3" applyFont="1" applyBorder="1"/>
    <xf numFmtId="0" fontId="6" fillId="0" borderId="0" xfId="0" applyFont="1"/>
    <xf numFmtId="9" fontId="6" fillId="0" borderId="0" xfId="2" applyFont="1"/>
    <xf numFmtId="0" fontId="0" fillId="5" borderId="0" xfId="0" applyFill="1"/>
    <xf numFmtId="2" fontId="0" fillId="5" borderId="0" xfId="0" applyNumberFormat="1" applyFill="1"/>
    <xf numFmtId="0" fontId="5" fillId="5" borderId="0" xfId="0" applyFont="1" applyFill="1"/>
    <xf numFmtId="0" fontId="0" fillId="0" borderId="4" xfId="0" applyFill="1" applyBorder="1" applyAlignment="1">
      <alignment horizontal="center"/>
    </xf>
    <xf numFmtId="0" fontId="5" fillId="5" borderId="1" xfId="3" applyFont="1" applyFill="1"/>
    <xf numFmtId="166" fontId="5" fillId="5" borderId="1" xfId="3" applyNumberFormat="1" applyFont="1" applyFill="1"/>
    <xf numFmtId="166" fontId="5" fillId="5" borderId="0" xfId="0" applyNumberFormat="1" applyFont="1" applyFill="1"/>
  </cellXfs>
  <cellStyles count="5">
    <cellStyle name="Comma" xfId="1" builtinId="3"/>
    <cellStyle name="Normal" xfId="0" builtinId="0"/>
    <cellStyle name="Note" xfId="3" builtinId="10"/>
    <cellStyle name="Percent" xfId="2" builtinId="5"/>
    <cellStyle name="Total" xfId="4" builtinId="2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'5_31'!$A$6:$A$26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'5_31'!$B$6:$B$26</c:f>
              <c:numCache>
                <c:formatCode>0.00000</c:formatCode>
                <c:ptCount val="21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  <c:pt idx="19">
                  <c:v>8.5448956939931849E-5</c:v>
                </c:pt>
                <c:pt idx="20">
                  <c:v>2.9907134928976161E-5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C7D-9B96-4277BE80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143528"/>
        <c:axId val="2105147288"/>
      </c:barChart>
      <c:catAx>
        <c:axId val="21051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Consulted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7288"/>
        <c:crosses val="autoZero"/>
        <c:auto val="1"/>
        <c:lblAlgn val="ctr"/>
        <c:lblOffset val="100"/>
        <c:noMultiLvlLbl val="0"/>
      </c:catAx>
      <c:valAx>
        <c:axId val="21051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Probablity Density Function</a:t>
            </a:r>
          </a:p>
          <a:p>
            <a:pPr>
              <a:defRPr/>
            </a:pPr>
            <a:r>
              <a:rPr lang="en-US"/>
              <a:t>Time to play</a:t>
            </a:r>
            <a:r>
              <a:rPr lang="en-US" baseline="0"/>
              <a:t> Battleship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'5_34'!$A$5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'5_34'!$A$6:$A$52</c:f>
              <c:strCache>
                <c:ptCount val="4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Total</c:v>
                </c:pt>
              </c:strCache>
            </c:strRef>
          </c:cat>
          <c:val>
            <c:numRef>
              <c:f>'5_34'!$B$6:$B$51</c:f>
              <c:numCache>
                <c:formatCode>0.000</c:formatCode>
                <c:ptCount val="46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9CE-98DC-A360460F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56480288"/>
        <c:axId val="656480616"/>
      </c:barChart>
      <c:catAx>
        <c:axId val="6564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616"/>
        <c:crosses val="autoZero"/>
        <c:auto val="1"/>
        <c:lblAlgn val="ctr"/>
        <c:lblOffset val="100"/>
        <c:noMultiLvlLbl val="0"/>
      </c:catAx>
      <c:valAx>
        <c:axId val="6564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Probablity Density Function</a:t>
            </a:r>
          </a:p>
          <a:p>
            <a:pPr>
              <a:defRPr/>
            </a:pPr>
            <a:r>
              <a:rPr lang="en-US"/>
              <a:t>Time to play</a:t>
            </a:r>
            <a:r>
              <a:rPr lang="en-US" baseline="0"/>
              <a:t> Battleship</a:t>
            </a:r>
          </a:p>
          <a:p>
            <a:pPr>
              <a:defRPr/>
            </a:pPr>
            <a:r>
              <a:rPr lang="en-US" baseline="0"/>
              <a:t>p (x &gt;= 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'5_34'!$A$5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'5_34'!$A$6:$A$52</c:f>
              <c:strCache>
                <c:ptCount val="4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Total</c:v>
                </c:pt>
              </c:strCache>
            </c:strRef>
          </c:cat>
          <c:val>
            <c:numRef>
              <c:f>'5_34'!$B$6:$B$51</c:f>
              <c:numCache>
                <c:formatCode>0.000</c:formatCode>
                <c:ptCount val="46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9CE-98DC-A360460F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56480288"/>
        <c:axId val="656480616"/>
      </c:barChart>
      <c:catAx>
        <c:axId val="6564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616"/>
        <c:crosses val="autoZero"/>
        <c:auto val="1"/>
        <c:lblAlgn val="ctr"/>
        <c:lblOffset val="100"/>
        <c:noMultiLvlLbl val="0"/>
      </c:catAx>
      <c:valAx>
        <c:axId val="6564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Probablity Density Function</a:t>
            </a:r>
          </a:p>
          <a:p>
            <a:pPr>
              <a:defRPr/>
            </a:pPr>
            <a:r>
              <a:rPr lang="en-US"/>
              <a:t>Time to play</a:t>
            </a:r>
            <a:r>
              <a:rPr lang="en-US" baseline="0"/>
              <a:t> Battleship</a:t>
            </a:r>
          </a:p>
          <a:p>
            <a:pPr>
              <a:defRPr/>
            </a:pPr>
            <a:r>
              <a:rPr lang="en-US" baseline="0"/>
              <a:t>p (x &lt; 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'5_34'!$A$5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'5_34'!$A$6:$A$52</c:f>
              <c:strCache>
                <c:ptCount val="4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Total</c:v>
                </c:pt>
              </c:strCache>
            </c:strRef>
          </c:cat>
          <c:val>
            <c:numRef>
              <c:f>'5_34'!$B$6:$B$51</c:f>
              <c:numCache>
                <c:formatCode>0.000</c:formatCode>
                <c:ptCount val="46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4936-AB7C-EECE8684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56480288"/>
        <c:axId val="656480616"/>
      </c:barChart>
      <c:catAx>
        <c:axId val="6564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616"/>
        <c:crosses val="autoZero"/>
        <c:auto val="1"/>
        <c:lblAlgn val="ctr"/>
        <c:lblOffset val="100"/>
        <c:noMultiLvlLbl val="0"/>
      </c:catAx>
      <c:valAx>
        <c:axId val="6564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Cumulative</a:t>
            </a:r>
            <a:r>
              <a:rPr lang="en-US" b="0" baseline="0"/>
              <a:t> Distribution Function</a:t>
            </a:r>
            <a:endParaRPr lang="en-US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'5_42'!$B$6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'5_42'!$A$7:$A$47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'5_42'!$B$7:$B$47</c:f>
              <c:numCache>
                <c:formatCode>General</c:formatCode>
                <c:ptCount val="41"/>
                <c:pt idx="0">
                  <c:v>0</c:v>
                </c:pt>
                <c:pt idx="1">
                  <c:v>4.8770575499285991E-2</c:v>
                </c:pt>
                <c:pt idx="2">
                  <c:v>9.5162581964040427E-2</c:v>
                </c:pt>
                <c:pt idx="3">
                  <c:v>0.13929202357494222</c:v>
                </c:pt>
                <c:pt idx="4">
                  <c:v>0.18126924692201815</c:v>
                </c:pt>
                <c:pt idx="5">
                  <c:v>0.22119921692859512</c:v>
                </c:pt>
                <c:pt idx="6">
                  <c:v>0.25918177931828218</c:v>
                </c:pt>
                <c:pt idx="7">
                  <c:v>0.29531191028128662</c:v>
                </c:pt>
                <c:pt idx="8">
                  <c:v>0.32967995396436073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0.45118836390597356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0.68336323062094684</c:v>
                </c:pt>
                <c:pt idx="24">
                  <c:v>0.69880578808779803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0.81731647594726542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0.85772592841348649</c:v>
                </c:pt>
                <c:pt idx="40">
                  <c:v>0.8646647167633873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6-4D6D-BDFC-3B0710E8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03576"/>
        <c:axId val="2091341224"/>
      </c:lineChart>
      <c:catAx>
        <c:axId val="2091403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1341224"/>
        <c:crosses val="autoZero"/>
        <c:auto val="1"/>
        <c:lblAlgn val="ctr"/>
        <c:lblOffset val="100"/>
        <c:noMultiLvlLbl val="0"/>
      </c:catAx>
      <c:valAx>
        <c:axId val="20913412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03576"/>
        <c:crosses val="autoZero"/>
        <c:crossBetween val="between"/>
      </c:valAx>
      <c:spPr>
        <a:solidFill>
          <a:schemeClr val="accent6">
            <a:lumMod val="20000"/>
            <a:lumOff val="80000"/>
            <a:alpha val="4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1</xdr:row>
      <xdr:rowOff>22225</xdr:rowOff>
    </xdr:from>
    <xdr:to>
      <xdr:col>12</xdr:col>
      <xdr:colOff>295275</xdr:colOff>
      <xdr:row>18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DE8B1-C702-4B4E-846D-ECF21AD1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0</xdr:colOff>
      <xdr:row>16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542DD-BCBD-437F-B83E-C5E1E25A3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0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83AE9-A310-4673-BC03-3D1AC41BD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12</xdr:col>
      <xdr:colOff>0</xdr:colOff>
      <xdr:row>51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50CA1-296E-4959-B0E2-685B9FB43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0.41992</cdr:x>
      <cdr:y>0.23151</cdr:y>
    </cdr:from>
    <cdr:to>
      <cdr:x>0.42383</cdr:x>
      <cdr:y>0.71061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9AC6DC7-3AEB-45C7-883B-7CFBF2CF186F}"/>
            </a:ext>
          </a:extLst>
        </cdr:cNvPr>
        <cdr:cNvCxnSpPr/>
      </cdr:nvCxnSpPr>
      <cdr:spPr>
        <a:xfrm xmlns:a="http://schemas.openxmlformats.org/drawingml/2006/main" flipH="1" flipV="1">
          <a:off x="2047875" y="685800"/>
          <a:ext cx="19050" cy="14192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0.42383</cdr:x>
      <cdr:y>0.34405</cdr:y>
    </cdr:from>
    <cdr:to>
      <cdr:x>0.97266</cdr:x>
      <cdr:y>0.71061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1B9FAB2B-518C-44D8-A61D-86D862BFA68A}"/>
            </a:ext>
          </a:extLst>
        </cdr:cNvPr>
        <cdr:cNvSpPr/>
      </cdr:nvSpPr>
      <cdr:spPr>
        <a:xfrm xmlns:a="http://schemas.openxmlformats.org/drawingml/2006/main">
          <a:off x="2066925" y="1019175"/>
          <a:ext cx="2676525" cy="10858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0.60351</cdr:x>
      <cdr:y>0.22829</cdr:y>
    </cdr:from>
    <cdr:to>
      <cdr:x>0.60742</cdr:x>
      <cdr:y>0.70739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9AC6DC7-3AEB-45C7-883B-7CFBF2CF186F}"/>
            </a:ext>
          </a:extLst>
        </cdr:cNvPr>
        <cdr:cNvCxnSpPr/>
      </cdr:nvCxnSpPr>
      <cdr:spPr>
        <a:xfrm xmlns:a="http://schemas.openxmlformats.org/drawingml/2006/main" flipH="1" flipV="1">
          <a:off x="2943216" y="676271"/>
          <a:ext cx="19068" cy="1419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0.14649</cdr:x>
      <cdr:y>0.34727</cdr:y>
    </cdr:from>
    <cdr:to>
      <cdr:x>0.60547</cdr:x>
      <cdr:y>0.71383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1B9FAB2B-518C-44D8-A61D-86D862BFA68A}"/>
            </a:ext>
          </a:extLst>
        </cdr:cNvPr>
        <cdr:cNvSpPr/>
      </cdr:nvSpPr>
      <cdr:spPr>
        <a:xfrm xmlns:a="http://schemas.openxmlformats.org/drawingml/2006/main">
          <a:off x="714384" y="1028696"/>
          <a:ext cx="2238366" cy="10858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3</xdr:row>
      <xdr:rowOff>0</xdr:rowOff>
    </xdr:from>
    <xdr:to>
      <xdr:col>12</xdr:col>
      <xdr:colOff>120650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99DC7-B8D3-4823-A501-0A98110E7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988F4C-D468-4DCD-95B3-E71542259B6E}" name="DiceSampleSpace" displayName="DiceSampleSpace" comment="A list of all possible outcomes in the sample space when three coins are dropped on a table." ref="B2:D6" totalsRowShown="0">
  <autoFilter ref="B2:D6" xr:uid="{58609374-9C20-4A21-A9CF-0AB13184EB2F}"/>
  <tableColumns count="3">
    <tableColumn id="1" xr3:uid="{C29A1D45-A1AF-4A51-A088-11494F973D3F}" name="H"/>
    <tableColumn id="2" xr3:uid="{3ACF3053-D10B-4717-862D-91BD37237525}" name="T"/>
    <tableColumn id="3" xr3:uid="{510A037A-3EC7-4A4C-8508-D6A2320BCC72}" name="Probability" dataDxfId="13">
      <calculatedColumnFormula>1/4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674B1-BBE7-4DCD-8257-B10E14C68E68}" name="Table1" displayName="Table1" ref="A1:D6" totalsRowShown="0">
  <autoFilter ref="A1:D6" xr:uid="{8B3A8392-E3EB-4E1B-81FA-27FB244C4676}"/>
  <tableColumns count="4">
    <tableColumn id="1" xr3:uid="{3E5B866E-3EF6-41EA-A810-8A65A6536271}" name="Region"/>
    <tableColumn id="2" xr3:uid="{B935E980-0FD3-4A3E-A10A-930CADA3E7B5}" name="Book"/>
    <tableColumn id="3" xr3:uid="{2B25DA0C-4517-4AF9-A56C-DC4F0D70910B}" name="DVD"/>
    <tableColumn id="4" xr3:uid="{BDC73B40-2744-4842-9F03-4B3ECE52D458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80478-719A-48A5-8B5B-C53FD74B6E88}" name="Table13" displayName="Table13" ref="I1:L6" totalsRowShown="0">
  <autoFilter ref="I1:L6" xr:uid="{AFBE1ED8-E53F-49E8-8197-C9D80DD5CFDC}"/>
  <tableColumns count="4">
    <tableColumn id="1" xr3:uid="{435E2D60-40E4-4DD5-BFCA-28945C23C253}" name="Joint Probability Table"/>
    <tableColumn id="2" xr3:uid="{80F1176E-3E6E-4EE2-8805-626009DE1A45}" name="Book" dataCellStyle="Percent">
      <calculatedColumnFormula>B2/$D$6</calculatedColumnFormula>
    </tableColumn>
    <tableColumn id="3" xr3:uid="{2DD910E5-F282-4E11-A9E9-32B1BA5791E3}" name="DVD" dataCellStyle="Percent">
      <calculatedColumnFormula>C2/$D$6</calculatedColumnFormula>
    </tableColumn>
    <tableColumn id="4" xr3:uid="{9339E287-164E-4D3D-8B28-3942CC046553}" name="Total" dataCellStyle="Percent">
      <calculatedColumnFormula>SUM(Table13[[#This Row],[Book]:[DVD]])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9D300F-E061-4717-81C4-984038F1B2FA}" name="Table3" displayName="Table3" ref="F1:G6" totalsRowShown="0" tableBorderDxfId="12">
  <autoFilter ref="F1:G6" xr:uid="{01475B8D-D38D-4FD6-BA52-FFA56CB09852}"/>
  <tableColumns count="2">
    <tableColumn id="1" xr3:uid="{9673E5E5-B2A7-42E7-99C7-DCCEB7EDE6A2}" name="Region" dataDxfId="11"/>
    <tableColumn id="2" xr3:uid="{99410CD0-5DFA-4DA7-A194-324B9DF987B5}" name="Marginal Probability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7BFEFF-5684-40E1-81E6-8B912463E9D5}" name="Table4" displayName="Table4" ref="F8:G11" totalsRowShown="0" tableBorderDxfId="10">
  <autoFilter ref="F8:G11" xr:uid="{DEC301A8-35C8-444A-A8D5-BDA68F9A7AB8}"/>
  <tableColumns count="2">
    <tableColumn id="1" xr3:uid="{A9775C86-9B98-415A-A53C-3354C3C113C1}" name="Type of Sales"/>
    <tableColumn id="2" xr3:uid="{450F25F4-0677-47AF-B6E1-09D6A9D124BA}" name="Marginal Probability" dataDxfId="9" dataCellStyle="Percent">
      <calculatedColumnFormula>C5/$D$6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DEF55E-6253-46EA-8D52-0AB5FF77F17F}" name="Table18" displayName="Table18" ref="A8:D13" totalsRowShown="0">
  <autoFilter ref="A8:D13" xr:uid="{FCA8B455-51A9-44AB-8FB3-1CA7D64B3345}"/>
  <tableColumns count="4">
    <tableColumn id="1" xr3:uid="{78BA4D96-ECEF-424F-A77A-B820D836F0B9}" name="Region"/>
    <tableColumn id="2" xr3:uid="{6DDA4BE0-BCAA-4D98-B52D-2851054AF6C9}" name="Book" dataDxfId="8"/>
    <tableColumn id="3" xr3:uid="{E432DB7A-48F4-4253-9DC1-5C109D45D207}" name="DVD" dataDxfId="7"/>
    <tableColumn id="4" xr3:uid="{858FA5D5-F2BA-4584-9515-AC4B7ED6ADFD}" name="Total" dataDxfId="6">
      <calculatedColumnFormula>SUM(Table18[[#This Row],[Book]:[DVD]])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09D40B-84C2-4F02-BC32-673740F55F41}" name="Table139" displayName="Table139" ref="I9:L14" totalsRowShown="0">
  <autoFilter ref="I9:L14" xr:uid="{C0E06D9C-5621-4F9B-9F6B-B78B1F91D35E}"/>
  <tableColumns count="4">
    <tableColumn id="1" xr3:uid="{40B92561-FE3F-4B68-90B7-3CDEF54C71E0}" name="P(Type | Region)"/>
    <tableColumn id="2" xr3:uid="{FB13F3E2-A1EE-4459-B519-B01F5CC36DF4}" name="Book" dataDxfId="5" dataCellStyle="Percent">
      <calculatedColumnFormula>B9/D9</calculatedColumnFormula>
    </tableColumn>
    <tableColumn id="3" xr3:uid="{399068C4-A000-45CE-A2BD-746D26961782}" name="DVD" dataDxfId="4" dataCellStyle="Percent">
      <calculatedColumnFormula>C9/D9</calculatedColumnFormula>
    </tableColumn>
    <tableColumn id="4" xr3:uid="{6F940646-9011-419E-98FD-0477A1A04BA1}" name="Total" dataCellStyle="Percent">
      <calculatedColumnFormula>SUM(Table139[[#This Row],[Book]:[DVD]])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33ABE-CC5B-4183-BC2B-38B1D9EC44B9}" name="Table5" displayName="Table5" ref="A1:G6" totalsRowShown="0">
  <autoFilter ref="A1:G6" xr:uid="{61BEE248-B22F-4207-9C7D-F5A7428BFCE3}"/>
  <tableColumns count="7">
    <tableColumn id="1" xr3:uid="{C4E3DA9E-F2F7-4EDA-BA96-1B02261C4921}" name="Demand, x"/>
    <tableColumn id="2" xr3:uid="{E0840CEF-FEF3-44F3-89D6-AD2DEFFF242F}" name="Probability, f(x)" dataDxfId="3"/>
    <tableColumn id="3" xr3:uid="{18FB229D-AAA5-44B8-A872-9BC42186D9CF}" name=" "/>
    <tableColumn id="4" xr3:uid="{DAAFC4F0-F430-46B3-B3D0-D5F3665304DC}" name="x * f(x)" dataDxfId="2">
      <calculatedColumnFormula>Table5[[#This Row],[Demand, x]]*Table5[[#This Row],[Probability, f(x)]]</calculatedColumnFormula>
    </tableColumn>
    <tableColumn id="5" xr3:uid="{625F80F3-B4B3-4696-B26D-3F3A9D4B27C0}" name="(x - E[x])" dataDxfId="1">
      <calculatedColumnFormula>Table5[[#This Row],[x * f(x)]]-$D$6</calculatedColumnFormula>
    </tableColumn>
    <tableColumn id="6" xr3:uid="{DD81EBAC-0499-4D2A-9397-8CC6F0C8CBBC}" name="(x - E[x])^2"/>
    <tableColumn id="7" xr3:uid="{FE7B472A-C3EF-423C-AC87-9B246C1241ED}" name="(x - E[x])^2 * f(x)" dataDxfId="0">
      <calculatedColumnFormula>Table5[[#This Row],[(x - E'[x'])^2]]*Table5[[#This Row],[Probability, f(x)]]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BD2E-2FB7-4BEF-8A8B-D586CD48638A}">
  <dimension ref="A1:J9"/>
  <sheetViews>
    <sheetView workbookViewId="0">
      <selection activeCell="B2" sqref="B2:D6"/>
    </sheetView>
  </sheetViews>
  <sheetFormatPr defaultRowHeight="15" x14ac:dyDescent="0.25"/>
  <cols>
    <col min="4" max="4" width="13" bestFit="1" customWidth="1"/>
    <col min="5" max="6" width="13" customWidth="1"/>
    <col min="7" max="7" width="26.140625" bestFit="1" customWidth="1"/>
    <col min="10" max="10" width="17.7109375" bestFit="1" customWidth="1"/>
  </cols>
  <sheetData>
    <row r="1" spans="1:10" x14ac:dyDescent="0.25">
      <c r="B1" t="s">
        <v>84</v>
      </c>
    </row>
    <row r="2" spans="1:10" x14ac:dyDescent="0.25">
      <c r="A2" t="s">
        <v>61</v>
      </c>
      <c r="B2" t="s">
        <v>55</v>
      </c>
      <c r="C2" t="s">
        <v>56</v>
      </c>
      <c r="D2" t="s">
        <v>57</v>
      </c>
      <c r="F2" s="25"/>
      <c r="G2" s="25" t="s">
        <v>74</v>
      </c>
      <c r="H2" s="25" t="s">
        <v>57</v>
      </c>
      <c r="I2" s="25" t="s">
        <v>61</v>
      </c>
      <c r="J2" s="25" t="s">
        <v>68</v>
      </c>
    </row>
    <row r="3" spans="1:10" x14ac:dyDescent="0.25">
      <c r="A3">
        <v>1</v>
      </c>
      <c r="B3">
        <v>3</v>
      </c>
      <c r="C3">
        <v>0</v>
      </c>
      <c r="D3">
        <f t="shared" ref="D3:D6" si="0">1/4</f>
        <v>0.25</v>
      </c>
      <c r="F3" s="25" t="s">
        <v>75</v>
      </c>
      <c r="G3" s="25" t="s">
        <v>59</v>
      </c>
      <c r="H3" s="25">
        <v>0.25</v>
      </c>
      <c r="I3" s="25">
        <v>2</v>
      </c>
      <c r="J3" s="25"/>
    </row>
    <row r="4" spans="1:10" x14ac:dyDescent="0.25">
      <c r="A4">
        <v>2</v>
      </c>
      <c r="B4">
        <v>2</v>
      </c>
      <c r="C4">
        <v>1</v>
      </c>
      <c r="D4">
        <f t="shared" si="0"/>
        <v>0.25</v>
      </c>
      <c r="F4" s="25" t="s">
        <v>76</v>
      </c>
      <c r="G4" s="25" t="s">
        <v>58</v>
      </c>
      <c r="H4" s="25">
        <v>0.5</v>
      </c>
      <c r="I4" s="25" t="s">
        <v>63</v>
      </c>
      <c r="J4" s="25"/>
    </row>
    <row r="5" spans="1:10" x14ac:dyDescent="0.25">
      <c r="A5">
        <v>3</v>
      </c>
      <c r="B5">
        <v>1</v>
      </c>
      <c r="C5">
        <v>2</v>
      </c>
      <c r="D5">
        <f t="shared" si="0"/>
        <v>0.25</v>
      </c>
      <c r="F5" s="25" t="s">
        <v>77</v>
      </c>
      <c r="G5" s="25" t="s">
        <v>60</v>
      </c>
      <c r="H5" s="25">
        <v>0.5</v>
      </c>
      <c r="I5" s="25" t="s">
        <v>64</v>
      </c>
      <c r="J5" s="25"/>
    </row>
    <row r="6" spans="1:10" x14ac:dyDescent="0.25">
      <c r="A6">
        <v>4</v>
      </c>
      <c r="B6">
        <v>0</v>
      </c>
      <c r="C6">
        <v>3</v>
      </c>
      <c r="D6">
        <f t="shared" si="0"/>
        <v>0.25</v>
      </c>
      <c r="F6" s="25" t="s">
        <v>78</v>
      </c>
      <c r="G6" s="25" t="s">
        <v>62</v>
      </c>
      <c r="H6" s="25">
        <v>0.75</v>
      </c>
      <c r="I6" s="25" t="s">
        <v>65</v>
      </c>
      <c r="J6" s="25" t="s">
        <v>86</v>
      </c>
    </row>
    <row r="7" spans="1:10" x14ac:dyDescent="0.25">
      <c r="F7" s="25" t="s">
        <v>79</v>
      </c>
      <c r="G7" s="25" t="s">
        <v>66</v>
      </c>
      <c r="H7" s="25">
        <v>0.5</v>
      </c>
      <c r="I7" s="25" t="s">
        <v>67</v>
      </c>
      <c r="J7" s="25" t="s">
        <v>87</v>
      </c>
    </row>
    <row r="9" spans="1:10" x14ac:dyDescent="0.25">
      <c r="F9" s="3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4F68-E393-42C5-8F6E-C6AEFBEBC866}">
  <dimension ref="A1:L19"/>
  <sheetViews>
    <sheetView workbookViewId="0">
      <selection activeCell="A16" sqref="A16"/>
    </sheetView>
  </sheetViews>
  <sheetFormatPr defaultRowHeight="15" x14ac:dyDescent="0.25"/>
  <cols>
    <col min="1" max="1" width="9.28515625" customWidth="1"/>
    <col min="2" max="2" width="7.7109375" bestFit="1" customWidth="1"/>
    <col min="3" max="3" width="7.140625" bestFit="1" customWidth="1"/>
    <col min="4" max="4" width="7.7109375" bestFit="1" customWidth="1"/>
    <col min="6" max="6" width="14.85546875" bestFit="1" customWidth="1"/>
    <col min="7" max="7" width="21.5703125" style="4" bestFit="1" customWidth="1"/>
    <col min="9" max="9" width="23.28515625" bestFit="1" customWidth="1"/>
    <col min="11" max="11" width="7.140625" bestFit="1" customWidth="1"/>
    <col min="12" max="12" width="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4" t="s">
        <v>10</v>
      </c>
      <c r="I1" t="s">
        <v>8</v>
      </c>
      <c r="J1" t="s">
        <v>1</v>
      </c>
      <c r="K1" t="s">
        <v>2</v>
      </c>
      <c r="L1" t="s">
        <v>3</v>
      </c>
    </row>
    <row r="2" spans="1:12" x14ac:dyDescent="0.25">
      <c r="A2" t="s">
        <v>4</v>
      </c>
      <c r="B2">
        <v>56</v>
      </c>
      <c r="C2">
        <v>42</v>
      </c>
      <c r="D2">
        <f>SUM(B2:C2)</f>
        <v>98</v>
      </c>
      <c r="F2" s="2" t="s">
        <v>4</v>
      </c>
      <c r="G2" s="4">
        <f>Table1[[#This Row],[Total]]/$D$6</f>
        <v>0.2076271186440678</v>
      </c>
      <c r="I2" t="s">
        <v>4</v>
      </c>
      <c r="J2" s="4">
        <f>B2/$D$6</f>
        <v>0.11864406779661017</v>
      </c>
      <c r="K2" s="4">
        <f t="shared" ref="J2:K6" si="0">C2/$D$6</f>
        <v>8.8983050847457626E-2</v>
      </c>
      <c r="L2" s="33">
        <f>SUM(Table13[[#This Row],[Book]:[DVD]])</f>
        <v>0.2076271186440678</v>
      </c>
    </row>
    <row r="3" spans="1:12" x14ac:dyDescent="0.25">
      <c r="A3" t="s">
        <v>5</v>
      </c>
      <c r="B3">
        <v>43</v>
      </c>
      <c r="C3">
        <v>42</v>
      </c>
      <c r="D3">
        <f t="shared" ref="D3:D5" si="1">SUM(B3:C3)</f>
        <v>85</v>
      </c>
      <c r="F3" s="3" t="s">
        <v>5</v>
      </c>
      <c r="G3" s="4">
        <f>Table1[[#This Row],[Total]]/$D$6</f>
        <v>0.18008474576271186</v>
      </c>
      <c r="I3" t="s">
        <v>5</v>
      </c>
      <c r="J3" s="4">
        <f t="shared" si="0"/>
        <v>9.110169491525423E-2</v>
      </c>
      <c r="K3" s="4">
        <f t="shared" si="0"/>
        <v>8.8983050847457626E-2</v>
      </c>
      <c r="L3" s="33">
        <f>SUM(Table13[[#This Row],[Book]:[DVD]])</f>
        <v>0.18008474576271186</v>
      </c>
    </row>
    <row r="4" spans="1:12" x14ac:dyDescent="0.25">
      <c r="A4" t="s">
        <v>6</v>
      </c>
      <c r="B4">
        <v>62</v>
      </c>
      <c r="C4">
        <v>37</v>
      </c>
      <c r="D4">
        <f t="shared" si="1"/>
        <v>99</v>
      </c>
      <c r="F4" s="2" t="s">
        <v>6</v>
      </c>
      <c r="G4" s="4">
        <f>Table1[[#This Row],[Total]]/$D$6</f>
        <v>0.2097457627118644</v>
      </c>
      <c r="I4" t="s">
        <v>6</v>
      </c>
      <c r="J4" s="4">
        <f t="shared" si="0"/>
        <v>0.13135593220338984</v>
      </c>
      <c r="K4" s="4">
        <f t="shared" si="0"/>
        <v>7.8389830508474576E-2</v>
      </c>
      <c r="L4" s="33">
        <f>SUM(Table13[[#This Row],[Book]:[DVD]])</f>
        <v>0.2097457627118644</v>
      </c>
    </row>
    <row r="5" spans="1:12" x14ac:dyDescent="0.25">
      <c r="A5" t="s">
        <v>7</v>
      </c>
      <c r="B5">
        <v>100</v>
      </c>
      <c r="C5">
        <v>90</v>
      </c>
      <c r="D5">
        <f t="shared" si="1"/>
        <v>190</v>
      </c>
      <c r="F5" s="3" t="s">
        <v>7</v>
      </c>
      <c r="G5" s="4">
        <f>Table1[[#This Row],[Total]]/$D$6</f>
        <v>0.40254237288135591</v>
      </c>
      <c r="I5" t="s">
        <v>7</v>
      </c>
      <c r="J5" s="4">
        <f t="shared" si="0"/>
        <v>0.21186440677966101</v>
      </c>
      <c r="K5" s="4">
        <f t="shared" si="0"/>
        <v>0.19067796610169491</v>
      </c>
      <c r="L5" s="33">
        <f>SUM(Table13[[#This Row],[Book]:[DVD]])</f>
        <v>0.40254237288135591</v>
      </c>
    </row>
    <row r="6" spans="1:12" x14ac:dyDescent="0.25">
      <c r="A6" t="s">
        <v>3</v>
      </c>
      <c r="B6">
        <f>SUM(B2:B5)</f>
        <v>261</v>
      </c>
      <c r="C6">
        <f t="shared" ref="C6:D6" si="2">SUM(C2:C5)</f>
        <v>211</v>
      </c>
      <c r="D6">
        <f t="shared" si="2"/>
        <v>472</v>
      </c>
      <c r="F6" s="2" t="s">
        <v>3</v>
      </c>
      <c r="G6" s="4">
        <f>SUM(G2:G5)</f>
        <v>1</v>
      </c>
      <c r="I6" s="32" t="s">
        <v>3</v>
      </c>
      <c r="J6" s="33">
        <f t="shared" si="0"/>
        <v>0.55296610169491522</v>
      </c>
      <c r="K6" s="33">
        <f t="shared" si="0"/>
        <v>0.44703389830508472</v>
      </c>
      <c r="L6" s="33">
        <f>SUM(Table13[[#This Row],[Book]:[DVD]])</f>
        <v>1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F8" s="1" t="s">
        <v>9</v>
      </c>
      <c r="G8" s="4" t="s">
        <v>10</v>
      </c>
    </row>
    <row r="9" spans="1:12" x14ac:dyDescent="0.25">
      <c r="A9" t="s">
        <v>4</v>
      </c>
      <c r="B9" s="7">
        <f t="shared" ref="B9:C12" si="3">B2/$D$6</f>
        <v>0.11864406779661017</v>
      </c>
      <c r="C9" s="7">
        <f t="shared" si="3"/>
        <v>8.8983050847457626E-2</v>
      </c>
      <c r="D9" s="7">
        <f>SUM(Table18[[#This Row],[Book]:[DVD]])</f>
        <v>0.2076271186440678</v>
      </c>
      <c r="F9" s="2" t="s">
        <v>1</v>
      </c>
      <c r="G9" s="4">
        <f>B6/$D$6</f>
        <v>0.55296610169491522</v>
      </c>
      <c r="I9" t="s">
        <v>93</v>
      </c>
      <c r="J9" t="s">
        <v>1</v>
      </c>
      <c r="K9" t="s">
        <v>2</v>
      </c>
      <c r="L9" t="s">
        <v>3</v>
      </c>
    </row>
    <row r="10" spans="1:12" x14ac:dyDescent="0.25">
      <c r="A10" t="s">
        <v>5</v>
      </c>
      <c r="B10" s="7">
        <f t="shared" si="3"/>
        <v>9.110169491525423E-2</v>
      </c>
      <c r="C10" s="7">
        <f t="shared" si="3"/>
        <v>8.8983050847457626E-2</v>
      </c>
      <c r="D10" s="7">
        <f>SUM(Table18[[#This Row],[Book]:[DVD]])</f>
        <v>0.18008474576271186</v>
      </c>
      <c r="F10" s="3" t="s">
        <v>2</v>
      </c>
      <c r="G10" s="4">
        <f>C6/$D$6</f>
        <v>0.44703389830508472</v>
      </c>
      <c r="I10" t="s">
        <v>4</v>
      </c>
      <c r="J10" s="4">
        <f>B9/D9</f>
        <v>0.5714285714285714</v>
      </c>
      <c r="K10" s="4">
        <f t="shared" ref="K10:K14" si="4">C9/D9</f>
        <v>0.42857142857142855</v>
      </c>
      <c r="L10" s="33">
        <f>SUM(Table139[[#This Row],[Book]:[DVD]])</f>
        <v>1</v>
      </c>
    </row>
    <row r="11" spans="1:12" x14ac:dyDescent="0.25">
      <c r="A11" t="s">
        <v>6</v>
      </c>
      <c r="B11" s="7">
        <f t="shared" si="3"/>
        <v>0.13135593220338984</v>
      </c>
      <c r="C11" s="7">
        <f t="shared" si="3"/>
        <v>7.8389830508474576E-2</v>
      </c>
      <c r="D11" s="7">
        <f>SUM(Table18[[#This Row],[Book]:[DVD]])</f>
        <v>0.2097457627118644</v>
      </c>
      <c r="F11" s="2" t="s">
        <v>3</v>
      </c>
      <c r="G11" s="4">
        <f>SUBTOTAL(109,G9:G10)</f>
        <v>1</v>
      </c>
      <c r="I11" t="s">
        <v>5</v>
      </c>
      <c r="J11" s="4">
        <f t="shared" ref="J11:J14" si="5">B10/D10</f>
        <v>0.50588235294117645</v>
      </c>
      <c r="K11" s="4">
        <f t="shared" si="4"/>
        <v>0.49411764705882355</v>
      </c>
      <c r="L11" s="33">
        <f>SUM(Table139[[#This Row],[Book]:[DVD]])</f>
        <v>1</v>
      </c>
    </row>
    <row r="12" spans="1:12" x14ac:dyDescent="0.25">
      <c r="A12" t="s">
        <v>7</v>
      </c>
      <c r="B12" s="7">
        <f t="shared" si="3"/>
        <v>0.21186440677966101</v>
      </c>
      <c r="C12" s="7">
        <f t="shared" si="3"/>
        <v>0.19067796610169491</v>
      </c>
      <c r="D12" s="7">
        <f>SUM(Table18[[#This Row],[Book]:[DVD]])</f>
        <v>0.40254237288135591</v>
      </c>
      <c r="I12" t="s">
        <v>6</v>
      </c>
      <c r="J12" s="4">
        <f t="shared" si="5"/>
        <v>0.6262626262626263</v>
      </c>
      <c r="K12" s="4">
        <f t="shared" si="4"/>
        <v>0.37373737373737376</v>
      </c>
      <c r="L12" s="33">
        <f>SUM(Table139[[#This Row],[Book]:[DVD]])</f>
        <v>1</v>
      </c>
    </row>
    <row r="13" spans="1:12" x14ac:dyDescent="0.25">
      <c r="A13" t="s">
        <v>3</v>
      </c>
      <c r="B13" s="7">
        <f>SUM(B9:B12)</f>
        <v>0.55296610169491522</v>
      </c>
      <c r="C13" s="7">
        <f t="shared" ref="C13" si="6">SUM(C9:C12)</f>
        <v>0.44703389830508472</v>
      </c>
      <c r="D13" s="7">
        <f>SUM(Table18[[#This Row],[Book]:[DVD]])</f>
        <v>1</v>
      </c>
      <c r="I13" t="s">
        <v>7</v>
      </c>
      <c r="J13" s="4">
        <f t="shared" si="5"/>
        <v>0.52631578947368418</v>
      </c>
      <c r="K13" s="4">
        <f t="shared" si="4"/>
        <v>0.47368421052631576</v>
      </c>
      <c r="L13" s="33">
        <f>SUM(Table139[[#This Row],[Book]:[DVD]])</f>
        <v>1</v>
      </c>
    </row>
    <row r="14" spans="1:12" x14ac:dyDescent="0.25">
      <c r="A14" t="s">
        <v>88</v>
      </c>
      <c r="I14" s="32" t="s">
        <v>3</v>
      </c>
      <c r="J14" s="33">
        <f t="shared" si="5"/>
        <v>0.55296610169491522</v>
      </c>
      <c r="K14" s="33">
        <f t="shared" si="4"/>
        <v>0.44703389830508472</v>
      </c>
      <c r="L14" s="33">
        <f>SUM(Table139[[#This Row],[Book]:[DVD]])</f>
        <v>1</v>
      </c>
    </row>
    <row r="15" spans="1:12" x14ac:dyDescent="0.25">
      <c r="A15" t="s">
        <v>76</v>
      </c>
    </row>
    <row r="16" spans="1:12" x14ac:dyDescent="0.25">
      <c r="A16" t="s">
        <v>92</v>
      </c>
      <c r="F16" s="7">
        <f>B9/D9</f>
        <v>0.5714285714285714</v>
      </c>
    </row>
    <row r="17" spans="1:6" x14ac:dyDescent="0.25">
      <c r="A17" t="s">
        <v>89</v>
      </c>
      <c r="F17" s="7">
        <f>B10/D10</f>
        <v>0.50588235294117645</v>
      </c>
    </row>
    <row r="18" spans="1:6" x14ac:dyDescent="0.25">
      <c r="A18" t="s">
        <v>90</v>
      </c>
      <c r="F18" s="7">
        <f>B11/D11</f>
        <v>0.6262626262626263</v>
      </c>
    </row>
    <row r="19" spans="1:6" x14ac:dyDescent="0.25">
      <c r="A19" t="s">
        <v>91</v>
      </c>
      <c r="F19" s="7">
        <f>B13/D13</f>
        <v>0.55296610169491522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FEE5-184E-4BD6-A50D-83E4F80C74D9}">
  <dimension ref="A1:E15"/>
  <sheetViews>
    <sheetView workbookViewId="0">
      <selection activeCell="B5" sqref="B5"/>
    </sheetView>
  </sheetViews>
  <sheetFormatPr defaultRowHeight="15" x14ac:dyDescent="0.25"/>
  <cols>
    <col min="1" max="1" width="14.140625" bestFit="1" customWidth="1"/>
    <col min="2" max="2" width="7.85546875" bestFit="1" customWidth="1"/>
    <col min="3" max="3" width="18.28515625" customWidth="1"/>
  </cols>
  <sheetData>
    <row r="1" spans="1:5" x14ac:dyDescent="0.25">
      <c r="A1" s="23"/>
      <c r="B1" s="37" t="s">
        <v>54</v>
      </c>
      <c r="C1" s="37"/>
      <c r="E1" s="25" t="s">
        <v>73</v>
      </c>
    </row>
    <row r="2" spans="1:5" x14ac:dyDescent="0.25">
      <c r="A2" s="23"/>
      <c r="B2" s="23" t="s">
        <v>52</v>
      </c>
      <c r="C2" s="23" t="s">
        <v>51</v>
      </c>
    </row>
    <row r="3" spans="1:5" x14ac:dyDescent="0.25">
      <c r="A3" s="23" t="s">
        <v>53</v>
      </c>
      <c r="B3" s="23"/>
      <c r="C3" s="23"/>
    </row>
    <row r="4" spans="1:5" x14ac:dyDescent="0.25">
      <c r="A4" s="23" t="s">
        <v>50</v>
      </c>
      <c r="B4" s="24">
        <f>B6-B5</f>
        <v>0.67499999999999993</v>
      </c>
      <c r="C4" s="24">
        <v>1.4999999999999999E-2</v>
      </c>
    </row>
    <row r="5" spans="1:5" x14ac:dyDescent="0.25">
      <c r="A5" s="23" t="s">
        <v>51</v>
      </c>
      <c r="B5" s="26">
        <v>2.5000000000000001E-2</v>
      </c>
      <c r="C5" s="24">
        <f>C6-C4</f>
        <v>0.28500000000000003</v>
      </c>
    </row>
    <row r="6" spans="1:5" x14ac:dyDescent="0.25">
      <c r="A6" s="23"/>
      <c r="B6" s="24">
        <v>0.7</v>
      </c>
      <c r="C6" s="24">
        <f>1-B6</f>
        <v>0.30000000000000004</v>
      </c>
    </row>
    <row r="12" spans="1:5" x14ac:dyDescent="0.25">
      <c r="A12" t="s">
        <v>69</v>
      </c>
    </row>
    <row r="13" spans="1:5" x14ac:dyDescent="0.25">
      <c r="A13" t="s">
        <v>70</v>
      </c>
    </row>
    <row r="14" spans="1:5" x14ac:dyDescent="0.25">
      <c r="A14" t="s">
        <v>71</v>
      </c>
    </row>
    <row r="15" spans="1:5" x14ac:dyDescent="0.25">
      <c r="A15" t="s">
        <v>72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D10B-63F4-437D-8DA8-0F0775248AB5}">
  <dimension ref="A1:G11"/>
  <sheetViews>
    <sheetView workbookViewId="0">
      <selection activeCell="H11" sqref="H11"/>
    </sheetView>
  </sheetViews>
  <sheetFormatPr defaultRowHeight="15" x14ac:dyDescent="0.25"/>
  <cols>
    <col min="1" max="1" width="12.5703125" customWidth="1"/>
    <col min="2" max="2" width="17" customWidth="1"/>
    <col min="3" max="3" width="14.42578125" bestFit="1" customWidth="1"/>
    <col min="5" max="5" width="10.7109375" bestFit="1" customWidth="1"/>
    <col min="6" max="6" width="12.7109375" bestFit="1" customWidth="1"/>
    <col min="7" max="7" width="18.85546875" bestFit="1" customWidth="1"/>
  </cols>
  <sheetData>
    <row r="1" spans="1:7" x14ac:dyDescent="0.25">
      <c r="A1" t="s">
        <v>11</v>
      </c>
      <c r="B1" t="s">
        <v>12</v>
      </c>
      <c r="C1" s="6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0</v>
      </c>
      <c r="B2" s="5">
        <v>0.2</v>
      </c>
      <c r="D2" s="5">
        <f>Table5[[#This Row],[Demand, x]]*Table5[[#This Row],[Probability, f(x)]]</f>
        <v>0</v>
      </c>
      <c r="E2" s="7">
        <f>Table5[[#This Row],[x * f(x)]]-$D$6</f>
        <v>-1.3</v>
      </c>
      <c r="F2" s="7">
        <f>POWER(Table5[[#This Row],[(x - E'[x'])]],2)</f>
        <v>1.6900000000000002</v>
      </c>
      <c r="G2" s="8">
        <f>Table5[[#This Row],[(x - E'[x'])^2]]*Table5[[#This Row],[Probability, f(x)]]</f>
        <v>0.33800000000000008</v>
      </c>
    </row>
    <row r="3" spans="1:7" x14ac:dyDescent="0.25">
      <c r="A3">
        <v>1</v>
      </c>
      <c r="B3" s="5">
        <v>0.4</v>
      </c>
      <c r="D3" s="5">
        <f>Table5[[#This Row],[Demand, x]]*Table5[[#This Row],[Probability, f(x)]]</f>
        <v>0.4</v>
      </c>
      <c r="E3" s="7">
        <f>Table5[[#This Row],[x * f(x)]]-$D$6</f>
        <v>-0.9</v>
      </c>
      <c r="F3" s="7">
        <f>POWER(Table5[[#This Row],[(x - E'[x'])]],2)</f>
        <v>0.81</v>
      </c>
      <c r="G3" s="8">
        <f>Table5[[#This Row],[(x - E'[x'])^2]]*Table5[[#This Row],[Probability, f(x)]]</f>
        <v>0.32400000000000007</v>
      </c>
    </row>
    <row r="4" spans="1:7" x14ac:dyDescent="0.25">
      <c r="A4">
        <v>2</v>
      </c>
      <c r="B4" s="5">
        <v>0.3</v>
      </c>
      <c r="D4" s="5">
        <f>Table5[[#This Row],[Demand, x]]*Table5[[#This Row],[Probability, f(x)]]</f>
        <v>0.6</v>
      </c>
      <c r="E4" s="7">
        <f>Table5[[#This Row],[x * f(x)]]-$D$6</f>
        <v>-0.70000000000000007</v>
      </c>
      <c r="F4" s="7">
        <f>POWER(Table5[[#This Row],[(x - E'[x'])]],2)</f>
        <v>0.4900000000000001</v>
      </c>
      <c r="G4" s="8">
        <f>Table5[[#This Row],[(x - E'[x'])^2]]*Table5[[#This Row],[Probability, f(x)]]</f>
        <v>0.14700000000000002</v>
      </c>
    </row>
    <row r="5" spans="1:7" x14ac:dyDescent="0.25">
      <c r="A5">
        <v>3</v>
      </c>
      <c r="B5" s="5">
        <v>0.1</v>
      </c>
      <c r="D5" s="5">
        <f>Table5[[#This Row],[Demand, x]]*Table5[[#This Row],[Probability, f(x)]]</f>
        <v>0.30000000000000004</v>
      </c>
      <c r="E5" s="7">
        <f>Table5[[#This Row],[x * f(x)]]-$D$6</f>
        <v>-1</v>
      </c>
      <c r="F5" s="7">
        <f>POWER(Table5[[#This Row],[(x - E'[x'])]],2)</f>
        <v>1</v>
      </c>
      <c r="G5" s="8">
        <f>Table5[[#This Row],[(x - E'[x'])^2]]*Table5[[#This Row],[Probability, f(x)]]</f>
        <v>0.1</v>
      </c>
    </row>
    <row r="6" spans="1:7" ht="15.75" thickBot="1" x14ac:dyDescent="0.3">
      <c r="A6" s="9" t="s">
        <v>3</v>
      </c>
      <c r="B6" s="10">
        <f>SUM(B2:B5)</f>
        <v>1.0000000000000002</v>
      </c>
      <c r="C6" s="9" t="s">
        <v>13</v>
      </c>
      <c r="D6" s="9">
        <f>SUBTOTAL(109,D2:D5)</f>
        <v>1.3</v>
      </c>
      <c r="E6" s="9"/>
      <c r="F6" s="9" t="s">
        <v>19</v>
      </c>
      <c r="G6" s="9">
        <f>SUBTOTAL(109,G2:G5)</f>
        <v>0.90900000000000014</v>
      </c>
    </row>
    <row r="7" spans="1:7" ht="15.75" thickTop="1" x14ac:dyDescent="0.25"/>
    <row r="9" spans="1:7" x14ac:dyDescent="0.25">
      <c r="A9" t="s">
        <v>94</v>
      </c>
      <c r="C9" s="34">
        <f>D6</f>
        <v>1.3</v>
      </c>
    </row>
    <row r="10" spans="1:7" x14ac:dyDescent="0.25">
      <c r="A10" t="s">
        <v>95</v>
      </c>
      <c r="C10" s="35">
        <f>G6</f>
        <v>0.90900000000000014</v>
      </c>
    </row>
    <row r="11" spans="1:7" x14ac:dyDescent="0.25">
      <c r="A11" t="s">
        <v>96</v>
      </c>
      <c r="C11" s="35">
        <f>SQRT(C10)</f>
        <v>0.95341491492424224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DE3-DCC2-4EBC-8A61-66729A855600}">
  <dimension ref="A1:O309"/>
  <sheetViews>
    <sheetView tabSelected="1" workbookViewId="0">
      <selection activeCell="I8" sqref="I8"/>
    </sheetView>
  </sheetViews>
  <sheetFormatPr defaultRowHeight="15" x14ac:dyDescent="0.25"/>
  <cols>
    <col min="1" max="1" width="19.85546875" bestFit="1" customWidth="1"/>
    <col min="2" max="2" width="10.5703125" bestFit="1" customWidth="1"/>
    <col min="5" max="5" width="10.5703125" bestFit="1" customWidth="1"/>
    <col min="11" max="11" width="19.85546875" bestFit="1" customWidth="1"/>
    <col min="12" max="13" width="10.5703125" bestFit="1" customWidth="1"/>
    <col min="15" max="15" width="10.5703125" bestFit="1" customWidth="1"/>
  </cols>
  <sheetData>
    <row r="1" spans="1:15" x14ac:dyDescent="0.25">
      <c r="A1" t="s">
        <v>22</v>
      </c>
      <c r="B1">
        <v>300</v>
      </c>
      <c r="K1" t="s">
        <v>22</v>
      </c>
      <c r="L1">
        <v>300</v>
      </c>
    </row>
    <row r="2" spans="1:15" x14ac:dyDescent="0.25">
      <c r="A2" t="s">
        <v>80</v>
      </c>
      <c r="B2">
        <v>0.06</v>
      </c>
      <c r="K2" t="s">
        <v>107</v>
      </c>
      <c r="L2">
        <v>0.94</v>
      </c>
    </row>
    <row r="3" spans="1:15" x14ac:dyDescent="0.25">
      <c r="A3" t="s">
        <v>81</v>
      </c>
      <c r="B3">
        <f>1-B2</f>
        <v>0.94</v>
      </c>
      <c r="K3" t="s">
        <v>108</v>
      </c>
      <c r="L3">
        <v>0.06</v>
      </c>
    </row>
    <row r="5" spans="1:15" x14ac:dyDescent="0.25">
      <c r="A5" t="s">
        <v>20</v>
      </c>
      <c r="B5">
        <v>280</v>
      </c>
      <c r="D5" t="s">
        <v>82</v>
      </c>
      <c r="K5" t="s">
        <v>20</v>
      </c>
      <c r="L5">
        <v>280</v>
      </c>
    </row>
    <row r="7" spans="1:15" x14ac:dyDescent="0.25">
      <c r="A7" t="s">
        <v>21</v>
      </c>
      <c r="D7" t="s">
        <v>83</v>
      </c>
      <c r="E7" s="30">
        <f>1-_xlfn.BINOM.DIST(20,$B$1,$B$2,FALSE)</f>
        <v>0.91798176948307952</v>
      </c>
      <c r="K7" t="s">
        <v>21</v>
      </c>
      <c r="N7" t="s">
        <v>109</v>
      </c>
      <c r="O7" s="30">
        <f>1-_xlfn.BINOM.DIST(280,$L$1,$L$2,FALSE)</f>
        <v>0.91798176948307941</v>
      </c>
    </row>
    <row r="8" spans="1:15" x14ac:dyDescent="0.25">
      <c r="A8">
        <v>0</v>
      </c>
      <c r="B8" s="11">
        <f>_xlfn.BINOM.DIST(A8,$B$1,$B$2,FALSE)</f>
        <v>8.6767299300514175E-9</v>
      </c>
      <c r="K8">
        <v>0</v>
      </c>
      <c r="L8" s="11">
        <f>_xlfn.BINOM.DIST(K8,$L$1,$L$2,FALSE)</f>
        <v>0</v>
      </c>
    </row>
    <row r="9" spans="1:15" x14ac:dyDescent="0.25">
      <c r="A9">
        <v>1</v>
      </c>
      <c r="B9" s="11">
        <f t="shared" ref="B9:B72" si="0">_xlfn.BINOM.DIST(A9,$B$1,$B$2,FALSE)</f>
        <v>1.6615014759672917E-7</v>
      </c>
      <c r="K9">
        <v>1</v>
      </c>
      <c r="L9" s="11">
        <f t="shared" ref="L9:L72" si="1">_xlfn.BINOM.DIST(K9,$L$1,$L$2,FALSE)</f>
        <v>0</v>
      </c>
    </row>
    <row r="10" spans="1:15" x14ac:dyDescent="0.25">
      <c r="A10">
        <v>2</v>
      </c>
      <c r="B10" s="11">
        <f t="shared" si="0"/>
        <v>1.5854966212156021E-6</v>
      </c>
      <c r="D10" s="34" t="s">
        <v>97</v>
      </c>
      <c r="K10">
        <v>2</v>
      </c>
      <c r="L10" s="11">
        <f t="shared" si="1"/>
        <v>0</v>
      </c>
    </row>
    <row r="11" spans="1:15" x14ac:dyDescent="0.25">
      <c r="A11">
        <v>3</v>
      </c>
      <c r="B11" s="11">
        <f t="shared" si="0"/>
        <v>1.0052723257920186E-5</v>
      </c>
      <c r="K11">
        <v>3</v>
      </c>
      <c r="L11" s="11">
        <f t="shared" si="1"/>
        <v>0</v>
      </c>
    </row>
    <row r="12" spans="1:15" x14ac:dyDescent="0.25">
      <c r="A12">
        <v>4</v>
      </c>
      <c r="B12" s="11">
        <f t="shared" si="0"/>
        <v>4.764349161067497E-5</v>
      </c>
      <c r="K12">
        <v>4</v>
      </c>
      <c r="L12" s="11">
        <f t="shared" si="1"/>
        <v>0</v>
      </c>
    </row>
    <row r="13" spans="1:15" x14ac:dyDescent="0.25">
      <c r="A13">
        <v>5</v>
      </c>
      <c r="B13" s="11">
        <f t="shared" si="0"/>
        <v>1.8003157680969922E-4</v>
      </c>
      <c r="K13">
        <v>5</v>
      </c>
      <c r="L13" s="11">
        <f t="shared" si="1"/>
        <v>0</v>
      </c>
    </row>
    <row r="14" spans="1:15" x14ac:dyDescent="0.25">
      <c r="A14">
        <v>6</v>
      </c>
      <c r="B14" s="11">
        <f t="shared" si="0"/>
        <v>5.6499271445597176E-4</v>
      </c>
      <c r="K14">
        <v>6</v>
      </c>
      <c r="L14" s="11">
        <f t="shared" si="1"/>
        <v>0</v>
      </c>
    </row>
    <row r="15" spans="1:15" x14ac:dyDescent="0.25">
      <c r="A15">
        <v>7</v>
      </c>
      <c r="B15" s="11">
        <f t="shared" si="0"/>
        <v>1.5146613196053726E-3</v>
      </c>
      <c r="K15">
        <v>7</v>
      </c>
      <c r="L15" s="11">
        <f t="shared" si="1"/>
        <v>0</v>
      </c>
    </row>
    <row r="16" spans="1:15" x14ac:dyDescent="0.25">
      <c r="A16">
        <v>8</v>
      </c>
      <c r="B16" s="11">
        <f t="shared" si="0"/>
        <v>3.5409236700348979E-3</v>
      </c>
      <c r="K16">
        <v>8</v>
      </c>
      <c r="L16" s="11">
        <f t="shared" si="1"/>
        <v>0</v>
      </c>
    </row>
    <row r="17" spans="1:12" x14ac:dyDescent="0.25">
      <c r="A17">
        <v>9</v>
      </c>
      <c r="B17" s="11">
        <f t="shared" si="0"/>
        <v>7.3329766783701315E-3</v>
      </c>
      <c r="K17">
        <v>9</v>
      </c>
      <c r="L17" s="11">
        <f t="shared" si="1"/>
        <v>0</v>
      </c>
    </row>
    <row r="18" spans="1:12" x14ac:dyDescent="0.25">
      <c r="A18">
        <v>10</v>
      </c>
      <c r="B18" s="11">
        <f t="shared" si="0"/>
        <v>1.3620614128121536E-2</v>
      </c>
      <c r="K18">
        <v>10</v>
      </c>
      <c r="L18" s="11">
        <f t="shared" si="1"/>
        <v>0</v>
      </c>
    </row>
    <row r="19" spans="1:12" x14ac:dyDescent="0.25">
      <c r="A19">
        <v>11</v>
      </c>
      <c r="B19" s="11">
        <f t="shared" si="0"/>
        <v>2.2920569229140667E-2</v>
      </c>
      <c r="K19">
        <v>11</v>
      </c>
      <c r="L19" s="11">
        <f t="shared" si="1"/>
        <v>0</v>
      </c>
    </row>
    <row r="20" spans="1:12" x14ac:dyDescent="0.25">
      <c r="A20">
        <v>12</v>
      </c>
      <c r="B20" s="11">
        <f t="shared" si="0"/>
        <v>3.5234279293732226E-2</v>
      </c>
      <c r="K20">
        <v>12</v>
      </c>
      <c r="L20" s="11">
        <f t="shared" si="1"/>
        <v>0</v>
      </c>
    </row>
    <row r="21" spans="1:12" x14ac:dyDescent="0.25">
      <c r="A21">
        <v>13</v>
      </c>
      <c r="B21" s="11">
        <f t="shared" si="0"/>
        <v>4.9823923583935642E-2</v>
      </c>
      <c r="K21">
        <v>13</v>
      </c>
      <c r="L21" s="11">
        <f t="shared" si="1"/>
        <v>0</v>
      </c>
    </row>
    <row r="22" spans="1:12" x14ac:dyDescent="0.25">
      <c r="A22">
        <v>14</v>
      </c>
      <c r="B22" s="11">
        <f t="shared" si="0"/>
        <v>6.5195134051320019E-2</v>
      </c>
      <c r="K22">
        <v>14</v>
      </c>
      <c r="L22" s="11">
        <f t="shared" si="1"/>
        <v>0</v>
      </c>
    </row>
    <row r="23" spans="1:12" x14ac:dyDescent="0.25">
      <c r="A23">
        <v>15</v>
      </c>
      <c r="B23" s="11">
        <f t="shared" si="0"/>
        <v>7.9343865270968164E-2</v>
      </c>
      <c r="K23">
        <v>15</v>
      </c>
      <c r="L23" s="11">
        <f t="shared" si="1"/>
        <v>0</v>
      </c>
    </row>
    <row r="24" spans="1:12" x14ac:dyDescent="0.25">
      <c r="A24">
        <v>16</v>
      </c>
      <c r="B24" s="11">
        <f t="shared" si="0"/>
        <v>9.0211442562071503E-2</v>
      </c>
      <c r="K24">
        <v>16</v>
      </c>
      <c r="L24" s="11">
        <f t="shared" si="1"/>
        <v>0</v>
      </c>
    </row>
    <row r="25" spans="1:12" x14ac:dyDescent="0.25">
      <c r="A25">
        <v>17</v>
      </c>
      <c r="B25" s="11">
        <f t="shared" si="0"/>
        <v>9.6195430616877242E-2</v>
      </c>
      <c r="K25">
        <v>17</v>
      </c>
      <c r="L25" s="11">
        <f t="shared" si="1"/>
        <v>0</v>
      </c>
    </row>
    <row r="26" spans="1:12" x14ac:dyDescent="0.25">
      <c r="A26">
        <v>18</v>
      </c>
      <c r="B26" s="11">
        <f t="shared" si="0"/>
        <v>9.6536549165164062E-2</v>
      </c>
      <c r="K26">
        <v>18</v>
      </c>
      <c r="L26" s="11">
        <f t="shared" si="1"/>
        <v>0</v>
      </c>
    </row>
    <row r="27" spans="1:12" x14ac:dyDescent="0.25">
      <c r="A27">
        <v>19</v>
      </c>
      <c r="B27" s="11">
        <f t="shared" si="0"/>
        <v>9.1455678156471265E-2</v>
      </c>
      <c r="K27">
        <v>19</v>
      </c>
      <c r="L27" s="11">
        <f t="shared" si="1"/>
        <v>0</v>
      </c>
    </row>
    <row r="28" spans="1:12" x14ac:dyDescent="0.25">
      <c r="A28">
        <v>20</v>
      </c>
      <c r="B28" s="11">
        <f t="shared" si="0"/>
        <v>8.2018230516920504E-2</v>
      </c>
      <c r="K28">
        <v>20</v>
      </c>
      <c r="L28" s="11">
        <f t="shared" si="1"/>
        <v>0</v>
      </c>
    </row>
    <row r="29" spans="1:12" x14ac:dyDescent="0.25">
      <c r="A29">
        <v>21</v>
      </c>
      <c r="B29" s="11">
        <f t="shared" si="0"/>
        <v>6.9802749376102549E-2</v>
      </c>
      <c r="K29">
        <v>21</v>
      </c>
      <c r="L29" s="11">
        <f t="shared" si="1"/>
        <v>0</v>
      </c>
    </row>
    <row r="30" spans="1:12" x14ac:dyDescent="0.25">
      <c r="A30">
        <v>22</v>
      </c>
      <c r="B30" s="11">
        <f t="shared" si="0"/>
        <v>5.650377294758014E-2</v>
      </c>
      <c r="K30">
        <v>22</v>
      </c>
      <c r="L30" s="11">
        <f t="shared" si="1"/>
        <v>6.8875858444225704E-308</v>
      </c>
    </row>
    <row r="31" spans="1:12" x14ac:dyDescent="0.25">
      <c r="A31">
        <v>23</v>
      </c>
      <c r="B31" s="11">
        <f t="shared" si="0"/>
        <v>4.3593105123294923E-2</v>
      </c>
      <c r="K31">
        <v>23</v>
      </c>
      <c r="L31" s="11">
        <f t="shared" si="1"/>
        <v>1.3042492267133083E-305</v>
      </c>
    </row>
    <row r="32" spans="1:12" x14ac:dyDescent="0.25">
      <c r="A32">
        <v>24</v>
      </c>
      <c r="B32" s="11">
        <f t="shared" si="0"/>
        <v>3.2115133295618881E-2</v>
      </c>
      <c r="K32">
        <v>24</v>
      </c>
      <c r="L32" s="11">
        <f t="shared" si="1"/>
        <v>2.3583362059139686E-303</v>
      </c>
    </row>
    <row r="33" spans="1:12" x14ac:dyDescent="0.25">
      <c r="A33">
        <v>25</v>
      </c>
      <c r="B33" s="11">
        <f t="shared" si="0"/>
        <v>2.2630919462785011E-2</v>
      </c>
      <c r="K33">
        <v>25</v>
      </c>
      <c r="L33" s="11">
        <f t="shared" si="1"/>
        <v>4.0789783017494631E-301</v>
      </c>
    </row>
    <row r="34" spans="1:12" x14ac:dyDescent="0.25">
      <c r="A34">
        <v>26</v>
      </c>
      <c r="B34" s="11">
        <f t="shared" si="0"/>
        <v>1.5278648573484193E-2</v>
      </c>
      <c r="K34">
        <v>26</v>
      </c>
      <c r="L34" s="11">
        <f t="shared" si="1"/>
        <v>6.7590762243730848E-299</v>
      </c>
    </row>
    <row r="35" spans="1:12" x14ac:dyDescent="0.25">
      <c r="A35">
        <v>27</v>
      </c>
      <c r="B35" s="11">
        <f t="shared" si="0"/>
        <v>9.8968078230133837E-3</v>
      </c>
      <c r="K35">
        <v>27</v>
      </c>
      <c r="L35" s="11">
        <f t="shared" si="1"/>
        <v>1.0746096742897283E-296</v>
      </c>
    </row>
    <row r="36" spans="1:12" x14ac:dyDescent="0.25">
      <c r="A36">
        <v>28</v>
      </c>
      <c r="B36" s="11">
        <f t="shared" si="0"/>
        <v>6.1591835919817357E-3</v>
      </c>
      <c r="K36">
        <v>28</v>
      </c>
      <c r="L36" s="11">
        <f t="shared" si="1"/>
        <v>1.6414662774775501E-294</v>
      </c>
    </row>
    <row r="37" spans="1:12" x14ac:dyDescent="0.25">
      <c r="A37">
        <v>29</v>
      </c>
      <c r="B37" s="11">
        <f t="shared" si="0"/>
        <v>3.687376237019143E-3</v>
      </c>
      <c r="K37">
        <v>29</v>
      </c>
      <c r="L37" s="11">
        <f t="shared" si="1"/>
        <v>2.4120120564684929E-292</v>
      </c>
    </row>
    <row r="38" spans="1:12" x14ac:dyDescent="0.25">
      <c r="A38">
        <v>30</v>
      </c>
      <c r="B38" s="11">
        <f t="shared" si="0"/>
        <v>2.1261254473025262E-3</v>
      </c>
      <c r="K38">
        <v>30</v>
      </c>
      <c r="L38" s="11">
        <f t="shared" si="1"/>
        <v>3.4135330625818703E-290</v>
      </c>
    </row>
    <row r="39" spans="1:12" x14ac:dyDescent="0.25">
      <c r="A39">
        <v>31</v>
      </c>
      <c r="B39" s="11">
        <f t="shared" si="0"/>
        <v>1.1819914978140292E-3</v>
      </c>
      <c r="K39">
        <v>31</v>
      </c>
      <c r="L39" s="11">
        <f t="shared" si="1"/>
        <v>4.6578209208774467E-288</v>
      </c>
    </row>
    <row r="40" spans="1:12" x14ac:dyDescent="0.25">
      <c r="A40">
        <v>32</v>
      </c>
      <c r="B40" s="11">
        <f t="shared" si="0"/>
        <v>6.3422017203186587E-4</v>
      </c>
      <c r="K40">
        <v>32</v>
      </c>
      <c r="L40" s="11">
        <f t="shared" si="1"/>
        <v>6.1342531148606631E-286</v>
      </c>
    </row>
    <row r="41" spans="1:12" x14ac:dyDescent="0.25">
      <c r="A41">
        <v>33</v>
      </c>
      <c r="B41" s="11">
        <f t="shared" si="0"/>
        <v>3.2876403501845347E-4</v>
      </c>
      <c r="K41">
        <v>33</v>
      </c>
      <c r="L41" s="11">
        <f t="shared" si="1"/>
        <v>7.8047527509875237E-284</v>
      </c>
    </row>
    <row r="42" spans="1:12" x14ac:dyDescent="0.25">
      <c r="A42">
        <v>34</v>
      </c>
      <c r="B42" s="11">
        <f t="shared" si="0"/>
        <v>1.6479348688972493E-4</v>
      </c>
      <c r="K42">
        <v>34</v>
      </c>
      <c r="L42" s="11">
        <f t="shared" si="1"/>
        <v>9.6021413992297175E-282</v>
      </c>
    </row>
    <row r="43" spans="1:12" x14ac:dyDescent="0.25">
      <c r="A43">
        <v>35</v>
      </c>
      <c r="B43" s="11">
        <f t="shared" si="0"/>
        <v>7.9942372363525744E-5</v>
      </c>
      <c r="K43">
        <v>35</v>
      </c>
      <c r="L43" s="11">
        <f t="shared" si="1"/>
        <v>1.1432949692682367E-279</v>
      </c>
    </row>
    <row r="44" spans="1:12" x14ac:dyDescent="0.25">
      <c r="A44">
        <v>36</v>
      </c>
      <c r="B44" s="11">
        <f t="shared" si="0"/>
        <v>3.756157566725957E-5</v>
      </c>
      <c r="K44">
        <v>36</v>
      </c>
      <c r="L44" s="11">
        <f t="shared" si="1"/>
        <v>1.3184943372442033E-277</v>
      </c>
    </row>
    <row r="45" spans="1:12" x14ac:dyDescent="0.25">
      <c r="A45">
        <v>37</v>
      </c>
      <c r="B45" s="11">
        <f t="shared" si="0"/>
        <v>1.710682457071293E-5</v>
      </c>
      <c r="K45">
        <v>37</v>
      </c>
      <c r="L45" s="11">
        <f t="shared" si="1"/>
        <v>1.4738628591463326E-275</v>
      </c>
    </row>
    <row r="46" spans="1:12" x14ac:dyDescent="0.25">
      <c r="A46">
        <v>38</v>
      </c>
      <c r="B46" s="11">
        <f t="shared" si="0"/>
        <v>7.5572702050909034E-6</v>
      </c>
      <c r="K46">
        <v>38</v>
      </c>
      <c r="L46" s="11">
        <f t="shared" si="1"/>
        <v>1.5981069124481235E-273</v>
      </c>
    </row>
    <row r="47" spans="1:12" x14ac:dyDescent="0.25">
      <c r="A47">
        <v>39</v>
      </c>
      <c r="B47" s="11">
        <f t="shared" si="0"/>
        <v>3.2405970437542222E-6</v>
      </c>
      <c r="K47">
        <v>39</v>
      </c>
      <c r="L47" s="11">
        <f t="shared" si="1"/>
        <v>1.6819733777681167E-271</v>
      </c>
    </row>
    <row r="48" spans="1:12" x14ac:dyDescent="0.25">
      <c r="A48">
        <v>40</v>
      </c>
      <c r="B48" s="11">
        <f t="shared" si="0"/>
        <v>1.3496741942869961E-6</v>
      </c>
      <c r="K48">
        <v>40</v>
      </c>
      <c r="L48" s="11">
        <f t="shared" si="1"/>
        <v>1.7193972854235025E-269</v>
      </c>
    </row>
    <row r="49" spans="1:12" x14ac:dyDescent="0.25">
      <c r="A49">
        <v>41</v>
      </c>
      <c r="B49" s="11">
        <f t="shared" si="0"/>
        <v>5.4631337392000704E-7</v>
      </c>
      <c r="K49">
        <v>41</v>
      </c>
      <c r="L49" s="11">
        <f t="shared" si="1"/>
        <v>1.7082142136483104E-267</v>
      </c>
    </row>
    <row r="50" spans="1:12" x14ac:dyDescent="0.25">
      <c r="A50">
        <v>42</v>
      </c>
      <c r="B50" s="11">
        <f t="shared" si="0"/>
        <v>2.1503824292596067E-7</v>
      </c>
      <c r="K50">
        <v>42</v>
      </c>
      <c r="L50" s="11">
        <f t="shared" si="1"/>
        <v>1.6503247319635725E-265</v>
      </c>
    </row>
    <row r="51" spans="1:12" x14ac:dyDescent="0.25">
      <c r="A51">
        <v>43</v>
      </c>
      <c r="B51" s="11">
        <f t="shared" si="0"/>
        <v>8.235507175887862E-8</v>
      </c>
      <c r="K51">
        <v>43</v>
      </c>
      <c r="L51" s="11">
        <f t="shared" si="1"/>
        <v>1.5513052480458159E-263</v>
      </c>
    </row>
    <row r="52" spans="1:12" x14ac:dyDescent="0.25">
      <c r="A52">
        <v>44</v>
      </c>
      <c r="B52" s="11">
        <f t="shared" si="0"/>
        <v>3.0703945999078909E-8</v>
      </c>
      <c r="K52">
        <v>44</v>
      </c>
      <c r="L52" s="11">
        <f t="shared" si="1"/>
        <v>1.4195618250867698E-261</v>
      </c>
    </row>
    <row r="53" spans="1:12" x14ac:dyDescent="0.25">
      <c r="A53">
        <v>45</v>
      </c>
      <c r="B53" s="11">
        <f t="shared" si="0"/>
        <v>1.1149234291864204E-8</v>
      </c>
      <c r="K53">
        <v>45</v>
      </c>
      <c r="L53" s="11">
        <f t="shared" si="1"/>
        <v>1.2651976206994171E-259</v>
      </c>
    </row>
    <row r="54" spans="1:12" x14ac:dyDescent="0.25">
      <c r="A54">
        <v>46</v>
      </c>
      <c r="B54" s="11">
        <f t="shared" si="0"/>
        <v>3.9450343354653713E-9</v>
      </c>
      <c r="K54">
        <v>46</v>
      </c>
      <c r="L54" s="11">
        <f t="shared" si="1"/>
        <v>1.0987966292814089E-257</v>
      </c>
    </row>
    <row r="55" spans="1:12" x14ac:dyDescent="0.25">
      <c r="A55">
        <v>47</v>
      </c>
      <c r="B55" s="11">
        <f t="shared" si="0"/>
        <v>1.360849327127482E-9</v>
      </c>
      <c r="K55">
        <v>47</v>
      </c>
      <c r="L55" s="11">
        <f t="shared" si="1"/>
        <v>9.303144794581812E-256</v>
      </c>
    </row>
    <row r="56" spans="1:12" x14ac:dyDescent="0.25">
      <c r="A56">
        <v>48</v>
      </c>
      <c r="B56" s="11">
        <f t="shared" si="0"/>
        <v>4.578389358553881E-10</v>
      </c>
      <c r="K56">
        <v>48</v>
      </c>
      <c r="L56" s="11">
        <f t="shared" si="1"/>
        <v>7.682201024470896E-254</v>
      </c>
    </row>
    <row r="57" spans="1:12" x14ac:dyDescent="0.25">
      <c r="A57">
        <v>49</v>
      </c>
      <c r="B57" s="11">
        <f t="shared" si="0"/>
        <v>1.5029363243885019E-10</v>
      </c>
      <c r="K57">
        <v>49</v>
      </c>
      <c r="L57" s="11">
        <f t="shared" si="1"/>
        <v>6.1896591111452883E-252</v>
      </c>
    </row>
    <row r="58" spans="1:12" x14ac:dyDescent="0.25">
      <c r="A58">
        <v>50</v>
      </c>
      <c r="B58" s="11">
        <f t="shared" si="0"/>
        <v>4.8157917117640358E-11</v>
      </c>
      <c r="K58">
        <v>50</v>
      </c>
      <c r="L58" s="11">
        <f t="shared" si="1"/>
        <v>4.8679605689452837E-250</v>
      </c>
    </row>
    <row r="59" spans="1:12" x14ac:dyDescent="0.25">
      <c r="A59">
        <v>51</v>
      </c>
      <c r="B59" s="11">
        <f t="shared" si="0"/>
        <v>1.506818432967454E-11</v>
      </c>
      <c r="K59">
        <v>51</v>
      </c>
      <c r="L59" s="11">
        <f t="shared" si="1"/>
        <v>3.7384664500068882E-248</v>
      </c>
    </row>
    <row r="60" spans="1:12" x14ac:dyDescent="0.25">
      <c r="A60">
        <v>52</v>
      </c>
      <c r="B60" s="11">
        <f t="shared" si="0"/>
        <v>4.6055375181125565E-12</v>
      </c>
      <c r="K60">
        <v>52</v>
      </c>
      <c r="L60" s="11">
        <f t="shared" si="1"/>
        <v>2.8045687733610249E-246</v>
      </c>
    </row>
    <row r="61" spans="1:12" x14ac:dyDescent="0.25">
      <c r="A61">
        <v>53</v>
      </c>
      <c r="B61" s="11">
        <f t="shared" si="0"/>
        <v>1.3755599813230385E-12</v>
      </c>
      <c r="K61">
        <v>53</v>
      </c>
      <c r="L61" s="11">
        <f t="shared" si="1"/>
        <v>2.0559782152388978E-244</v>
      </c>
    </row>
    <row r="62" spans="1:12" x14ac:dyDescent="0.25">
      <c r="A62">
        <v>54</v>
      </c>
      <c r="B62" s="11">
        <f t="shared" si="0"/>
        <v>4.0161148390873998E-13</v>
      </c>
      <c r="K62">
        <v>54</v>
      </c>
      <c r="L62" s="11">
        <f t="shared" si="1"/>
        <v>1.4733241420189965E-242</v>
      </c>
    </row>
    <row r="63" spans="1:12" x14ac:dyDescent="0.25">
      <c r="A63">
        <v>55</v>
      </c>
      <c r="B63" s="11">
        <f t="shared" si="0"/>
        <v>1.1465735981611184E-13</v>
      </c>
      <c r="K63">
        <v>55</v>
      </c>
      <c r="L63" s="11">
        <f t="shared" si="1"/>
        <v>1.0323984078801793E-240</v>
      </c>
    </row>
    <row r="64" spans="1:12" x14ac:dyDescent="0.25">
      <c r="A64">
        <v>56</v>
      </c>
      <c r="B64" s="11">
        <f t="shared" si="0"/>
        <v>3.2018677608222648E-14</v>
      </c>
      <c r="K64">
        <v>56</v>
      </c>
      <c r="L64" s="11">
        <f t="shared" si="1"/>
        <v>7.0762307540121127E-239</v>
      </c>
    </row>
    <row r="65" spans="1:12" x14ac:dyDescent="0.25">
      <c r="A65">
        <v>57</v>
      </c>
      <c r="B65" s="11">
        <f t="shared" si="0"/>
        <v>8.7486644304662259E-15</v>
      </c>
      <c r="K65">
        <v>57</v>
      </c>
      <c r="L65" s="11">
        <f t="shared" si="1"/>
        <v>4.7456265664919387E-237</v>
      </c>
    </row>
    <row r="66" spans="1:12" x14ac:dyDescent="0.25">
      <c r="A66">
        <v>58</v>
      </c>
      <c r="B66" s="11">
        <f t="shared" si="0"/>
        <v>2.3396098201797149E-15</v>
      </c>
      <c r="K66">
        <v>58</v>
      </c>
      <c r="L66" s="11">
        <f t="shared" si="1"/>
        <v>3.1149310928681125E-235</v>
      </c>
    </row>
    <row r="67" spans="1:12" x14ac:dyDescent="0.25">
      <c r="A67">
        <v>59</v>
      </c>
      <c r="B67" s="11">
        <f t="shared" si="0"/>
        <v>6.1253398104957311E-16</v>
      </c>
      <c r="K67">
        <v>59</v>
      </c>
      <c r="L67" s="11">
        <f t="shared" si="1"/>
        <v>2.0016512005807965E-233</v>
      </c>
    </row>
    <row r="68" spans="1:12" x14ac:dyDescent="0.25">
      <c r="A68">
        <v>60</v>
      </c>
      <c r="B68" s="11">
        <f t="shared" si="0"/>
        <v>1.570432866307948E-16</v>
      </c>
      <c r="K68">
        <v>60</v>
      </c>
      <c r="L68" s="11">
        <f t="shared" si="1"/>
        <v>1.2595946193876052E-231</v>
      </c>
    </row>
    <row r="69" spans="1:12" x14ac:dyDescent="0.25">
      <c r="A69">
        <v>61</v>
      </c>
      <c r="B69" s="11">
        <f t="shared" si="0"/>
        <v>3.9438844218406363E-17</v>
      </c>
      <c r="K69">
        <v>61</v>
      </c>
      <c r="L69" s="11">
        <f t="shared" si="1"/>
        <v>7.7640586375365118E-230</v>
      </c>
    </row>
    <row r="70" spans="1:12" x14ac:dyDescent="0.25">
      <c r="A70">
        <v>62</v>
      </c>
      <c r="B70" s="11">
        <f t="shared" si="0"/>
        <v>9.7040670228543402E-18</v>
      </c>
      <c r="K70">
        <v>62</v>
      </c>
      <c r="L70" s="11">
        <f t="shared" si="1"/>
        <v>4.6889070255625601E-228</v>
      </c>
    </row>
    <row r="71" spans="1:12" x14ac:dyDescent="0.25">
      <c r="A71">
        <v>63</v>
      </c>
      <c r="B71" s="11">
        <f t="shared" si="0"/>
        <v>2.3399877927450361E-18</v>
      </c>
      <c r="K71">
        <v>63</v>
      </c>
      <c r="L71" s="11">
        <f t="shared" si="1"/>
        <v>2.7751383062403775E-226</v>
      </c>
    </row>
    <row r="72" spans="1:12" x14ac:dyDescent="0.25">
      <c r="A72">
        <v>64</v>
      </c>
      <c r="B72" s="11">
        <f t="shared" si="0"/>
        <v>5.5310216776652693E-19</v>
      </c>
      <c r="K72">
        <v>64</v>
      </c>
      <c r="L72" s="11">
        <f t="shared" si="1"/>
        <v>1.6100138329796227E-224</v>
      </c>
    </row>
    <row r="73" spans="1:12" x14ac:dyDescent="0.25">
      <c r="A73">
        <v>65</v>
      </c>
      <c r="B73" s="11">
        <f t="shared" ref="B73:B136" si="2">_xlfn.BINOM.DIST(A73,$B$1,$B$2,FALSE)</f>
        <v>1.2818210631053939E-19</v>
      </c>
      <c r="K73">
        <v>65</v>
      </c>
      <c r="L73" s="11">
        <f t="shared" ref="L73:L136" si="3">_xlfn.BINOM.DIST(K73,$L$1,$L$2,FALSE)</f>
        <v>9.1580889412349566E-223</v>
      </c>
    </row>
    <row r="74" spans="1:12" x14ac:dyDescent="0.25">
      <c r="A74">
        <v>66</v>
      </c>
      <c r="B74" s="11">
        <f t="shared" si="2"/>
        <v>2.9132296888759269E-20</v>
      </c>
      <c r="K74">
        <v>66</v>
      </c>
      <c r="L74" s="11">
        <f t="shared" si="3"/>
        <v>5.1086410280785605E-221</v>
      </c>
    </row>
    <row r="75" spans="1:12" x14ac:dyDescent="0.25">
      <c r="A75">
        <v>67</v>
      </c>
      <c r="B75" s="11">
        <f t="shared" si="2"/>
        <v>6.4944021644677538E-21</v>
      </c>
      <c r="K75">
        <v>67</v>
      </c>
      <c r="L75" s="11">
        <f t="shared" si="3"/>
        <v>2.7952653744678519E-219</v>
      </c>
    </row>
    <row r="76" spans="1:12" x14ac:dyDescent="0.25">
      <c r="A76">
        <v>68</v>
      </c>
      <c r="B76" s="11">
        <f t="shared" si="2"/>
        <v>1.4203964683864167E-21</v>
      </c>
      <c r="K76">
        <v>68</v>
      </c>
      <c r="L76" s="11">
        <f t="shared" si="3"/>
        <v>1.5005368194018433E-217</v>
      </c>
    </row>
    <row r="77" spans="1:12" x14ac:dyDescent="0.25">
      <c r="A77">
        <v>69</v>
      </c>
      <c r="B77" s="11">
        <f t="shared" si="2"/>
        <v>3.0483994511160586E-22</v>
      </c>
      <c r="K77">
        <v>69</v>
      </c>
      <c r="L77" s="11">
        <f t="shared" si="3"/>
        <v>7.9042770428771991E-216</v>
      </c>
    </row>
    <row r="78" spans="1:12" x14ac:dyDescent="0.25">
      <c r="A78">
        <v>70</v>
      </c>
      <c r="B78" s="11">
        <f t="shared" si="2"/>
        <v>6.4210967161806188E-23</v>
      </c>
      <c r="K78">
        <v>70</v>
      </c>
      <c r="L78" s="11">
        <f t="shared" si="3"/>
        <v>4.0865112311682824E-214</v>
      </c>
    </row>
    <row r="79" spans="1:12" x14ac:dyDescent="0.25">
      <c r="A79">
        <v>71</v>
      </c>
      <c r="B79" s="11">
        <f t="shared" si="2"/>
        <v>1.3277065430520243E-23</v>
      </c>
      <c r="K79">
        <v>71</v>
      </c>
      <c r="L79" s="11">
        <f t="shared" si="3"/>
        <v>2.0739524135647364E-212</v>
      </c>
    </row>
    <row r="80" spans="1:12" x14ac:dyDescent="0.25">
      <c r="A80">
        <v>72</v>
      </c>
      <c r="B80" s="11">
        <f t="shared" si="2"/>
        <v>2.6954326095648586E-24</v>
      </c>
      <c r="K80">
        <v>72</v>
      </c>
      <c r="L80" s="11">
        <f t="shared" si="3"/>
        <v>1.0334236031110134E-210</v>
      </c>
    </row>
    <row r="81" spans="1:12" x14ac:dyDescent="0.25">
      <c r="A81">
        <v>73</v>
      </c>
      <c r="B81" s="11">
        <f t="shared" si="2"/>
        <v>5.3735817689954996E-25</v>
      </c>
      <c r="K81">
        <v>73</v>
      </c>
      <c r="L81" s="11">
        <f t="shared" si="3"/>
        <v>5.0566974113867293E-209</v>
      </c>
    </row>
    <row r="82" spans="1:12" x14ac:dyDescent="0.25">
      <c r="A82">
        <v>74</v>
      </c>
      <c r="B82" s="11">
        <f t="shared" si="2"/>
        <v>1.05215905252616E-25</v>
      </c>
      <c r="K82">
        <v>74</v>
      </c>
      <c r="L82" s="11">
        <f t="shared" si="3"/>
        <v>2.4301758865804192E-207</v>
      </c>
    </row>
    <row r="83" spans="1:12" x14ac:dyDescent="0.25">
      <c r="A83">
        <v>75</v>
      </c>
      <c r="B83" s="11">
        <f t="shared" si="2"/>
        <v>2.0237271989013538E-26</v>
      </c>
      <c r="K83">
        <v>75</v>
      </c>
      <c r="L83" s="11">
        <f t="shared" si="3"/>
        <v>1.1472590341002636E-205</v>
      </c>
    </row>
    <row r="84" spans="1:12" x14ac:dyDescent="0.25">
      <c r="A84">
        <v>76</v>
      </c>
      <c r="B84" s="11">
        <f t="shared" si="2"/>
        <v>3.8242325287190266E-27</v>
      </c>
      <c r="K84">
        <v>76</v>
      </c>
      <c r="L84" s="11">
        <f t="shared" si="3"/>
        <v>5.3211685463208002E-204</v>
      </c>
    </row>
    <row r="85" spans="1:12" x14ac:dyDescent="0.25">
      <c r="A85">
        <v>77</v>
      </c>
      <c r="B85" s="11">
        <f t="shared" si="2"/>
        <v>7.1010894150294671E-28</v>
      </c>
      <c r="K85">
        <v>77</v>
      </c>
      <c r="L85" s="11">
        <f t="shared" si="3"/>
        <v>2.425162876868247E-202</v>
      </c>
    </row>
    <row r="86" spans="1:12" x14ac:dyDescent="0.25">
      <c r="A86">
        <v>78</v>
      </c>
      <c r="B86" s="11">
        <f t="shared" si="2"/>
        <v>1.2958616526608702E-28</v>
      </c>
      <c r="K86">
        <v>78</v>
      </c>
      <c r="L86" s="11">
        <f t="shared" si="3"/>
        <v>1.0862449620708501E-200</v>
      </c>
    </row>
    <row r="87" spans="1:12" x14ac:dyDescent="0.25">
      <c r="A87">
        <v>79</v>
      </c>
      <c r="B87" s="11">
        <f t="shared" si="2"/>
        <v>2.3243842194239487E-29</v>
      </c>
      <c r="K87">
        <v>79</v>
      </c>
      <c r="L87" s="11">
        <f t="shared" si="3"/>
        <v>4.7822278203572989E-199</v>
      </c>
    </row>
    <row r="88" spans="1:12" x14ac:dyDescent="0.25">
      <c r="A88">
        <v>80</v>
      </c>
      <c r="B88" s="11">
        <f t="shared" si="2"/>
        <v>4.0985817486120326E-30</v>
      </c>
      <c r="K88">
        <v>80</v>
      </c>
      <c r="L88" s="11">
        <f t="shared" si="3"/>
        <v>2.0697083487521821E-197</v>
      </c>
    </row>
    <row r="89" spans="1:12" x14ac:dyDescent="0.25">
      <c r="A89">
        <v>81</v>
      </c>
      <c r="B89" s="11">
        <f t="shared" si="2"/>
        <v>7.1055002734014007E-31</v>
      </c>
      <c r="K89">
        <v>81</v>
      </c>
      <c r="L89" s="11">
        <f t="shared" si="3"/>
        <v>8.8069071300808252E-196</v>
      </c>
    </row>
    <row r="90" spans="1:12" x14ac:dyDescent="0.25">
      <c r="A90">
        <v>82</v>
      </c>
      <c r="B90" s="11">
        <f t="shared" si="2"/>
        <v>1.2112905240334098E-31</v>
      </c>
      <c r="K90">
        <v>82</v>
      </c>
      <c r="L90" s="11">
        <f t="shared" si="3"/>
        <v>3.6849388247939177E-194</v>
      </c>
    </row>
    <row r="91" spans="1:12" x14ac:dyDescent="0.25">
      <c r="A91">
        <v>83</v>
      </c>
      <c r="B91" s="11">
        <f t="shared" si="2"/>
        <v>2.0307203350880688E-32</v>
      </c>
      <c r="K91">
        <v>83</v>
      </c>
      <c r="L91" s="11">
        <f t="shared" si="3"/>
        <v>1.5163005300737791E-192</v>
      </c>
    </row>
    <row r="92" spans="1:12" x14ac:dyDescent="0.25">
      <c r="A92">
        <v>84</v>
      </c>
      <c r="B92" s="11">
        <f t="shared" si="2"/>
        <v>3.3485282121132624E-33</v>
      </c>
      <c r="K92">
        <v>84</v>
      </c>
      <c r="L92" s="11">
        <f t="shared" si="3"/>
        <v>6.1368052008818497E-191</v>
      </c>
    </row>
    <row r="93" spans="1:12" x14ac:dyDescent="0.25">
      <c r="A93">
        <v>85</v>
      </c>
      <c r="B93" s="11">
        <f t="shared" si="2"/>
        <v>5.4314049598233223E-34</v>
      </c>
      <c r="K93">
        <v>85</v>
      </c>
      <c r="L93" s="11">
        <f t="shared" si="3"/>
        <v>2.4431704470335264E-189</v>
      </c>
    </row>
    <row r="94" spans="1:12" x14ac:dyDescent="0.25">
      <c r="A94">
        <v>86</v>
      </c>
      <c r="B94" s="11">
        <f t="shared" si="2"/>
        <v>8.6671355741859788E-35</v>
      </c>
      <c r="K94">
        <v>86</v>
      </c>
      <c r="L94" s="11">
        <f t="shared" si="3"/>
        <v>9.5690842508820643E-188</v>
      </c>
    </row>
    <row r="95" spans="1:12" x14ac:dyDescent="0.25">
      <c r="A95">
        <v>87</v>
      </c>
      <c r="B95" s="11">
        <f t="shared" si="2"/>
        <v>1.3607975149492505E-35</v>
      </c>
      <c r="K95">
        <v>87</v>
      </c>
      <c r="L95" s="11">
        <f t="shared" si="3"/>
        <v>3.6875804366039706E-186</v>
      </c>
    </row>
    <row r="96" spans="1:12" x14ac:dyDescent="0.25">
      <c r="A96">
        <v>88</v>
      </c>
      <c r="B96" s="11">
        <f t="shared" si="2"/>
        <v>2.1023926790439399E-36</v>
      </c>
      <c r="K96">
        <v>88</v>
      </c>
      <c r="L96" s="11">
        <f t="shared" si="3"/>
        <v>1.3983472632894259E-184</v>
      </c>
    </row>
    <row r="97" spans="1:12" x14ac:dyDescent="0.25">
      <c r="A97">
        <v>89</v>
      </c>
      <c r="B97" s="11">
        <f t="shared" si="2"/>
        <v>3.1965616635714629E-37</v>
      </c>
      <c r="K97">
        <v>89</v>
      </c>
      <c r="L97" s="11">
        <f t="shared" si="3"/>
        <v>5.2184015473472594E-183</v>
      </c>
    </row>
    <row r="98" spans="1:12" x14ac:dyDescent="0.25">
      <c r="A98">
        <v>90</v>
      </c>
      <c r="B98" s="11">
        <f t="shared" si="2"/>
        <v>4.7835071703089866E-38</v>
      </c>
      <c r="K98">
        <v>90</v>
      </c>
      <c r="L98" s="11">
        <f t="shared" si="3"/>
        <v>1.9166995609273939E-181</v>
      </c>
    </row>
    <row r="99" spans="1:12" x14ac:dyDescent="0.25">
      <c r="A99">
        <v>91</v>
      </c>
      <c r="B99" s="11">
        <f t="shared" si="2"/>
        <v>7.0460825749232207E-39</v>
      </c>
      <c r="K99">
        <v>91</v>
      </c>
      <c r="L99" s="11">
        <f t="shared" si="3"/>
        <v>6.929606104891341E-180</v>
      </c>
    </row>
    <row r="100" spans="1:12" x14ac:dyDescent="0.25">
      <c r="A100">
        <v>92</v>
      </c>
      <c r="B100" s="11">
        <f t="shared" si="2"/>
        <v>1.0217145639401012E-39</v>
      </c>
      <c r="K100">
        <v>92</v>
      </c>
      <c r="L100" s="11">
        <f t="shared" si="3"/>
        <v>2.4662869843604617E-178</v>
      </c>
    </row>
    <row r="101" spans="1:12" x14ac:dyDescent="0.25">
      <c r="A101">
        <v>93</v>
      </c>
      <c r="B101" s="11">
        <f t="shared" si="2"/>
        <v>1.4585904550414568E-40</v>
      </c>
      <c r="K101">
        <v>93</v>
      </c>
      <c r="L101" s="11">
        <f t="shared" si="3"/>
        <v>8.6417281573869063E-177</v>
      </c>
    </row>
    <row r="102" spans="1:12" x14ac:dyDescent="0.25">
      <c r="A102">
        <v>94</v>
      </c>
      <c r="B102" s="11">
        <f t="shared" si="2"/>
        <v>2.0502142883220926E-41</v>
      </c>
      <c r="K102">
        <v>94</v>
      </c>
      <c r="L102" s="11">
        <f t="shared" si="3"/>
        <v>2.9813962142983778E-175</v>
      </c>
    </row>
    <row r="103" spans="1:12" x14ac:dyDescent="0.25">
      <c r="A103">
        <v>95</v>
      </c>
      <c r="B103" s="11">
        <f t="shared" si="2"/>
        <v>2.837698611832287E-42</v>
      </c>
      <c r="K103">
        <v>95</v>
      </c>
      <c r="L103" s="11">
        <f t="shared" si="3"/>
        <v>1.0128378297135956E-173</v>
      </c>
    </row>
    <row r="104" spans="1:12" x14ac:dyDescent="0.25">
      <c r="A104">
        <v>96</v>
      </c>
      <c r="B104" s="11">
        <f t="shared" si="2"/>
        <v>3.8678737727766623E-43</v>
      </c>
      <c r="K104">
        <v>96</v>
      </c>
      <c r="L104" s="11">
        <f t="shared" si="3"/>
        <v>3.3884348921144599E-172</v>
      </c>
    </row>
    <row r="105" spans="1:12" x14ac:dyDescent="0.25">
      <c r="A105">
        <v>97</v>
      </c>
      <c r="B105" s="11">
        <f t="shared" si="2"/>
        <v>5.1922323951287938E-44</v>
      </c>
      <c r="K105">
        <v>97</v>
      </c>
      <c r="L105" s="11">
        <f t="shared" si="3"/>
        <v>1.1164368984740163E-170</v>
      </c>
    </row>
    <row r="106" spans="1:12" x14ac:dyDescent="0.25">
      <c r="A106">
        <v>98</v>
      </c>
      <c r="B106" s="11">
        <f t="shared" si="2"/>
        <v>6.8651097017662228E-45</v>
      </c>
      <c r="K106">
        <v>98</v>
      </c>
      <c r="L106" s="11">
        <f t="shared" si="3"/>
        <v>3.6231035538573881E-169</v>
      </c>
    </row>
    <row r="107" spans="1:12" x14ac:dyDescent="0.25">
      <c r="A107">
        <v>99</v>
      </c>
      <c r="B107" s="11">
        <f t="shared" si="2"/>
        <v>8.9410197276389536E-46</v>
      </c>
      <c r="K107">
        <v>99</v>
      </c>
      <c r="L107" s="11">
        <f t="shared" si="3"/>
        <v>1.1581732370478832E-167</v>
      </c>
    </row>
    <row r="108" spans="1:12" x14ac:dyDescent="0.25">
      <c r="A108">
        <v>100</v>
      </c>
      <c r="B108" s="11">
        <f t="shared" si="2"/>
        <v>1.1471138076098395E-46</v>
      </c>
      <c r="K108">
        <v>100</v>
      </c>
      <c r="L108" s="11">
        <f t="shared" si="3"/>
        <v>3.6470875234637002E-166</v>
      </c>
    </row>
    <row r="109" spans="1:12" x14ac:dyDescent="0.25">
      <c r="A109">
        <v>101</v>
      </c>
      <c r="B109" s="11">
        <f t="shared" si="2"/>
        <v>1.4499015895637309E-47</v>
      </c>
      <c r="K109">
        <v>101</v>
      </c>
      <c r="L109" s="11">
        <f t="shared" si="3"/>
        <v>1.1314396937478444E-164</v>
      </c>
    </row>
    <row r="110" spans="1:12" x14ac:dyDescent="0.25">
      <c r="A110">
        <v>102</v>
      </c>
      <c r="B110" s="11">
        <f t="shared" si="2"/>
        <v>1.8055720671037317E-48</v>
      </c>
      <c r="K110">
        <v>102</v>
      </c>
      <c r="L110" s="11">
        <f t="shared" si="3"/>
        <v>3.4582860966089399E-163</v>
      </c>
    </row>
    <row r="111" spans="1:12" x14ac:dyDescent="0.25">
      <c r="A111">
        <v>103</v>
      </c>
      <c r="B111" s="11">
        <f t="shared" si="2"/>
        <v>2.2154716130131266E-49</v>
      </c>
      <c r="K111">
        <v>103</v>
      </c>
      <c r="L111" s="11">
        <f t="shared" si="3"/>
        <v>1.041514900163174E-161</v>
      </c>
    </row>
    <row r="112" spans="1:12" x14ac:dyDescent="0.25">
      <c r="A112">
        <v>104</v>
      </c>
      <c r="B112" s="11">
        <f t="shared" si="2"/>
        <v>2.6786901049319441E-50</v>
      </c>
      <c r="K112">
        <v>104</v>
      </c>
      <c r="L112" s="11">
        <f t="shared" si="3"/>
        <v>3.0908289937855952E-160</v>
      </c>
    </row>
    <row r="113" spans="1:12" x14ac:dyDescent="0.25">
      <c r="A113">
        <v>105</v>
      </c>
      <c r="B113" s="11">
        <f t="shared" si="2"/>
        <v>3.1916307633232027E-51</v>
      </c>
      <c r="K113">
        <v>105</v>
      </c>
      <c r="L113" s="11">
        <f t="shared" si="3"/>
        <v>9.0389576796040588E-159</v>
      </c>
    </row>
    <row r="114" spans="1:12" x14ac:dyDescent="0.25">
      <c r="A114">
        <v>106</v>
      </c>
      <c r="B114" s="11">
        <f t="shared" si="2"/>
        <v>3.7476997120514188E-52</v>
      </c>
      <c r="K114">
        <v>106</v>
      </c>
      <c r="L114" s="11">
        <f t="shared" si="3"/>
        <v>2.6050958218102962E-157</v>
      </c>
    </row>
    <row r="115" spans="1:12" x14ac:dyDescent="0.25">
      <c r="A115">
        <v>107</v>
      </c>
      <c r="B115" s="11">
        <f t="shared" si="2"/>
        <v>4.3371668968263978E-53</v>
      </c>
      <c r="K115">
        <v>107</v>
      </c>
      <c r="L115" s="11">
        <f t="shared" si="3"/>
        <v>7.3997706240706175E-156</v>
      </c>
    </row>
    <row r="116" spans="1:12" x14ac:dyDescent="0.25">
      <c r="A116">
        <v>108</v>
      </c>
      <c r="B116" s="11">
        <f t="shared" si="2"/>
        <v>4.9472412002805434E-54</v>
      </c>
      <c r="K116">
        <v>108</v>
      </c>
      <c r="L116" s="11">
        <f t="shared" si="3"/>
        <v>2.0717073867576273E-154</v>
      </c>
    </row>
    <row r="117" spans="1:12" x14ac:dyDescent="0.25">
      <c r="A117">
        <v>109</v>
      </c>
      <c r="B117" s="11">
        <f t="shared" si="2"/>
        <v>5.5623871391014017E-55</v>
      </c>
      <c r="K117">
        <v>109</v>
      </c>
      <c r="L117" s="11">
        <f t="shared" si="3"/>
        <v>5.7171521278593608E-153</v>
      </c>
    </row>
    <row r="118" spans="1:12" x14ac:dyDescent="0.25">
      <c r="A118">
        <v>110</v>
      </c>
      <c r="B118" s="11">
        <f t="shared" si="2"/>
        <v>6.164889421093077E-56</v>
      </c>
      <c r="K118">
        <v>110</v>
      </c>
      <c r="L118" s="11">
        <f t="shared" si="3"/>
        <v>1.5552386258119528E-151</v>
      </c>
    </row>
    <row r="119" spans="1:12" x14ac:dyDescent="0.25">
      <c r="A119">
        <v>111</v>
      </c>
      <c r="B119" s="11">
        <f t="shared" si="2"/>
        <v>6.7356468660591554E-57</v>
      </c>
      <c r="K119">
        <v>111</v>
      </c>
      <c r="L119" s="11">
        <f t="shared" si="3"/>
        <v>4.1706549334840062E-150</v>
      </c>
    </row>
    <row r="120" spans="1:12" x14ac:dyDescent="0.25">
      <c r="A120">
        <v>112</v>
      </c>
      <c r="B120" s="11">
        <f t="shared" si="2"/>
        <v>7.2551515445582285E-58</v>
      </c>
      <c r="K120">
        <v>112</v>
      </c>
      <c r="L120" s="11">
        <f t="shared" si="3"/>
        <v>1.1026168980397447E-148</v>
      </c>
    </row>
    <row r="121" spans="1:12" x14ac:dyDescent="0.25">
      <c r="A121">
        <v>113</v>
      </c>
      <c r="B121" s="11">
        <f t="shared" si="2"/>
        <v>7.7045857110353949E-59</v>
      </c>
      <c r="K121">
        <v>113</v>
      </c>
      <c r="L121" s="11">
        <f t="shared" si="3"/>
        <v>2.8739595607904797E-147</v>
      </c>
    </row>
    <row r="122" spans="1:12" x14ac:dyDescent="0.25">
      <c r="A122">
        <v>114</v>
      </c>
      <c r="B122" s="11">
        <f t="shared" si="2"/>
        <v>8.0669514443654646E-60</v>
      </c>
      <c r="K122">
        <v>114</v>
      </c>
      <c r="L122" s="11">
        <f t="shared" si="3"/>
        <v>7.3857399356101289E-146</v>
      </c>
    </row>
    <row r="123" spans="1:12" x14ac:dyDescent="0.25">
      <c r="A123">
        <v>115</v>
      </c>
      <c r="B123" s="11">
        <f t="shared" si="2"/>
        <v>8.3281385864121719E-61</v>
      </c>
      <c r="K123">
        <v>115</v>
      </c>
      <c r="L123" s="11">
        <f t="shared" si="3"/>
        <v>1.871482275858042E-144</v>
      </c>
    </row>
    <row r="124" spans="1:12" x14ac:dyDescent="0.25">
      <c r="A124">
        <v>116</v>
      </c>
      <c r="B124" s="11">
        <f t="shared" si="2"/>
        <v>8.4778373357643016E-62</v>
      </c>
      <c r="K124">
        <v>116</v>
      </c>
      <c r="L124" s="11">
        <f t="shared" si="3"/>
        <v>4.6760167783293518E-143</v>
      </c>
    </row>
    <row r="125" spans="1:12" x14ac:dyDescent="0.25">
      <c r="A125">
        <v>117</v>
      </c>
      <c r="B125" s="11">
        <f t="shared" si="2"/>
        <v>8.510213146648684E-63</v>
      </c>
      <c r="K125">
        <v>117</v>
      </c>
      <c r="L125" s="11">
        <f t="shared" si="3"/>
        <v>1.1520852734755656E-141</v>
      </c>
    </row>
    <row r="126" spans="1:12" x14ac:dyDescent="0.25">
      <c r="A126">
        <v>118</v>
      </c>
      <c r="B126" s="11">
        <f t="shared" si="2"/>
        <v>8.424282397241282E-64</v>
      </c>
      <c r="K126">
        <v>118</v>
      </c>
      <c r="L126" s="11">
        <f t="shared" si="3"/>
        <v>2.7991766771649147E-140</v>
      </c>
    </row>
    <row r="127" spans="1:12" x14ac:dyDescent="0.25">
      <c r="A127">
        <v>119</v>
      </c>
      <c r="B127" s="11">
        <f t="shared" si="2"/>
        <v>8.2239552814120854E-65</v>
      </c>
      <c r="K127">
        <v>119</v>
      </c>
      <c r="L127" s="11">
        <f t="shared" si="3"/>
        <v>6.7070468617556974E-139</v>
      </c>
    </row>
    <row r="128" spans="1:12" x14ac:dyDescent="0.25">
      <c r="A128">
        <v>120</v>
      </c>
      <c r="B128" s="11">
        <f t="shared" si="2"/>
        <v>7.9177441805082938E-66</v>
      </c>
      <c r="K128">
        <v>120</v>
      </c>
      <c r="L128" s="11">
        <f t="shared" si="3"/>
        <v>1.5849124348042264E-137</v>
      </c>
    </row>
    <row r="129" spans="1:12" x14ac:dyDescent="0.25">
      <c r="A129">
        <v>121</v>
      </c>
      <c r="B129" s="11">
        <f t="shared" si="2"/>
        <v>7.5181675003948276E-67</v>
      </c>
      <c r="K129">
        <v>121</v>
      </c>
      <c r="L129" s="11">
        <f t="shared" si="3"/>
        <v>3.6937628645851573E-136</v>
      </c>
    </row>
    <row r="130" spans="1:12" x14ac:dyDescent="0.25">
      <c r="A130">
        <v>122</v>
      </c>
      <c r="B130" s="11">
        <f t="shared" si="2"/>
        <v>7.0409067801044636E-68</v>
      </c>
      <c r="K130">
        <v>122</v>
      </c>
      <c r="L130" s="11">
        <f t="shared" si="3"/>
        <v>8.4906084644137681E-135</v>
      </c>
    </row>
    <row r="131" spans="1:12" x14ac:dyDescent="0.25">
      <c r="A131">
        <v>123</v>
      </c>
      <c r="B131" s="11">
        <f t="shared" si="2"/>
        <v>6.5037955726967343E-69</v>
      </c>
      <c r="K131">
        <v>123</v>
      </c>
      <c r="L131" s="11">
        <f t="shared" si="3"/>
        <v>1.9249981141813085E-133</v>
      </c>
    </row>
    <row r="132" spans="1:12" x14ac:dyDescent="0.25">
      <c r="A132">
        <v>124</v>
      </c>
      <c r="B132" s="11">
        <f t="shared" si="2"/>
        <v>5.9257300087538363E-70</v>
      </c>
      <c r="K132">
        <v>124</v>
      </c>
      <c r="L132" s="11">
        <f t="shared" si="3"/>
        <v>4.3048546537294217E-132</v>
      </c>
    </row>
    <row r="133" spans="1:12" x14ac:dyDescent="0.25">
      <c r="A133">
        <v>125</v>
      </c>
      <c r="B133" s="11">
        <f t="shared" si="2"/>
        <v>5.3255922461652683E-71</v>
      </c>
      <c r="K133">
        <v>125</v>
      </c>
      <c r="L133" s="11">
        <f t="shared" si="3"/>
        <v>9.4959353855066744E-131</v>
      </c>
    </row>
    <row r="134" spans="1:12" x14ac:dyDescent="0.25">
      <c r="A134">
        <v>126</v>
      </c>
      <c r="B134" s="11">
        <f t="shared" si="2"/>
        <v>4.7212697217776905E-72</v>
      </c>
      <c r="K134">
        <v>126</v>
      </c>
      <c r="L134" s="11">
        <f t="shared" si="3"/>
        <v>2.0662451996240935E-129</v>
      </c>
    </row>
    <row r="135" spans="1:12" x14ac:dyDescent="0.25">
      <c r="A135">
        <v>127</v>
      </c>
      <c r="B135" s="11">
        <f t="shared" si="2"/>
        <v>4.1288369823555251E-73</v>
      </c>
      <c r="K135">
        <v>127</v>
      </c>
      <c r="L135" s="11">
        <f t="shared" si="3"/>
        <v>4.4351058379332027E-128</v>
      </c>
    </row>
    <row r="136" spans="1:12" x14ac:dyDescent="0.25">
      <c r="A136">
        <v>128</v>
      </c>
      <c r="B136" s="11">
        <f t="shared" si="2"/>
        <v>3.5619454684882693E-74</v>
      </c>
      <c r="K136">
        <v>128</v>
      </c>
      <c r="L136" s="11">
        <f t="shared" si="3"/>
        <v>9.3911056167280643E-127</v>
      </c>
    </row>
    <row r="137" spans="1:12" x14ac:dyDescent="0.25">
      <c r="A137">
        <v>129</v>
      </c>
      <c r="B137" s="11">
        <f t="shared" ref="B137:B200" si="4">_xlfn.BINOM.DIST(A137,$B$1,$B$2,FALSE)</f>
        <v>3.0314429519049272E-75</v>
      </c>
      <c r="K137">
        <v>129</v>
      </c>
      <c r="L137" s="11">
        <f t="shared" ref="L137:L200" si="5">_xlfn.BINOM.DIST(K137,$L$1,$L$2,FALSE)</f>
        <v>1.961697617716455E-125</v>
      </c>
    </row>
    <row r="138" spans="1:12" x14ac:dyDescent="0.25">
      <c r="A138">
        <v>130</v>
      </c>
      <c r="B138" s="11">
        <f t="shared" si="4"/>
        <v>2.5452213327777287E-76</v>
      </c>
      <c r="K138">
        <v>130</v>
      </c>
      <c r="L138" s="11">
        <f t="shared" si="5"/>
        <v>4.0426060906637918E-124</v>
      </c>
    </row>
    <row r="139" spans="1:12" x14ac:dyDescent="0.25">
      <c r="A139">
        <v>131</v>
      </c>
      <c r="B139" s="11">
        <f t="shared" si="4"/>
        <v>2.1082716902981887E-77</v>
      </c>
      <c r="K139">
        <v>131</v>
      </c>
      <c r="L139" s="11">
        <f t="shared" si="5"/>
        <v>8.2189370647331109E-123</v>
      </c>
    </row>
    <row r="140" spans="1:12" x14ac:dyDescent="0.25">
      <c r="A140">
        <v>132</v>
      </c>
      <c r="B140" s="11">
        <f t="shared" si="4"/>
        <v>1.7229106173134301E-78</v>
      </c>
      <c r="K140">
        <v>132</v>
      </c>
      <c r="L140" s="11">
        <f t="shared" si="5"/>
        <v>1.6485610380095091E-121</v>
      </c>
    </row>
    <row r="141" spans="1:12" x14ac:dyDescent="0.25">
      <c r="A141">
        <v>133</v>
      </c>
      <c r="B141" s="11">
        <f t="shared" si="4"/>
        <v>1.3891328605438333E-79</v>
      </c>
      <c r="K141">
        <v>133</v>
      </c>
      <c r="L141" s="11">
        <f t="shared" si="5"/>
        <v>3.2624155278503701E-120</v>
      </c>
    </row>
    <row r="142" spans="1:12" x14ac:dyDescent="0.25">
      <c r="A142">
        <v>134</v>
      </c>
      <c r="B142" s="11">
        <f t="shared" si="4"/>
        <v>1.1050421770918921E-80</v>
      </c>
      <c r="K142">
        <v>134</v>
      </c>
      <c r="L142" s="11">
        <f t="shared" si="5"/>
        <v>6.3698257408204921E-119</v>
      </c>
    </row>
    <row r="143" spans="1:12" x14ac:dyDescent="0.25">
      <c r="A143">
        <v>135</v>
      </c>
      <c r="B143" s="11">
        <f t="shared" si="4"/>
        <v>8.6731442741015884E-82</v>
      </c>
      <c r="K143">
        <v>135</v>
      </c>
      <c r="L143" s="11">
        <f t="shared" si="5"/>
        <v>1.2270958130835427E-117</v>
      </c>
    </row>
    <row r="144" spans="1:12" x14ac:dyDescent="0.25">
      <c r="A144">
        <v>136</v>
      </c>
      <c r="B144" s="11">
        <f t="shared" si="4"/>
        <v>6.7165306878603788E-83</v>
      </c>
      <c r="K144">
        <v>136</v>
      </c>
      <c r="L144" s="11">
        <f t="shared" si="5"/>
        <v>2.3323843211917498E-116</v>
      </c>
    </row>
    <row r="145" spans="1:12" x14ac:dyDescent="0.25">
      <c r="A145">
        <v>137</v>
      </c>
      <c r="B145" s="11">
        <f t="shared" si="4"/>
        <v>5.1320594788432614E-84</v>
      </c>
      <c r="K145">
        <v>137</v>
      </c>
      <c r="L145" s="11">
        <f t="shared" si="5"/>
        <v>4.3742137099137565E-115</v>
      </c>
    </row>
    <row r="146" spans="1:12" x14ac:dyDescent="0.25">
      <c r="A146">
        <v>138</v>
      </c>
      <c r="B146" s="11">
        <f t="shared" si="4"/>
        <v>3.8692215312279214E-85</v>
      </c>
      <c r="K146">
        <v>138</v>
      </c>
      <c r="L146" s="11">
        <f t="shared" si="5"/>
        <v>8.0944085100603329E-114</v>
      </c>
    </row>
    <row r="147" spans="1:12" x14ac:dyDescent="0.25">
      <c r="A147">
        <v>139</v>
      </c>
      <c r="B147" s="11">
        <f t="shared" si="4"/>
        <v>2.8783738928160842E-86</v>
      </c>
      <c r="K147">
        <v>139</v>
      </c>
      <c r="L147" s="11">
        <f t="shared" si="5"/>
        <v>1.4779574675203713E-112</v>
      </c>
    </row>
    <row r="148" spans="1:12" x14ac:dyDescent="0.25">
      <c r="A148">
        <v>140</v>
      </c>
      <c r="B148" s="11">
        <f t="shared" si="4"/>
        <v>2.1128489213223417E-87</v>
      </c>
      <c r="K148">
        <v>140</v>
      </c>
      <c r="L148" s="11">
        <f t="shared" si="5"/>
        <v>2.6627867039825168E-111</v>
      </c>
    </row>
    <row r="149" spans="1:12" x14ac:dyDescent="0.25">
      <c r="A149">
        <v>141</v>
      </c>
      <c r="B149" s="11">
        <f t="shared" si="4"/>
        <v>1.5303568465893916E-88</v>
      </c>
      <c r="K149">
        <v>141</v>
      </c>
      <c r="L149" s="11">
        <f t="shared" si="5"/>
        <v>4.7338430293020834E-110</v>
      </c>
    </row>
    <row r="150" spans="1:12" x14ac:dyDescent="0.25">
      <c r="A150">
        <v>142</v>
      </c>
      <c r="B150" s="11">
        <f t="shared" si="4"/>
        <v>1.0937671798368954E-89</v>
      </c>
      <c r="K150">
        <v>142</v>
      </c>
      <c r="L150" s="11">
        <f t="shared" si="5"/>
        <v>8.3042274549237424E-109</v>
      </c>
    </row>
    <row r="151" spans="1:12" x14ac:dyDescent="0.25">
      <c r="A151">
        <v>143</v>
      </c>
      <c r="B151" s="11">
        <f t="shared" si="4"/>
        <v>7.7138170397662108E-91</v>
      </c>
      <c r="K151">
        <v>143</v>
      </c>
      <c r="L151" s="11">
        <f t="shared" si="5"/>
        <v>1.4374637081646704E-107</v>
      </c>
    </row>
    <row r="152" spans="1:12" x14ac:dyDescent="0.25">
      <c r="A152">
        <v>144</v>
      </c>
      <c r="B152" s="11">
        <f t="shared" si="4"/>
        <v>5.3682148725324697E-92</v>
      </c>
      <c r="K152">
        <v>144</v>
      </c>
      <c r="L152" s="11">
        <f t="shared" si="5"/>
        <v>2.4553344218859274E-106</v>
      </c>
    </row>
    <row r="153" spans="1:12" x14ac:dyDescent="0.25">
      <c r="A153">
        <v>145</v>
      </c>
      <c r="B153" s="11">
        <f t="shared" si="4"/>
        <v>3.686463037923844E-93</v>
      </c>
      <c r="K153">
        <v>145</v>
      </c>
      <c r="L153" s="11">
        <f t="shared" si="5"/>
        <v>4.1385085014408463E-105</v>
      </c>
    </row>
    <row r="154" spans="1:12" x14ac:dyDescent="0.25">
      <c r="A154">
        <v>146</v>
      </c>
      <c r="B154" s="11">
        <f t="shared" si="4"/>
        <v>2.4981132507061866E-94</v>
      </c>
      <c r="K154">
        <v>146</v>
      </c>
      <c r="L154" s="11">
        <f t="shared" si="5"/>
        <v>6.8833411947479624E-104</v>
      </c>
    </row>
    <row r="155" spans="1:12" x14ac:dyDescent="0.25">
      <c r="A155">
        <v>147</v>
      </c>
      <c r="B155" s="11">
        <f t="shared" si="4"/>
        <v>1.6704708667336745E-95</v>
      </c>
      <c r="K155">
        <v>147</v>
      </c>
      <c r="L155" s="11">
        <f t="shared" si="5"/>
        <v>1.1297420310110662E-102</v>
      </c>
    </row>
    <row r="156" spans="1:12" x14ac:dyDescent="0.25">
      <c r="A156">
        <v>148</v>
      </c>
      <c r="B156" s="11">
        <f t="shared" si="4"/>
        <v>1.1022802297739647E-96</v>
      </c>
      <c r="K156">
        <v>148</v>
      </c>
      <c r="L156" s="11">
        <f t="shared" si="5"/>
        <v>1.829724086711794E-101</v>
      </c>
    </row>
    <row r="157" spans="1:12" x14ac:dyDescent="0.25">
      <c r="A157">
        <v>149</v>
      </c>
      <c r="B157" s="11">
        <f t="shared" si="4"/>
        <v>7.1774922858326605E-98</v>
      </c>
      <c r="K157">
        <v>149</v>
      </c>
      <c r="L157" s="11">
        <f t="shared" si="5"/>
        <v>2.9242838647581611E-100</v>
      </c>
    </row>
    <row r="158" spans="1:12" x14ac:dyDescent="0.25">
      <c r="A158">
        <v>150</v>
      </c>
      <c r="B158" s="11">
        <f t="shared" si="4"/>
        <v>4.6119205751524664E-99</v>
      </c>
      <c r="K158">
        <v>150</v>
      </c>
      <c r="L158" s="11">
        <f t="shared" si="5"/>
        <v>4.6119205751529911E-99</v>
      </c>
    </row>
    <row r="159" spans="1:12" x14ac:dyDescent="0.25">
      <c r="A159">
        <v>151</v>
      </c>
      <c r="B159" s="11">
        <f t="shared" si="4"/>
        <v>2.9242838647576622E-100</v>
      </c>
      <c r="K159">
        <v>151</v>
      </c>
      <c r="L159" s="11">
        <f t="shared" si="5"/>
        <v>7.1774922858340886E-98</v>
      </c>
    </row>
    <row r="160" spans="1:12" x14ac:dyDescent="0.25">
      <c r="A160">
        <v>152</v>
      </c>
      <c r="B160" s="11">
        <f t="shared" si="4"/>
        <v>1.8297240867115339E-101</v>
      </c>
      <c r="K160">
        <v>152</v>
      </c>
      <c r="L160" s="11">
        <f t="shared" si="5"/>
        <v>1.1022802297740275E-96</v>
      </c>
    </row>
    <row r="161" spans="1:12" x14ac:dyDescent="0.25">
      <c r="A161">
        <v>153</v>
      </c>
      <c r="B161" s="11">
        <f t="shared" si="4"/>
        <v>1.1297420310108734E-102</v>
      </c>
      <c r="K161">
        <v>153</v>
      </c>
      <c r="L161" s="11">
        <f t="shared" si="5"/>
        <v>1.6704708667337693E-95</v>
      </c>
    </row>
    <row r="162" spans="1:12" x14ac:dyDescent="0.25">
      <c r="A162">
        <v>154</v>
      </c>
      <c r="B162" s="11">
        <f t="shared" si="4"/>
        <v>6.8833411947471792E-104</v>
      </c>
      <c r="K162">
        <v>154</v>
      </c>
      <c r="L162" s="11">
        <f t="shared" si="5"/>
        <v>2.4981132507064708E-94</v>
      </c>
    </row>
    <row r="163" spans="1:12" x14ac:dyDescent="0.25">
      <c r="A163">
        <v>155</v>
      </c>
      <c r="B163" s="11">
        <f t="shared" si="4"/>
        <v>4.1385085014404931E-105</v>
      </c>
      <c r="K163">
        <v>155</v>
      </c>
      <c r="L163" s="11">
        <f t="shared" si="5"/>
        <v>3.6864630379240534E-93</v>
      </c>
    </row>
    <row r="164" spans="1:12" x14ac:dyDescent="0.25">
      <c r="A164">
        <v>156</v>
      </c>
      <c r="B164" s="11">
        <f t="shared" si="4"/>
        <v>2.4553344218856481E-106</v>
      </c>
      <c r="K164">
        <v>156</v>
      </c>
      <c r="L164" s="11">
        <f t="shared" si="5"/>
        <v>5.3682148725327749E-92</v>
      </c>
    </row>
    <row r="165" spans="1:12" x14ac:dyDescent="0.25">
      <c r="A165">
        <v>157</v>
      </c>
      <c r="B165" s="11">
        <f t="shared" si="4"/>
        <v>1.4374637081645887E-107</v>
      </c>
      <c r="K165">
        <v>157</v>
      </c>
      <c r="L165" s="11">
        <f t="shared" si="5"/>
        <v>7.7138170397670872E-91</v>
      </c>
    </row>
    <row r="166" spans="1:12" x14ac:dyDescent="0.25">
      <c r="A166">
        <v>158</v>
      </c>
      <c r="B166" s="11">
        <f t="shared" si="4"/>
        <v>8.3042274549223261E-109</v>
      </c>
      <c r="K166">
        <v>158</v>
      </c>
      <c r="L166" s="11">
        <f t="shared" si="5"/>
        <v>1.0937671798369575E-89</v>
      </c>
    </row>
    <row r="167" spans="1:12" x14ac:dyDescent="0.25">
      <c r="A167">
        <v>159</v>
      </c>
      <c r="B167" s="11">
        <f t="shared" si="4"/>
        <v>4.7338430293016792E-110</v>
      </c>
      <c r="K167">
        <v>159</v>
      </c>
      <c r="L167" s="11">
        <f t="shared" si="5"/>
        <v>1.530356846589609E-88</v>
      </c>
    </row>
    <row r="168" spans="1:12" x14ac:dyDescent="0.25">
      <c r="A168">
        <v>160</v>
      </c>
      <c r="B168" s="11">
        <f t="shared" si="4"/>
        <v>2.662786703982214E-111</v>
      </c>
      <c r="K168">
        <v>160</v>
      </c>
      <c r="L168" s="11">
        <f t="shared" si="5"/>
        <v>2.1128489213226422E-87</v>
      </c>
    </row>
    <row r="169" spans="1:12" x14ac:dyDescent="0.25">
      <c r="A169">
        <v>161</v>
      </c>
      <c r="B169" s="11">
        <f t="shared" si="4"/>
        <v>1.4779574675202872E-112</v>
      </c>
      <c r="K169">
        <v>161</v>
      </c>
      <c r="L169" s="11">
        <f t="shared" si="5"/>
        <v>2.878373892816575E-86</v>
      </c>
    </row>
    <row r="170" spans="1:12" x14ac:dyDescent="0.25">
      <c r="A170">
        <v>162</v>
      </c>
      <c r="B170" s="11">
        <f t="shared" si="4"/>
        <v>8.0944085100589537E-114</v>
      </c>
      <c r="K170">
        <v>162</v>
      </c>
      <c r="L170" s="11">
        <f t="shared" si="5"/>
        <v>3.8692215312283614E-85</v>
      </c>
    </row>
    <row r="171" spans="1:12" x14ac:dyDescent="0.25">
      <c r="A171">
        <v>163</v>
      </c>
      <c r="B171" s="11">
        <f t="shared" si="4"/>
        <v>4.3742137099130108E-115</v>
      </c>
      <c r="K171">
        <v>163</v>
      </c>
      <c r="L171" s="11">
        <f t="shared" si="5"/>
        <v>5.1320594788436985E-84</v>
      </c>
    </row>
    <row r="172" spans="1:12" x14ac:dyDescent="0.25">
      <c r="A172">
        <v>164</v>
      </c>
      <c r="B172" s="11">
        <f t="shared" si="4"/>
        <v>2.3323843211914844E-116</v>
      </c>
      <c r="K172">
        <v>164</v>
      </c>
      <c r="L172" s="11">
        <f t="shared" si="5"/>
        <v>6.7165306878611425E-83</v>
      </c>
    </row>
    <row r="173" spans="1:12" x14ac:dyDescent="0.25">
      <c r="A173">
        <v>165</v>
      </c>
      <c r="B173" s="11">
        <f t="shared" si="4"/>
        <v>1.2270958130833334E-117</v>
      </c>
      <c r="K173">
        <v>165</v>
      </c>
      <c r="L173" s="11">
        <f t="shared" si="5"/>
        <v>8.673144274102575E-82</v>
      </c>
    </row>
    <row r="174" spans="1:12" x14ac:dyDescent="0.25">
      <c r="A174">
        <v>166</v>
      </c>
      <c r="B174" s="11">
        <f t="shared" si="4"/>
        <v>6.3698257408194058E-119</v>
      </c>
      <c r="K174">
        <v>166</v>
      </c>
      <c r="L174" s="11">
        <f t="shared" si="5"/>
        <v>1.1050421770919863E-80</v>
      </c>
    </row>
    <row r="175" spans="1:12" x14ac:dyDescent="0.25">
      <c r="A175">
        <v>167</v>
      </c>
      <c r="B175" s="11">
        <f t="shared" si="4"/>
        <v>3.2624155278498136E-120</v>
      </c>
      <c r="K175">
        <v>167</v>
      </c>
      <c r="L175" s="11">
        <f t="shared" si="5"/>
        <v>1.389132860543952E-79</v>
      </c>
    </row>
    <row r="176" spans="1:12" x14ac:dyDescent="0.25">
      <c r="A176">
        <v>168</v>
      </c>
      <c r="B176" s="11">
        <f t="shared" si="4"/>
        <v>1.6485610380093217E-121</v>
      </c>
      <c r="K176">
        <v>168</v>
      </c>
      <c r="L176" s="11">
        <f t="shared" si="5"/>
        <v>1.7229106173135281E-78</v>
      </c>
    </row>
    <row r="177" spans="1:12" x14ac:dyDescent="0.25">
      <c r="A177">
        <v>169</v>
      </c>
      <c r="B177" s="11">
        <f t="shared" si="4"/>
        <v>8.2189370647321757E-123</v>
      </c>
      <c r="K177">
        <v>169</v>
      </c>
      <c r="L177" s="11">
        <f t="shared" si="5"/>
        <v>2.108271690298428E-77</v>
      </c>
    </row>
    <row r="178" spans="1:12" x14ac:dyDescent="0.25">
      <c r="A178">
        <v>170</v>
      </c>
      <c r="B178" s="11">
        <f t="shared" si="4"/>
        <v>4.0426060906628723E-124</v>
      </c>
      <c r="K178">
        <v>170</v>
      </c>
      <c r="L178" s="11">
        <f t="shared" si="5"/>
        <v>2.5452213327781625E-76</v>
      </c>
    </row>
    <row r="179" spans="1:12" x14ac:dyDescent="0.25">
      <c r="A179">
        <v>171</v>
      </c>
      <c r="B179" s="11">
        <f t="shared" si="4"/>
        <v>1.9616976177162319E-125</v>
      </c>
      <c r="K179">
        <v>171</v>
      </c>
      <c r="L179" s="11">
        <f t="shared" si="5"/>
        <v>3.0314429519051859E-75</v>
      </c>
    </row>
    <row r="180" spans="1:12" x14ac:dyDescent="0.25">
      <c r="A180">
        <v>172</v>
      </c>
      <c r="B180" s="11">
        <f t="shared" si="4"/>
        <v>9.3911056167269966E-127</v>
      </c>
      <c r="K180">
        <v>172</v>
      </c>
      <c r="L180" s="11">
        <f t="shared" si="5"/>
        <v>3.5619454684884719E-74</v>
      </c>
    </row>
    <row r="181" spans="1:12" x14ac:dyDescent="0.25">
      <c r="A181">
        <v>173</v>
      </c>
      <c r="B181" s="11">
        <f t="shared" si="4"/>
        <v>4.4351058379326984E-128</v>
      </c>
      <c r="K181">
        <v>173</v>
      </c>
      <c r="L181" s="11">
        <f t="shared" si="5"/>
        <v>4.1288369823558776E-73</v>
      </c>
    </row>
    <row r="182" spans="1:12" x14ac:dyDescent="0.25">
      <c r="A182">
        <v>174</v>
      </c>
      <c r="B182" s="11">
        <f t="shared" si="4"/>
        <v>2.0662451996239763E-129</v>
      </c>
      <c r="K182">
        <v>174</v>
      </c>
      <c r="L182" s="11">
        <f t="shared" si="5"/>
        <v>4.721269721777959E-72</v>
      </c>
    </row>
    <row r="183" spans="1:12" x14ac:dyDescent="0.25">
      <c r="A183">
        <v>175</v>
      </c>
      <c r="B183" s="11">
        <f t="shared" si="4"/>
        <v>9.4959353855050568E-131</v>
      </c>
      <c r="K183">
        <v>175</v>
      </c>
      <c r="L183" s="11">
        <f t="shared" si="5"/>
        <v>5.3255922461657228E-71</v>
      </c>
    </row>
    <row r="184" spans="1:12" x14ac:dyDescent="0.25">
      <c r="A184">
        <v>176</v>
      </c>
      <c r="B184" s="11">
        <f t="shared" si="4"/>
        <v>4.3048546537286878E-132</v>
      </c>
      <c r="K184">
        <v>176</v>
      </c>
      <c r="L184" s="11">
        <f t="shared" si="5"/>
        <v>5.9257300087546779E-70</v>
      </c>
    </row>
    <row r="185" spans="1:12" x14ac:dyDescent="0.25">
      <c r="A185">
        <v>177</v>
      </c>
      <c r="B185" s="11">
        <f t="shared" si="4"/>
        <v>1.92499811418098E-133</v>
      </c>
      <c r="K185">
        <v>177</v>
      </c>
      <c r="L185" s="11">
        <f t="shared" si="5"/>
        <v>6.5037955726972882E-69</v>
      </c>
    </row>
    <row r="186" spans="1:12" x14ac:dyDescent="0.25">
      <c r="A186">
        <v>178</v>
      </c>
      <c r="B186" s="11">
        <f t="shared" si="4"/>
        <v>8.4906084644128027E-135</v>
      </c>
      <c r="K186">
        <v>178</v>
      </c>
      <c r="L186" s="11">
        <f t="shared" si="5"/>
        <v>7.040906780105064E-68</v>
      </c>
    </row>
    <row r="187" spans="1:12" x14ac:dyDescent="0.25">
      <c r="A187">
        <v>179</v>
      </c>
      <c r="B187" s="11">
        <f t="shared" si="4"/>
        <v>3.6937628645845272E-136</v>
      </c>
      <c r="K187">
        <v>179</v>
      </c>
      <c r="L187" s="11">
        <f t="shared" si="5"/>
        <v>7.5181675003952559E-67</v>
      </c>
    </row>
    <row r="188" spans="1:12" x14ac:dyDescent="0.25">
      <c r="A188">
        <v>180</v>
      </c>
      <c r="B188" s="11">
        <f t="shared" si="4"/>
        <v>1.5849124348039562E-137</v>
      </c>
      <c r="K188">
        <v>180</v>
      </c>
      <c r="L188" s="11">
        <f t="shared" si="5"/>
        <v>7.917744180508744E-66</v>
      </c>
    </row>
    <row r="189" spans="1:12" x14ac:dyDescent="0.25">
      <c r="A189">
        <v>181</v>
      </c>
      <c r="B189" s="11">
        <f t="shared" si="4"/>
        <v>6.7070468617541722E-139</v>
      </c>
      <c r="K189">
        <v>181</v>
      </c>
      <c r="L189" s="11">
        <f t="shared" si="5"/>
        <v>8.2239552814125526E-65</v>
      </c>
    </row>
    <row r="190" spans="1:12" x14ac:dyDescent="0.25">
      <c r="A190">
        <v>182</v>
      </c>
      <c r="B190" s="11">
        <f t="shared" si="4"/>
        <v>2.7991766771645963E-140</v>
      </c>
      <c r="K190">
        <v>182</v>
      </c>
      <c r="L190" s="11">
        <f t="shared" si="5"/>
        <v>8.4242823972420013E-64</v>
      </c>
    </row>
    <row r="191" spans="1:12" x14ac:dyDescent="0.25">
      <c r="A191">
        <v>183</v>
      </c>
      <c r="B191" s="11">
        <f t="shared" si="4"/>
        <v>1.1520852734753036E-141</v>
      </c>
      <c r="K191">
        <v>183</v>
      </c>
      <c r="L191" s="11">
        <f t="shared" si="5"/>
        <v>8.5102131466489258E-63</v>
      </c>
    </row>
    <row r="192" spans="1:12" x14ac:dyDescent="0.25">
      <c r="A192">
        <v>184</v>
      </c>
      <c r="B192" s="11">
        <f t="shared" si="4"/>
        <v>4.6760167783285552E-143</v>
      </c>
      <c r="K192">
        <v>184</v>
      </c>
      <c r="L192" s="11">
        <f t="shared" si="5"/>
        <v>8.4778373357652654E-62</v>
      </c>
    </row>
    <row r="193" spans="1:12" x14ac:dyDescent="0.25">
      <c r="A193">
        <v>185</v>
      </c>
      <c r="B193" s="11">
        <f t="shared" si="4"/>
        <v>1.8714822758578292E-144</v>
      </c>
      <c r="K193">
        <v>185</v>
      </c>
      <c r="L193" s="11">
        <f t="shared" si="5"/>
        <v>8.3281385864128821E-61</v>
      </c>
    </row>
    <row r="194" spans="1:12" x14ac:dyDescent="0.25">
      <c r="A194">
        <v>186</v>
      </c>
      <c r="B194" s="11">
        <f t="shared" si="4"/>
        <v>7.3857399356088699E-146</v>
      </c>
      <c r="K194">
        <v>186</v>
      </c>
      <c r="L194" s="11">
        <f t="shared" si="5"/>
        <v>8.0669514443659234E-60</v>
      </c>
    </row>
    <row r="195" spans="1:12" x14ac:dyDescent="0.25">
      <c r="A195">
        <v>187</v>
      </c>
      <c r="B195" s="11">
        <f t="shared" si="4"/>
        <v>2.8739595607899896E-147</v>
      </c>
      <c r="K195">
        <v>187</v>
      </c>
      <c r="L195" s="11">
        <f t="shared" si="5"/>
        <v>7.7045857110358327E-59</v>
      </c>
    </row>
    <row r="196" spans="1:12" x14ac:dyDescent="0.25">
      <c r="A196">
        <v>188</v>
      </c>
      <c r="B196" s="11">
        <f t="shared" si="4"/>
        <v>1.1026168980395567E-148</v>
      </c>
      <c r="K196">
        <v>188</v>
      </c>
      <c r="L196" s="11">
        <f t="shared" si="5"/>
        <v>7.2551515445590534E-58</v>
      </c>
    </row>
    <row r="197" spans="1:12" x14ac:dyDescent="0.25">
      <c r="A197">
        <v>189</v>
      </c>
      <c r="B197" s="11">
        <f t="shared" si="4"/>
        <v>4.1706549334830576E-150</v>
      </c>
      <c r="K197">
        <v>189</v>
      </c>
      <c r="L197" s="11">
        <f t="shared" si="5"/>
        <v>6.7356468660596331E-57</v>
      </c>
    </row>
    <row r="198" spans="1:12" x14ac:dyDescent="0.25">
      <c r="A198">
        <v>190</v>
      </c>
      <c r="B198" s="11">
        <f t="shared" si="4"/>
        <v>1.5552386258116875E-151</v>
      </c>
      <c r="K198">
        <v>190</v>
      </c>
      <c r="L198" s="11">
        <f t="shared" si="5"/>
        <v>6.1648894210935143E-56</v>
      </c>
    </row>
    <row r="199" spans="1:12" x14ac:dyDescent="0.25">
      <c r="A199">
        <v>191</v>
      </c>
      <c r="B199" s="11">
        <f t="shared" si="4"/>
        <v>5.71715212785871E-153</v>
      </c>
      <c r="K199">
        <v>191</v>
      </c>
      <c r="L199" s="11">
        <f t="shared" si="5"/>
        <v>5.5623871391016394E-55</v>
      </c>
    </row>
    <row r="200" spans="1:12" x14ac:dyDescent="0.25">
      <c r="A200">
        <v>192</v>
      </c>
      <c r="B200" s="11">
        <f t="shared" si="4"/>
        <v>2.0717073867573918E-154</v>
      </c>
      <c r="K200">
        <v>192</v>
      </c>
      <c r="L200" s="11">
        <f t="shared" si="5"/>
        <v>4.9472412002809653E-54</v>
      </c>
    </row>
    <row r="201" spans="1:12" x14ac:dyDescent="0.25">
      <c r="A201">
        <v>193</v>
      </c>
      <c r="B201" s="11">
        <f t="shared" ref="B201:B264" si="6">_xlfn.BINOM.DIST(A201,$B$1,$B$2,FALSE)</f>
        <v>7.399770624069777E-156</v>
      </c>
      <c r="K201">
        <v>193</v>
      </c>
      <c r="L201" s="11">
        <f t="shared" ref="L201:L264" si="7">_xlfn.BINOM.DIST(K201,$L$1,$L$2,FALSE)</f>
        <v>4.3371668968267677E-53</v>
      </c>
    </row>
    <row r="202" spans="1:12" x14ac:dyDescent="0.25">
      <c r="A202">
        <v>194</v>
      </c>
      <c r="B202" s="11">
        <f t="shared" si="6"/>
        <v>2.6050958218098521E-157</v>
      </c>
      <c r="K202">
        <v>194</v>
      </c>
      <c r="L202" s="11">
        <f t="shared" si="7"/>
        <v>3.7476997120517919E-52</v>
      </c>
    </row>
    <row r="203" spans="1:12" x14ac:dyDescent="0.25">
      <c r="A203">
        <v>195</v>
      </c>
      <c r="B203" s="11">
        <f t="shared" si="6"/>
        <v>9.0389576796030308E-159</v>
      </c>
      <c r="K203">
        <v>195</v>
      </c>
      <c r="L203" s="11">
        <f t="shared" si="7"/>
        <v>3.1916307633234294E-51</v>
      </c>
    </row>
    <row r="204" spans="1:12" x14ac:dyDescent="0.25">
      <c r="A204">
        <v>196</v>
      </c>
      <c r="B204" s="11">
        <f t="shared" si="6"/>
        <v>3.0908289937850676E-160</v>
      </c>
      <c r="K204">
        <v>196</v>
      </c>
      <c r="L204" s="11">
        <f t="shared" si="7"/>
        <v>2.6786901049321345E-50</v>
      </c>
    </row>
    <row r="205" spans="1:12" x14ac:dyDescent="0.25">
      <c r="A205">
        <v>197</v>
      </c>
      <c r="B205" s="11">
        <f t="shared" si="6"/>
        <v>1.0415149001629966E-161</v>
      </c>
      <c r="K205">
        <v>197</v>
      </c>
      <c r="L205" s="11">
        <f t="shared" si="7"/>
        <v>2.2154716130132842E-49</v>
      </c>
    </row>
    <row r="206" spans="1:12" x14ac:dyDescent="0.25">
      <c r="A206">
        <v>198</v>
      </c>
      <c r="B206" s="11">
        <f t="shared" si="6"/>
        <v>3.4582860966083501E-163</v>
      </c>
      <c r="K206">
        <v>198</v>
      </c>
      <c r="L206" s="11">
        <f t="shared" si="7"/>
        <v>1.8055720671038603E-48</v>
      </c>
    </row>
    <row r="207" spans="1:12" x14ac:dyDescent="0.25">
      <c r="A207">
        <v>199</v>
      </c>
      <c r="B207" s="11">
        <f t="shared" si="6"/>
        <v>1.1314396937477159E-164</v>
      </c>
      <c r="K207">
        <v>199</v>
      </c>
      <c r="L207" s="11">
        <f t="shared" si="7"/>
        <v>1.4499015895638751E-47</v>
      </c>
    </row>
    <row r="208" spans="1:12" x14ac:dyDescent="0.25">
      <c r="A208">
        <v>200</v>
      </c>
      <c r="B208" s="11">
        <f t="shared" si="6"/>
        <v>3.6470875234634929E-166</v>
      </c>
      <c r="K208">
        <v>200</v>
      </c>
      <c r="L208" s="11">
        <f t="shared" si="7"/>
        <v>1.1471138076099373E-46</v>
      </c>
    </row>
    <row r="209" spans="1:12" x14ac:dyDescent="0.25">
      <c r="A209">
        <v>201</v>
      </c>
      <c r="B209" s="11">
        <f t="shared" si="6"/>
        <v>1.1581732370476198E-167</v>
      </c>
      <c r="K209">
        <v>201</v>
      </c>
      <c r="L209" s="11">
        <f t="shared" si="7"/>
        <v>8.9410197276395883E-46</v>
      </c>
    </row>
    <row r="210" spans="1:12" x14ac:dyDescent="0.25">
      <c r="A210">
        <v>202</v>
      </c>
      <c r="B210" s="11">
        <f t="shared" si="6"/>
        <v>3.6231035538567703E-169</v>
      </c>
      <c r="K210">
        <v>202</v>
      </c>
      <c r="L210" s="11">
        <f t="shared" si="7"/>
        <v>6.8651097017666123E-45</v>
      </c>
    </row>
    <row r="211" spans="1:12" x14ac:dyDescent="0.25">
      <c r="A211">
        <v>203</v>
      </c>
      <c r="B211" s="11">
        <f t="shared" si="6"/>
        <v>1.116436898473826E-170</v>
      </c>
      <c r="K211">
        <v>203</v>
      </c>
      <c r="L211" s="11">
        <f t="shared" si="7"/>
        <v>5.1922323951291622E-44</v>
      </c>
    </row>
    <row r="212" spans="1:12" x14ac:dyDescent="0.25">
      <c r="A212">
        <v>204</v>
      </c>
      <c r="B212" s="11">
        <f t="shared" si="6"/>
        <v>3.3884348921140744E-172</v>
      </c>
      <c r="K212">
        <v>204</v>
      </c>
      <c r="L212" s="11">
        <f t="shared" si="7"/>
        <v>3.8678737727768272E-43</v>
      </c>
    </row>
    <row r="213" spans="1:12" x14ac:dyDescent="0.25">
      <c r="A213">
        <v>205</v>
      </c>
      <c r="B213" s="11">
        <f t="shared" si="6"/>
        <v>1.0128378297133652E-173</v>
      </c>
      <c r="K213">
        <v>205</v>
      </c>
      <c r="L213" s="11">
        <f t="shared" si="7"/>
        <v>2.8376986118324081E-42</v>
      </c>
    </row>
    <row r="214" spans="1:12" x14ac:dyDescent="0.25">
      <c r="A214">
        <v>206</v>
      </c>
      <c r="B214" s="11">
        <f t="shared" si="6"/>
        <v>2.9813962142978694E-175</v>
      </c>
      <c r="K214">
        <v>206</v>
      </c>
      <c r="L214" s="11">
        <f t="shared" si="7"/>
        <v>2.0502142883222384E-41</v>
      </c>
    </row>
    <row r="215" spans="1:12" x14ac:dyDescent="0.25">
      <c r="A215">
        <v>207</v>
      </c>
      <c r="B215" s="11">
        <f t="shared" si="6"/>
        <v>8.6417281573844515E-177</v>
      </c>
      <c r="K215">
        <v>207</v>
      </c>
      <c r="L215" s="11">
        <f t="shared" si="7"/>
        <v>1.4585904550415396E-40</v>
      </c>
    </row>
    <row r="216" spans="1:12" x14ac:dyDescent="0.25">
      <c r="A216">
        <v>208</v>
      </c>
      <c r="B216" s="11">
        <f t="shared" si="6"/>
        <v>2.4662869843599009E-178</v>
      </c>
      <c r="K216">
        <v>208</v>
      </c>
      <c r="L216" s="11">
        <f t="shared" si="7"/>
        <v>1.0217145639401448E-39</v>
      </c>
    </row>
    <row r="217" spans="1:12" x14ac:dyDescent="0.25">
      <c r="A217">
        <v>209</v>
      </c>
      <c r="B217" s="11">
        <f t="shared" si="6"/>
        <v>6.9296061048897656E-180</v>
      </c>
      <c r="K217">
        <v>209</v>
      </c>
      <c r="L217" s="11">
        <f t="shared" si="7"/>
        <v>7.0460825749236214E-39</v>
      </c>
    </row>
    <row r="218" spans="1:12" x14ac:dyDescent="0.25">
      <c r="A218">
        <v>210</v>
      </c>
      <c r="B218" s="11">
        <f t="shared" si="6"/>
        <v>1.9166995609271759E-181</v>
      </c>
      <c r="K218">
        <v>210</v>
      </c>
      <c r="L218" s="11">
        <f t="shared" si="7"/>
        <v>4.7835071703091902E-38</v>
      </c>
    </row>
    <row r="219" spans="1:12" x14ac:dyDescent="0.25">
      <c r="A219">
        <v>211</v>
      </c>
      <c r="B219" s="11">
        <f t="shared" si="6"/>
        <v>5.2184015473463698E-183</v>
      </c>
      <c r="K219">
        <v>211</v>
      </c>
      <c r="L219" s="11">
        <f t="shared" si="7"/>
        <v>3.1965616635716446E-37</v>
      </c>
    </row>
    <row r="220" spans="1:12" x14ac:dyDescent="0.25">
      <c r="A220">
        <v>212</v>
      </c>
      <c r="B220" s="11">
        <f t="shared" si="6"/>
        <v>1.3983472632892668E-184</v>
      </c>
      <c r="K220">
        <v>212</v>
      </c>
      <c r="L220" s="11">
        <f t="shared" si="7"/>
        <v>2.1023926790439997E-36</v>
      </c>
    </row>
    <row r="221" spans="1:12" x14ac:dyDescent="0.25">
      <c r="A221">
        <v>213</v>
      </c>
      <c r="B221" s="11">
        <f t="shared" si="6"/>
        <v>3.6875804366031329E-186</v>
      </c>
      <c r="K221">
        <v>213</v>
      </c>
      <c r="L221" s="11">
        <f t="shared" si="7"/>
        <v>1.3607975149493085E-35</v>
      </c>
    </row>
    <row r="222" spans="1:12" x14ac:dyDescent="0.25">
      <c r="A222">
        <v>214</v>
      </c>
      <c r="B222" s="11">
        <f t="shared" si="6"/>
        <v>9.5690842508798877E-188</v>
      </c>
      <c r="K222">
        <v>214</v>
      </c>
      <c r="L222" s="11">
        <f t="shared" si="7"/>
        <v>8.6671355741864717E-35</v>
      </c>
    </row>
    <row r="223" spans="1:12" x14ac:dyDescent="0.25">
      <c r="A223">
        <v>215</v>
      </c>
      <c r="B223" s="11">
        <f t="shared" si="6"/>
        <v>2.4431704470332485E-189</v>
      </c>
      <c r="K223">
        <v>215</v>
      </c>
      <c r="L223" s="11">
        <f t="shared" si="7"/>
        <v>5.4314049598235532E-34</v>
      </c>
    </row>
    <row r="224" spans="1:12" x14ac:dyDescent="0.25">
      <c r="A224">
        <v>216</v>
      </c>
      <c r="B224" s="11">
        <f t="shared" si="6"/>
        <v>6.136805200881152E-191</v>
      </c>
      <c r="K224">
        <v>216</v>
      </c>
      <c r="L224" s="11">
        <f t="shared" si="7"/>
        <v>3.3485282121134047E-33</v>
      </c>
    </row>
    <row r="225" spans="1:12" x14ac:dyDescent="0.25">
      <c r="A225">
        <v>217</v>
      </c>
      <c r="B225" s="11">
        <f t="shared" si="6"/>
        <v>1.5163005300736069E-192</v>
      </c>
      <c r="K225">
        <v>217</v>
      </c>
      <c r="L225" s="11">
        <f t="shared" si="7"/>
        <v>2.0307203350881556E-32</v>
      </c>
    </row>
    <row r="226" spans="1:12" x14ac:dyDescent="0.25">
      <c r="A226">
        <v>218</v>
      </c>
      <c r="B226" s="11">
        <f t="shared" si="6"/>
        <v>3.68493882479308E-194</v>
      </c>
      <c r="K226">
        <v>218</v>
      </c>
      <c r="L226" s="11">
        <f t="shared" si="7"/>
        <v>1.2112905240334788E-31</v>
      </c>
    </row>
    <row r="227" spans="1:12" x14ac:dyDescent="0.25">
      <c r="A227">
        <v>219</v>
      </c>
      <c r="B227" s="11">
        <f t="shared" si="6"/>
        <v>8.8069071300793233E-196</v>
      </c>
      <c r="K227">
        <v>219</v>
      </c>
      <c r="L227" s="11">
        <f t="shared" si="7"/>
        <v>7.1055002734018044E-31</v>
      </c>
    </row>
    <row r="228" spans="1:12" x14ac:dyDescent="0.25">
      <c r="A228">
        <v>220</v>
      </c>
      <c r="B228" s="11">
        <f t="shared" si="6"/>
        <v>2.0697083487519468E-197</v>
      </c>
      <c r="K228">
        <v>220</v>
      </c>
      <c r="L228" s="11">
        <f t="shared" si="7"/>
        <v>4.0985817486122078E-30</v>
      </c>
    </row>
    <row r="229" spans="1:12" x14ac:dyDescent="0.25">
      <c r="A229">
        <v>221</v>
      </c>
      <c r="B229" s="11">
        <f t="shared" si="6"/>
        <v>4.7822278203562119E-199</v>
      </c>
      <c r="K229">
        <v>221</v>
      </c>
      <c r="L229" s="11">
        <f t="shared" si="7"/>
        <v>2.324384219424097E-29</v>
      </c>
    </row>
    <row r="230" spans="1:12" x14ac:dyDescent="0.25">
      <c r="A230">
        <v>222</v>
      </c>
      <c r="B230" s="11">
        <f t="shared" si="6"/>
        <v>1.0862449620706031E-200</v>
      </c>
      <c r="K230">
        <v>222</v>
      </c>
      <c r="L230" s="11">
        <f t="shared" si="7"/>
        <v>1.2958616526609438E-28</v>
      </c>
    </row>
    <row r="231" spans="1:12" x14ac:dyDescent="0.25">
      <c r="A231">
        <v>223</v>
      </c>
      <c r="B231" s="11">
        <f t="shared" si="6"/>
        <v>2.4251628768683847E-202</v>
      </c>
      <c r="K231">
        <v>223</v>
      </c>
      <c r="L231" s="11">
        <f t="shared" si="7"/>
        <v>7.1010894150298707E-28</v>
      </c>
    </row>
    <row r="232" spans="1:12" x14ac:dyDescent="0.25">
      <c r="A232">
        <v>224</v>
      </c>
      <c r="B232" s="11">
        <f t="shared" si="6"/>
        <v>5.3211685463195906E-204</v>
      </c>
      <c r="K232">
        <v>224</v>
      </c>
      <c r="L232" s="11">
        <f t="shared" si="7"/>
        <v>3.8242325287191622E-27</v>
      </c>
    </row>
    <row r="233" spans="1:12" x14ac:dyDescent="0.25">
      <c r="A233">
        <v>225</v>
      </c>
      <c r="B233" s="11">
        <f t="shared" si="6"/>
        <v>1.1472590341000679E-205</v>
      </c>
      <c r="K233">
        <v>225</v>
      </c>
      <c r="L233" s="11">
        <f t="shared" si="7"/>
        <v>2.0237271989014399E-26</v>
      </c>
    </row>
    <row r="234" spans="1:12" x14ac:dyDescent="0.25">
      <c r="A234">
        <v>226</v>
      </c>
      <c r="B234" s="11">
        <f t="shared" si="6"/>
        <v>2.4301758865797282E-207</v>
      </c>
      <c r="K234">
        <v>226</v>
      </c>
      <c r="L234" s="11">
        <f t="shared" si="7"/>
        <v>1.0521590525261977E-25</v>
      </c>
    </row>
    <row r="235" spans="1:12" x14ac:dyDescent="0.25">
      <c r="A235">
        <v>227</v>
      </c>
      <c r="B235" s="11">
        <f t="shared" si="6"/>
        <v>5.0566974113855795E-209</v>
      </c>
      <c r="K235">
        <v>227</v>
      </c>
      <c r="L235" s="11">
        <f t="shared" si="7"/>
        <v>5.3735817689957283E-25</v>
      </c>
    </row>
    <row r="236" spans="1:12" x14ac:dyDescent="0.25">
      <c r="A236">
        <v>228</v>
      </c>
      <c r="B236" s="11">
        <f t="shared" si="6"/>
        <v>1.0334236031107783E-210</v>
      </c>
      <c r="K236">
        <v>228</v>
      </c>
      <c r="L236" s="11">
        <f t="shared" si="7"/>
        <v>2.6954326095649537E-24</v>
      </c>
    </row>
    <row r="237" spans="1:12" x14ac:dyDescent="0.25">
      <c r="A237">
        <v>229</v>
      </c>
      <c r="B237" s="11">
        <f t="shared" si="6"/>
        <v>2.0739524135642649E-212</v>
      </c>
      <c r="K237">
        <v>229</v>
      </c>
      <c r="L237" s="11">
        <f t="shared" si="7"/>
        <v>1.327706543052081E-23</v>
      </c>
    </row>
    <row r="238" spans="1:12" x14ac:dyDescent="0.25">
      <c r="A238">
        <v>230</v>
      </c>
      <c r="B238" s="11">
        <f t="shared" si="6"/>
        <v>4.0865112311673532E-214</v>
      </c>
      <c r="K238">
        <v>230</v>
      </c>
      <c r="L238" s="11">
        <f t="shared" si="7"/>
        <v>6.4210967161808915E-23</v>
      </c>
    </row>
    <row r="239" spans="1:12" x14ac:dyDescent="0.25">
      <c r="A239">
        <v>231</v>
      </c>
      <c r="B239" s="11">
        <f t="shared" si="6"/>
        <v>7.9042770428771991E-216</v>
      </c>
      <c r="K239">
        <v>231</v>
      </c>
      <c r="L239" s="11">
        <f t="shared" si="7"/>
        <v>3.0483994511162105E-22</v>
      </c>
    </row>
    <row r="240" spans="1:12" x14ac:dyDescent="0.25">
      <c r="A240">
        <v>232</v>
      </c>
      <c r="B240" s="11">
        <f t="shared" si="6"/>
        <v>1.5005368194015872E-217</v>
      </c>
      <c r="K240">
        <v>232</v>
      </c>
      <c r="L240" s="11">
        <f t="shared" si="7"/>
        <v>1.4203964683864571E-21</v>
      </c>
    </row>
    <row r="241" spans="1:12" x14ac:dyDescent="0.25">
      <c r="A241">
        <v>233</v>
      </c>
      <c r="B241" s="11">
        <f t="shared" si="6"/>
        <v>2.7952653744672162E-219</v>
      </c>
      <c r="K241">
        <v>233</v>
      </c>
      <c r="L241" s="11">
        <f t="shared" si="7"/>
        <v>6.4944021644680307E-21</v>
      </c>
    </row>
    <row r="242" spans="1:12" x14ac:dyDescent="0.25">
      <c r="A242">
        <v>234</v>
      </c>
      <c r="B242" s="11">
        <f t="shared" si="6"/>
        <v>5.1086410280773988E-221</v>
      </c>
      <c r="K242">
        <v>234</v>
      </c>
      <c r="L242" s="11">
        <f t="shared" si="7"/>
        <v>2.9132296888760509E-20</v>
      </c>
    </row>
    <row r="243" spans="1:12" x14ac:dyDescent="0.25">
      <c r="A243">
        <v>235</v>
      </c>
      <c r="B243" s="11">
        <f t="shared" si="6"/>
        <v>9.158088941234436E-223</v>
      </c>
      <c r="K243">
        <v>235</v>
      </c>
      <c r="L243" s="11">
        <f t="shared" si="7"/>
        <v>1.2818210631054483E-19</v>
      </c>
    </row>
    <row r="244" spans="1:12" x14ac:dyDescent="0.25">
      <c r="A244">
        <v>236</v>
      </c>
      <c r="B244" s="11">
        <f t="shared" si="6"/>
        <v>1.6100138329792568E-224</v>
      </c>
      <c r="K244">
        <v>236</v>
      </c>
      <c r="L244" s="11">
        <f t="shared" si="7"/>
        <v>5.5310216776655043E-19</v>
      </c>
    </row>
    <row r="245" spans="1:12" x14ac:dyDescent="0.25">
      <c r="A245">
        <v>237</v>
      </c>
      <c r="B245" s="11">
        <f t="shared" si="6"/>
        <v>2.7751383062397465E-226</v>
      </c>
      <c r="K245">
        <v>237</v>
      </c>
      <c r="L245" s="11">
        <f t="shared" si="7"/>
        <v>2.3399877927451023E-18</v>
      </c>
    </row>
    <row r="246" spans="1:12" x14ac:dyDescent="0.25">
      <c r="A246">
        <v>238</v>
      </c>
      <c r="B246" s="11">
        <f t="shared" si="6"/>
        <v>4.6889070255609608E-228</v>
      </c>
      <c r="K246">
        <v>238</v>
      </c>
      <c r="L246" s="11">
        <f t="shared" si="7"/>
        <v>9.7040670228547531E-18</v>
      </c>
    </row>
    <row r="247" spans="1:12" x14ac:dyDescent="0.25">
      <c r="A247">
        <v>239</v>
      </c>
      <c r="B247" s="11">
        <f t="shared" si="6"/>
        <v>7.764058637534747E-230</v>
      </c>
      <c r="K247">
        <v>239</v>
      </c>
      <c r="L247" s="11">
        <f t="shared" si="7"/>
        <v>3.9438844218408046E-17</v>
      </c>
    </row>
    <row r="248" spans="1:12" x14ac:dyDescent="0.25">
      <c r="A248">
        <v>240</v>
      </c>
      <c r="B248" s="11">
        <f t="shared" si="6"/>
        <v>1.259594619387462E-231</v>
      </c>
      <c r="K248">
        <v>240</v>
      </c>
      <c r="L248" s="11">
        <f t="shared" si="7"/>
        <v>1.570432866308004E-16</v>
      </c>
    </row>
    <row r="249" spans="1:12" x14ac:dyDescent="0.25">
      <c r="A249">
        <v>241</v>
      </c>
      <c r="B249" s="11">
        <f t="shared" si="6"/>
        <v>2.0016512005803416E-233</v>
      </c>
      <c r="K249">
        <v>241</v>
      </c>
      <c r="L249" s="11">
        <f t="shared" si="7"/>
        <v>6.1253398104959057E-16</v>
      </c>
    </row>
    <row r="250" spans="1:12" x14ac:dyDescent="0.25">
      <c r="A250">
        <v>242</v>
      </c>
      <c r="B250" s="11">
        <f t="shared" si="6"/>
        <v>3.1149310928674044E-235</v>
      </c>
      <c r="K250">
        <v>242</v>
      </c>
      <c r="L250" s="11">
        <f t="shared" si="7"/>
        <v>2.3396098201797477E-15</v>
      </c>
    </row>
    <row r="251" spans="1:12" x14ac:dyDescent="0.25">
      <c r="A251">
        <v>243</v>
      </c>
      <c r="B251" s="11">
        <f t="shared" si="6"/>
        <v>4.7456265664908595E-237</v>
      </c>
      <c r="K251">
        <v>243</v>
      </c>
      <c r="L251" s="11">
        <f t="shared" si="7"/>
        <v>8.7486644304664752E-15</v>
      </c>
    </row>
    <row r="252" spans="1:12" x14ac:dyDescent="0.25">
      <c r="A252">
        <v>244</v>
      </c>
      <c r="B252" s="11">
        <f t="shared" si="6"/>
        <v>7.0762307540113088E-239</v>
      </c>
      <c r="K252">
        <v>244</v>
      </c>
      <c r="L252" s="11">
        <f t="shared" si="7"/>
        <v>3.2018677608223557E-14</v>
      </c>
    </row>
    <row r="253" spans="1:12" x14ac:dyDescent="0.25">
      <c r="A253">
        <v>245</v>
      </c>
      <c r="B253" s="11">
        <f t="shared" si="6"/>
        <v>1.0323984078799446E-240</v>
      </c>
      <c r="K253">
        <v>245</v>
      </c>
      <c r="L253" s="11">
        <f t="shared" si="7"/>
        <v>1.1465735981611469E-13</v>
      </c>
    </row>
    <row r="254" spans="1:12" x14ac:dyDescent="0.25">
      <c r="A254">
        <v>246</v>
      </c>
      <c r="B254" s="11">
        <f t="shared" si="6"/>
        <v>1.473324142018829E-242</v>
      </c>
      <c r="K254">
        <v>246</v>
      </c>
      <c r="L254" s="11">
        <f t="shared" si="7"/>
        <v>4.0161148390875285E-13</v>
      </c>
    </row>
    <row r="255" spans="1:12" x14ac:dyDescent="0.25">
      <c r="A255">
        <v>247</v>
      </c>
      <c r="B255" s="11">
        <f t="shared" si="6"/>
        <v>2.0559782152384305E-244</v>
      </c>
      <c r="K255">
        <v>247</v>
      </c>
      <c r="L255" s="11">
        <f t="shared" si="7"/>
        <v>1.3755599813230874E-12</v>
      </c>
    </row>
    <row r="256" spans="1:12" x14ac:dyDescent="0.25">
      <c r="A256">
        <v>248</v>
      </c>
      <c r="B256" s="11">
        <f t="shared" si="6"/>
        <v>2.8045687733603872E-246</v>
      </c>
      <c r="K256">
        <v>248</v>
      </c>
      <c r="L256" s="11">
        <f t="shared" si="7"/>
        <v>4.605537518112622E-12</v>
      </c>
    </row>
    <row r="257" spans="1:12" x14ac:dyDescent="0.25">
      <c r="A257">
        <v>249</v>
      </c>
      <c r="B257" s="11">
        <f t="shared" si="6"/>
        <v>3.7384664500060387E-248</v>
      </c>
      <c r="K257">
        <v>249</v>
      </c>
      <c r="L257" s="11">
        <f t="shared" si="7"/>
        <v>1.5068184329675074E-11</v>
      </c>
    </row>
    <row r="258" spans="1:12" x14ac:dyDescent="0.25">
      <c r="A258">
        <v>250</v>
      </c>
      <c r="B258" s="11">
        <f t="shared" si="6"/>
        <v>4.8679605689441771E-250</v>
      </c>
      <c r="K258">
        <v>250</v>
      </c>
      <c r="L258" s="11">
        <f t="shared" si="7"/>
        <v>4.8157917117641398E-11</v>
      </c>
    </row>
    <row r="259" spans="1:12" x14ac:dyDescent="0.25">
      <c r="A259">
        <v>251</v>
      </c>
      <c r="B259" s="11">
        <f t="shared" si="6"/>
        <v>6.189659111143881E-252</v>
      </c>
      <c r="K259">
        <v>251</v>
      </c>
      <c r="L259" s="11">
        <f t="shared" si="7"/>
        <v>1.5029363243885445E-10</v>
      </c>
    </row>
    <row r="260" spans="1:12" x14ac:dyDescent="0.25">
      <c r="A260">
        <v>252</v>
      </c>
      <c r="B260" s="11">
        <f t="shared" si="6"/>
        <v>7.6822010244700237E-254</v>
      </c>
      <c r="K260">
        <v>252</v>
      </c>
      <c r="L260" s="11">
        <f t="shared" si="7"/>
        <v>4.5783893585539461E-10</v>
      </c>
    </row>
    <row r="261" spans="1:12" x14ac:dyDescent="0.25">
      <c r="A261">
        <v>253</v>
      </c>
      <c r="B261" s="11">
        <f t="shared" si="6"/>
        <v>9.3031447945807543E-256</v>
      </c>
      <c r="K261">
        <v>253</v>
      </c>
      <c r="L261" s="11">
        <f t="shared" si="7"/>
        <v>1.3608493271275159E-9</v>
      </c>
    </row>
    <row r="262" spans="1:12" x14ac:dyDescent="0.25">
      <c r="A262">
        <v>254</v>
      </c>
      <c r="B262" s="11">
        <f t="shared" si="6"/>
        <v>1.0987966292810342E-257</v>
      </c>
      <c r="K262">
        <v>254</v>
      </c>
      <c r="L262" s="11">
        <f t="shared" si="7"/>
        <v>3.9450343354654268E-9</v>
      </c>
    </row>
    <row r="263" spans="1:12" x14ac:dyDescent="0.25">
      <c r="A263">
        <v>255</v>
      </c>
      <c r="B263" s="11">
        <f t="shared" si="6"/>
        <v>1.2651976206992733E-259</v>
      </c>
      <c r="K263">
        <v>255</v>
      </c>
      <c r="L263" s="11">
        <f t="shared" si="7"/>
        <v>1.1149234291864422E-8</v>
      </c>
    </row>
    <row r="264" spans="1:12" x14ac:dyDescent="0.25">
      <c r="A264">
        <v>256</v>
      </c>
      <c r="B264" s="11">
        <f t="shared" si="6"/>
        <v>1.4195618250864471E-261</v>
      </c>
      <c r="K264">
        <v>256</v>
      </c>
      <c r="L264" s="11">
        <f t="shared" si="7"/>
        <v>3.0703945999079782E-8</v>
      </c>
    </row>
    <row r="265" spans="1:12" x14ac:dyDescent="0.25">
      <c r="A265">
        <v>257</v>
      </c>
      <c r="B265" s="11">
        <f t="shared" ref="B265:B308" si="8">_xlfn.BINOM.DIST(A265,$B$1,$B$2,FALSE)</f>
        <v>1.5513052480452869E-263</v>
      </c>
      <c r="K265">
        <v>257</v>
      </c>
      <c r="L265" s="11">
        <f t="shared" ref="L265:L308" si="9">_xlfn.BINOM.DIST(K265,$L$1,$L$2,FALSE)</f>
        <v>8.235507175888038E-8</v>
      </c>
    </row>
    <row r="266" spans="1:12" x14ac:dyDescent="0.25">
      <c r="A266">
        <v>258</v>
      </c>
      <c r="B266" s="11">
        <f t="shared" si="8"/>
        <v>1.6503247319631973E-265</v>
      </c>
      <c r="K266">
        <v>258</v>
      </c>
      <c r="L266" s="11">
        <f t="shared" si="9"/>
        <v>2.1503824292596525E-7</v>
      </c>
    </row>
    <row r="267" spans="1:12" x14ac:dyDescent="0.25">
      <c r="A267">
        <v>259</v>
      </c>
      <c r="B267" s="11">
        <f t="shared" si="8"/>
        <v>1.708214213647922E-267</v>
      </c>
      <c r="K267">
        <v>259</v>
      </c>
      <c r="L267" s="11">
        <f t="shared" si="9"/>
        <v>5.4631337392001964E-7</v>
      </c>
    </row>
    <row r="268" spans="1:12" x14ac:dyDescent="0.25">
      <c r="A268">
        <v>260</v>
      </c>
      <c r="B268" s="11">
        <f t="shared" si="8"/>
        <v>1.7193972854231114E-269</v>
      </c>
      <c r="K268">
        <v>260</v>
      </c>
      <c r="L268" s="11">
        <f t="shared" si="9"/>
        <v>1.3496741942870177E-6</v>
      </c>
    </row>
    <row r="269" spans="1:12" x14ac:dyDescent="0.25">
      <c r="A269">
        <v>261</v>
      </c>
      <c r="B269" s="11">
        <f t="shared" si="8"/>
        <v>1.6819733777677345E-271</v>
      </c>
      <c r="K269">
        <v>261</v>
      </c>
      <c r="L269" s="11">
        <f t="shared" si="9"/>
        <v>3.2405970437542798E-6</v>
      </c>
    </row>
    <row r="270" spans="1:12" x14ac:dyDescent="0.25">
      <c r="A270">
        <v>262</v>
      </c>
      <c r="B270" s="11">
        <f t="shared" si="8"/>
        <v>1.5981069124479419E-273</v>
      </c>
      <c r="K270">
        <v>262</v>
      </c>
      <c r="L270" s="11">
        <f t="shared" si="9"/>
        <v>7.5572702050910644E-6</v>
      </c>
    </row>
    <row r="271" spans="1:12" x14ac:dyDescent="0.25">
      <c r="A271">
        <v>263</v>
      </c>
      <c r="B271" s="11">
        <f t="shared" si="8"/>
        <v>1.4738628591461649E-275</v>
      </c>
      <c r="K271">
        <v>263</v>
      </c>
      <c r="L271" s="11">
        <f t="shared" si="9"/>
        <v>1.7106824570713052E-5</v>
      </c>
    </row>
    <row r="272" spans="1:12" x14ac:dyDescent="0.25">
      <c r="A272">
        <v>264</v>
      </c>
      <c r="B272" s="11">
        <f t="shared" si="8"/>
        <v>1.3184943372439037E-277</v>
      </c>
      <c r="K272">
        <v>264</v>
      </c>
      <c r="L272" s="11">
        <f t="shared" si="9"/>
        <v>3.7561575667260106E-5</v>
      </c>
    </row>
    <row r="273" spans="1:13" x14ac:dyDescent="0.25">
      <c r="A273">
        <v>265</v>
      </c>
      <c r="B273" s="11">
        <f t="shared" si="8"/>
        <v>1.1432949692679768E-279</v>
      </c>
      <c r="K273">
        <v>265</v>
      </c>
      <c r="L273" s="11">
        <f t="shared" si="9"/>
        <v>7.9942372363526868E-5</v>
      </c>
    </row>
    <row r="274" spans="1:13" x14ac:dyDescent="0.25">
      <c r="A274">
        <v>266</v>
      </c>
      <c r="B274" s="11">
        <f t="shared" si="8"/>
        <v>9.602141399227534E-282</v>
      </c>
      <c r="K274">
        <v>266</v>
      </c>
      <c r="L274" s="11">
        <f t="shared" si="9"/>
        <v>1.6479348688972726E-4</v>
      </c>
    </row>
    <row r="275" spans="1:13" x14ac:dyDescent="0.25">
      <c r="A275">
        <v>267</v>
      </c>
      <c r="B275" s="11">
        <f t="shared" si="8"/>
        <v>7.8047527509866361E-284</v>
      </c>
      <c r="K275">
        <v>267</v>
      </c>
      <c r="L275" s="11">
        <f t="shared" si="9"/>
        <v>3.287640350184558E-4</v>
      </c>
    </row>
    <row r="276" spans="1:13" x14ac:dyDescent="0.25">
      <c r="A276">
        <v>268</v>
      </c>
      <c r="B276" s="11">
        <f t="shared" si="8"/>
        <v>6.1342531148585707E-286</v>
      </c>
      <c r="K276">
        <v>268</v>
      </c>
      <c r="L276" s="11">
        <f t="shared" si="9"/>
        <v>6.3422017203187313E-4</v>
      </c>
    </row>
    <row r="277" spans="1:13" x14ac:dyDescent="0.25">
      <c r="A277">
        <v>269</v>
      </c>
      <c r="B277" s="11">
        <f t="shared" si="8"/>
        <v>4.6578209208763873E-288</v>
      </c>
      <c r="K277">
        <v>269</v>
      </c>
      <c r="L277" s="11">
        <f t="shared" si="9"/>
        <v>1.1819914978140459E-3</v>
      </c>
    </row>
    <row r="278" spans="1:13" x14ac:dyDescent="0.25">
      <c r="A278">
        <v>270</v>
      </c>
      <c r="B278" s="11">
        <f t="shared" si="8"/>
        <v>3.4135330625810944E-290</v>
      </c>
      <c r="K278">
        <v>270</v>
      </c>
      <c r="L278" s="11">
        <f t="shared" si="9"/>
        <v>2.1261254473025452E-3</v>
      </c>
    </row>
    <row r="279" spans="1:13" x14ac:dyDescent="0.25">
      <c r="A279">
        <v>271</v>
      </c>
      <c r="B279" s="11">
        <f t="shared" si="8"/>
        <v>2.4120120564679442E-292</v>
      </c>
      <c r="K279">
        <v>271</v>
      </c>
      <c r="L279" s="11">
        <f t="shared" si="9"/>
        <v>3.6873762370191803E-3</v>
      </c>
    </row>
    <row r="280" spans="1:13" x14ac:dyDescent="0.25">
      <c r="A280">
        <v>272</v>
      </c>
      <c r="B280" s="11">
        <f t="shared" si="8"/>
        <v>1.641466277477177E-294</v>
      </c>
      <c r="K280">
        <v>272</v>
      </c>
      <c r="L280" s="11">
        <f t="shared" si="9"/>
        <v>6.1591835919817903E-3</v>
      </c>
    </row>
    <row r="281" spans="1:13" x14ac:dyDescent="0.25">
      <c r="A281">
        <v>273</v>
      </c>
      <c r="B281" s="11">
        <f t="shared" si="8"/>
        <v>1.0746096742896062E-296</v>
      </c>
      <c r="K281">
        <v>273</v>
      </c>
      <c r="L281" s="11">
        <f t="shared" si="9"/>
        <v>9.8968078230134461E-3</v>
      </c>
    </row>
    <row r="282" spans="1:13" x14ac:dyDescent="0.25">
      <c r="A282">
        <v>274</v>
      </c>
      <c r="B282" s="11">
        <f t="shared" si="8"/>
        <v>6.7590762243715474E-299</v>
      </c>
      <c r="K282">
        <v>274</v>
      </c>
      <c r="L282" s="11">
        <f t="shared" si="9"/>
        <v>1.5278648573484275E-2</v>
      </c>
    </row>
    <row r="283" spans="1:13" x14ac:dyDescent="0.25">
      <c r="A283">
        <v>275</v>
      </c>
      <c r="B283" s="11">
        <f t="shared" si="8"/>
        <v>4.0789783017485364E-301</v>
      </c>
      <c r="K283">
        <v>275</v>
      </c>
      <c r="L283" s="11">
        <f t="shared" si="9"/>
        <v>2.263091946278516E-2</v>
      </c>
    </row>
    <row r="284" spans="1:13" x14ac:dyDescent="0.25">
      <c r="A284">
        <v>276</v>
      </c>
      <c r="B284" s="11">
        <f t="shared" si="8"/>
        <v>2.3583362059134324E-303</v>
      </c>
      <c r="K284">
        <v>276</v>
      </c>
      <c r="L284" s="11">
        <f t="shared" si="9"/>
        <v>3.2115133295619012E-2</v>
      </c>
    </row>
    <row r="285" spans="1:13" x14ac:dyDescent="0.25">
      <c r="A285">
        <v>277</v>
      </c>
      <c r="B285" s="11">
        <f t="shared" si="8"/>
        <v>1.3042492267130118E-305</v>
      </c>
      <c r="K285">
        <v>277</v>
      </c>
      <c r="L285" s="11">
        <f t="shared" si="9"/>
        <v>4.3593105123295083E-2</v>
      </c>
    </row>
    <row r="286" spans="1:13" x14ac:dyDescent="0.25">
      <c r="A286">
        <v>278</v>
      </c>
      <c r="B286" s="11">
        <f t="shared" si="8"/>
        <v>6.8875858444217868E-308</v>
      </c>
      <c r="K286">
        <v>278</v>
      </c>
      <c r="L286" s="11">
        <f t="shared" si="9"/>
        <v>5.6503772947580314E-2</v>
      </c>
    </row>
    <row r="287" spans="1:13" x14ac:dyDescent="0.25">
      <c r="A287">
        <v>279</v>
      </c>
      <c r="B287" s="11">
        <f t="shared" si="8"/>
        <v>0</v>
      </c>
      <c r="K287">
        <v>279</v>
      </c>
      <c r="L287" s="11">
        <f t="shared" si="9"/>
        <v>6.9802749376102702E-2</v>
      </c>
    </row>
    <row r="288" spans="1:13" x14ac:dyDescent="0.25">
      <c r="A288">
        <v>280</v>
      </c>
      <c r="B288" s="11">
        <f t="shared" si="8"/>
        <v>0</v>
      </c>
      <c r="K288">
        <v>280</v>
      </c>
      <c r="L288" s="11">
        <f t="shared" si="9"/>
        <v>8.2018230516920629E-2</v>
      </c>
      <c r="M288" s="11"/>
    </row>
    <row r="289" spans="1:12" x14ac:dyDescent="0.25">
      <c r="A289">
        <v>281</v>
      </c>
      <c r="B289" s="11">
        <f t="shared" si="8"/>
        <v>0</v>
      </c>
      <c r="K289">
        <v>281</v>
      </c>
      <c r="L289" s="11">
        <f t="shared" si="9"/>
        <v>9.1455678156471321E-2</v>
      </c>
    </row>
    <row r="290" spans="1:12" x14ac:dyDescent="0.25">
      <c r="A290">
        <v>282</v>
      </c>
      <c r="B290" s="11">
        <f t="shared" si="8"/>
        <v>0</v>
      </c>
      <c r="K290">
        <v>282</v>
      </c>
      <c r="L290" s="11">
        <f t="shared" si="9"/>
        <v>9.6536549165164062E-2</v>
      </c>
    </row>
    <row r="291" spans="1:12" x14ac:dyDescent="0.25">
      <c r="A291">
        <v>283</v>
      </c>
      <c r="B291" s="11">
        <f t="shared" si="8"/>
        <v>0</v>
      </c>
      <c r="K291">
        <v>283</v>
      </c>
      <c r="L291" s="11">
        <f t="shared" si="9"/>
        <v>9.6195430616877173E-2</v>
      </c>
    </row>
    <row r="292" spans="1:12" x14ac:dyDescent="0.25">
      <c r="A292">
        <v>284</v>
      </c>
      <c r="B292" s="11">
        <f t="shared" si="8"/>
        <v>0</v>
      </c>
      <c r="K292">
        <v>284</v>
      </c>
      <c r="L292" s="11">
        <f t="shared" si="9"/>
        <v>9.0211442562071378E-2</v>
      </c>
    </row>
    <row r="293" spans="1:12" x14ac:dyDescent="0.25">
      <c r="A293">
        <v>285</v>
      </c>
      <c r="B293" s="11">
        <f t="shared" si="8"/>
        <v>0</v>
      </c>
      <c r="K293">
        <v>285</v>
      </c>
      <c r="L293" s="11">
        <f t="shared" si="9"/>
        <v>7.9343865270968011E-2</v>
      </c>
    </row>
    <row r="294" spans="1:12" x14ac:dyDescent="0.25">
      <c r="A294">
        <v>286</v>
      </c>
      <c r="B294" s="11">
        <f t="shared" si="8"/>
        <v>0</v>
      </c>
      <c r="K294">
        <v>286</v>
      </c>
      <c r="L294" s="11">
        <f t="shared" si="9"/>
        <v>6.5195134051319853E-2</v>
      </c>
    </row>
    <row r="295" spans="1:12" x14ac:dyDescent="0.25">
      <c r="A295">
        <v>287</v>
      </c>
      <c r="B295" s="11">
        <f t="shared" si="8"/>
        <v>0</v>
      </c>
      <c r="K295">
        <v>287</v>
      </c>
      <c r="L295" s="11">
        <f t="shared" si="9"/>
        <v>4.9823923583935427E-2</v>
      </c>
    </row>
    <row r="296" spans="1:12" x14ac:dyDescent="0.25">
      <c r="A296">
        <v>288</v>
      </c>
      <c r="B296" s="11">
        <f t="shared" si="8"/>
        <v>0</v>
      </c>
      <c r="K296">
        <v>288</v>
      </c>
      <c r="L296" s="11">
        <f t="shared" si="9"/>
        <v>3.5234279293732067E-2</v>
      </c>
    </row>
    <row r="297" spans="1:12" x14ac:dyDescent="0.25">
      <c r="A297">
        <v>289</v>
      </c>
      <c r="B297" s="11">
        <f t="shared" si="8"/>
        <v>0</v>
      </c>
      <c r="K297">
        <v>289</v>
      </c>
      <c r="L297" s="11">
        <f t="shared" si="9"/>
        <v>2.2920569229140566E-2</v>
      </c>
    </row>
    <row r="298" spans="1:12" x14ac:dyDescent="0.25">
      <c r="A298">
        <v>290</v>
      </c>
      <c r="B298" s="11">
        <f t="shared" si="8"/>
        <v>0</v>
      </c>
      <c r="K298">
        <v>290</v>
      </c>
      <c r="L298" s="11">
        <f t="shared" si="9"/>
        <v>1.3620614128121438E-2</v>
      </c>
    </row>
    <row r="299" spans="1:12" x14ac:dyDescent="0.25">
      <c r="A299">
        <v>291</v>
      </c>
      <c r="B299" s="11">
        <f t="shared" si="8"/>
        <v>0</v>
      </c>
      <c r="K299">
        <v>291</v>
      </c>
      <c r="L299" s="11">
        <f t="shared" si="9"/>
        <v>7.332976678370076E-3</v>
      </c>
    </row>
    <row r="300" spans="1:12" x14ac:dyDescent="0.25">
      <c r="A300">
        <v>292</v>
      </c>
      <c r="B300" s="11">
        <f t="shared" si="8"/>
        <v>0</v>
      </c>
      <c r="K300">
        <v>292</v>
      </c>
      <c r="L300" s="11">
        <f t="shared" si="9"/>
        <v>3.5409236700348675E-3</v>
      </c>
    </row>
    <row r="301" spans="1:12" x14ac:dyDescent="0.25">
      <c r="A301">
        <v>293</v>
      </c>
      <c r="B301" s="11">
        <f t="shared" si="8"/>
        <v>0</v>
      </c>
      <c r="K301">
        <v>293</v>
      </c>
      <c r="L301" s="11">
        <f t="shared" si="9"/>
        <v>1.5146613196053576E-3</v>
      </c>
    </row>
    <row r="302" spans="1:12" x14ac:dyDescent="0.25">
      <c r="A302">
        <v>294</v>
      </c>
      <c r="B302" s="11">
        <f t="shared" si="8"/>
        <v>0</v>
      </c>
      <c r="K302">
        <v>294</v>
      </c>
      <c r="L302" s="11">
        <f t="shared" si="9"/>
        <v>5.6499271445596667E-4</v>
      </c>
    </row>
    <row r="303" spans="1:12" x14ac:dyDescent="0.25">
      <c r="A303">
        <v>295</v>
      </c>
      <c r="B303" s="11">
        <f t="shared" si="8"/>
        <v>0</v>
      </c>
      <c r="K303">
        <v>295</v>
      </c>
      <c r="L303" s="11">
        <f t="shared" si="9"/>
        <v>1.8003157680969746E-4</v>
      </c>
    </row>
    <row r="304" spans="1:12" x14ac:dyDescent="0.25">
      <c r="A304">
        <v>296</v>
      </c>
      <c r="B304" s="11">
        <f t="shared" si="8"/>
        <v>0</v>
      </c>
      <c r="K304">
        <v>296</v>
      </c>
      <c r="L304" s="11">
        <f t="shared" si="9"/>
        <v>4.7643491610674374E-5</v>
      </c>
    </row>
    <row r="305" spans="1:12" x14ac:dyDescent="0.25">
      <c r="A305">
        <v>297</v>
      </c>
      <c r="B305" s="11">
        <f t="shared" si="8"/>
        <v>0</v>
      </c>
      <c r="K305">
        <v>297</v>
      </c>
      <c r="L305" s="11">
        <f t="shared" si="9"/>
        <v>1.0052723257920044E-5</v>
      </c>
    </row>
    <row r="306" spans="1:12" x14ac:dyDescent="0.25">
      <c r="A306">
        <v>298</v>
      </c>
      <c r="B306" s="11">
        <f t="shared" si="8"/>
        <v>0</v>
      </c>
      <c r="K306">
        <v>298</v>
      </c>
      <c r="L306" s="11">
        <f t="shared" si="9"/>
        <v>1.5854966212155824E-6</v>
      </c>
    </row>
    <row r="307" spans="1:12" x14ac:dyDescent="0.25">
      <c r="A307">
        <v>299</v>
      </c>
      <c r="B307" s="11">
        <f t="shared" si="8"/>
        <v>0</v>
      </c>
      <c r="K307">
        <v>299</v>
      </c>
      <c r="L307" s="11">
        <f t="shared" si="9"/>
        <v>1.6615014759672711E-7</v>
      </c>
    </row>
    <row r="308" spans="1:12" x14ac:dyDescent="0.25">
      <c r="A308">
        <v>300</v>
      </c>
      <c r="B308" s="11">
        <f t="shared" si="8"/>
        <v>0</v>
      </c>
      <c r="K308">
        <v>300</v>
      </c>
      <c r="L308" s="11">
        <f t="shared" si="9"/>
        <v>8.6767299300512637E-9</v>
      </c>
    </row>
    <row r="309" spans="1:12" x14ac:dyDescent="0.25">
      <c r="B309" s="11">
        <f>SUM(B8:B308)</f>
        <v>0.99999999999999967</v>
      </c>
      <c r="L309" s="11">
        <f>SUM(L8:L308)</f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7718-1157-4C3F-8CC8-4FD01F4D0786}">
  <dimension ref="A1:H26"/>
  <sheetViews>
    <sheetView topLeftCell="A4" workbookViewId="0">
      <selection activeCell="E24" sqref="E24"/>
    </sheetView>
  </sheetViews>
  <sheetFormatPr defaultColWidth="9.140625" defaultRowHeight="12.75" x14ac:dyDescent="0.2"/>
  <cols>
    <col min="1" max="16384" width="9.140625" style="13"/>
  </cols>
  <sheetData>
    <row r="1" spans="1:3" x14ac:dyDescent="0.2">
      <c r="A1" s="12" t="s">
        <v>23</v>
      </c>
    </row>
    <row r="2" spans="1:3" x14ac:dyDescent="0.2">
      <c r="A2" s="12"/>
    </row>
    <row r="3" spans="1:3" x14ac:dyDescent="0.2">
      <c r="A3" s="12" t="s">
        <v>24</v>
      </c>
      <c r="B3" s="13">
        <v>7</v>
      </c>
    </row>
    <row r="4" spans="1:3" x14ac:dyDescent="0.2">
      <c r="A4" s="12"/>
    </row>
    <row r="5" spans="1:3" x14ac:dyDescent="0.2">
      <c r="A5" s="12" t="s">
        <v>21</v>
      </c>
      <c r="B5" s="12" t="s">
        <v>25</v>
      </c>
      <c r="C5" s="12" t="s">
        <v>26</v>
      </c>
    </row>
    <row r="6" spans="1:3" x14ac:dyDescent="0.2">
      <c r="A6" s="38">
        <v>0</v>
      </c>
      <c r="B6" s="39">
        <f>_xlfn.POISSON.DIST(A6,$B$3,FALSE)</f>
        <v>9.1188196555451624E-4</v>
      </c>
      <c r="C6" s="40">
        <f>_xlfn.POISSON.DIST(A6,$B$3,TRUE)</f>
        <v>9.1188196555451624E-4</v>
      </c>
    </row>
    <row r="7" spans="1:3" x14ac:dyDescent="0.2">
      <c r="A7" s="38">
        <v>1</v>
      </c>
      <c r="B7" s="39">
        <f t="shared" ref="B7:B26" si="0">_xlfn.POISSON.DIST(A7,$B$3,FALSE)</f>
        <v>6.3831737588816127E-3</v>
      </c>
      <c r="C7" s="40">
        <f t="shared" ref="C7:C26" si="1">_xlfn.POISSON.DIST(A7,$B$3,TRUE)</f>
        <v>7.2950557244361299E-3</v>
      </c>
    </row>
    <row r="8" spans="1:3" x14ac:dyDescent="0.2">
      <c r="A8" s="38">
        <v>2</v>
      </c>
      <c r="B8" s="39">
        <f t="shared" si="0"/>
        <v>2.2341108156085653E-2</v>
      </c>
      <c r="C8" s="40">
        <f t="shared" si="1"/>
        <v>2.9636163880521777E-2</v>
      </c>
    </row>
    <row r="9" spans="1:3" x14ac:dyDescent="0.2">
      <c r="A9" s="38">
        <v>3</v>
      </c>
      <c r="B9" s="39">
        <f t="shared" si="0"/>
        <v>5.2129252364199866E-2</v>
      </c>
      <c r="C9" s="40">
        <f t="shared" si="1"/>
        <v>8.1765416244721612E-2</v>
      </c>
    </row>
    <row r="10" spans="1:3" x14ac:dyDescent="0.2">
      <c r="A10" s="38">
        <v>4</v>
      </c>
      <c r="B10" s="39">
        <f t="shared" si="0"/>
        <v>9.1226191637349782E-2</v>
      </c>
      <c r="C10" s="40">
        <f t="shared" si="1"/>
        <v>0.17299160788207132</v>
      </c>
    </row>
    <row r="11" spans="1:3" x14ac:dyDescent="0.2">
      <c r="A11" s="38">
        <v>5</v>
      </c>
      <c r="B11" s="39">
        <f t="shared" si="0"/>
        <v>0.12771666829228964</v>
      </c>
      <c r="C11" s="40">
        <f t="shared" si="1"/>
        <v>0.30070827617436097</v>
      </c>
    </row>
    <row r="12" spans="1:3" x14ac:dyDescent="0.2">
      <c r="A12" s="38">
        <v>6</v>
      </c>
      <c r="B12" s="39">
        <f t="shared" si="0"/>
        <v>0.14900277967433789</v>
      </c>
      <c r="C12" s="40">
        <f t="shared" si="1"/>
        <v>0.44971105584869897</v>
      </c>
    </row>
    <row r="13" spans="1:3" x14ac:dyDescent="0.2">
      <c r="A13" s="38">
        <v>7</v>
      </c>
      <c r="B13" s="39">
        <f t="shared" si="0"/>
        <v>0.14900277967433789</v>
      </c>
      <c r="C13" s="40">
        <f t="shared" si="1"/>
        <v>0.5987138355230367</v>
      </c>
    </row>
    <row r="14" spans="1:3" x14ac:dyDescent="0.2">
      <c r="A14" s="38">
        <v>8</v>
      </c>
      <c r="B14" s="39">
        <f t="shared" si="0"/>
        <v>0.13037743221504566</v>
      </c>
      <c r="C14" s="40">
        <f t="shared" si="1"/>
        <v>0.7290912677380823</v>
      </c>
    </row>
    <row r="15" spans="1:3" x14ac:dyDescent="0.2">
      <c r="A15" s="38">
        <v>9</v>
      </c>
      <c r="B15" s="39">
        <f t="shared" si="0"/>
        <v>0.10140466950059109</v>
      </c>
      <c r="C15" s="40">
        <f t="shared" si="1"/>
        <v>0.83049593723867332</v>
      </c>
    </row>
    <row r="16" spans="1:3" x14ac:dyDescent="0.2">
      <c r="A16" s="38">
        <v>10</v>
      </c>
      <c r="B16" s="39">
        <f t="shared" si="0"/>
        <v>7.0983268650413753E-2</v>
      </c>
      <c r="C16" s="40">
        <f t="shared" si="1"/>
        <v>0.90147920588908714</v>
      </c>
    </row>
    <row r="17" spans="1:8" x14ac:dyDescent="0.2">
      <c r="A17" s="13">
        <v>11</v>
      </c>
      <c r="B17" s="14">
        <f t="shared" si="0"/>
        <v>4.5171170959354211E-2</v>
      </c>
      <c r="C17" s="14">
        <f t="shared" si="1"/>
        <v>0.94665037684844133</v>
      </c>
    </row>
    <row r="18" spans="1:8" x14ac:dyDescent="0.2">
      <c r="A18" s="13">
        <v>12</v>
      </c>
      <c r="B18" s="14">
        <f t="shared" si="0"/>
        <v>2.6349849726289985E-2</v>
      </c>
      <c r="C18" s="14">
        <f t="shared" si="1"/>
        <v>0.9730002265747314</v>
      </c>
    </row>
    <row r="19" spans="1:8" x14ac:dyDescent="0.2">
      <c r="A19" s="13">
        <v>13</v>
      </c>
      <c r="B19" s="14">
        <f t="shared" si="0"/>
        <v>1.4188380621848417E-2</v>
      </c>
      <c r="C19" s="14">
        <f t="shared" si="1"/>
        <v>0.98718860719657975</v>
      </c>
    </row>
    <row r="20" spans="1:8" x14ac:dyDescent="0.2">
      <c r="A20" s="13">
        <v>14</v>
      </c>
      <c r="B20" s="14">
        <f t="shared" si="0"/>
        <v>7.0941903109242224E-3</v>
      </c>
      <c r="C20" s="14">
        <f t="shared" si="1"/>
        <v>0.99428279750750392</v>
      </c>
      <c r="E20" s="38" t="s">
        <v>27</v>
      </c>
      <c r="F20" s="39">
        <f>SUM(B11:B16)</f>
        <v>0.7284875980070159</v>
      </c>
      <c r="H20" s="13" t="s">
        <v>111</v>
      </c>
    </row>
    <row r="21" spans="1:8" x14ac:dyDescent="0.2">
      <c r="A21" s="13">
        <v>15</v>
      </c>
      <c r="B21" s="14">
        <f t="shared" si="0"/>
        <v>3.3106221450979714E-3</v>
      </c>
      <c r="C21" s="14">
        <f t="shared" si="1"/>
        <v>0.99759341965260195</v>
      </c>
      <c r="E21" s="36" t="s">
        <v>28</v>
      </c>
      <c r="F21" s="40">
        <f>C10</f>
        <v>0.17299160788207132</v>
      </c>
      <c r="H21" s="13" t="s">
        <v>110</v>
      </c>
    </row>
    <row r="22" spans="1:8" x14ac:dyDescent="0.2">
      <c r="A22" s="13">
        <v>16</v>
      </c>
      <c r="B22" s="14">
        <f t="shared" si="0"/>
        <v>1.4483971884803614E-3</v>
      </c>
      <c r="C22" s="14">
        <f t="shared" si="1"/>
        <v>0.9990418168410824</v>
      </c>
    </row>
    <row r="23" spans="1:8" x14ac:dyDescent="0.2">
      <c r="A23" s="13">
        <v>17</v>
      </c>
      <c r="B23" s="14">
        <f t="shared" si="0"/>
        <v>5.9639884231544313E-4</v>
      </c>
      <c r="C23" s="14">
        <f t="shared" si="1"/>
        <v>0.99963821568339783</v>
      </c>
      <c r="E23" s="36" t="s">
        <v>112</v>
      </c>
    </row>
    <row r="24" spans="1:8" x14ac:dyDescent="0.2">
      <c r="A24" s="13">
        <v>18</v>
      </c>
      <c r="B24" s="14">
        <f t="shared" si="0"/>
        <v>2.3193288312267158E-4</v>
      </c>
      <c r="C24" s="14">
        <f t="shared" si="1"/>
        <v>0.99987014856652046</v>
      </c>
    </row>
    <row r="25" spans="1:8" x14ac:dyDescent="0.2">
      <c r="A25" s="13">
        <v>19</v>
      </c>
      <c r="B25" s="14">
        <f t="shared" si="0"/>
        <v>8.5448956939931849E-5</v>
      </c>
      <c r="C25" s="14">
        <f t="shared" si="1"/>
        <v>0.99995559752346042</v>
      </c>
    </row>
    <row r="26" spans="1:8" x14ac:dyDescent="0.2">
      <c r="A26" s="13">
        <v>20</v>
      </c>
      <c r="B26" s="14">
        <f t="shared" si="0"/>
        <v>2.9907134928976161E-5</v>
      </c>
      <c r="C26" s="14">
        <f t="shared" si="1"/>
        <v>0.99998550465838931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C5D0-7AF3-470B-8249-A5C8B2C150CF}">
  <dimension ref="A1:N53"/>
  <sheetViews>
    <sheetView workbookViewId="0">
      <selection activeCell="N8" sqref="N8"/>
    </sheetView>
  </sheetViews>
  <sheetFormatPr defaultRowHeight="15" x14ac:dyDescent="0.25"/>
  <sheetData>
    <row r="1" spans="1:14" x14ac:dyDescent="0.25">
      <c r="A1" t="s">
        <v>29</v>
      </c>
      <c r="B1">
        <v>15</v>
      </c>
      <c r="C1" s="25" t="s">
        <v>33</v>
      </c>
      <c r="D1" s="25">
        <f>(B1+B2)/2</f>
        <v>37.5</v>
      </c>
      <c r="M1" s="25" t="s">
        <v>34</v>
      </c>
      <c r="N1" s="26">
        <f>SUM(B6:B21)</f>
        <v>0.35200000000000004</v>
      </c>
    </row>
    <row r="2" spans="1:14" x14ac:dyDescent="0.25">
      <c r="A2" t="s">
        <v>30</v>
      </c>
      <c r="B2">
        <v>60</v>
      </c>
      <c r="C2" s="25" t="s">
        <v>32</v>
      </c>
      <c r="D2" s="25">
        <f>POWER(B2-B1,2)/12</f>
        <v>168.75</v>
      </c>
      <c r="M2" s="25" t="s">
        <v>35</v>
      </c>
      <c r="N2" s="26">
        <f>SUM(B32:B51)</f>
        <v>0.44000000000000011</v>
      </c>
    </row>
    <row r="3" spans="1:14" x14ac:dyDescent="0.25">
      <c r="A3" t="s">
        <v>31</v>
      </c>
      <c r="B3" s="8">
        <f>1/(B2-B1)</f>
        <v>2.2222222222222223E-2</v>
      </c>
      <c r="C3" s="8">
        <f>(B2-B1)*B3</f>
        <v>1</v>
      </c>
    </row>
    <row r="5" spans="1:14" x14ac:dyDescent="0.25">
      <c r="A5" t="s">
        <v>21</v>
      </c>
      <c r="B5" t="s">
        <v>25</v>
      </c>
    </row>
    <row r="6" spans="1:14" x14ac:dyDescent="0.25">
      <c r="A6">
        <v>15</v>
      </c>
      <c r="B6" s="8">
        <v>2.1999999999999999E-2</v>
      </c>
    </row>
    <row r="7" spans="1:14" x14ac:dyDescent="0.25">
      <c r="A7">
        <v>16</v>
      </c>
      <c r="B7" s="8">
        <v>2.1999999999999999E-2</v>
      </c>
    </row>
    <row r="8" spans="1:14" x14ac:dyDescent="0.25">
      <c r="A8">
        <v>17</v>
      </c>
      <c r="B8" s="8">
        <v>2.1999999999999999E-2</v>
      </c>
      <c r="N8" s="34" t="s">
        <v>98</v>
      </c>
    </row>
    <row r="9" spans="1:14" x14ac:dyDescent="0.25">
      <c r="A9">
        <v>18</v>
      </c>
      <c r="B9" s="8">
        <v>2.1999999999999999E-2</v>
      </c>
      <c r="N9" s="34" t="s">
        <v>99</v>
      </c>
    </row>
    <row r="10" spans="1:14" x14ac:dyDescent="0.25">
      <c r="A10">
        <v>19</v>
      </c>
      <c r="B10" s="8">
        <v>2.1999999999999999E-2</v>
      </c>
      <c r="N10" s="34" t="s">
        <v>102</v>
      </c>
    </row>
    <row r="11" spans="1:14" x14ac:dyDescent="0.25">
      <c r="A11">
        <v>20</v>
      </c>
      <c r="B11" s="8">
        <v>2.1999999999999999E-2</v>
      </c>
    </row>
    <row r="12" spans="1:14" x14ac:dyDescent="0.25">
      <c r="A12">
        <v>21</v>
      </c>
      <c r="B12" s="8">
        <v>2.1999999999999999E-2</v>
      </c>
      <c r="C12" s="17"/>
    </row>
    <row r="13" spans="1:14" x14ac:dyDescent="0.25">
      <c r="A13">
        <v>22</v>
      </c>
      <c r="B13" s="8">
        <v>2.1999999999999999E-2</v>
      </c>
      <c r="C13" s="17"/>
    </row>
    <row r="14" spans="1:14" x14ac:dyDescent="0.25">
      <c r="A14">
        <v>23</v>
      </c>
      <c r="B14" s="8">
        <v>2.1999999999999999E-2</v>
      </c>
      <c r="C14" s="17"/>
      <c r="N14" t="s">
        <v>100</v>
      </c>
    </row>
    <row r="15" spans="1:14" x14ac:dyDescent="0.25">
      <c r="A15">
        <v>24</v>
      </c>
      <c r="B15" s="8">
        <v>2.1999999999999999E-2</v>
      </c>
      <c r="C15" s="17"/>
      <c r="N15" t="s">
        <v>101</v>
      </c>
    </row>
    <row r="16" spans="1:14" x14ac:dyDescent="0.25">
      <c r="A16">
        <v>25</v>
      </c>
      <c r="B16" s="8">
        <v>2.1999999999999999E-2</v>
      </c>
      <c r="C16" s="17"/>
    </row>
    <row r="17" spans="1:3" x14ac:dyDescent="0.25">
      <c r="A17">
        <v>26</v>
      </c>
      <c r="B17" s="8">
        <v>2.1999999999999999E-2</v>
      </c>
      <c r="C17" s="17"/>
    </row>
    <row r="18" spans="1:3" x14ac:dyDescent="0.25">
      <c r="A18">
        <v>27</v>
      </c>
      <c r="B18" s="8">
        <v>2.1999999999999999E-2</v>
      </c>
      <c r="C18" s="17"/>
    </row>
    <row r="19" spans="1:3" x14ac:dyDescent="0.25">
      <c r="A19">
        <v>28</v>
      </c>
      <c r="B19" s="8">
        <v>2.1999999999999999E-2</v>
      </c>
      <c r="C19" s="17"/>
    </row>
    <row r="20" spans="1:3" x14ac:dyDescent="0.25">
      <c r="A20">
        <v>29</v>
      </c>
      <c r="B20" s="8">
        <v>2.1999999999999999E-2</v>
      </c>
      <c r="C20" s="17"/>
    </row>
    <row r="21" spans="1:3" x14ac:dyDescent="0.25">
      <c r="A21">
        <v>30</v>
      </c>
      <c r="B21" s="8">
        <v>2.1999999999999999E-2</v>
      </c>
      <c r="C21" s="17"/>
    </row>
    <row r="22" spans="1:3" x14ac:dyDescent="0.25">
      <c r="A22">
        <v>31</v>
      </c>
      <c r="B22" s="8">
        <v>2.1999999999999999E-2</v>
      </c>
      <c r="C22" s="16"/>
    </row>
    <row r="23" spans="1:3" x14ac:dyDescent="0.25">
      <c r="A23">
        <v>32</v>
      </c>
      <c r="B23" s="8">
        <v>2.1999999999999999E-2</v>
      </c>
      <c r="C23" s="16"/>
    </row>
    <row r="24" spans="1:3" x14ac:dyDescent="0.25">
      <c r="A24">
        <v>33</v>
      </c>
      <c r="B24" s="8">
        <v>2.1999999999999999E-2</v>
      </c>
      <c r="C24" s="16"/>
    </row>
    <row r="25" spans="1:3" x14ac:dyDescent="0.25">
      <c r="A25">
        <v>34</v>
      </c>
      <c r="B25" s="8">
        <v>2.1999999999999999E-2</v>
      </c>
      <c r="C25" s="16"/>
    </row>
    <row r="26" spans="1:3" x14ac:dyDescent="0.25">
      <c r="A26">
        <v>35</v>
      </c>
      <c r="B26" s="8">
        <v>2.1999999999999999E-2</v>
      </c>
      <c r="C26" s="16"/>
    </row>
    <row r="27" spans="1:3" x14ac:dyDescent="0.25">
      <c r="A27">
        <v>36</v>
      </c>
      <c r="B27" s="8">
        <v>2.1999999999999999E-2</v>
      </c>
      <c r="C27" s="16"/>
    </row>
    <row r="28" spans="1:3" x14ac:dyDescent="0.25">
      <c r="A28">
        <v>37</v>
      </c>
      <c r="B28" s="8">
        <v>2.1999999999999999E-2</v>
      </c>
      <c r="C28" s="16"/>
    </row>
    <row r="29" spans="1:3" x14ac:dyDescent="0.25">
      <c r="A29">
        <v>38</v>
      </c>
      <c r="B29" s="8">
        <v>2.1999999999999999E-2</v>
      </c>
      <c r="C29" s="16"/>
    </row>
    <row r="30" spans="1:3" x14ac:dyDescent="0.25">
      <c r="A30">
        <v>39</v>
      </c>
      <c r="B30" s="8">
        <v>2.1999999999999999E-2</v>
      </c>
      <c r="C30" s="16"/>
    </row>
    <row r="31" spans="1:3" x14ac:dyDescent="0.25">
      <c r="A31">
        <v>40</v>
      </c>
      <c r="B31" s="8">
        <v>2.1999999999999999E-2</v>
      </c>
      <c r="C31" s="16"/>
    </row>
    <row r="32" spans="1:3" x14ac:dyDescent="0.25">
      <c r="A32">
        <v>41</v>
      </c>
      <c r="B32" s="8">
        <v>2.1999999999999999E-2</v>
      </c>
      <c r="C32" s="16"/>
    </row>
    <row r="33" spans="1:3" x14ac:dyDescent="0.25">
      <c r="A33">
        <v>42</v>
      </c>
      <c r="B33" s="8">
        <v>2.1999999999999999E-2</v>
      </c>
      <c r="C33" s="16"/>
    </row>
    <row r="34" spans="1:3" x14ac:dyDescent="0.25">
      <c r="A34">
        <v>43</v>
      </c>
      <c r="B34" s="8">
        <v>2.1999999999999999E-2</v>
      </c>
      <c r="C34" s="16"/>
    </row>
    <row r="35" spans="1:3" x14ac:dyDescent="0.25">
      <c r="A35">
        <v>44</v>
      </c>
      <c r="B35" s="8">
        <v>2.1999999999999999E-2</v>
      </c>
      <c r="C35" s="16"/>
    </row>
    <row r="36" spans="1:3" x14ac:dyDescent="0.25">
      <c r="A36">
        <v>45</v>
      </c>
      <c r="B36" s="8">
        <v>2.1999999999999999E-2</v>
      </c>
      <c r="C36" s="16"/>
    </row>
    <row r="37" spans="1:3" x14ac:dyDescent="0.25">
      <c r="A37">
        <v>46</v>
      </c>
      <c r="B37" s="8">
        <v>2.1999999999999999E-2</v>
      </c>
      <c r="C37" s="16"/>
    </row>
    <row r="38" spans="1:3" x14ac:dyDescent="0.25">
      <c r="A38">
        <v>47</v>
      </c>
      <c r="B38" s="8">
        <v>2.1999999999999999E-2</v>
      </c>
      <c r="C38" s="16"/>
    </row>
    <row r="39" spans="1:3" x14ac:dyDescent="0.25">
      <c r="A39">
        <v>48</v>
      </c>
      <c r="B39" s="8">
        <v>2.1999999999999999E-2</v>
      </c>
      <c r="C39" s="16"/>
    </row>
    <row r="40" spans="1:3" x14ac:dyDescent="0.25">
      <c r="A40">
        <v>49</v>
      </c>
      <c r="B40" s="8">
        <v>2.1999999999999999E-2</v>
      </c>
      <c r="C40" s="16"/>
    </row>
    <row r="41" spans="1:3" x14ac:dyDescent="0.25">
      <c r="A41">
        <v>50</v>
      </c>
      <c r="B41" s="8">
        <v>2.1999999999999999E-2</v>
      </c>
      <c r="C41" s="16"/>
    </row>
    <row r="42" spans="1:3" x14ac:dyDescent="0.25">
      <c r="A42">
        <v>51</v>
      </c>
      <c r="B42" s="8">
        <v>2.1999999999999999E-2</v>
      </c>
      <c r="C42" s="16"/>
    </row>
    <row r="43" spans="1:3" x14ac:dyDescent="0.25">
      <c r="A43">
        <v>52</v>
      </c>
      <c r="B43" s="8">
        <v>2.1999999999999999E-2</v>
      </c>
      <c r="C43" s="16"/>
    </row>
    <row r="44" spans="1:3" x14ac:dyDescent="0.25">
      <c r="A44">
        <v>53</v>
      </c>
      <c r="B44" s="8">
        <v>2.1999999999999999E-2</v>
      </c>
      <c r="C44" s="16"/>
    </row>
    <row r="45" spans="1:3" x14ac:dyDescent="0.25">
      <c r="A45">
        <v>54</v>
      </c>
      <c r="B45" s="8">
        <v>2.1999999999999999E-2</v>
      </c>
      <c r="C45" s="16"/>
    </row>
    <row r="46" spans="1:3" x14ac:dyDescent="0.25">
      <c r="A46">
        <v>55</v>
      </c>
      <c r="B46" s="8">
        <v>2.1999999999999999E-2</v>
      </c>
      <c r="C46" s="16"/>
    </row>
    <row r="47" spans="1:3" x14ac:dyDescent="0.25">
      <c r="A47">
        <v>56</v>
      </c>
      <c r="B47" s="8">
        <v>2.1999999999999999E-2</v>
      </c>
      <c r="C47" s="16"/>
    </row>
    <row r="48" spans="1:3" x14ac:dyDescent="0.25">
      <c r="A48">
        <v>57</v>
      </c>
      <c r="B48" s="8">
        <v>2.1999999999999999E-2</v>
      </c>
      <c r="C48" s="16"/>
    </row>
    <row r="49" spans="1:3" x14ac:dyDescent="0.25">
      <c r="A49">
        <v>58</v>
      </c>
      <c r="B49" s="8">
        <v>2.1999999999999999E-2</v>
      </c>
      <c r="C49" s="16"/>
    </row>
    <row r="50" spans="1:3" x14ac:dyDescent="0.25">
      <c r="A50">
        <v>59</v>
      </c>
      <c r="B50" s="8">
        <v>2.1999999999999999E-2</v>
      </c>
      <c r="C50" s="16"/>
    </row>
    <row r="51" spans="1:3" x14ac:dyDescent="0.25">
      <c r="A51">
        <v>60</v>
      </c>
      <c r="B51" s="8">
        <v>2.1999999999999999E-2</v>
      </c>
      <c r="C51" s="16"/>
    </row>
    <row r="52" spans="1:3" ht="15.75" thickBot="1" x14ac:dyDescent="0.3">
      <c r="A52" s="9" t="s">
        <v>3</v>
      </c>
      <c r="B52" s="15">
        <f>SUM(B6:B51)</f>
        <v>1.0120000000000005</v>
      </c>
      <c r="C52" s="15"/>
    </row>
    <row r="53" spans="1:3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D056-C8FA-4CE9-B764-85E97DF97048}">
  <dimension ref="A1:I17"/>
  <sheetViews>
    <sheetView workbookViewId="0">
      <selection activeCell="D12" sqref="D12"/>
    </sheetView>
  </sheetViews>
  <sheetFormatPr defaultColWidth="9.140625" defaultRowHeight="12.75" x14ac:dyDescent="0.2"/>
  <cols>
    <col min="1" max="1" width="19.85546875" style="13" bestFit="1" customWidth="1"/>
    <col min="2" max="3" width="9.140625" style="13"/>
    <col min="4" max="4" width="14.28515625" style="13" bestFit="1" customWidth="1"/>
    <col min="5" max="16384" width="9.140625" style="13"/>
  </cols>
  <sheetData>
    <row r="1" spans="1:9" x14ac:dyDescent="0.2">
      <c r="A1" s="12" t="s">
        <v>36</v>
      </c>
    </row>
    <row r="2" spans="1:9" x14ac:dyDescent="0.2">
      <c r="A2" s="12"/>
    </row>
    <row r="3" spans="1:9" x14ac:dyDescent="0.2">
      <c r="A3" s="12" t="s">
        <v>24</v>
      </c>
      <c r="B3" s="13">
        <v>590</v>
      </c>
    </row>
    <row r="4" spans="1:9" x14ac:dyDescent="0.2">
      <c r="A4" s="12" t="s">
        <v>37</v>
      </c>
      <c r="B4" s="13">
        <v>22</v>
      </c>
    </row>
    <row r="5" spans="1:9" x14ac:dyDescent="0.2">
      <c r="A5" s="12"/>
    </row>
    <row r="6" spans="1:9" x14ac:dyDescent="0.2">
      <c r="A6" s="18"/>
      <c r="B6" s="18"/>
    </row>
    <row r="7" spans="1:9" x14ac:dyDescent="0.2">
      <c r="A7" s="19"/>
      <c r="B7" s="20"/>
    </row>
    <row r="8" spans="1:9" x14ac:dyDescent="0.2">
      <c r="A8" s="13" t="s">
        <v>75</v>
      </c>
      <c r="B8" s="21" t="s">
        <v>38</v>
      </c>
      <c r="C8" s="13">
        <v>550</v>
      </c>
      <c r="E8" s="13" t="s">
        <v>41</v>
      </c>
      <c r="F8" s="29">
        <f>_xlfn.NORM.DIST(C8,$B$3,$B$4,TRUE)</f>
        <v>3.4518173997207628E-2</v>
      </c>
    </row>
    <row r="9" spans="1:9" x14ac:dyDescent="0.2">
      <c r="A9" s="13" t="s">
        <v>76</v>
      </c>
      <c r="B9" s="21" t="s">
        <v>39</v>
      </c>
      <c r="C9" s="13">
        <v>550</v>
      </c>
      <c r="D9" s="13">
        <v>600</v>
      </c>
      <c r="E9" s="13" t="s">
        <v>40</v>
      </c>
      <c r="F9" s="29">
        <f>_xlfn.NORM.DIST(D9,$B$3,$B$4,TRUE)-_xlfn.NORM.DIST(C9,$B$3,$B$4,TRUE)</f>
        <v>0.64076368413941509</v>
      </c>
    </row>
    <row r="10" spans="1:9" x14ac:dyDescent="0.2">
      <c r="A10" s="13" t="s">
        <v>77</v>
      </c>
      <c r="B10" s="21" t="s">
        <v>43</v>
      </c>
      <c r="C10" s="13">
        <v>620</v>
      </c>
      <c r="E10" s="13" t="s">
        <v>42</v>
      </c>
      <c r="F10" s="29">
        <f>1-_xlfn.NORM.DIST(C10,$B$3,$B$4,TRUE)</f>
        <v>8.6341020709374217E-2</v>
      </c>
    </row>
    <row r="11" spans="1:9" x14ac:dyDescent="0.2">
      <c r="A11" s="13" t="s">
        <v>78</v>
      </c>
      <c r="B11" s="21" t="s">
        <v>43</v>
      </c>
      <c r="C11" s="13">
        <v>700</v>
      </c>
      <c r="E11" s="13" t="s">
        <v>44</v>
      </c>
      <c r="F11" s="29">
        <f>1-_xlfn.NORM.DIST(C11,$B$3,$B$4,TRUE)</f>
        <v>2.8665157192353519E-7</v>
      </c>
      <c r="H11" s="13" t="s">
        <v>103</v>
      </c>
    </row>
    <row r="12" spans="1:9" x14ac:dyDescent="0.2">
      <c r="A12" s="13" t="s">
        <v>79</v>
      </c>
      <c r="B12" s="21" t="s">
        <v>45</v>
      </c>
      <c r="C12" s="13">
        <v>550</v>
      </c>
      <c r="D12" s="28">
        <f>(C12-$B$3)/$B$4</f>
        <v>-1.8181818181818181</v>
      </c>
      <c r="H12" s="13">
        <f>_xlfn.NORM.S.DIST(D12,TRUE)</f>
        <v>3.4518173997207628E-2</v>
      </c>
      <c r="I12" s="13">
        <f>_xlfn.NORM.DIST(C12,$B$3,$B$4,TRUE)</f>
        <v>3.4518173997207628E-2</v>
      </c>
    </row>
    <row r="13" spans="1:9" x14ac:dyDescent="0.2">
      <c r="A13" s="13" t="s">
        <v>79</v>
      </c>
      <c r="B13" s="21" t="s">
        <v>45</v>
      </c>
      <c r="C13" s="13">
        <v>600</v>
      </c>
      <c r="D13" s="28">
        <f>(C13-$B$3)/$B$4</f>
        <v>0.45454545454545453</v>
      </c>
      <c r="H13" s="13">
        <f>_xlfn.NORM.S.DIST(D13,TRUE)</f>
        <v>0.67528185813662267</v>
      </c>
      <c r="I13" s="13">
        <f>_xlfn.NORM.DIST(C13,$B$3,$B$4,TRUE)</f>
        <v>0.67528185813662267</v>
      </c>
    </row>
    <row r="14" spans="1:9" x14ac:dyDescent="0.2">
      <c r="A14" s="13" t="s">
        <v>79</v>
      </c>
      <c r="B14" s="21" t="s">
        <v>45</v>
      </c>
      <c r="C14" s="13">
        <v>650</v>
      </c>
      <c r="D14" s="28">
        <f>(C14-$B$3)/$B$4</f>
        <v>2.7272727272727271</v>
      </c>
      <c r="H14" s="13">
        <f>_xlfn.NORM.S.DIST(D14,TRUE)</f>
        <v>0.99680698835864645</v>
      </c>
      <c r="I14" s="13">
        <f>_xlfn.NORM.DIST(C14,$B$3,$B$4,TRUE)</f>
        <v>0.99680698835864645</v>
      </c>
    </row>
    <row r="15" spans="1:9" x14ac:dyDescent="0.2">
      <c r="A15" s="13" t="s">
        <v>79</v>
      </c>
      <c r="B15" s="21" t="s">
        <v>45</v>
      </c>
      <c r="C15" s="13">
        <v>700</v>
      </c>
      <c r="D15" s="28">
        <f>(C15-$B$3)/$B$4</f>
        <v>5</v>
      </c>
      <c r="H15" s="13">
        <f>_xlfn.NORM.S.DIST(D15,TRUE)</f>
        <v>0.99999971334842808</v>
      </c>
      <c r="I15" s="13">
        <f>_xlfn.NORM.DIST(C15,$B$3,$B$4,TRUE)</f>
        <v>0.99999971334842808</v>
      </c>
    </row>
    <row r="16" spans="1:9" x14ac:dyDescent="0.2">
      <c r="A16" s="19"/>
      <c r="B16" s="20"/>
    </row>
    <row r="17" spans="1:2" x14ac:dyDescent="0.2">
      <c r="A17" s="19"/>
      <c r="B17" s="20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C2D0-1221-4048-842A-0E1815159408}">
  <dimension ref="A1:H47"/>
  <sheetViews>
    <sheetView workbookViewId="0">
      <selection activeCell="G25" sqref="G25"/>
    </sheetView>
  </sheetViews>
  <sheetFormatPr defaultColWidth="9.140625" defaultRowHeight="12.75" x14ac:dyDescent="0.2"/>
  <cols>
    <col min="1" max="1" width="12.42578125" style="13" customWidth="1"/>
    <col min="2" max="16384" width="9.140625" style="13"/>
  </cols>
  <sheetData>
    <row r="1" spans="1:3" x14ac:dyDescent="0.2">
      <c r="A1" s="12" t="s">
        <v>46</v>
      </c>
    </row>
    <row r="3" spans="1:3" x14ac:dyDescent="0.2">
      <c r="A3" s="12" t="s">
        <v>24</v>
      </c>
      <c r="B3" s="13">
        <v>20</v>
      </c>
    </row>
    <row r="4" spans="1:3" x14ac:dyDescent="0.2">
      <c r="A4" s="12" t="s">
        <v>47</v>
      </c>
      <c r="B4" s="13">
        <f>1/B3</f>
        <v>0.05</v>
      </c>
    </row>
    <row r="6" spans="1:3" x14ac:dyDescent="0.2">
      <c r="A6" s="18" t="s">
        <v>21</v>
      </c>
      <c r="B6" s="18" t="s">
        <v>26</v>
      </c>
    </row>
    <row r="7" spans="1:3" x14ac:dyDescent="0.2">
      <c r="A7" s="22">
        <v>0</v>
      </c>
      <c r="B7" s="22">
        <f t="shared" ref="B7:B47" si="0">_xlfn.EXPON.DIST(A7,$B$4,TRUE)</f>
        <v>0</v>
      </c>
      <c r="C7" s="22"/>
    </row>
    <row r="8" spans="1:3" x14ac:dyDescent="0.2">
      <c r="A8" s="13">
        <v>1</v>
      </c>
      <c r="B8" s="13">
        <f t="shared" si="0"/>
        <v>4.8770575499285991E-2</v>
      </c>
      <c r="C8" s="22"/>
    </row>
    <row r="9" spans="1:3" x14ac:dyDescent="0.2">
      <c r="A9" s="13">
        <v>2</v>
      </c>
      <c r="B9" s="13">
        <f t="shared" si="0"/>
        <v>9.5162581964040427E-2</v>
      </c>
      <c r="C9" s="22"/>
    </row>
    <row r="10" spans="1:3" x14ac:dyDescent="0.2">
      <c r="A10" s="22">
        <v>3</v>
      </c>
      <c r="B10" s="13">
        <f t="shared" si="0"/>
        <v>0.13929202357494222</v>
      </c>
      <c r="C10" s="22"/>
    </row>
    <row r="11" spans="1:3" x14ac:dyDescent="0.2">
      <c r="A11" s="13">
        <v>4</v>
      </c>
      <c r="B11" s="13">
        <f t="shared" si="0"/>
        <v>0.18126924692201815</v>
      </c>
      <c r="C11" s="22"/>
    </row>
    <row r="12" spans="1:3" x14ac:dyDescent="0.2">
      <c r="A12" s="13">
        <v>5</v>
      </c>
      <c r="B12" s="13">
        <f t="shared" si="0"/>
        <v>0.22119921692859512</v>
      </c>
      <c r="C12" s="22"/>
    </row>
    <row r="13" spans="1:3" x14ac:dyDescent="0.2">
      <c r="A13" s="22">
        <v>6</v>
      </c>
      <c r="B13" s="13">
        <f t="shared" si="0"/>
        <v>0.25918177931828218</v>
      </c>
      <c r="C13" s="22"/>
    </row>
    <row r="14" spans="1:3" x14ac:dyDescent="0.2">
      <c r="A14" s="13">
        <v>7</v>
      </c>
      <c r="B14" s="13">
        <f t="shared" si="0"/>
        <v>0.29531191028128662</v>
      </c>
      <c r="C14" s="22"/>
    </row>
    <row r="15" spans="1:3" x14ac:dyDescent="0.2">
      <c r="A15" s="13">
        <v>8</v>
      </c>
      <c r="B15" s="13">
        <f t="shared" si="0"/>
        <v>0.32967995396436073</v>
      </c>
      <c r="C15" s="22"/>
    </row>
    <row r="16" spans="1:3" x14ac:dyDescent="0.2">
      <c r="A16" s="22">
        <v>9</v>
      </c>
      <c r="B16" s="13">
        <f t="shared" si="0"/>
        <v>0.36237184837822667</v>
      </c>
      <c r="C16" s="22"/>
    </row>
    <row r="17" spans="1:8" x14ac:dyDescent="0.2">
      <c r="A17" s="13">
        <v>10</v>
      </c>
      <c r="B17" s="13">
        <f t="shared" si="0"/>
        <v>0.39346934028736658</v>
      </c>
      <c r="C17" s="22"/>
    </row>
    <row r="18" spans="1:8" x14ac:dyDescent="0.2">
      <c r="A18" s="13">
        <v>11</v>
      </c>
      <c r="B18" s="13">
        <f t="shared" si="0"/>
        <v>0.42305018961951335</v>
      </c>
      <c r="C18" s="22"/>
    </row>
    <row r="19" spans="1:8" x14ac:dyDescent="0.2">
      <c r="A19" s="22">
        <v>12</v>
      </c>
      <c r="B19" s="13">
        <f t="shared" si="0"/>
        <v>0.45118836390597356</v>
      </c>
      <c r="C19" s="22"/>
    </row>
    <row r="20" spans="1:8" x14ac:dyDescent="0.2">
      <c r="A20" s="13">
        <v>13</v>
      </c>
      <c r="B20" s="13">
        <f t="shared" si="0"/>
        <v>0.47795422323898396</v>
      </c>
      <c r="C20" s="22"/>
    </row>
    <row r="21" spans="1:8" x14ac:dyDescent="0.2">
      <c r="A21" s="13">
        <v>14</v>
      </c>
      <c r="B21" s="13">
        <f t="shared" si="0"/>
        <v>0.50341469620859058</v>
      </c>
      <c r="C21" s="22"/>
    </row>
    <row r="22" spans="1:8" x14ac:dyDescent="0.2">
      <c r="A22" s="22">
        <v>15</v>
      </c>
      <c r="B22" s="13">
        <f t="shared" si="0"/>
        <v>0.52763344725898531</v>
      </c>
      <c r="C22" s="22"/>
    </row>
    <row r="23" spans="1:8" x14ac:dyDescent="0.2">
      <c r="A23" s="13">
        <v>16</v>
      </c>
      <c r="B23" s="13">
        <f t="shared" si="0"/>
        <v>0.55067103588277844</v>
      </c>
      <c r="C23" s="22"/>
      <c r="G23" s="13" t="s">
        <v>106</v>
      </c>
    </row>
    <row r="24" spans="1:8" x14ac:dyDescent="0.2">
      <c r="A24" s="13">
        <v>17</v>
      </c>
      <c r="B24" s="13">
        <f t="shared" si="0"/>
        <v>0.5725850680512734</v>
      </c>
      <c r="C24" s="22"/>
      <c r="D24" s="13" t="s">
        <v>75</v>
      </c>
      <c r="E24" s="13" t="s">
        <v>48</v>
      </c>
      <c r="F24" s="27">
        <f>1-B37</f>
        <v>0.22313016014842979</v>
      </c>
      <c r="G24" s="13">
        <f>1-_xlfn.EXPON.DIST(30,B4,TRUE)</f>
        <v>0.22313016014842979</v>
      </c>
      <c r="H24" s="36" t="s">
        <v>104</v>
      </c>
    </row>
    <row r="25" spans="1:8" x14ac:dyDescent="0.2">
      <c r="A25" s="22">
        <v>18</v>
      </c>
      <c r="B25" s="13">
        <f t="shared" si="0"/>
        <v>0.59343034025940089</v>
      </c>
      <c r="C25" s="22"/>
      <c r="D25" s="13" t="s">
        <v>76</v>
      </c>
      <c r="E25" s="13" t="s">
        <v>49</v>
      </c>
      <c r="F25" s="27">
        <f>B27</f>
        <v>0.63212055882855767</v>
      </c>
      <c r="G25" s="13">
        <f>_xlfn.EXPON.DIST(20,B4,TRUE)</f>
        <v>0.63212055882855767</v>
      </c>
      <c r="H25" s="36" t="s">
        <v>105</v>
      </c>
    </row>
    <row r="26" spans="1:8" x14ac:dyDescent="0.2">
      <c r="A26" s="22">
        <v>19</v>
      </c>
      <c r="B26" s="13">
        <f t="shared" si="0"/>
        <v>0.61325897654549877</v>
      </c>
      <c r="C26" s="22"/>
    </row>
    <row r="27" spans="1:8" x14ac:dyDescent="0.2">
      <c r="A27" s="13">
        <v>20</v>
      </c>
      <c r="B27" s="13">
        <f t="shared" si="0"/>
        <v>0.63212055882855767</v>
      </c>
      <c r="C27" s="22"/>
    </row>
    <row r="28" spans="1:8" x14ac:dyDescent="0.2">
      <c r="A28" s="13">
        <v>21</v>
      </c>
      <c r="B28" s="13">
        <f t="shared" si="0"/>
        <v>0.65006225088884473</v>
      </c>
      <c r="C28" s="22"/>
    </row>
    <row r="29" spans="1:8" x14ac:dyDescent="0.2">
      <c r="A29" s="22">
        <v>22</v>
      </c>
      <c r="B29" s="13">
        <f t="shared" si="0"/>
        <v>0.6671289163019205</v>
      </c>
      <c r="C29" s="22"/>
    </row>
    <row r="30" spans="1:8" x14ac:dyDescent="0.2">
      <c r="A30" s="13">
        <v>23</v>
      </c>
      <c r="B30" s="13">
        <f t="shared" si="0"/>
        <v>0.68336323062094684</v>
      </c>
      <c r="C30" s="22"/>
    </row>
    <row r="31" spans="1:8" x14ac:dyDescent="0.2">
      <c r="A31" s="13">
        <v>24</v>
      </c>
      <c r="B31" s="13">
        <f t="shared" si="0"/>
        <v>0.69880578808779803</v>
      </c>
      <c r="C31" s="22"/>
    </row>
    <row r="32" spans="1:8" x14ac:dyDescent="0.2">
      <c r="A32" s="22">
        <v>25</v>
      </c>
      <c r="B32" s="13">
        <f t="shared" si="0"/>
        <v>0.71349520313980985</v>
      </c>
      <c r="C32" s="22"/>
    </row>
    <row r="33" spans="1:3" x14ac:dyDescent="0.2">
      <c r="A33" s="13">
        <v>26</v>
      </c>
      <c r="B33" s="13">
        <f t="shared" si="0"/>
        <v>0.72746820696598746</v>
      </c>
      <c r="C33" s="22"/>
    </row>
    <row r="34" spans="1:3" x14ac:dyDescent="0.2">
      <c r="A34" s="13">
        <v>27</v>
      </c>
      <c r="B34" s="13">
        <f t="shared" si="0"/>
        <v>0.74075973935410855</v>
      </c>
      <c r="C34" s="22"/>
    </row>
    <row r="35" spans="1:3" x14ac:dyDescent="0.2">
      <c r="A35" s="22">
        <v>28</v>
      </c>
      <c r="B35" s="13">
        <f t="shared" si="0"/>
        <v>0.75340303605839354</v>
      </c>
      <c r="C35" s="22"/>
    </row>
    <row r="36" spans="1:3" x14ac:dyDescent="0.2">
      <c r="A36" s="13">
        <v>29</v>
      </c>
      <c r="B36" s="13">
        <f t="shared" si="0"/>
        <v>0.76542971190620235</v>
      </c>
      <c r="C36" s="22"/>
    </row>
    <row r="37" spans="1:3" x14ac:dyDescent="0.2">
      <c r="A37" s="22">
        <v>30</v>
      </c>
      <c r="B37" s="13">
        <f t="shared" si="0"/>
        <v>0.77686983985157021</v>
      </c>
      <c r="C37" s="22"/>
    </row>
    <row r="38" spans="1:3" x14ac:dyDescent="0.2">
      <c r="A38" s="13">
        <v>31</v>
      </c>
      <c r="B38" s="13">
        <f t="shared" si="0"/>
        <v>0.7877520261732569</v>
      </c>
      <c r="C38" s="22"/>
    </row>
    <row r="39" spans="1:3" x14ac:dyDescent="0.2">
      <c r="A39" s="13">
        <v>32</v>
      </c>
      <c r="B39" s="13">
        <f t="shared" si="0"/>
        <v>0.79810348200534464</v>
      </c>
      <c r="C39" s="22"/>
    </row>
    <row r="40" spans="1:3" x14ac:dyDescent="0.2">
      <c r="A40" s="22">
        <v>33</v>
      </c>
      <c r="B40" s="13">
        <f t="shared" si="0"/>
        <v>0.80795009137924589</v>
      </c>
      <c r="C40" s="22"/>
    </row>
    <row r="41" spans="1:3" x14ac:dyDescent="0.2">
      <c r="A41" s="13">
        <v>34</v>
      </c>
      <c r="B41" s="13">
        <f t="shared" si="0"/>
        <v>0.81731647594726542</v>
      </c>
      <c r="C41" s="22"/>
    </row>
    <row r="42" spans="1:3" x14ac:dyDescent="0.2">
      <c r="A42" s="13">
        <v>35</v>
      </c>
      <c r="B42" s="13">
        <f t="shared" si="0"/>
        <v>0.82622605654955483</v>
      </c>
      <c r="C42" s="22"/>
    </row>
    <row r="43" spans="1:3" x14ac:dyDescent="0.2">
      <c r="A43" s="22">
        <v>36</v>
      </c>
      <c r="B43" s="13">
        <f t="shared" si="0"/>
        <v>0.83470111177841344</v>
      </c>
      <c r="C43" s="22"/>
    </row>
    <row r="44" spans="1:3" x14ac:dyDescent="0.2">
      <c r="A44" s="13">
        <v>37</v>
      </c>
      <c r="B44" s="13">
        <f t="shared" si="0"/>
        <v>0.84276283368637239</v>
      </c>
      <c r="C44" s="22"/>
    </row>
    <row r="45" spans="1:3" x14ac:dyDescent="0.2">
      <c r="A45" s="13">
        <v>38</v>
      </c>
      <c r="B45" s="13">
        <f t="shared" si="0"/>
        <v>0.85043138077736491</v>
      </c>
      <c r="C45" s="22"/>
    </row>
    <row r="46" spans="1:3" x14ac:dyDescent="0.2">
      <c r="A46" s="22">
        <v>39</v>
      </c>
      <c r="B46" s="13">
        <f t="shared" si="0"/>
        <v>0.85772592841348649</v>
      </c>
      <c r="C46" s="22"/>
    </row>
    <row r="47" spans="1:3" x14ac:dyDescent="0.2">
      <c r="A47" s="13">
        <v>40</v>
      </c>
      <c r="B47" s="13">
        <f t="shared" si="0"/>
        <v>0.8646647167633873</v>
      </c>
      <c r="C47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5_6</vt:lpstr>
      <vt:lpstr>5_14</vt:lpstr>
      <vt:lpstr>5_17</vt:lpstr>
      <vt:lpstr>5_22</vt:lpstr>
      <vt:lpstr>5_29</vt:lpstr>
      <vt:lpstr>5_31</vt:lpstr>
      <vt:lpstr>5_34</vt:lpstr>
      <vt:lpstr>5_37</vt:lpstr>
      <vt:lpstr>5_42</vt:lpstr>
      <vt:lpstr>CrossTabSalesTransaction</vt:lpstr>
      <vt:lpstr>MarginalProbabilityRegion</vt:lpstr>
      <vt:lpstr>MarginalProbabilityType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Marjorie Blanco</dc:creator>
  <cp:lastModifiedBy>Marjorie Blanco</cp:lastModifiedBy>
  <dcterms:created xsi:type="dcterms:W3CDTF">2017-10-02T17:44:57Z</dcterms:created>
  <dcterms:modified xsi:type="dcterms:W3CDTF">2017-10-10T04:49:37Z</dcterms:modified>
</cp:coreProperties>
</file>