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mnbucher/git/eth-master-thesis/data-2-wall/"/>
    </mc:Choice>
  </mc:AlternateContent>
  <xr:revisionPtr revIDLastSave="0" documentId="13_ncr:1_{0A349EBD-59B8-DF4B-9F6E-8F29972E8355}" xr6:coauthVersionLast="33" xr6:coauthVersionMax="33" xr10:uidLastSave="{00000000-0000-0000-0000-000000000000}"/>
  <bookViews>
    <workbookView xWindow="0" yWindow="500" windowWidth="25600" windowHeight="28300" activeTab="1" xr2:uid="{00000000-000D-0000-FFFF-FFFF00000000}"/>
  </bookViews>
  <sheets>
    <sheet name="EvoDoc" sheetId="2" r:id="rId1"/>
    <sheet name="1" sheetId="1" r:id="rId2"/>
  </sheets>
  <definedNames>
    <definedName name="_xlnm.Print_Area" localSheetId="1">'1'!$A$1:$N$47</definedName>
  </definedNames>
  <calcPr calcId="179017"/>
</workbook>
</file>

<file path=xl/calcChain.xml><?xml version="1.0" encoding="utf-8"?>
<calcChain xmlns="http://schemas.openxmlformats.org/spreadsheetml/2006/main">
  <c r="C24" i="1" l="1"/>
  <c r="M39" i="1"/>
  <c r="C40" i="1"/>
  <c r="B50" i="1"/>
  <c r="F41" i="1"/>
  <c r="Q39" i="1"/>
  <c r="E39" i="1"/>
  <c r="D37" i="1"/>
  <c r="M37" i="1"/>
  <c r="G38" i="1"/>
  <c r="B51" i="1"/>
  <c r="F40" i="1"/>
  <c r="M40" i="1"/>
  <c r="E42" i="1"/>
  <c r="B49" i="1"/>
  <c r="F46" i="1"/>
  <c r="B52" i="1"/>
  <c r="D46" i="1"/>
</calcChain>
</file>

<file path=xl/sharedStrings.xml><?xml version="1.0" encoding="utf-8"?>
<sst xmlns="http://schemas.openxmlformats.org/spreadsheetml/2006/main" count="88" uniqueCount="76">
  <si>
    <t>2do:</t>
  </si>
  <si>
    <t>-###</t>
  </si>
  <si>
    <t>Pos.</t>
  </si>
  <si>
    <t>Grundlage:</t>
  </si>
  <si>
    <t>Eingabewerte:</t>
  </si>
  <si>
    <t>Zwischenwerte:</t>
  </si>
  <si>
    <t>Ergebnis:</t>
  </si>
  <si>
    <t>Voraussetzungen:</t>
  </si>
  <si>
    <t>-Bei einem Versatz der Wandachsen infolge einer Änderung der Wanddicken umschreibt</t>
  </si>
  <si>
    <t xml:space="preserve"> der Querschnitt der dickeren Wand den der dünneren</t>
  </si>
  <si>
    <t>-ausreichende horizontale Halterungen, z.B. Deckenscheiben oder statisch</t>
  </si>
  <si>
    <t xml:space="preserve"> nachgewiesene Ringbalken im Abstand der zulässigen Wandhöhen</t>
  </si>
  <si>
    <t xml:space="preserve">-Bei tragenden Außenwänden und zweischaligen Haustrennwänden mit </t>
  </si>
  <si>
    <t>kN</t>
  </si>
  <si>
    <t>t =</t>
  </si>
  <si>
    <t>l =</t>
  </si>
  <si>
    <t>m</t>
  </si>
  <si>
    <t>MN/m²</t>
  </si>
  <si>
    <t>m²</t>
  </si>
  <si>
    <t>b =</t>
  </si>
  <si>
    <t>A = b · t =</t>
  </si>
  <si>
    <t>Decke über dem obersten Geschoss?</t>
  </si>
  <si>
    <t>Nein</t>
  </si>
  <si>
    <t>Ja</t>
  </si>
  <si>
    <t>Zentrierleiste?</t>
  </si>
  <si>
    <t>Oberste Decke?</t>
  </si>
  <si>
    <t xml:space="preserve">0,9 · a / t = </t>
  </si>
  <si>
    <t>a =</t>
  </si>
  <si>
    <t>cm</t>
  </si>
  <si>
    <t>&lt;1</t>
  </si>
  <si>
    <r>
      <t>N</t>
    </r>
    <r>
      <rPr>
        <vertAlign val="subscript"/>
        <sz val="10"/>
        <rFont val="Arial"/>
        <family val="2"/>
      </rPr>
      <t>Gk</t>
    </r>
    <r>
      <rPr>
        <sz val="10"/>
        <rFont val="Arial"/>
      </rPr>
      <t>=</t>
    </r>
  </si>
  <si>
    <r>
      <t>N</t>
    </r>
    <r>
      <rPr>
        <vertAlign val="subscript"/>
        <sz val="10"/>
        <rFont val="Arial"/>
        <family val="2"/>
      </rPr>
      <t>Qk</t>
    </r>
    <r>
      <rPr>
        <sz val="10"/>
        <rFont val="Arial"/>
      </rPr>
      <t>=</t>
    </r>
  </si>
  <si>
    <r>
      <t>f</t>
    </r>
    <r>
      <rPr>
        <vertAlign val="subscript"/>
        <sz val="10"/>
        <rFont val="Arial"/>
        <family val="2"/>
      </rPr>
      <t>k</t>
    </r>
    <r>
      <rPr>
        <sz val="10"/>
        <rFont val="Arial"/>
      </rPr>
      <t xml:space="preserve"> =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</si>
  <si>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</rPr>
      <t xml:space="preserve"> = 1,35·N</t>
    </r>
    <r>
      <rPr>
        <vertAlign val="subscript"/>
        <sz val="10"/>
        <rFont val="Arial"/>
        <family val="2"/>
      </rPr>
      <t>Gk</t>
    </r>
    <r>
      <rPr>
        <sz val="10"/>
        <rFont val="Arial"/>
      </rPr>
      <t xml:space="preserve"> + 1,5·N</t>
    </r>
    <r>
      <rPr>
        <vertAlign val="subscript"/>
        <sz val="10"/>
        <rFont val="Arial"/>
        <family val="2"/>
      </rPr>
      <t>Qk</t>
    </r>
    <r>
      <rPr>
        <sz val="10"/>
        <rFont val="Arial"/>
      </rPr>
      <t xml:space="preserve"> =</t>
    </r>
  </si>
  <si>
    <t>Pfeilerfaktor =</t>
  </si>
  <si>
    <r>
      <t>F</t>
    </r>
    <r>
      <rPr>
        <vertAlign val="subscript"/>
        <sz val="10"/>
        <rFont val="Arial"/>
        <family val="2"/>
      </rPr>
      <t>1</t>
    </r>
    <r>
      <rPr>
        <sz val="10"/>
        <rFont val="Arial"/>
      </rPr>
      <t xml:space="preserve"> =</t>
    </r>
  </si>
  <si>
    <r>
      <t>F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=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</si>
  <si>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</rPr>
      <t xml:space="preserve"> / N</t>
    </r>
    <r>
      <rPr>
        <vertAlign val="subscript"/>
        <sz val="10"/>
        <rFont val="Arial"/>
        <family val="2"/>
      </rPr>
      <t>Rd</t>
    </r>
    <r>
      <rPr>
        <sz val="10"/>
        <rFont val="Arial"/>
      </rPr>
      <t xml:space="preserve"> =</t>
    </r>
  </si>
  <si>
    <r>
      <t>g</t>
    </r>
    <r>
      <rPr>
        <vertAlign val="subscript"/>
        <sz val="10"/>
        <rFont val="Arial"/>
        <family val="2"/>
      </rPr>
      <t>M</t>
    </r>
    <r>
      <rPr>
        <sz val="10"/>
        <rFont val="Arial"/>
      </rPr>
      <t xml:space="preserve"> =</t>
    </r>
  </si>
  <si>
    <t>vereinfachte Berechnungsmethoden nach DIN EN 1996-3 mit NA</t>
  </si>
  <si>
    <r>
      <t>h</t>
    </r>
    <r>
      <rPr>
        <vertAlign val="subscript"/>
        <sz val="10"/>
        <rFont val="Arial"/>
        <family val="2"/>
      </rPr>
      <t>S</t>
    </r>
    <r>
      <rPr>
        <sz val="10"/>
        <rFont val="Arial"/>
      </rPr>
      <t xml:space="preserve"> =</t>
    </r>
  </si>
  <si>
    <t>(lichte Wandhöhe)</t>
  </si>
  <si>
    <r>
      <t>h</t>
    </r>
    <r>
      <rPr>
        <vertAlign val="subscript"/>
        <sz val="10"/>
        <rFont val="Arial"/>
        <family val="2"/>
      </rPr>
      <t>ef</t>
    </r>
    <r>
      <rPr>
        <sz val="10"/>
        <rFont val="Arial"/>
      </rPr>
      <t xml:space="preserve"> =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 · h</t>
    </r>
    <r>
      <rPr>
        <vertAlign val="subscript"/>
        <sz val="10"/>
        <rFont val="Arial"/>
        <family val="2"/>
      </rPr>
      <t>S</t>
    </r>
    <r>
      <rPr>
        <sz val="10"/>
        <rFont val="Arial"/>
      </rPr>
      <t xml:space="preserve"> =</t>
    </r>
  </si>
  <si>
    <r>
      <t>z</t>
    </r>
    <r>
      <rPr>
        <sz val="10"/>
        <rFont val="Arial"/>
      </rPr>
      <t xml:space="preserve"> =</t>
    </r>
  </si>
  <si>
    <r>
      <t>f</t>
    </r>
    <r>
      <rPr>
        <vertAlign val="subscript"/>
        <sz val="10"/>
        <rFont val="Arial"/>
        <family val="2"/>
      </rPr>
      <t>d</t>
    </r>
    <r>
      <rPr>
        <sz val="10"/>
        <rFont val="Arial"/>
      </rPr>
      <t xml:space="preserve"> = Pfeilerfaktor · </t>
    </r>
    <r>
      <rPr>
        <sz val="10"/>
        <rFont val="Symbol"/>
        <family val="1"/>
        <charset val="2"/>
      </rPr>
      <t>z</t>
    </r>
    <r>
      <rPr>
        <sz val="10"/>
        <rFont val="Arial"/>
      </rPr>
      <t xml:space="preserve"> · f</t>
    </r>
    <r>
      <rPr>
        <vertAlign val="subscript"/>
        <sz val="10"/>
        <rFont val="Arial"/>
        <family val="2"/>
      </rPr>
      <t>k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</t>
    </r>
    <r>
      <rPr>
        <sz val="10"/>
        <rFont val="Arial"/>
      </rPr>
      <t xml:space="preserve"> =</t>
    </r>
  </si>
  <si>
    <t>(Wandstärke)</t>
  </si>
  <si>
    <t>(Auflagertiefe)</t>
  </si>
  <si>
    <t>(Wandbreite)</t>
  </si>
  <si>
    <t>(Teilsicherheitsbeiwert Material, i.a. = 1,5)</t>
  </si>
  <si>
    <t>(Beiwert Langzeiteinwirkungen, i.a. = 0,85)</t>
  </si>
  <si>
    <r>
      <t>F</t>
    </r>
    <r>
      <rPr>
        <sz val="10"/>
        <rFont val="Arial"/>
      </rPr>
      <t xml:space="preserve"> = Min(</t>
    </r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;</t>
    </r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) =</t>
    </r>
  </si>
  <si>
    <r>
      <t>N</t>
    </r>
    <r>
      <rPr>
        <vertAlign val="subscript"/>
        <sz val="10"/>
        <rFont val="Arial"/>
        <family val="2"/>
      </rPr>
      <t>Rd</t>
    </r>
    <r>
      <rPr>
        <sz val="10"/>
        <rFont val="Arial"/>
      </rPr>
      <t xml:space="preserve"> = </t>
    </r>
    <r>
      <rPr>
        <sz val="10"/>
        <rFont val="Symbol"/>
        <family val="1"/>
        <charset val="2"/>
      </rPr>
      <t>F</t>
    </r>
    <r>
      <rPr>
        <sz val="10"/>
        <rFont val="Arial"/>
      </rPr>
      <t xml:space="preserve"> · A · f</t>
    </r>
    <r>
      <rPr>
        <vertAlign val="subscript"/>
        <sz val="10"/>
        <rFont val="Arial"/>
        <family val="2"/>
      </rPr>
      <t>d</t>
    </r>
    <r>
      <rPr>
        <sz val="10"/>
        <rFont val="Arial"/>
      </rPr>
      <t xml:space="preserve"> =</t>
    </r>
  </si>
  <si>
    <r>
      <t>-Nutzlast q</t>
    </r>
    <r>
      <rPr>
        <vertAlign val="subscript"/>
        <sz val="10"/>
        <rFont val="Arial"/>
        <family val="2"/>
      </rPr>
      <t>k</t>
    </r>
    <r>
      <rPr>
        <sz val="10"/>
        <rFont val="Arial"/>
      </rPr>
      <t>&lt;=5 kN/m² (incl.TWZ) und Gebäudehöhe über Gelände h&lt;=20m</t>
    </r>
  </si>
  <si>
    <r>
      <t xml:space="preserve">  t &gt;= 24cm: h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</rPr>
      <t>&lt;= 12·t</t>
    </r>
  </si>
  <si>
    <r>
      <t xml:space="preserve">  17,5cm &lt;= t &lt; 24cm: h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</rPr>
      <t>&lt;= 2,75m</t>
    </r>
  </si>
  <si>
    <r>
      <t>-Bei Innenwänden mit 11,5cm &lt;= t &lt; 24cm: lichte Wandhöhe h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</rPr>
      <t>&lt;= 2,75m</t>
    </r>
  </si>
  <si>
    <t>Prüfungen:</t>
  </si>
  <si>
    <t>Deckenauflagertiefe?  a&gt;=0,5·t, mindestens jedoch 10cm; bei t&gt;=36,5cm gilt a&gt;=0,45·t</t>
  </si>
  <si>
    <t>flächig aufgelagerte massive Plattendecke oder Rippendecke mit Auflagerbalken?</t>
  </si>
  <si>
    <t>Deckenauflager flächig?</t>
  </si>
  <si>
    <t>(Für Wandstärke &gt;25cm muss a&gt;=17,5cm sein ?!!?) noch klären!</t>
  </si>
  <si>
    <r>
      <t>r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=</t>
    </r>
  </si>
  <si>
    <t>Ausnutzungsgrad</t>
  </si>
  <si>
    <t>Zentrierleiste vorhanden?</t>
  </si>
  <si>
    <t>(charakteristische Festigkeit)</t>
  </si>
  <si>
    <t>Version 1 [20.02.2013].</t>
  </si>
  <si>
    <t>Neu in Version 2 [22.02.2013]:</t>
  </si>
  <si>
    <r>
      <t xml:space="preserve">-Fehler in Berechnungsformel von </t>
    </r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1</t>
    </r>
    <r>
      <rPr>
        <sz val="10"/>
        <rFont val="Arial"/>
      </rPr>
      <t xml:space="preserve"> korrigiert</t>
    </r>
  </si>
  <si>
    <t>Neu in Version 3 [xxx]:</t>
  </si>
  <si>
    <t>(Deckenspannweite bei Endauflagern; Innenauflager --&gt; l=0)</t>
  </si>
  <si>
    <r>
      <t>Schlankheit h</t>
    </r>
    <r>
      <rPr>
        <vertAlign val="subscript"/>
        <sz val="10"/>
        <rFont val="Arial"/>
        <family val="2"/>
      </rPr>
      <t>ef</t>
    </r>
    <r>
      <rPr>
        <sz val="10"/>
        <rFont val="Arial"/>
      </rPr>
      <t xml:space="preserve"> / t &lt;= 27?</t>
    </r>
  </si>
  <si>
    <t>Deckenstützweite &gt;6m ohne Zentrierleisten?</t>
  </si>
  <si>
    <t>-Hinweis zur Deckenspannweite bei Innenauflagern hinzugefügt</t>
  </si>
  <si>
    <t>-Bei Innenauflagern wird F1 jetzt zu "1" gesetzt, vorher wurden fälschlicherweise</t>
  </si>
  <si>
    <t xml:space="preserve"> auch Innenauflager über den Deckendrehwinkel abgemindert</t>
  </si>
  <si>
    <t>www.xlstatik.de / "MW-Nachweis nach EC6-DE" / Version 3 [25.06.2014]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</si>
</sst>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\ [$€-1]_-;\-* #,##0.00\ [$€-1]_-;_-* &quot;-&quot;??\ [$€-1]_-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/>
    <xf numFmtId="0" fontId="0" fillId="0" borderId="0" xfId="0" quotePrefix="1"/>
    <xf numFmtId="0" fontId="3" fillId="0" borderId="0" xfId="0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4" borderId="0" xfId="0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2" fontId="0" fillId="4" borderId="0" xfId="0" applyNumberFormat="1" applyFill="1" applyAlignment="1" applyProtection="1">
      <alignment vertical="center"/>
      <protection locked="0"/>
    </xf>
    <xf numFmtId="0" fontId="0" fillId="4" borderId="0" xfId="0" applyFill="1" applyAlignment="1" applyProtection="1">
      <alignment horizontal="left" vertical="center"/>
      <protection locked="0"/>
    </xf>
    <xf numFmtId="0" fontId="3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L7" sqref="L7"/>
    </sheetView>
  </sheetViews>
  <sheetFormatPr baseColWidth="10" defaultColWidth="5.6640625" defaultRowHeight="13" x14ac:dyDescent="0.15"/>
  <sheetData>
    <row r="1" spans="1:1" x14ac:dyDescent="0.15">
      <c r="A1" s="3" t="s">
        <v>0</v>
      </c>
    </row>
    <row r="3" spans="1:1" x14ac:dyDescent="0.15">
      <c r="A3" t="s">
        <v>1</v>
      </c>
    </row>
    <row r="4" spans="1:1" x14ac:dyDescent="0.15">
      <c r="A4" t="s">
        <v>1</v>
      </c>
    </row>
    <row r="8" spans="1:1" x14ac:dyDescent="0.15">
      <c r="A8" s="3" t="s">
        <v>68</v>
      </c>
    </row>
    <row r="10" spans="1:1" x14ac:dyDescent="0.15">
      <c r="A10" s="4" t="s">
        <v>72</v>
      </c>
    </row>
    <row r="11" spans="1:1" x14ac:dyDescent="0.15">
      <c r="A11" s="4" t="s">
        <v>73</v>
      </c>
    </row>
    <row r="12" spans="1:1" x14ac:dyDescent="0.15">
      <c r="A12" s="4" t="s">
        <v>74</v>
      </c>
    </row>
    <row r="14" spans="1:1" x14ac:dyDescent="0.15">
      <c r="A14" s="3" t="s">
        <v>66</v>
      </c>
    </row>
    <row r="16" spans="1:1" ht="15" x14ac:dyDescent="0.2">
      <c r="A16" s="4" t="s">
        <v>67</v>
      </c>
    </row>
    <row r="19" spans="1:1" x14ac:dyDescent="0.15">
      <c r="A19" s="3" t="s">
        <v>65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"/>
  <dimension ref="A1:AD52"/>
  <sheetViews>
    <sheetView tabSelected="1" topLeftCell="A18" zoomScaleNormal="100" workbookViewId="0">
      <selection activeCell="J52" sqref="J52"/>
    </sheetView>
  </sheetViews>
  <sheetFormatPr baseColWidth="10" defaultColWidth="5.6640625" defaultRowHeight="15" customHeight="1" x14ac:dyDescent="0.15"/>
  <cols>
    <col min="1" max="5" width="5.6640625" style="1"/>
    <col min="6" max="6" width="5.6640625" style="1" customWidth="1"/>
    <col min="7" max="16384" width="5.6640625" style="1"/>
  </cols>
  <sheetData>
    <row r="1" spans="1:14" s="2" customFormat="1" ht="15" customHeight="1" x14ac:dyDescent="0.15">
      <c r="A1" s="17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s="2" customFormat="1" ht="15" customHeight="1" x14ac:dyDescent="0.15"/>
    <row r="3" spans="1:14" ht="15" customHeight="1" x14ac:dyDescent="0.15">
      <c r="A3" s="3" t="s">
        <v>75</v>
      </c>
    </row>
    <row r="4" spans="1:14" ht="15" customHeight="1" x14ac:dyDescent="0.15">
      <c r="A4" s="3"/>
    </row>
    <row r="5" spans="1:14" ht="15" customHeight="1" x14ac:dyDescent="0.15">
      <c r="A5" s="5" t="s">
        <v>3</v>
      </c>
      <c r="C5" s="1" t="s">
        <v>39</v>
      </c>
    </row>
    <row r="6" spans="1:14" ht="15" customHeight="1" x14ac:dyDescent="0.15">
      <c r="A6" s="5"/>
    </row>
    <row r="7" spans="1:14" ht="15" customHeight="1" x14ac:dyDescent="0.15">
      <c r="A7" s="5" t="s">
        <v>7</v>
      </c>
    </row>
    <row r="9" spans="1:14" ht="15" customHeight="1" x14ac:dyDescent="0.15">
      <c r="B9" s="6" t="s">
        <v>52</v>
      </c>
    </row>
    <row r="10" spans="1:14" ht="15" customHeight="1" x14ac:dyDescent="0.15">
      <c r="B10" s="6" t="s">
        <v>8</v>
      </c>
    </row>
    <row r="11" spans="1:14" ht="15" customHeight="1" x14ac:dyDescent="0.15">
      <c r="B11" s="6" t="s">
        <v>9</v>
      </c>
    </row>
    <row r="12" spans="1:14" ht="15" customHeight="1" x14ac:dyDescent="0.15">
      <c r="B12" s="6" t="s">
        <v>10</v>
      </c>
    </row>
    <row r="13" spans="1:14" ht="15" customHeight="1" x14ac:dyDescent="0.15">
      <c r="B13" s="6" t="s">
        <v>11</v>
      </c>
    </row>
    <row r="14" spans="1:14" ht="15" customHeight="1" x14ac:dyDescent="0.15">
      <c r="B14" s="6" t="s">
        <v>55</v>
      </c>
    </row>
    <row r="15" spans="1:14" ht="15" customHeight="1" x14ac:dyDescent="0.15">
      <c r="B15" s="6" t="s">
        <v>12</v>
      </c>
    </row>
    <row r="16" spans="1:14" ht="15" customHeight="1" x14ac:dyDescent="0.15">
      <c r="B16" s="6" t="s">
        <v>54</v>
      </c>
    </row>
    <row r="17" spans="1:19" ht="15" customHeight="1" x14ac:dyDescent="0.15">
      <c r="B17" s="6" t="s">
        <v>53</v>
      </c>
    </row>
    <row r="18" spans="1:19" ht="15" customHeight="1" x14ac:dyDescent="0.15">
      <c r="B18" s="6"/>
    </row>
    <row r="19" spans="1:19" ht="15" customHeight="1" x14ac:dyDescent="0.15">
      <c r="A19" s="5" t="s">
        <v>4</v>
      </c>
    </row>
    <row r="21" spans="1:19" ht="15" customHeight="1" x14ac:dyDescent="0.15">
      <c r="B21" s="9" t="s">
        <v>30</v>
      </c>
      <c r="C21" s="18">
        <v>0</v>
      </c>
      <c r="D21" s="1" t="s">
        <v>13</v>
      </c>
    </row>
    <row r="22" spans="1:19" ht="15" customHeight="1" x14ac:dyDescent="0.15">
      <c r="B22" s="9" t="s">
        <v>31</v>
      </c>
      <c r="C22" s="18">
        <v>40</v>
      </c>
      <c r="D22" s="1" t="s">
        <v>13</v>
      </c>
    </row>
    <row r="23" spans="1:19" ht="15" customHeight="1" x14ac:dyDescent="0.15">
      <c r="B23" s="9" t="s">
        <v>14</v>
      </c>
      <c r="C23" s="18">
        <v>11.5</v>
      </c>
      <c r="D23" s="1" t="s">
        <v>28</v>
      </c>
      <c r="F23" s="1" t="s">
        <v>45</v>
      </c>
    </row>
    <row r="24" spans="1:19" ht="15" customHeight="1" x14ac:dyDescent="0.15">
      <c r="B24" s="9" t="s">
        <v>27</v>
      </c>
      <c r="C24" s="18">
        <f>+C23</f>
        <v>11.5</v>
      </c>
      <c r="D24" s="1" t="s">
        <v>28</v>
      </c>
      <c r="F24" s="1" t="s">
        <v>46</v>
      </c>
    </row>
    <row r="25" spans="1:19" ht="15" customHeight="1" thickBot="1" x14ac:dyDescent="0.2">
      <c r="B25" s="9" t="s">
        <v>19</v>
      </c>
      <c r="C25" s="18">
        <v>100</v>
      </c>
      <c r="D25" s="1" t="s">
        <v>28</v>
      </c>
      <c r="F25" s="1" t="s">
        <v>47</v>
      </c>
    </row>
    <row r="26" spans="1:19" ht="15" customHeight="1" x14ac:dyDescent="0.15">
      <c r="B26" s="9" t="s">
        <v>40</v>
      </c>
      <c r="C26" s="19">
        <v>2</v>
      </c>
      <c r="D26" s="1" t="s">
        <v>16</v>
      </c>
      <c r="F26" s="1" t="s">
        <v>41</v>
      </c>
      <c r="P26" s="21" t="s">
        <v>59</v>
      </c>
      <c r="Q26" s="22"/>
      <c r="R26" s="22"/>
      <c r="S26" s="23"/>
    </row>
    <row r="27" spans="1:19" ht="15" customHeight="1" x14ac:dyDescent="0.15">
      <c r="B27" s="9" t="s">
        <v>32</v>
      </c>
      <c r="C27" s="18">
        <v>2.7</v>
      </c>
      <c r="D27" s="1" t="s">
        <v>17</v>
      </c>
      <c r="F27" s="1" t="s">
        <v>64</v>
      </c>
      <c r="P27" s="24" t="s">
        <v>24</v>
      </c>
      <c r="Q27" s="25"/>
      <c r="R27" s="25"/>
      <c r="S27" s="26"/>
    </row>
    <row r="28" spans="1:19" ht="15" customHeight="1" x14ac:dyDescent="0.15">
      <c r="B28" s="10" t="s">
        <v>43</v>
      </c>
      <c r="C28" s="18">
        <v>0.85</v>
      </c>
      <c r="F28" s="1" t="s">
        <v>49</v>
      </c>
      <c r="P28" s="31" t="s">
        <v>25</v>
      </c>
      <c r="Q28" s="32"/>
      <c r="R28" s="32"/>
      <c r="S28" s="33"/>
    </row>
    <row r="29" spans="1:19" ht="15" customHeight="1" x14ac:dyDescent="0.15">
      <c r="B29" s="10" t="s">
        <v>38</v>
      </c>
      <c r="C29" s="18">
        <v>1.5</v>
      </c>
      <c r="F29" s="1" t="s">
        <v>48</v>
      </c>
      <c r="P29" s="27" t="s">
        <v>23</v>
      </c>
      <c r="Q29" s="25"/>
      <c r="R29" s="25"/>
      <c r="S29" s="26"/>
    </row>
    <row r="30" spans="1:19" ht="15" customHeight="1" thickBot="1" x14ac:dyDescent="0.2">
      <c r="B30" s="9" t="s">
        <v>15</v>
      </c>
      <c r="C30" s="19">
        <v>0</v>
      </c>
      <c r="D30" s="1" t="s">
        <v>16</v>
      </c>
      <c r="F30" s="1" t="s">
        <v>69</v>
      </c>
      <c r="P30" s="28" t="s">
        <v>22</v>
      </c>
      <c r="Q30" s="29"/>
      <c r="R30" s="29"/>
      <c r="S30" s="30"/>
    </row>
    <row r="31" spans="1:19" ht="15" customHeight="1" x14ac:dyDescent="0.15">
      <c r="B31" s="1" t="s">
        <v>63</v>
      </c>
      <c r="F31" s="20" t="s">
        <v>22</v>
      </c>
      <c r="P31" s="34"/>
      <c r="Q31" s="34"/>
      <c r="R31" s="34"/>
      <c r="S31" s="34"/>
    </row>
    <row r="32" spans="1:19" ht="15" customHeight="1" x14ac:dyDescent="0.15">
      <c r="B32" s="1" t="s">
        <v>21</v>
      </c>
      <c r="H32" s="18" t="s">
        <v>22</v>
      </c>
    </row>
    <row r="33" spans="1:30" ht="15" customHeight="1" x14ac:dyDescent="0.15">
      <c r="B33" s="1" t="s">
        <v>58</v>
      </c>
      <c r="N33" s="18" t="s">
        <v>23</v>
      </c>
    </row>
    <row r="35" spans="1:30" ht="15" customHeight="1" x14ac:dyDescent="0.15">
      <c r="A35" s="5" t="s">
        <v>5</v>
      </c>
    </row>
    <row r="37" spans="1:30" ht="15" customHeight="1" x14ac:dyDescent="0.15">
      <c r="B37" s="1" t="s">
        <v>20</v>
      </c>
      <c r="D37" s="1">
        <f>C23*C25/10000</f>
        <v>0.115</v>
      </c>
      <c r="E37" s="1" t="s">
        <v>18</v>
      </c>
      <c r="K37" s="1" t="s">
        <v>34</v>
      </c>
      <c r="M37" s="1">
        <f>IF(D37&lt;0.1,0.8,1)</f>
        <v>1</v>
      </c>
    </row>
    <row r="38" spans="1:30" ht="15" customHeight="1" x14ac:dyDescent="0.15">
      <c r="B38" s="1" t="s">
        <v>44</v>
      </c>
      <c r="G38" s="1">
        <f>M37*C28*C27/C29</f>
        <v>1.53</v>
      </c>
      <c r="H38" s="1" t="s">
        <v>17</v>
      </c>
    </row>
    <row r="39" spans="1:30" ht="15" customHeight="1" x14ac:dyDescent="0.15">
      <c r="B39" s="1" t="s">
        <v>42</v>
      </c>
      <c r="E39" s="1">
        <f>Q39*C26</f>
        <v>1.5</v>
      </c>
      <c r="F39" s="1" t="s">
        <v>16</v>
      </c>
      <c r="K39" s="1" t="s">
        <v>26</v>
      </c>
      <c r="M39" s="1">
        <f>0.9*C24/C23</f>
        <v>0.9</v>
      </c>
      <c r="P39" s="11" t="s">
        <v>61</v>
      </c>
      <c r="Q39" s="8">
        <f>IF(N33="Ja",   IF(C23&lt;=17.5,0.75,IF(C23&gt;25,1,0.9)),1)</f>
        <v>0.75</v>
      </c>
      <c r="T39" s="16" t="s">
        <v>60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5" customHeight="1" x14ac:dyDescent="0.15">
      <c r="B40" s="7" t="s">
        <v>35</v>
      </c>
      <c r="C40" s="35">
        <f>IF(C30=0,1,IF(H32="JA",1/3,IF(F31="Ja",M39,MIN(IF(C27&lt;1.8,1.6-C30/5,1.6-C30/6),M39))))</f>
        <v>1</v>
      </c>
      <c r="E40" s="7" t="s">
        <v>36</v>
      </c>
      <c r="F40" s="1">
        <f>0.85*C24/C23-0.0011*POWER(E39*100/C23,2)</f>
        <v>0.66285444234404534</v>
      </c>
      <c r="J40" s="7" t="s">
        <v>50</v>
      </c>
      <c r="M40" s="1">
        <f>MIN(C40,F40)</f>
        <v>0.66285444234404534</v>
      </c>
    </row>
    <row r="41" spans="1:30" ht="15" customHeight="1" x14ac:dyDescent="0.15">
      <c r="B41" s="1" t="s">
        <v>33</v>
      </c>
      <c r="F41" s="1">
        <f>1.35*C21+1.5*C22</f>
        <v>60</v>
      </c>
      <c r="G41" s="1" t="s">
        <v>13</v>
      </c>
    </row>
    <row r="42" spans="1:30" ht="15" customHeight="1" x14ac:dyDescent="0.15">
      <c r="B42" s="1" t="s">
        <v>51</v>
      </c>
      <c r="E42" s="1">
        <f>M40*D37*G38*(1000)</f>
        <v>116.62923913043478</v>
      </c>
      <c r="F42" s="1" t="s">
        <v>13</v>
      </c>
    </row>
    <row r="44" spans="1:30" ht="15" customHeight="1" x14ac:dyDescent="0.15">
      <c r="A44" s="5" t="s">
        <v>6</v>
      </c>
    </row>
    <row r="46" spans="1:30" ht="15" customHeight="1" thickBot="1" x14ac:dyDescent="0.2">
      <c r="B46" s="1" t="s">
        <v>37</v>
      </c>
      <c r="D46" s="1" t="str">
        <f>ROUND(F41,0)&amp;" / "&amp;ROUND(E42,0)&amp;" ="</f>
        <v>60 / 117 =</v>
      </c>
      <c r="F46" s="13">
        <f>F41/E42</f>
        <v>0.51445075392198802</v>
      </c>
      <c r="G46" s="14" t="s">
        <v>29</v>
      </c>
    </row>
    <row r="47" spans="1:30" ht="15" customHeight="1" thickTop="1" x14ac:dyDescent="0.15"/>
    <row r="48" spans="1:30" ht="15" customHeight="1" x14ac:dyDescent="0.15">
      <c r="A48" s="12" t="s">
        <v>56</v>
      </c>
    </row>
    <row r="49" spans="2:4" ht="15" customHeight="1" x14ac:dyDescent="0.15">
      <c r="B49" s="12" t="str">
        <f>IF(E39*(100)/C23&gt;27,"ACHTUNG!","OK")</f>
        <v>OK</v>
      </c>
      <c r="D49" s="1" t="s">
        <v>70</v>
      </c>
    </row>
    <row r="50" spans="2:4" ht="15" customHeight="1" x14ac:dyDescent="0.15">
      <c r="B50" s="12" t="str">
        <f>IF(AND(C30&gt;6,F31="Nein"),"ACHTUNG!","OK")</f>
        <v>OK</v>
      </c>
      <c r="D50" s="1" t="s">
        <v>71</v>
      </c>
    </row>
    <row r="51" spans="2:4" ht="15" customHeight="1" x14ac:dyDescent="0.15">
      <c r="B51" s="12" t="str">
        <f>IF(C24&lt;10,"ACHTUNG!",IF(C23&lt;36.5,IF(C24&lt;0.5*C23,"ACHTUNG!","OK"),IF(C24&lt;0.45*C23,"ACHTUNG!","OK")))</f>
        <v>OK</v>
      </c>
      <c r="D51" s="1" t="s">
        <v>57</v>
      </c>
    </row>
    <row r="52" spans="2:4" ht="15" customHeight="1" x14ac:dyDescent="0.15">
      <c r="B52" s="12" t="str">
        <f>IF(F46&lt;1,"OK","ACHTUNG!")</f>
        <v>OK</v>
      </c>
      <c r="D52" s="1" t="s">
        <v>62</v>
      </c>
    </row>
  </sheetData>
  <phoneticPr fontId="0" type="noConversion"/>
  <dataValidations count="1">
    <dataValidation type="list" allowBlank="1" showInputMessage="1" showErrorMessage="1" sqref="F31 H32 N31 N33" xr:uid="{00000000-0002-0000-0100-000000000000}">
      <formula1>$P$29:$P$30</formula1>
    </dataValidation>
  </dataValidations>
  <pageMargins left="1.1811023622047245" right="0.78740157480314965" top="1.5748031496062993" bottom="0.78740157480314965" header="0.51181102362204722" footer="0.51181102362204722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EvoDoc</vt:lpstr>
      <vt:lpstr>1</vt:lpstr>
      <vt:lpstr>'1'!Print_Area</vt:lpstr>
    </vt:vector>
  </TitlesOfParts>
  <Company>Reuter und Münch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Schäfer</dc:creator>
  <cp:lastModifiedBy>Microsoft Office User</cp:lastModifiedBy>
  <cp:lastPrinted>2013-02-20T09:06:41Z</cp:lastPrinted>
  <dcterms:created xsi:type="dcterms:W3CDTF">2003-04-11T10:49:12Z</dcterms:created>
  <dcterms:modified xsi:type="dcterms:W3CDTF">2022-03-16T19:54:28Z</dcterms:modified>
</cp:coreProperties>
</file>