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15360" windowHeight="7480" firstSheet="3" activeTab="6"/>
  </bookViews>
  <sheets>
    <sheet name="BJT" sheetId="3" r:id="rId1"/>
    <sheet name="Thyristor" sheetId="9" r:id="rId2"/>
    <sheet name="MOSFET" sheetId="1" r:id="rId3"/>
    <sheet name="IGBT" sheetId="2" r:id="rId4"/>
    <sheet name="LED SMD" sheetId="7" r:id="rId5"/>
    <sheet name="DIODES POWER" sheetId="4" r:id="rId6"/>
    <sheet name="Bridge Rectifier" sheetId="11" r:id="rId7"/>
    <sheet name="DIODES TVS" sheetId="6" r:id="rId8"/>
    <sheet name="DIODES SCHOTTKY" sheetId="10" r:id="rId9"/>
    <sheet name="DIODES ZENER" sheetId="8" r:id="rId10"/>
    <sheet name="DIODES SIGNAL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2" i="11"/>
  <c r="P2" i="11"/>
  <c r="P3" i="11"/>
  <c r="P4" i="11"/>
  <c r="P5" i="11"/>
  <c r="P6" i="11"/>
  <c r="P8" i="11"/>
  <c r="P7" i="11"/>
  <c r="N3" i="11" l="1"/>
  <c r="N4" i="11"/>
  <c r="N5" i="11"/>
  <c r="N6" i="11"/>
  <c r="N7" i="11"/>
  <c r="N8" i="11"/>
  <c r="N2" i="11"/>
  <c r="G3" i="11"/>
  <c r="G4" i="11"/>
  <c r="G5" i="11"/>
  <c r="G6" i="11"/>
  <c r="G7" i="11"/>
  <c r="G8" i="11"/>
  <c r="G2" i="11"/>
  <c r="O21" i="1" l="1"/>
  <c r="N21" i="1"/>
  <c r="G21" i="1"/>
  <c r="P21" i="1"/>
  <c r="O20" i="1"/>
  <c r="G20" i="1"/>
  <c r="N20" i="1"/>
  <c r="P20" i="1"/>
  <c r="O19" i="1"/>
  <c r="O18" i="1"/>
  <c r="G18" i="1"/>
  <c r="N18" i="1"/>
  <c r="P18" i="1"/>
  <c r="G19" i="1"/>
  <c r="N19" i="1"/>
  <c r="P19" i="1"/>
  <c r="R5" i="9" l="1"/>
  <c r="F5" i="9"/>
  <c r="Q5" i="9"/>
  <c r="S5" i="9"/>
  <c r="N17" i="1" l="1"/>
  <c r="O17" i="1"/>
  <c r="P17" i="1"/>
  <c r="G17" i="1"/>
  <c r="O16" i="1" l="1"/>
  <c r="N16" i="1"/>
  <c r="G16" i="1"/>
  <c r="P16" i="1"/>
  <c r="N15" i="1" l="1"/>
  <c r="N6" i="1"/>
  <c r="N7" i="1"/>
  <c r="O15" i="1"/>
  <c r="G15" i="1"/>
  <c r="P15" i="1"/>
  <c r="R40" i="4" l="1"/>
  <c r="F40" i="4" l="1"/>
  <c r="S40" i="4" l="1"/>
  <c r="Q40" i="4"/>
  <c r="O14" i="1" l="1"/>
  <c r="N14" i="1"/>
  <c r="G14" i="1"/>
  <c r="P14" i="1"/>
  <c r="O8" i="7" l="1"/>
  <c r="O10" i="7"/>
  <c r="O9" i="7"/>
  <c r="M9" i="7"/>
  <c r="M10" i="7"/>
  <c r="M8" i="7"/>
  <c r="P8" i="7"/>
  <c r="P9" i="7"/>
  <c r="P10" i="7"/>
  <c r="H7" i="7" l="1"/>
  <c r="H8" i="7"/>
  <c r="H9" i="7"/>
  <c r="H10" i="7"/>
  <c r="N4" i="10" l="1"/>
  <c r="N5" i="10"/>
  <c r="N6" i="10"/>
  <c r="N7" i="10"/>
  <c r="N3" i="10"/>
  <c r="N2" i="10"/>
  <c r="O3" i="10"/>
  <c r="O4" i="10"/>
  <c r="O5" i="10"/>
  <c r="O6" i="10"/>
  <c r="O7" i="10"/>
  <c r="F3" i="10"/>
  <c r="F4" i="10"/>
  <c r="F5" i="10"/>
  <c r="F6" i="10"/>
  <c r="F7" i="10"/>
  <c r="M4" i="10"/>
  <c r="M5" i="10"/>
  <c r="M6" i="10"/>
  <c r="M7" i="10"/>
  <c r="M3" i="10"/>
  <c r="O2" i="10" l="1"/>
  <c r="M2" i="10"/>
  <c r="F2" i="10"/>
  <c r="O13" i="1" l="1"/>
  <c r="P13" i="1"/>
  <c r="G13" i="1"/>
  <c r="N13" i="1"/>
  <c r="M4" i="3" l="1"/>
  <c r="E4" i="3"/>
  <c r="N4" i="3" s="1"/>
  <c r="N2" i="3"/>
  <c r="M3" i="3"/>
  <c r="E3" i="3"/>
  <c r="N3" i="3" s="1"/>
  <c r="F3" i="9" l="1"/>
  <c r="Q3" i="9"/>
  <c r="R3" i="9"/>
  <c r="S3" i="9"/>
  <c r="F4" i="9"/>
  <c r="Q4" i="9"/>
  <c r="R4" i="9"/>
  <c r="S4" i="9"/>
  <c r="S2" i="9"/>
  <c r="Q2" i="9"/>
  <c r="F2" i="9"/>
  <c r="R2" i="9"/>
  <c r="M2" i="3" l="1"/>
  <c r="P2" i="1" l="1"/>
  <c r="P12" i="1"/>
  <c r="E2" i="3"/>
  <c r="R254" i="6" l="1"/>
  <c r="R255" i="6"/>
  <c r="R256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30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02" i="6"/>
  <c r="S247" i="6"/>
  <c r="Q247" i="6"/>
  <c r="F247" i="6"/>
  <c r="S218" i="6"/>
  <c r="Q218" i="6"/>
  <c r="F218" i="6"/>
  <c r="S256" i="6"/>
  <c r="Q256" i="6"/>
  <c r="F256" i="6"/>
  <c r="S255" i="6"/>
  <c r="Q255" i="6"/>
  <c r="F255" i="6"/>
  <c r="S254" i="6"/>
  <c r="Q254" i="6"/>
  <c r="F254" i="6"/>
  <c r="S253" i="6"/>
  <c r="Q253" i="6"/>
  <c r="F253" i="6"/>
  <c r="S252" i="6"/>
  <c r="Q252" i="6"/>
  <c r="F252" i="6"/>
  <c r="S251" i="6"/>
  <c r="Q251" i="6"/>
  <c r="F251" i="6"/>
  <c r="S250" i="6"/>
  <c r="Q250" i="6"/>
  <c r="F250" i="6"/>
  <c r="S249" i="6"/>
  <c r="Q249" i="6"/>
  <c r="F249" i="6"/>
  <c r="S248" i="6"/>
  <c r="Q248" i="6"/>
  <c r="F248" i="6"/>
  <c r="S246" i="6"/>
  <c r="Q246" i="6"/>
  <c r="F246" i="6"/>
  <c r="S245" i="6"/>
  <c r="Q245" i="6"/>
  <c r="F245" i="6"/>
  <c r="S244" i="6"/>
  <c r="Q244" i="6"/>
  <c r="F244" i="6"/>
  <c r="S243" i="6"/>
  <c r="Q243" i="6"/>
  <c r="F243" i="6"/>
  <c r="S242" i="6"/>
  <c r="Q242" i="6"/>
  <c r="F242" i="6"/>
  <c r="S241" i="6"/>
  <c r="Q241" i="6"/>
  <c r="F241" i="6"/>
  <c r="S240" i="6"/>
  <c r="Q240" i="6"/>
  <c r="F240" i="6"/>
  <c r="S239" i="6"/>
  <c r="Q239" i="6"/>
  <c r="F239" i="6"/>
  <c r="S238" i="6"/>
  <c r="Q238" i="6"/>
  <c r="F238" i="6"/>
  <c r="S237" i="6"/>
  <c r="Q237" i="6"/>
  <c r="F237" i="6"/>
  <c r="S236" i="6"/>
  <c r="Q236" i="6"/>
  <c r="F236" i="6"/>
  <c r="S235" i="6"/>
  <c r="Q235" i="6"/>
  <c r="F235" i="6"/>
  <c r="S234" i="6"/>
  <c r="Q234" i="6"/>
  <c r="F234" i="6"/>
  <c r="S233" i="6"/>
  <c r="Q233" i="6"/>
  <c r="F233" i="6"/>
  <c r="S232" i="6"/>
  <c r="Q232" i="6"/>
  <c r="F232" i="6"/>
  <c r="S231" i="6"/>
  <c r="Q231" i="6"/>
  <c r="F231" i="6"/>
  <c r="S230" i="6"/>
  <c r="Q230" i="6"/>
  <c r="F230" i="6"/>
  <c r="S228" i="6"/>
  <c r="Q228" i="6"/>
  <c r="F228" i="6"/>
  <c r="S227" i="6"/>
  <c r="Q227" i="6"/>
  <c r="F227" i="6"/>
  <c r="S226" i="6"/>
  <c r="Q226" i="6"/>
  <c r="F226" i="6"/>
  <c r="S225" i="6"/>
  <c r="Q225" i="6"/>
  <c r="F225" i="6"/>
  <c r="S224" i="6"/>
  <c r="Q224" i="6"/>
  <c r="F224" i="6"/>
  <c r="S223" i="6"/>
  <c r="Q223" i="6"/>
  <c r="F223" i="6"/>
  <c r="S222" i="6"/>
  <c r="Q222" i="6"/>
  <c r="F222" i="6"/>
  <c r="S221" i="6"/>
  <c r="Q221" i="6"/>
  <c r="F221" i="6"/>
  <c r="S220" i="6"/>
  <c r="Q220" i="6"/>
  <c r="F220" i="6"/>
  <c r="S219" i="6"/>
  <c r="Q219" i="6"/>
  <c r="F219" i="6"/>
  <c r="S217" i="6"/>
  <c r="Q217" i="6"/>
  <c r="F217" i="6"/>
  <c r="S216" i="6"/>
  <c r="Q216" i="6"/>
  <c r="F216" i="6"/>
  <c r="S215" i="6"/>
  <c r="Q215" i="6"/>
  <c r="F215" i="6"/>
  <c r="S214" i="6"/>
  <c r="Q214" i="6"/>
  <c r="F214" i="6"/>
  <c r="S213" i="6"/>
  <c r="Q213" i="6"/>
  <c r="F213" i="6"/>
  <c r="S212" i="6"/>
  <c r="Q212" i="6"/>
  <c r="F212" i="6"/>
  <c r="S211" i="6"/>
  <c r="Q211" i="6"/>
  <c r="F211" i="6"/>
  <c r="S210" i="6"/>
  <c r="Q210" i="6"/>
  <c r="F210" i="6"/>
  <c r="S209" i="6"/>
  <c r="Q209" i="6"/>
  <c r="F209" i="6"/>
  <c r="S208" i="6"/>
  <c r="Q208" i="6"/>
  <c r="F208" i="6"/>
  <c r="S207" i="6"/>
  <c r="Q207" i="6"/>
  <c r="F207" i="6"/>
  <c r="S206" i="6"/>
  <c r="Q206" i="6"/>
  <c r="F206" i="6"/>
  <c r="S205" i="6"/>
  <c r="Q205" i="6"/>
  <c r="F205" i="6"/>
  <c r="S204" i="6"/>
  <c r="Q204" i="6"/>
  <c r="F204" i="6"/>
  <c r="S203" i="6"/>
  <c r="Q203" i="6"/>
  <c r="F203" i="6"/>
  <c r="S202" i="6"/>
  <c r="Q202" i="6"/>
  <c r="F202" i="6"/>
  <c r="N7" i="5" l="1"/>
  <c r="M7" i="5"/>
  <c r="F7" i="5"/>
  <c r="O7" i="5"/>
  <c r="O12" i="1" l="1"/>
  <c r="G12" i="1"/>
  <c r="N12" i="1"/>
  <c r="O11" i="1" l="1"/>
  <c r="P11" i="1"/>
  <c r="N11" i="1"/>
  <c r="G11" i="1"/>
  <c r="N10" i="1" l="1"/>
  <c r="O10" i="1"/>
  <c r="P10" i="1"/>
  <c r="G10" i="1"/>
  <c r="P6" i="7" l="1"/>
  <c r="P7" i="7"/>
  <c r="P5" i="7"/>
  <c r="O6" i="7"/>
  <c r="O7" i="7"/>
  <c r="H6" i="7"/>
  <c r="O5" i="7"/>
  <c r="H5" i="7"/>
  <c r="O9" i="1" l="1"/>
  <c r="P9" i="1"/>
  <c r="N9" i="1"/>
  <c r="G9" i="1"/>
  <c r="N4" i="5" l="1"/>
  <c r="N5" i="5"/>
  <c r="N6" i="5"/>
  <c r="N3" i="5"/>
  <c r="M6" i="5"/>
  <c r="M5" i="5"/>
  <c r="M4" i="5"/>
  <c r="M3" i="5"/>
  <c r="F4" i="5"/>
  <c r="O4" i="5"/>
  <c r="F5" i="5"/>
  <c r="O5" i="5"/>
  <c r="F6" i="5"/>
  <c r="O6" i="5"/>
  <c r="F3" i="5"/>
  <c r="O3" i="5"/>
  <c r="H4" i="7" l="1"/>
  <c r="O4" i="7"/>
  <c r="P4" i="7"/>
  <c r="F6" i="4" l="1"/>
  <c r="R33" i="4" l="1"/>
  <c r="R34" i="4"/>
  <c r="R35" i="4"/>
  <c r="R36" i="4"/>
  <c r="R37" i="4"/>
  <c r="R38" i="4"/>
  <c r="R32" i="4"/>
  <c r="S38" i="4"/>
  <c r="Q38" i="4"/>
  <c r="F38" i="4"/>
  <c r="S37" i="4"/>
  <c r="Q37" i="4"/>
  <c r="F37" i="4"/>
  <c r="S36" i="4"/>
  <c r="Q36" i="4"/>
  <c r="F36" i="4"/>
  <c r="S35" i="4"/>
  <c r="Q35" i="4"/>
  <c r="F35" i="4"/>
  <c r="S34" i="4"/>
  <c r="Q34" i="4"/>
  <c r="F34" i="4"/>
  <c r="S33" i="4"/>
  <c r="Q33" i="4"/>
  <c r="F33" i="4"/>
  <c r="S32" i="4"/>
  <c r="Q32" i="4"/>
  <c r="F32" i="4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2" i="8"/>
  <c r="F6" i="8"/>
  <c r="M6" i="8"/>
  <c r="N6" i="8"/>
  <c r="O6" i="8"/>
  <c r="F21" i="8"/>
  <c r="M21" i="8"/>
  <c r="N21" i="8"/>
  <c r="O21" i="8"/>
  <c r="F22" i="8"/>
  <c r="M22" i="8"/>
  <c r="N22" i="8"/>
  <c r="O22" i="8"/>
  <c r="F23" i="8"/>
  <c r="M23" i="8"/>
  <c r="N23" i="8"/>
  <c r="O23" i="8"/>
  <c r="F24" i="8"/>
  <c r="M24" i="8"/>
  <c r="N24" i="8"/>
  <c r="O24" i="8"/>
  <c r="F25" i="8"/>
  <c r="M25" i="8"/>
  <c r="N25" i="8"/>
  <c r="O25" i="8"/>
  <c r="F26" i="8"/>
  <c r="M26" i="8"/>
  <c r="N26" i="8"/>
  <c r="O26" i="8"/>
  <c r="F27" i="8"/>
  <c r="M27" i="8"/>
  <c r="N27" i="8"/>
  <c r="O27" i="8"/>
  <c r="F28" i="8"/>
  <c r="M28" i="8"/>
  <c r="N28" i="8"/>
  <c r="O28" i="8"/>
  <c r="F29" i="8"/>
  <c r="M29" i="8"/>
  <c r="N29" i="8"/>
  <c r="O29" i="8"/>
  <c r="F30" i="8"/>
  <c r="M30" i="8"/>
  <c r="N30" i="8"/>
  <c r="O30" i="8"/>
  <c r="F31" i="8"/>
  <c r="M31" i="8"/>
  <c r="N31" i="8"/>
  <c r="O31" i="8"/>
  <c r="F32" i="8"/>
  <c r="M32" i="8"/>
  <c r="N32" i="8"/>
  <c r="O32" i="8"/>
  <c r="F33" i="8"/>
  <c r="M33" i="8"/>
  <c r="N33" i="8"/>
  <c r="O33" i="8"/>
  <c r="F34" i="8"/>
  <c r="M34" i="8"/>
  <c r="N34" i="8"/>
  <c r="O34" i="8"/>
  <c r="F35" i="8"/>
  <c r="M35" i="8"/>
  <c r="N35" i="8"/>
  <c r="O35" i="8"/>
  <c r="F36" i="8"/>
  <c r="M36" i="8"/>
  <c r="N36" i="8"/>
  <c r="O36" i="8"/>
  <c r="F37" i="8"/>
  <c r="M37" i="8"/>
  <c r="N37" i="8"/>
  <c r="O37" i="8"/>
  <c r="F38" i="8"/>
  <c r="M38" i="8"/>
  <c r="N38" i="8"/>
  <c r="O38" i="8"/>
  <c r="O3" i="8"/>
  <c r="O4" i="8"/>
  <c r="O5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" i="8"/>
  <c r="M3" i="8"/>
  <c r="M4" i="8"/>
  <c r="M5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" i="8"/>
  <c r="N3" i="8"/>
  <c r="N4" i="8"/>
  <c r="N5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F4" i="8"/>
  <c r="F3" i="8"/>
  <c r="F2" i="8"/>
  <c r="R24" i="4"/>
  <c r="R25" i="4"/>
  <c r="R26" i="4"/>
  <c r="R27" i="4"/>
  <c r="R28" i="4"/>
  <c r="R29" i="4"/>
  <c r="R30" i="4"/>
  <c r="R23" i="4"/>
  <c r="S24" i="4"/>
  <c r="S25" i="4"/>
  <c r="S26" i="4"/>
  <c r="S27" i="4"/>
  <c r="S28" i="4"/>
  <c r="S29" i="4"/>
  <c r="S30" i="4"/>
  <c r="S23" i="4"/>
  <c r="F24" i="4"/>
  <c r="Q24" i="4"/>
  <c r="F25" i="4"/>
  <c r="Q25" i="4"/>
  <c r="F26" i="4"/>
  <c r="Q26" i="4"/>
  <c r="F27" i="4"/>
  <c r="Q27" i="4"/>
  <c r="F28" i="4"/>
  <c r="Q28" i="4"/>
  <c r="F29" i="4"/>
  <c r="Q29" i="4"/>
  <c r="F30" i="4"/>
  <c r="Q30" i="4"/>
  <c r="Q23" i="4"/>
  <c r="F23" i="4"/>
  <c r="O6" i="1" l="1"/>
  <c r="G6" i="1"/>
  <c r="P6" i="1"/>
  <c r="R4" i="4"/>
  <c r="F4" i="4"/>
  <c r="Q4" i="4"/>
  <c r="S4" i="4"/>
  <c r="R15" i="4" l="1"/>
  <c r="R16" i="4"/>
  <c r="R17" i="4"/>
  <c r="R18" i="4"/>
  <c r="R19" i="4"/>
  <c r="R20" i="4"/>
  <c r="R21" i="4"/>
  <c r="R14" i="4"/>
  <c r="S15" i="4"/>
  <c r="S16" i="4"/>
  <c r="S17" i="4"/>
  <c r="S18" i="4"/>
  <c r="S19" i="4"/>
  <c r="S20" i="4"/>
  <c r="S21" i="4"/>
  <c r="S14" i="4"/>
  <c r="Q19" i="4"/>
  <c r="Q20" i="4"/>
  <c r="Q21" i="4"/>
  <c r="F15" i="4"/>
  <c r="F16" i="4"/>
  <c r="F17" i="4"/>
  <c r="F18" i="4"/>
  <c r="F19" i="4"/>
  <c r="F20" i="4"/>
  <c r="F21" i="4"/>
  <c r="F14" i="4"/>
  <c r="S3" i="4"/>
  <c r="S5" i="4"/>
  <c r="S6" i="4"/>
  <c r="S2" i="4"/>
  <c r="R6" i="4"/>
  <c r="Q2" i="4"/>
  <c r="Q6" i="4"/>
  <c r="Q18" i="4"/>
  <c r="Q17" i="4"/>
  <c r="Q16" i="4"/>
  <c r="Q15" i="4"/>
  <c r="Q14" i="4"/>
  <c r="O8" i="1"/>
  <c r="G8" i="1"/>
  <c r="N8" i="1"/>
  <c r="P8" i="1"/>
  <c r="R200" i="6"/>
  <c r="Q200" i="6"/>
  <c r="C200" i="6"/>
  <c r="S200" i="6" s="1"/>
  <c r="R199" i="6"/>
  <c r="Q199" i="6"/>
  <c r="C199" i="6"/>
  <c r="F199" i="6" s="1"/>
  <c r="R198" i="6"/>
  <c r="Q198" i="6"/>
  <c r="C198" i="6"/>
  <c r="S198" i="6" s="1"/>
  <c r="R197" i="6"/>
  <c r="Q197" i="6"/>
  <c r="C197" i="6"/>
  <c r="F197" i="6" s="1"/>
  <c r="R196" i="6"/>
  <c r="Q196" i="6"/>
  <c r="F196" i="6"/>
  <c r="C196" i="6"/>
  <c r="S196" i="6" s="1"/>
  <c r="R195" i="6"/>
  <c r="Q195" i="6"/>
  <c r="C195" i="6"/>
  <c r="F195" i="6" s="1"/>
  <c r="S194" i="6"/>
  <c r="R194" i="6"/>
  <c r="Q194" i="6"/>
  <c r="C194" i="6"/>
  <c r="F194" i="6" s="1"/>
  <c r="R193" i="6"/>
  <c r="Q193" i="6"/>
  <c r="C193" i="6"/>
  <c r="S193" i="6" s="1"/>
  <c r="S192" i="6"/>
  <c r="R192" i="6"/>
  <c r="Q192" i="6"/>
  <c r="C192" i="6"/>
  <c r="F192" i="6" s="1"/>
  <c r="R191" i="6"/>
  <c r="Q191" i="6"/>
  <c r="C191" i="6"/>
  <c r="F191" i="6" s="1"/>
  <c r="R190" i="6"/>
  <c r="Q190" i="6"/>
  <c r="C190" i="6"/>
  <c r="S190" i="6" s="1"/>
  <c r="R189" i="6"/>
  <c r="Q189" i="6"/>
  <c r="C189" i="6"/>
  <c r="F189" i="6" s="1"/>
  <c r="R188" i="6"/>
  <c r="Q188" i="6"/>
  <c r="F188" i="6"/>
  <c r="C188" i="6"/>
  <c r="S188" i="6" s="1"/>
  <c r="R187" i="6"/>
  <c r="Q187" i="6"/>
  <c r="C187" i="6"/>
  <c r="F187" i="6" s="1"/>
  <c r="S186" i="6"/>
  <c r="R186" i="6"/>
  <c r="Q186" i="6"/>
  <c r="F186" i="6"/>
  <c r="C186" i="6"/>
  <c r="R185" i="6"/>
  <c r="Q185" i="6"/>
  <c r="C185" i="6"/>
  <c r="S185" i="6" s="1"/>
  <c r="S184" i="6"/>
  <c r="R184" i="6"/>
  <c r="Q184" i="6"/>
  <c r="F184" i="6"/>
  <c r="C184" i="6"/>
  <c r="R183" i="6"/>
  <c r="Q183" i="6"/>
  <c r="C183" i="6"/>
  <c r="F183" i="6" s="1"/>
  <c r="R182" i="6"/>
  <c r="Q182" i="6"/>
  <c r="C182" i="6"/>
  <c r="S182" i="6" s="1"/>
  <c r="R181" i="6"/>
  <c r="Q181" i="6"/>
  <c r="C181" i="6"/>
  <c r="F181" i="6" s="1"/>
  <c r="R180" i="6"/>
  <c r="Q180" i="6"/>
  <c r="C180" i="6"/>
  <c r="S180" i="6" s="1"/>
  <c r="R179" i="6"/>
  <c r="Q179" i="6"/>
  <c r="C179" i="6"/>
  <c r="F179" i="6" s="1"/>
  <c r="R178" i="6"/>
  <c r="Q178" i="6"/>
  <c r="F178" i="6"/>
  <c r="C178" i="6"/>
  <c r="S178" i="6" s="1"/>
  <c r="R177" i="6"/>
  <c r="Q177" i="6"/>
  <c r="C177" i="6"/>
  <c r="S177" i="6" s="1"/>
  <c r="S176" i="6"/>
  <c r="R176" i="6"/>
  <c r="Q176" i="6"/>
  <c r="F176" i="6"/>
  <c r="C176" i="6"/>
  <c r="R175" i="6"/>
  <c r="Q175" i="6"/>
  <c r="C175" i="6"/>
  <c r="F175" i="6" s="1"/>
  <c r="R174" i="6"/>
  <c r="Q174" i="6"/>
  <c r="C174" i="6"/>
  <c r="S174" i="6" s="1"/>
  <c r="S173" i="6"/>
  <c r="R173" i="6"/>
  <c r="Q173" i="6"/>
  <c r="F173" i="6"/>
  <c r="S172" i="6"/>
  <c r="R172" i="6"/>
  <c r="Q172" i="6"/>
  <c r="F17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42" i="6"/>
  <c r="C161" i="6"/>
  <c r="C162" i="6"/>
  <c r="C163" i="6"/>
  <c r="C164" i="6"/>
  <c r="S164" i="6" s="1"/>
  <c r="C165" i="6"/>
  <c r="C166" i="6"/>
  <c r="F166" i="6" s="1"/>
  <c r="C167" i="6"/>
  <c r="S167" i="6" s="1"/>
  <c r="C168" i="6"/>
  <c r="S168" i="6" s="1"/>
  <c r="C169" i="6"/>
  <c r="C170" i="6"/>
  <c r="F170" i="6" s="1"/>
  <c r="C160" i="6"/>
  <c r="C145" i="6"/>
  <c r="C146" i="6"/>
  <c r="C147" i="6"/>
  <c r="C148" i="6"/>
  <c r="C149" i="6"/>
  <c r="F149" i="6" s="1"/>
  <c r="C150" i="6"/>
  <c r="C151" i="6"/>
  <c r="S151" i="6" s="1"/>
  <c r="C152" i="6"/>
  <c r="S152" i="6" s="1"/>
  <c r="C153" i="6"/>
  <c r="C154" i="6"/>
  <c r="C155" i="6"/>
  <c r="C156" i="6"/>
  <c r="C157" i="6"/>
  <c r="F157" i="6" s="1"/>
  <c r="C158" i="6"/>
  <c r="C159" i="6"/>
  <c r="S159" i="6" s="1"/>
  <c r="S160" i="6"/>
  <c r="C144" i="6"/>
  <c r="Q170" i="6"/>
  <c r="S170" i="6"/>
  <c r="Q169" i="6"/>
  <c r="F169" i="6"/>
  <c r="Q168" i="6"/>
  <c r="Q167" i="6"/>
  <c r="Q166" i="6"/>
  <c r="Q165" i="6"/>
  <c r="F165" i="6"/>
  <c r="Q164" i="6"/>
  <c r="Q163" i="6"/>
  <c r="S163" i="6"/>
  <c r="Q162" i="6"/>
  <c r="S162" i="6"/>
  <c r="S161" i="6"/>
  <c r="Q161" i="6"/>
  <c r="F161" i="6"/>
  <c r="Q160" i="6"/>
  <c r="Q159" i="6"/>
  <c r="Q158" i="6"/>
  <c r="F158" i="6"/>
  <c r="Q157" i="6"/>
  <c r="Q156" i="6"/>
  <c r="S156" i="6"/>
  <c r="Q155" i="6"/>
  <c r="F155" i="6"/>
  <c r="Q154" i="6"/>
  <c r="S154" i="6"/>
  <c r="Q153" i="6"/>
  <c r="F153" i="6"/>
  <c r="Q152" i="6"/>
  <c r="Q151" i="6"/>
  <c r="Q150" i="6"/>
  <c r="F150" i="6"/>
  <c r="Q149" i="6"/>
  <c r="Q148" i="6"/>
  <c r="F148" i="6"/>
  <c r="Q147" i="6"/>
  <c r="F147" i="6"/>
  <c r="S147" i="6"/>
  <c r="Q146" i="6"/>
  <c r="S146" i="6"/>
  <c r="Q145" i="6"/>
  <c r="F145" i="6"/>
  <c r="Q144" i="6"/>
  <c r="S144" i="6"/>
  <c r="Q143" i="6"/>
  <c r="S143" i="6"/>
  <c r="Q142" i="6"/>
  <c r="F142" i="6"/>
  <c r="F200" i="6" l="1"/>
  <c r="S197" i="6"/>
  <c r="S195" i="6"/>
  <c r="S189" i="6"/>
  <c r="S187" i="6"/>
  <c r="S181" i="6"/>
  <c r="F180" i="6"/>
  <c r="S179" i="6"/>
  <c r="F177" i="6"/>
  <c r="F185" i="6"/>
  <c r="F193" i="6"/>
  <c r="F174" i="6"/>
  <c r="S175" i="6"/>
  <c r="F182" i="6"/>
  <c r="S183" i="6"/>
  <c r="F190" i="6"/>
  <c r="S191" i="6"/>
  <c r="F198" i="6"/>
  <c r="S199" i="6"/>
  <c r="F163" i="6"/>
  <c r="F168" i="6"/>
  <c r="F144" i="6"/>
  <c r="F162" i="6"/>
  <c r="S169" i="6"/>
  <c r="S150" i="6"/>
  <c r="S148" i="6"/>
  <c r="S158" i="6"/>
  <c r="S153" i="6"/>
  <c r="F160" i="6"/>
  <c r="S155" i="6"/>
  <c r="S166" i="6"/>
  <c r="S145" i="6"/>
  <c r="F152" i="6"/>
  <c r="F154" i="6"/>
  <c r="S142" i="6"/>
  <c r="F146" i="6"/>
  <c r="F167" i="6"/>
  <c r="F143" i="6"/>
  <c r="S149" i="6"/>
  <c r="F156" i="6"/>
  <c r="S157" i="6"/>
  <c r="F164" i="6"/>
  <c r="S165" i="6"/>
  <c r="F151" i="6"/>
  <c r="F159" i="6"/>
  <c r="S9" i="4"/>
  <c r="S10" i="4"/>
  <c r="S11" i="4"/>
  <c r="S12" i="4"/>
  <c r="S8" i="4"/>
  <c r="F9" i="4"/>
  <c r="Q9" i="4"/>
  <c r="R9" i="4"/>
  <c r="F10" i="4"/>
  <c r="Q10" i="4"/>
  <c r="R10" i="4"/>
  <c r="F11" i="4"/>
  <c r="Q11" i="4"/>
  <c r="R11" i="4"/>
  <c r="F12" i="4"/>
  <c r="Q12" i="4"/>
  <c r="R12" i="4"/>
  <c r="Q8" i="4"/>
  <c r="F8" i="4"/>
  <c r="R8" i="4"/>
  <c r="O2" i="7" l="1"/>
  <c r="O3" i="7"/>
  <c r="P3" i="7"/>
  <c r="P2" i="7"/>
  <c r="H3" i="7"/>
  <c r="H2" i="7"/>
  <c r="F2" i="2" l="1"/>
  <c r="Q2" i="2"/>
  <c r="O2" i="2"/>
  <c r="P2" i="2"/>
  <c r="R5" i="4" l="1"/>
  <c r="Q5" i="4"/>
  <c r="F5" i="4"/>
  <c r="R2" i="4" l="1"/>
  <c r="R3" i="4"/>
  <c r="Q3" i="4"/>
  <c r="F3" i="4"/>
  <c r="F2" i="4"/>
  <c r="R140" i="6"/>
  <c r="Q140" i="6"/>
  <c r="C140" i="6"/>
  <c r="S140" i="6" s="1"/>
  <c r="R139" i="6"/>
  <c r="Q139" i="6"/>
  <c r="C139" i="6"/>
  <c r="F139" i="6" s="1"/>
  <c r="R138" i="6"/>
  <c r="Q138" i="6"/>
  <c r="F138" i="6"/>
  <c r="C138" i="6"/>
  <c r="S138" i="6" s="1"/>
  <c r="R137" i="6"/>
  <c r="Q137" i="6"/>
  <c r="C137" i="6"/>
  <c r="S137" i="6" s="1"/>
  <c r="R136" i="6"/>
  <c r="Q136" i="6"/>
  <c r="C136" i="6"/>
  <c r="S136" i="6" s="1"/>
  <c r="R135" i="6"/>
  <c r="Q135" i="6"/>
  <c r="C135" i="6"/>
  <c r="S135" i="6" s="1"/>
  <c r="R134" i="6"/>
  <c r="Q134" i="6"/>
  <c r="C134" i="6"/>
  <c r="F134" i="6" s="1"/>
  <c r="R133" i="6"/>
  <c r="Q133" i="6"/>
  <c r="C133" i="6"/>
  <c r="S133" i="6" s="1"/>
  <c r="R132" i="6"/>
  <c r="Q132" i="6"/>
  <c r="C132" i="6"/>
  <c r="S132" i="6" s="1"/>
  <c r="R131" i="6"/>
  <c r="Q131" i="6"/>
  <c r="C131" i="6"/>
  <c r="F131" i="6" s="1"/>
  <c r="R130" i="6"/>
  <c r="Q130" i="6"/>
  <c r="C130" i="6"/>
  <c r="S130" i="6" s="1"/>
  <c r="R129" i="6"/>
  <c r="Q129" i="6"/>
  <c r="C129" i="6"/>
  <c r="S129" i="6" s="1"/>
  <c r="R128" i="6"/>
  <c r="Q128" i="6"/>
  <c r="C128" i="6"/>
  <c r="S128" i="6" s="1"/>
  <c r="R127" i="6"/>
  <c r="Q127" i="6"/>
  <c r="C127" i="6"/>
  <c r="F127" i="6" s="1"/>
  <c r="R126" i="6"/>
  <c r="Q126" i="6"/>
  <c r="C126" i="6"/>
  <c r="F126" i="6" s="1"/>
  <c r="R125" i="6"/>
  <c r="Q125" i="6"/>
  <c r="C125" i="6"/>
  <c r="S125" i="6" s="1"/>
  <c r="R124" i="6"/>
  <c r="Q124" i="6"/>
  <c r="C124" i="6"/>
  <c r="F124" i="6" s="1"/>
  <c r="R123" i="6"/>
  <c r="Q123" i="6"/>
  <c r="C123" i="6"/>
  <c r="F123" i="6" s="1"/>
  <c r="R122" i="6"/>
  <c r="Q122" i="6"/>
  <c r="C122" i="6"/>
  <c r="F122" i="6" s="1"/>
  <c r="R121" i="6"/>
  <c r="Q121" i="6"/>
  <c r="C121" i="6"/>
  <c r="S121" i="6" s="1"/>
  <c r="R120" i="6"/>
  <c r="Q120" i="6"/>
  <c r="C120" i="6"/>
  <c r="S120" i="6" s="1"/>
  <c r="S119" i="6"/>
  <c r="R119" i="6"/>
  <c r="Q119" i="6"/>
  <c r="C119" i="6"/>
  <c r="F119" i="6" s="1"/>
  <c r="R118" i="6"/>
  <c r="Q118" i="6"/>
  <c r="C118" i="6"/>
  <c r="F118" i="6" s="1"/>
  <c r="R117" i="6"/>
  <c r="Q117" i="6"/>
  <c r="C117" i="6"/>
  <c r="F117" i="6" s="1"/>
  <c r="R116" i="6"/>
  <c r="Q116" i="6"/>
  <c r="C116" i="6"/>
  <c r="F116" i="6" s="1"/>
  <c r="R115" i="6"/>
  <c r="Q115" i="6"/>
  <c r="C115" i="6"/>
  <c r="F115" i="6" s="1"/>
  <c r="R114" i="6"/>
  <c r="Q114" i="6"/>
  <c r="C114" i="6"/>
  <c r="F114" i="6" s="1"/>
  <c r="R113" i="6"/>
  <c r="Q113" i="6"/>
  <c r="C113" i="6"/>
  <c r="F113" i="6" s="1"/>
  <c r="R112" i="6"/>
  <c r="Q112" i="6"/>
  <c r="C112" i="6"/>
  <c r="S112" i="6" s="1"/>
  <c r="R111" i="6"/>
  <c r="Q111" i="6"/>
  <c r="C111" i="6"/>
  <c r="F111" i="6" s="1"/>
  <c r="R110" i="6"/>
  <c r="Q110" i="6"/>
  <c r="C110" i="6"/>
  <c r="F110" i="6" s="1"/>
  <c r="R109" i="6"/>
  <c r="Q109" i="6"/>
  <c r="C109" i="6"/>
  <c r="F109" i="6" s="1"/>
  <c r="S108" i="6"/>
  <c r="R108" i="6"/>
  <c r="Q108" i="6"/>
  <c r="F108" i="6"/>
  <c r="C108" i="6"/>
  <c r="R107" i="6"/>
  <c r="Q107" i="6"/>
  <c r="C107" i="6"/>
  <c r="F107" i="6" s="1"/>
  <c r="R106" i="6"/>
  <c r="Q106" i="6"/>
  <c r="C106" i="6"/>
  <c r="F106" i="6" s="1"/>
  <c r="R105" i="6"/>
  <c r="Q105" i="6"/>
  <c r="C105" i="6"/>
  <c r="S105" i="6" s="1"/>
  <c r="R104" i="6"/>
  <c r="Q104" i="6"/>
  <c r="C104" i="6"/>
  <c r="S104" i="6" s="1"/>
  <c r="R103" i="6"/>
  <c r="Q103" i="6"/>
  <c r="C103" i="6"/>
  <c r="F103" i="6" s="1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60" i="6"/>
  <c r="C57" i="6"/>
  <c r="C58" i="6"/>
  <c r="C59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56" i="6"/>
  <c r="F112" i="6" l="1"/>
  <c r="S116" i="6"/>
  <c r="S114" i="6"/>
  <c r="F136" i="6"/>
  <c r="S124" i="6"/>
  <c r="S122" i="6"/>
  <c r="F129" i="6"/>
  <c r="S127" i="6"/>
  <c r="F121" i="6"/>
  <c r="S111" i="6"/>
  <c r="S117" i="6"/>
  <c r="F128" i="6"/>
  <c r="F130" i="6"/>
  <c r="F132" i="6"/>
  <c r="S109" i="6"/>
  <c r="F120" i="6"/>
  <c r="F137" i="6"/>
  <c r="F104" i="6"/>
  <c r="S106" i="6"/>
  <c r="S103" i="6"/>
  <c r="F105" i="6"/>
  <c r="S113" i="6"/>
  <c r="S110" i="6"/>
  <c r="S118" i="6"/>
  <c r="F125" i="6"/>
  <c r="S126" i="6"/>
  <c r="F133" i="6"/>
  <c r="S134" i="6"/>
  <c r="S107" i="6"/>
  <c r="S123" i="6"/>
  <c r="S131" i="6"/>
  <c r="S139" i="6"/>
  <c r="S115" i="6"/>
  <c r="F135" i="6"/>
  <c r="F140" i="6"/>
  <c r="F57" i="6" l="1"/>
  <c r="Q57" i="6"/>
  <c r="R57" i="6"/>
  <c r="S57" i="6"/>
  <c r="F58" i="6"/>
  <c r="Q58" i="6"/>
  <c r="R58" i="6"/>
  <c r="S58" i="6"/>
  <c r="F59" i="6"/>
  <c r="Q59" i="6"/>
  <c r="R59" i="6"/>
  <c r="S59" i="6"/>
  <c r="F60" i="6"/>
  <c r="Q60" i="6"/>
  <c r="R60" i="6"/>
  <c r="S60" i="6"/>
  <c r="F61" i="6"/>
  <c r="Q61" i="6"/>
  <c r="R61" i="6"/>
  <c r="S61" i="6"/>
  <c r="F62" i="6"/>
  <c r="Q62" i="6"/>
  <c r="R62" i="6"/>
  <c r="S62" i="6"/>
  <c r="F63" i="6"/>
  <c r="Q63" i="6"/>
  <c r="R63" i="6"/>
  <c r="S63" i="6"/>
  <c r="F64" i="6"/>
  <c r="Q64" i="6"/>
  <c r="R64" i="6"/>
  <c r="S64" i="6"/>
  <c r="F65" i="6"/>
  <c r="Q65" i="6"/>
  <c r="R65" i="6"/>
  <c r="S65" i="6"/>
  <c r="F66" i="6"/>
  <c r="Q66" i="6"/>
  <c r="R66" i="6"/>
  <c r="S66" i="6"/>
  <c r="F67" i="6"/>
  <c r="Q67" i="6"/>
  <c r="R67" i="6"/>
  <c r="S67" i="6"/>
  <c r="F68" i="6"/>
  <c r="Q68" i="6"/>
  <c r="R68" i="6"/>
  <c r="S68" i="6"/>
  <c r="F69" i="6"/>
  <c r="Q69" i="6"/>
  <c r="R69" i="6"/>
  <c r="S69" i="6"/>
  <c r="F70" i="6"/>
  <c r="Q70" i="6"/>
  <c r="R70" i="6"/>
  <c r="S70" i="6"/>
  <c r="F71" i="6"/>
  <c r="Q71" i="6"/>
  <c r="R71" i="6"/>
  <c r="S71" i="6"/>
  <c r="F72" i="6"/>
  <c r="Q72" i="6"/>
  <c r="R72" i="6"/>
  <c r="S72" i="6"/>
  <c r="F73" i="6"/>
  <c r="Q73" i="6"/>
  <c r="R73" i="6"/>
  <c r="S73" i="6"/>
  <c r="F74" i="6"/>
  <c r="Q74" i="6"/>
  <c r="R74" i="6"/>
  <c r="S74" i="6"/>
  <c r="F75" i="6"/>
  <c r="Q75" i="6"/>
  <c r="R75" i="6"/>
  <c r="S75" i="6"/>
  <c r="F76" i="6"/>
  <c r="Q76" i="6"/>
  <c r="R76" i="6"/>
  <c r="S76" i="6"/>
  <c r="F77" i="6"/>
  <c r="Q77" i="6"/>
  <c r="R77" i="6"/>
  <c r="S77" i="6"/>
  <c r="F78" i="6"/>
  <c r="Q78" i="6"/>
  <c r="R78" i="6"/>
  <c r="S78" i="6"/>
  <c r="F79" i="6"/>
  <c r="Q79" i="6"/>
  <c r="R79" i="6"/>
  <c r="S79" i="6"/>
  <c r="F80" i="6"/>
  <c r="Q80" i="6"/>
  <c r="R80" i="6"/>
  <c r="S80" i="6"/>
  <c r="F81" i="6"/>
  <c r="Q81" i="6"/>
  <c r="R81" i="6"/>
  <c r="S81" i="6"/>
  <c r="F82" i="6"/>
  <c r="Q82" i="6"/>
  <c r="R82" i="6"/>
  <c r="S82" i="6"/>
  <c r="F83" i="6"/>
  <c r="Q83" i="6"/>
  <c r="R83" i="6"/>
  <c r="S83" i="6"/>
  <c r="F84" i="6"/>
  <c r="Q84" i="6"/>
  <c r="R84" i="6"/>
  <c r="S84" i="6"/>
  <c r="F85" i="6"/>
  <c r="Q85" i="6"/>
  <c r="R85" i="6"/>
  <c r="S85" i="6"/>
  <c r="F86" i="6"/>
  <c r="Q86" i="6"/>
  <c r="R86" i="6"/>
  <c r="S86" i="6"/>
  <c r="F87" i="6"/>
  <c r="Q87" i="6"/>
  <c r="R87" i="6"/>
  <c r="S87" i="6"/>
  <c r="F88" i="6"/>
  <c r="Q88" i="6"/>
  <c r="R88" i="6"/>
  <c r="S88" i="6"/>
  <c r="F89" i="6"/>
  <c r="Q89" i="6"/>
  <c r="R89" i="6"/>
  <c r="S89" i="6"/>
  <c r="F90" i="6"/>
  <c r="Q90" i="6"/>
  <c r="R90" i="6"/>
  <c r="S90" i="6"/>
  <c r="F91" i="6"/>
  <c r="Q91" i="6"/>
  <c r="R91" i="6"/>
  <c r="S91" i="6"/>
  <c r="F92" i="6"/>
  <c r="Q92" i="6"/>
  <c r="R92" i="6"/>
  <c r="S92" i="6"/>
  <c r="F93" i="6"/>
  <c r="Q93" i="6"/>
  <c r="R93" i="6"/>
  <c r="S93" i="6"/>
  <c r="F94" i="6"/>
  <c r="Q94" i="6"/>
  <c r="R94" i="6"/>
  <c r="S94" i="6"/>
  <c r="F95" i="6"/>
  <c r="Q95" i="6"/>
  <c r="R95" i="6"/>
  <c r="S95" i="6"/>
  <c r="F96" i="6"/>
  <c r="Q96" i="6"/>
  <c r="R96" i="6"/>
  <c r="S96" i="6"/>
  <c r="F97" i="6"/>
  <c r="Q97" i="6"/>
  <c r="R97" i="6"/>
  <c r="S97" i="6"/>
  <c r="F98" i="6"/>
  <c r="Q98" i="6"/>
  <c r="R98" i="6"/>
  <c r="S98" i="6"/>
  <c r="F99" i="6"/>
  <c r="Q99" i="6"/>
  <c r="R99" i="6"/>
  <c r="S99" i="6"/>
  <c r="F100" i="6"/>
  <c r="Q100" i="6"/>
  <c r="R100" i="6"/>
  <c r="S100" i="6"/>
  <c r="F101" i="6"/>
  <c r="Q101" i="6"/>
  <c r="R101" i="6"/>
  <c r="S101" i="6"/>
  <c r="F29" i="6"/>
  <c r="Q29" i="6"/>
  <c r="R29" i="6"/>
  <c r="S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" i="6"/>
  <c r="R56" i="6"/>
  <c r="F56" i="6"/>
  <c r="Q56" i="6"/>
  <c r="S56" i="6"/>
  <c r="F30" i="6"/>
  <c r="Q30" i="6"/>
  <c r="S30" i="6"/>
  <c r="F31" i="6"/>
  <c r="Q31" i="6"/>
  <c r="S31" i="6"/>
  <c r="F32" i="6"/>
  <c r="Q32" i="6"/>
  <c r="S32" i="6"/>
  <c r="F33" i="6"/>
  <c r="Q33" i="6"/>
  <c r="S33" i="6"/>
  <c r="F34" i="6"/>
  <c r="Q34" i="6"/>
  <c r="S34" i="6"/>
  <c r="F35" i="6"/>
  <c r="Q35" i="6"/>
  <c r="S35" i="6"/>
  <c r="F36" i="6"/>
  <c r="Q36" i="6"/>
  <c r="S36" i="6"/>
  <c r="F37" i="6"/>
  <c r="Q37" i="6"/>
  <c r="S37" i="6"/>
  <c r="F38" i="6"/>
  <c r="Q38" i="6"/>
  <c r="S38" i="6"/>
  <c r="F39" i="6"/>
  <c r="Q39" i="6"/>
  <c r="S39" i="6"/>
  <c r="F40" i="6"/>
  <c r="Q40" i="6"/>
  <c r="S40" i="6"/>
  <c r="F41" i="6"/>
  <c r="Q41" i="6"/>
  <c r="S41" i="6"/>
  <c r="F42" i="6"/>
  <c r="Q42" i="6"/>
  <c r="S42" i="6"/>
  <c r="F43" i="6"/>
  <c r="Q43" i="6"/>
  <c r="S43" i="6"/>
  <c r="F44" i="6"/>
  <c r="Q44" i="6"/>
  <c r="S44" i="6"/>
  <c r="F45" i="6"/>
  <c r="Q45" i="6"/>
  <c r="S45" i="6"/>
  <c r="F46" i="6"/>
  <c r="Q46" i="6"/>
  <c r="S46" i="6"/>
  <c r="F47" i="6"/>
  <c r="Q47" i="6"/>
  <c r="S47" i="6"/>
  <c r="F48" i="6"/>
  <c r="Q48" i="6"/>
  <c r="S48" i="6"/>
  <c r="F49" i="6"/>
  <c r="Q49" i="6"/>
  <c r="S49" i="6"/>
  <c r="F50" i="6"/>
  <c r="Q50" i="6"/>
  <c r="S50" i="6"/>
  <c r="F51" i="6"/>
  <c r="Q51" i="6"/>
  <c r="S51" i="6"/>
  <c r="F52" i="6"/>
  <c r="Q52" i="6"/>
  <c r="S52" i="6"/>
  <c r="F53" i="6"/>
  <c r="Q53" i="6"/>
  <c r="S53" i="6"/>
  <c r="F54" i="6"/>
  <c r="Q54" i="6"/>
  <c r="S54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" i="6"/>
  <c r="F25" i="6" l="1"/>
  <c r="F26" i="6"/>
  <c r="F2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 l="1"/>
  <c r="O2" i="5" l="1"/>
  <c r="N2" i="5"/>
  <c r="M2" i="5"/>
  <c r="F2" i="5"/>
  <c r="O7" i="1" l="1"/>
  <c r="P7" i="1"/>
  <c r="G7" i="1"/>
  <c r="O5" i="1" l="1"/>
  <c r="G5" i="1"/>
  <c r="N5" i="1"/>
  <c r="P5" i="1"/>
  <c r="O4" i="1"/>
  <c r="G4" i="1"/>
  <c r="N4" i="1"/>
  <c r="P4" i="1"/>
  <c r="O3" i="1"/>
  <c r="P3" i="1"/>
  <c r="N3" i="1"/>
  <c r="G3" i="1"/>
  <c r="N2" i="1" l="1"/>
  <c r="G2" i="1" l="1"/>
  <c r="O2" i="1"/>
</calcChain>
</file>

<file path=xl/sharedStrings.xml><?xml version="1.0" encoding="utf-8"?>
<sst xmlns="http://schemas.openxmlformats.org/spreadsheetml/2006/main" count="4678" uniqueCount="1085">
  <si>
    <t>ID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</si>
  <si>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</si>
  <si>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</si>
  <si>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</si>
  <si>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</si>
  <si>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</si>
  <si>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</si>
  <si>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</si>
  <si>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</si>
  <si>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</si>
  <si>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</si>
  <si>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Model</t>
  </si>
  <si>
    <t>Voltage</t>
  </si>
  <si>
    <t>Current</t>
  </si>
  <si>
    <t>IRF</t>
  </si>
  <si>
    <t>VT0001</t>
  </si>
  <si>
    <t>24 A</t>
  </si>
  <si>
    <t>On-Resistance</t>
  </si>
  <si>
    <t>30 V</t>
  </si>
  <si>
    <t>2.8 mOh</t>
  </si>
  <si>
    <t xml:space="preserve"> IRF8788PbF-1</t>
  </si>
  <si>
    <t>Discrete Semiconductors Pad Lib.PcbLib</t>
  </si>
  <si>
    <t>Discrete Semiconductors Sym Lib.SchLib</t>
  </si>
  <si>
    <t>SO-8 MOSFET</t>
  </si>
  <si>
    <t>MOSFET N-Channel</t>
  </si>
  <si>
    <t>VT0002</t>
  </si>
  <si>
    <t>200 V</t>
  </si>
  <si>
    <t>78 mOh</t>
  </si>
  <si>
    <t>3.7 A</t>
  </si>
  <si>
    <t xml:space="preserve"> IRF7820PbF</t>
  </si>
  <si>
    <t>VT0003</t>
  </si>
  <si>
    <t>IRF7450PbF</t>
  </si>
  <si>
    <t>2.5 A</t>
  </si>
  <si>
    <t>170 mOh</t>
  </si>
  <si>
    <t>VT0004</t>
  </si>
  <si>
    <t>64 mOh</t>
  </si>
  <si>
    <t>IRFR4620PbF</t>
  </si>
  <si>
    <t>D-PAK MOSFET</t>
  </si>
  <si>
    <t>VD0001</t>
  </si>
  <si>
    <t>VT0005</t>
  </si>
  <si>
    <t>150 V</t>
  </si>
  <si>
    <t>99 A</t>
  </si>
  <si>
    <t>10.3 mOh</t>
  </si>
  <si>
    <t>D2-PAK MOSFET</t>
  </si>
  <si>
    <t>IRFR4115PbF</t>
  </si>
  <si>
    <t>BAS316,115</t>
  </si>
  <si>
    <t>100 V</t>
  </si>
  <si>
    <t>250 mA</t>
  </si>
  <si>
    <t>SOD-323</t>
  </si>
  <si>
    <t>Single Diode</t>
  </si>
  <si>
    <t>NXP</t>
  </si>
  <si>
    <t>BAS316</t>
  </si>
  <si>
    <t>5 V</t>
  </si>
  <si>
    <t>Power</t>
  </si>
  <si>
    <t>1.5 kW</t>
  </si>
  <si>
    <t>VD0002</t>
  </si>
  <si>
    <t>6 V</t>
  </si>
  <si>
    <t>VD0003</t>
  </si>
  <si>
    <t>VD0004</t>
  </si>
  <si>
    <t>VD0005</t>
  </si>
  <si>
    <t>VD0006</t>
  </si>
  <si>
    <t>10 V</t>
  </si>
  <si>
    <t>VD0007</t>
  </si>
  <si>
    <t>VD0008</t>
  </si>
  <si>
    <t>12 V</t>
  </si>
  <si>
    <t>VD0009</t>
  </si>
  <si>
    <t>13 V</t>
  </si>
  <si>
    <t>VD0010</t>
  </si>
  <si>
    <t>VD0011</t>
  </si>
  <si>
    <t>15 V</t>
  </si>
  <si>
    <t>VD0012</t>
  </si>
  <si>
    <t>VD0013</t>
  </si>
  <si>
    <t>VD0014</t>
  </si>
  <si>
    <t>18 V</t>
  </si>
  <si>
    <t>VD0015</t>
  </si>
  <si>
    <t>VD0016</t>
  </si>
  <si>
    <t>20 V</t>
  </si>
  <si>
    <t>VD0017</t>
  </si>
  <si>
    <t>VD0018</t>
  </si>
  <si>
    <t>22 V</t>
  </si>
  <si>
    <t>VD0019</t>
  </si>
  <si>
    <t>VD0020</t>
  </si>
  <si>
    <t>24 V</t>
  </si>
  <si>
    <t>VD0021</t>
  </si>
  <si>
    <t>VD0022</t>
  </si>
  <si>
    <t>26 V</t>
  </si>
  <si>
    <t>VD0023</t>
  </si>
  <si>
    <t>SMCJ5.0A</t>
  </si>
  <si>
    <t>6.5 V</t>
  </si>
  <si>
    <t>8.5 V</t>
  </si>
  <si>
    <t>28 V</t>
  </si>
  <si>
    <t>33 V</t>
  </si>
  <si>
    <t>40 V</t>
  </si>
  <si>
    <t>48 V</t>
  </si>
  <si>
    <t>58 V</t>
  </si>
  <si>
    <t>70 V</t>
  </si>
  <si>
    <t>85 V</t>
  </si>
  <si>
    <t>130 V</t>
  </si>
  <si>
    <t>VD0024</t>
  </si>
  <si>
    <t>VD0025</t>
  </si>
  <si>
    <t>VD0026</t>
  </si>
  <si>
    <t>154 V</t>
  </si>
  <si>
    <t>170 V</t>
  </si>
  <si>
    <t>188 V</t>
  </si>
  <si>
    <t>SMCJ6.0A</t>
  </si>
  <si>
    <t>SMCJ6.5A</t>
  </si>
  <si>
    <t>SMCJ8.5A</t>
  </si>
  <si>
    <t>SMCJ10A</t>
  </si>
  <si>
    <t>SMCJ12A</t>
  </si>
  <si>
    <t>SMCJ13A</t>
  </si>
  <si>
    <t>SMCJ15A</t>
  </si>
  <si>
    <t>SMCJ18A</t>
  </si>
  <si>
    <t>SMCJ20A</t>
  </si>
  <si>
    <t>SMCJ22A</t>
  </si>
  <si>
    <t>SMCJ24A</t>
  </si>
  <si>
    <t>SMCJ26A</t>
  </si>
  <si>
    <t>SMCJ28A</t>
  </si>
  <si>
    <t>SMCJ30A</t>
  </si>
  <si>
    <t>SMCJ33A</t>
  </si>
  <si>
    <t>SMCJ40A</t>
  </si>
  <si>
    <t>SMCJ48A</t>
  </si>
  <si>
    <t>SMCJ58A</t>
  </si>
  <si>
    <t>SMCJ70A</t>
  </si>
  <si>
    <t>SMCJ85A</t>
  </si>
  <si>
    <t>SMCJ100A</t>
  </si>
  <si>
    <t>SMCJ130A</t>
  </si>
  <si>
    <t>SMCJ154A</t>
  </si>
  <si>
    <t>SMCJ188A</t>
  </si>
  <si>
    <t>SMCJ170A</t>
  </si>
  <si>
    <t>STM</t>
  </si>
  <si>
    <t>TVS Unidirectional</t>
  </si>
  <si>
    <t>SMC Unidirectional</t>
  </si>
  <si>
    <t>VD0027</t>
  </si>
  <si>
    <t>SMC Bidirectional</t>
  </si>
  <si>
    <t>SMCJ188CA</t>
  </si>
  <si>
    <t>SMCJ5.0CA</t>
  </si>
  <si>
    <t>VD0028</t>
  </si>
  <si>
    <t>VD0029</t>
  </si>
  <si>
    <t>VD0030</t>
  </si>
  <si>
    <t>VD0031</t>
  </si>
  <si>
    <t>VD0032</t>
  </si>
  <si>
    <t>VD0033</t>
  </si>
  <si>
    <t>VD0034</t>
  </si>
  <si>
    <t>VD0035</t>
  </si>
  <si>
    <t>VD0036</t>
  </si>
  <si>
    <t>VD0037</t>
  </si>
  <si>
    <t>VD0038</t>
  </si>
  <si>
    <t>VD0039</t>
  </si>
  <si>
    <t>VD0040</t>
  </si>
  <si>
    <t>VD0041</t>
  </si>
  <si>
    <t>VD0042</t>
  </si>
  <si>
    <t>VD0043</t>
  </si>
  <si>
    <t>VD0044</t>
  </si>
  <si>
    <t>VD0045</t>
  </si>
  <si>
    <t>VD0046</t>
  </si>
  <si>
    <t>VD0047</t>
  </si>
  <si>
    <t>VD0048</t>
  </si>
  <si>
    <t>VD0049</t>
  </si>
  <si>
    <t>VD0050</t>
  </si>
  <si>
    <t>VD0051</t>
  </si>
  <si>
    <t>VD0052</t>
  </si>
  <si>
    <t>VD0053</t>
  </si>
  <si>
    <t>VD0054</t>
  </si>
  <si>
    <t>VD0055</t>
  </si>
  <si>
    <t>VD0056</t>
  </si>
  <si>
    <t>VD0057</t>
  </si>
  <si>
    <t>VD0058</t>
  </si>
  <si>
    <t>VD0059</t>
  </si>
  <si>
    <t>VD0060</t>
  </si>
  <si>
    <t>SMCJ6.0CA</t>
  </si>
  <si>
    <t>SMCJ6.5CA</t>
  </si>
  <si>
    <t>SMCJ8.5CA</t>
  </si>
  <si>
    <t>SMCJ10CA</t>
  </si>
  <si>
    <t>SMCJ12CA</t>
  </si>
  <si>
    <t>SMCJ13CA</t>
  </si>
  <si>
    <t>SMCJ15CA</t>
  </si>
  <si>
    <t>SMCJ18CA</t>
  </si>
  <si>
    <t>SMCJ20CA</t>
  </si>
  <si>
    <t>SMCJ22CA</t>
  </si>
  <si>
    <t>SMCJ24CA</t>
  </si>
  <si>
    <t>SMCJ26CA</t>
  </si>
  <si>
    <t>SMCJ28CA</t>
  </si>
  <si>
    <t>SMCJ30CA</t>
  </si>
  <si>
    <t>SMCJ33CA</t>
  </si>
  <si>
    <t>SMCJ40CA</t>
  </si>
  <si>
    <t>SMCJ48CA</t>
  </si>
  <si>
    <t>SMCJ58CA</t>
  </si>
  <si>
    <t>SMCJ70CA</t>
  </si>
  <si>
    <t>SMCJ85CA</t>
  </si>
  <si>
    <t>SMCJ100CA</t>
  </si>
  <si>
    <t>SMCJ130CA</t>
  </si>
  <si>
    <t>SMCJ154CA</t>
  </si>
  <si>
    <t>SMCJ170CA</t>
  </si>
  <si>
    <t>TVS Bidirectional</t>
  </si>
  <si>
    <t>1.5SMC6.8A</t>
  </si>
  <si>
    <t>VD0061</t>
  </si>
  <si>
    <t>VD0062</t>
  </si>
  <si>
    <t>VD0063</t>
  </si>
  <si>
    <t>VD0064</t>
  </si>
  <si>
    <t>VD0065</t>
  </si>
  <si>
    <t>VD0066</t>
  </si>
  <si>
    <t>VD0067</t>
  </si>
  <si>
    <t>VD0068</t>
  </si>
  <si>
    <t>VD0069</t>
  </si>
  <si>
    <t>VD0070</t>
  </si>
  <si>
    <t>VD0071</t>
  </si>
  <si>
    <t>VD0072</t>
  </si>
  <si>
    <t>VD0073</t>
  </si>
  <si>
    <t>VD0074</t>
  </si>
  <si>
    <t>VD0075</t>
  </si>
  <si>
    <t>VD0076</t>
  </si>
  <si>
    <t>VD0077</t>
  </si>
  <si>
    <t>VD0078</t>
  </si>
  <si>
    <t>VD0079</t>
  </si>
  <si>
    <t>VD0080</t>
  </si>
  <si>
    <t>VD0081</t>
  </si>
  <si>
    <t>VD0082</t>
  </si>
  <si>
    <t>VD0083</t>
  </si>
  <si>
    <t>VD0084</t>
  </si>
  <si>
    <t>VD0085</t>
  </si>
  <si>
    <t>VD0086</t>
  </si>
  <si>
    <t>VD0087</t>
  </si>
  <si>
    <t>VD0088</t>
  </si>
  <si>
    <t>VD0089</t>
  </si>
  <si>
    <t>VD0090</t>
  </si>
  <si>
    <t>VD0091</t>
  </si>
  <si>
    <t>VD0092</t>
  </si>
  <si>
    <t>VD0093</t>
  </si>
  <si>
    <t>VD0094</t>
  </si>
  <si>
    <t>VD0095</t>
  </si>
  <si>
    <t>VD0096</t>
  </si>
  <si>
    <t>VD0097</t>
  </si>
  <si>
    <t>VD0098</t>
  </si>
  <si>
    <t>VD0099</t>
  </si>
  <si>
    <t>VD0100</t>
  </si>
  <si>
    <t>1.5SMC7.5A</t>
  </si>
  <si>
    <t>1.5SMC8.2A</t>
  </si>
  <si>
    <t>1.5SMC9.1A</t>
  </si>
  <si>
    <t>1.5SMC10A</t>
  </si>
  <si>
    <t>1.5SMC11A</t>
  </si>
  <si>
    <t>1.5SMC12A</t>
  </si>
  <si>
    <t>1.5SMC13A</t>
  </si>
  <si>
    <t>1.5SMC15A</t>
  </si>
  <si>
    <t>1.5SMC16A</t>
  </si>
  <si>
    <t>1.5SMC18A</t>
  </si>
  <si>
    <t>1.5SMC20A</t>
  </si>
  <si>
    <t>1.5SMC22A</t>
  </si>
  <si>
    <t>1.5SMC24A</t>
  </si>
  <si>
    <t>1.5SMC27A</t>
  </si>
  <si>
    <t>1.5SMC30A</t>
  </si>
  <si>
    <t>1.5SMC33A</t>
  </si>
  <si>
    <t>1.5SMC36A</t>
  </si>
  <si>
    <t>1.5SMC39A</t>
  </si>
  <si>
    <t>1.5SMC43A</t>
  </si>
  <si>
    <t>1.5SMC47A</t>
  </si>
  <si>
    <t>1.5SMC51A</t>
  </si>
  <si>
    <t>1.5SMC56A</t>
  </si>
  <si>
    <t>1.5SMC62A</t>
  </si>
  <si>
    <t>1.5SMC68A</t>
  </si>
  <si>
    <t>1.5SMC75A</t>
  </si>
  <si>
    <t>1.5SMC91A</t>
  </si>
  <si>
    <t>1.5SMC82A</t>
  </si>
  <si>
    <t>1.5SMC100A</t>
  </si>
  <si>
    <t>1.5SMC110A</t>
  </si>
  <si>
    <t>1.5SMC120A</t>
  </si>
  <si>
    <t>1.5SMC130A</t>
  </si>
  <si>
    <t>1.5SMC150A</t>
  </si>
  <si>
    <t>1.5SMC160A</t>
  </si>
  <si>
    <t>1.5SMC170A</t>
  </si>
  <si>
    <t>1.5SMC180A</t>
  </si>
  <si>
    <t>1.5SMC200A</t>
  </si>
  <si>
    <t>1.5SMC220A</t>
  </si>
  <si>
    <t>1.5SMC250A</t>
  </si>
  <si>
    <t>1.5SMC300A</t>
  </si>
  <si>
    <t>1.5SMC350A</t>
  </si>
  <si>
    <t>1.5SMC400A</t>
  </si>
  <si>
    <t>1.5SMC440A</t>
  </si>
  <si>
    <t>1.5SMC480A</t>
  </si>
  <si>
    <t>1.5SMC510A</t>
  </si>
  <si>
    <t>1.5SMC540A</t>
  </si>
  <si>
    <t>Vishay</t>
  </si>
  <si>
    <t>VD0101</t>
  </si>
  <si>
    <t>VD0102</t>
  </si>
  <si>
    <t>VD0103</t>
  </si>
  <si>
    <t>VD0104</t>
  </si>
  <si>
    <t>VD0105</t>
  </si>
  <si>
    <t>VD0106</t>
  </si>
  <si>
    <t>VD0107</t>
  </si>
  <si>
    <t>VD0108</t>
  </si>
  <si>
    <t>VD0109</t>
  </si>
  <si>
    <t>VD0110</t>
  </si>
  <si>
    <t>VD0111</t>
  </si>
  <si>
    <t>VD0112</t>
  </si>
  <si>
    <t>VD0113</t>
  </si>
  <si>
    <t>VD0114</t>
  </si>
  <si>
    <t>VD0115</t>
  </si>
  <si>
    <t>VD0116</t>
  </si>
  <si>
    <t>VD0117</t>
  </si>
  <si>
    <t>VD0118</t>
  </si>
  <si>
    <t>VD0119</t>
  </si>
  <si>
    <t>VD0120</t>
  </si>
  <si>
    <t>VD0121</t>
  </si>
  <si>
    <t>VD0122</t>
  </si>
  <si>
    <t>VD0123</t>
  </si>
  <si>
    <t>VD0124</t>
  </si>
  <si>
    <t>VD0125</t>
  </si>
  <si>
    <t>VD0126</t>
  </si>
  <si>
    <t>VD0127</t>
  </si>
  <si>
    <t>VD0128</t>
  </si>
  <si>
    <t>VD0129</t>
  </si>
  <si>
    <t>VD0130</t>
  </si>
  <si>
    <t>VD0131</t>
  </si>
  <si>
    <t>VD0132</t>
  </si>
  <si>
    <t>VD0133</t>
  </si>
  <si>
    <t>VD0134</t>
  </si>
  <si>
    <t>VD0135</t>
  </si>
  <si>
    <t>VD0136</t>
  </si>
  <si>
    <t>1.5SMC7.5CA</t>
  </si>
  <si>
    <t>1.5SMC8.2CA</t>
  </si>
  <si>
    <t>1.5SMC9.1CA</t>
  </si>
  <si>
    <t>1.5SMC10CA</t>
  </si>
  <si>
    <t>1.5SMC11CA</t>
  </si>
  <si>
    <t>1.5SMC12CA</t>
  </si>
  <si>
    <t>1.5SMC13CA</t>
  </si>
  <si>
    <t>1.5SMC15CA</t>
  </si>
  <si>
    <t>1.5SMC16CA</t>
  </si>
  <si>
    <t>1.5SMC18CA</t>
  </si>
  <si>
    <t>1.5SMC20CA</t>
  </si>
  <si>
    <t>1.5SMC22CA</t>
  </si>
  <si>
    <t>1.5SMC24CA</t>
  </si>
  <si>
    <t>1.5SMC27CA</t>
  </si>
  <si>
    <t>1.5SMC30CA</t>
  </si>
  <si>
    <t>1.5SMC33CA</t>
  </si>
  <si>
    <t>1.5SMC36CA</t>
  </si>
  <si>
    <t>1.5SMC39CA</t>
  </si>
  <si>
    <t>1.5SMC43CA</t>
  </si>
  <si>
    <t>1.5SMC47CA</t>
  </si>
  <si>
    <t>1.5SMC51CA</t>
  </si>
  <si>
    <t>1.5SMC56CA</t>
  </si>
  <si>
    <t>1.5SMC62CA</t>
  </si>
  <si>
    <t>1.5SMC68CA</t>
  </si>
  <si>
    <t>1.5SMC75CA</t>
  </si>
  <si>
    <t>1.5SMC82CA</t>
  </si>
  <si>
    <t>1.5SMC91CA</t>
  </si>
  <si>
    <t>1.5SMC100CA</t>
  </si>
  <si>
    <t>1.5SMC110CA</t>
  </si>
  <si>
    <t>1.5SMC120CA</t>
  </si>
  <si>
    <t>1.5SMC130CA</t>
  </si>
  <si>
    <t>1.5SMC150CA</t>
  </si>
  <si>
    <t>1.5SMC160CA</t>
  </si>
  <si>
    <t>1.5SMC170CA</t>
  </si>
  <si>
    <t>1.5SMC180CA</t>
  </si>
  <si>
    <t>1.5SMC200CA</t>
  </si>
  <si>
    <t>1.5SMC220CA</t>
  </si>
  <si>
    <t>D-PAK DIODE (AKA)</t>
  </si>
  <si>
    <t>STTH1003S</t>
  </si>
  <si>
    <t>300 V</t>
  </si>
  <si>
    <t>10 A</t>
  </si>
  <si>
    <t>STTH1003SB-TR</t>
  </si>
  <si>
    <t>MBRD20200CT</t>
  </si>
  <si>
    <t>Dual Common Cathode Schottky Diodes</t>
  </si>
  <si>
    <t>D-PAK DIODE (A1KA2)</t>
  </si>
  <si>
    <t>MBRD20200CT-13</t>
  </si>
  <si>
    <t>DIODES</t>
  </si>
  <si>
    <t>2*10 A</t>
  </si>
  <si>
    <t>45 V</t>
  </si>
  <si>
    <t>20 A</t>
  </si>
  <si>
    <t>FERD2045SB-TR</t>
  </si>
  <si>
    <t>FERD2045S</t>
  </si>
  <si>
    <t>IKW30N65EL5</t>
  </si>
  <si>
    <t>IGBT with Anti-Parallel Diode</t>
  </si>
  <si>
    <t xml:space="preserve"> IKW30N65EL5XKSA1</t>
  </si>
  <si>
    <t>INF</t>
  </si>
  <si>
    <t>Footprint Ref 2</t>
  </si>
  <si>
    <t>Footprint Ref 3</t>
  </si>
  <si>
    <t>650 V</t>
  </si>
  <si>
    <t>62 A (Tc=100°C)</t>
  </si>
  <si>
    <t>TO-247AC IGBT mounted in cutout PCB</t>
  </si>
  <si>
    <t>Color</t>
  </si>
  <si>
    <t>Footprint Ref</t>
  </si>
  <si>
    <t>TO-2013BC</t>
  </si>
  <si>
    <t>2V</t>
  </si>
  <si>
    <t>25mA</t>
  </si>
  <si>
    <t>RED</t>
  </si>
  <si>
    <t>LED0805 RED</t>
  </si>
  <si>
    <t>TO-2013BC-MRE</t>
  </si>
  <si>
    <t>Surface Mount Device LED</t>
  </si>
  <si>
    <t>GREEN</t>
  </si>
  <si>
    <t>LED0805 GREEN</t>
  </si>
  <si>
    <t>TO-2013BC-PG</t>
  </si>
  <si>
    <t>LED Single</t>
  </si>
  <si>
    <t>DO-41 (300mil)</t>
  </si>
  <si>
    <t>1N4933</t>
  </si>
  <si>
    <t>50 V</t>
  </si>
  <si>
    <t>1 A</t>
  </si>
  <si>
    <t>DO-41 (400mil)</t>
  </si>
  <si>
    <t>DO-41 (500mil)</t>
  </si>
  <si>
    <t>1N4934</t>
  </si>
  <si>
    <t>1N4935</t>
  </si>
  <si>
    <t>1N4936</t>
  </si>
  <si>
    <t>1N4937</t>
  </si>
  <si>
    <t>400 V</t>
  </si>
  <si>
    <t>600 V</t>
  </si>
  <si>
    <t>VD0137</t>
  </si>
  <si>
    <t>VD0138</t>
  </si>
  <si>
    <t>VD0139</t>
  </si>
  <si>
    <t>VD0140</t>
  </si>
  <si>
    <t>VD0141</t>
  </si>
  <si>
    <t>VD0142</t>
  </si>
  <si>
    <t>VD0143</t>
  </si>
  <si>
    <t>VD0144</t>
  </si>
  <si>
    <t>VD0145</t>
  </si>
  <si>
    <t>VD0146</t>
  </si>
  <si>
    <t>VD0147</t>
  </si>
  <si>
    <t>VD0148</t>
  </si>
  <si>
    <t>VD0149</t>
  </si>
  <si>
    <t>VD0150</t>
  </si>
  <si>
    <t>VD0151</t>
  </si>
  <si>
    <t>VD0152</t>
  </si>
  <si>
    <t>VD0153</t>
  </si>
  <si>
    <t>VD0154</t>
  </si>
  <si>
    <t>VD0155</t>
  </si>
  <si>
    <t>VD0156</t>
  </si>
  <si>
    <t>VD0157</t>
  </si>
  <si>
    <t>VD0158</t>
  </si>
  <si>
    <t>VD0159</t>
  </si>
  <si>
    <t>VD0160</t>
  </si>
  <si>
    <t>VD0161</t>
  </si>
  <si>
    <t>VD0162</t>
  </si>
  <si>
    <t>VD0163</t>
  </si>
  <si>
    <t>VD0164</t>
  </si>
  <si>
    <t>VD0165</t>
  </si>
  <si>
    <t>1.5SMC6.8CA</t>
  </si>
  <si>
    <t>1.5KE6V8CA</t>
  </si>
  <si>
    <t>6,8 V</t>
  </si>
  <si>
    <t>1.5KE7V5A</t>
  </si>
  <si>
    <t>1.5KE6V8A</t>
  </si>
  <si>
    <t>1.5KE10A</t>
  </si>
  <si>
    <t>7,5 V</t>
  </si>
  <si>
    <t>1.5KE12A</t>
  </si>
  <si>
    <t>1.5KE15A</t>
  </si>
  <si>
    <t>1.5KE18A</t>
  </si>
  <si>
    <t>1.5KE22A</t>
  </si>
  <si>
    <t>1.5KE24A</t>
  </si>
  <si>
    <t>1.5KE27A</t>
  </si>
  <si>
    <t>1.5KE30A</t>
  </si>
  <si>
    <t>1.5KE33A</t>
  </si>
  <si>
    <t>1.5KE36A</t>
  </si>
  <si>
    <t>1.5KE39A</t>
  </si>
  <si>
    <t>1.5KE47A</t>
  </si>
  <si>
    <t>1.5KE56A</t>
  </si>
  <si>
    <t>1.5KE62A</t>
  </si>
  <si>
    <t>1.5KE68A</t>
  </si>
  <si>
    <t>1.5KE82A</t>
  </si>
  <si>
    <t>1.5KE100A</t>
  </si>
  <si>
    <t>1.5KE120A</t>
  </si>
  <si>
    <t>1.5KE150A</t>
  </si>
  <si>
    <t>1.5KE180A</t>
  </si>
  <si>
    <t>1.5KE200A</t>
  </si>
  <si>
    <t>1.5KE220A</t>
  </si>
  <si>
    <t>1.5KE250A</t>
  </si>
  <si>
    <t>1.5KE300A</t>
  </si>
  <si>
    <t>1.5KE350A</t>
  </si>
  <si>
    <t>1.5KE400A</t>
  </si>
  <si>
    <t>1.5KE440A</t>
  </si>
  <si>
    <t>1.5KE7V5CA</t>
  </si>
  <si>
    <t>1.5KE10CA</t>
  </si>
  <si>
    <t>1.5KE12CA</t>
  </si>
  <si>
    <t>1.5KE15CA</t>
  </si>
  <si>
    <t>1.5KE18CA</t>
  </si>
  <si>
    <t>1.5KE22CA</t>
  </si>
  <si>
    <t>1.5KE24CA</t>
  </si>
  <si>
    <t>1.5KE27CA</t>
  </si>
  <si>
    <t>1.5KE30CA</t>
  </si>
  <si>
    <t>1.5KE33CA</t>
  </si>
  <si>
    <t>1.5KE36CA</t>
  </si>
  <si>
    <t>1.5KE39CA</t>
  </si>
  <si>
    <t>1.5KE47CA</t>
  </si>
  <si>
    <t>1.5KE56CA</t>
  </si>
  <si>
    <t>1.5KE62CA</t>
  </si>
  <si>
    <t>1.5KE68CA</t>
  </si>
  <si>
    <t>1.5KE82CA</t>
  </si>
  <si>
    <t>1.5KE100CA</t>
  </si>
  <si>
    <t>1.5KE120CA</t>
  </si>
  <si>
    <t>1.5KE150CA</t>
  </si>
  <si>
    <t>1.5KE180CA</t>
  </si>
  <si>
    <t>1.5KE200CA</t>
  </si>
  <si>
    <t>1.5KE220CA</t>
  </si>
  <si>
    <t>1.5KE250CA</t>
  </si>
  <si>
    <t>1.5KE300CA</t>
  </si>
  <si>
    <t>1.5KE350CA</t>
  </si>
  <si>
    <t>1.5KE400CA</t>
  </si>
  <si>
    <t>1.5KE440CA</t>
  </si>
  <si>
    <t>VT0006</t>
  </si>
  <si>
    <t>250 V</t>
  </si>
  <si>
    <t>25 A</t>
  </si>
  <si>
    <t>60 mOh</t>
  </si>
  <si>
    <t>IPB600N25N3GATMA1</t>
  </si>
  <si>
    <t>PB600N25N3</t>
  </si>
  <si>
    <t>HER501</t>
  </si>
  <si>
    <t>STTH5L06</t>
  </si>
  <si>
    <t>5 A</t>
  </si>
  <si>
    <t xml:space="preserve">STTH5L06 </t>
  </si>
  <si>
    <t>Rectron</t>
  </si>
  <si>
    <t>HER502</t>
  </si>
  <si>
    <t>HER503</t>
  </si>
  <si>
    <t>HER504</t>
  </si>
  <si>
    <t>HER505</t>
  </si>
  <si>
    <t>HER506</t>
  </si>
  <si>
    <t>HER507</t>
  </si>
  <si>
    <t>HER508</t>
  </si>
  <si>
    <t>VD00011</t>
  </si>
  <si>
    <t>VD00012</t>
  </si>
  <si>
    <t>VD00013</t>
  </si>
  <si>
    <t>VD00014</t>
  </si>
  <si>
    <t>VD00015</t>
  </si>
  <si>
    <t>VD00016</t>
  </si>
  <si>
    <t>VD00017</t>
  </si>
  <si>
    <t>800 V</t>
  </si>
  <si>
    <t>1000 V</t>
  </si>
  <si>
    <t>FERD40H100S</t>
  </si>
  <si>
    <t>40 A</t>
  </si>
  <si>
    <t>DO-201AD Bidirectional (600mil)</t>
  </si>
  <si>
    <t>DO-201AD Unidirectional (600mil)</t>
  </si>
  <si>
    <t>D2-PAK DIODE (AKA)</t>
  </si>
  <si>
    <t>FERD40H100SG-TR</t>
  </si>
  <si>
    <t>VD00018</t>
  </si>
  <si>
    <t>VT0007</t>
  </si>
  <si>
    <t>179 A</t>
  </si>
  <si>
    <t>2.2 mOh</t>
  </si>
  <si>
    <t>IRFR8314TRPbF</t>
  </si>
  <si>
    <t>IRFS4115</t>
  </si>
  <si>
    <t>IRF8788</t>
  </si>
  <si>
    <t>IRF7820</t>
  </si>
  <si>
    <t>IRF7450</t>
  </si>
  <si>
    <t>IRFR4620</t>
  </si>
  <si>
    <t>IRFR8314</t>
  </si>
  <si>
    <t>DO-201AD (600mil)</t>
  </si>
  <si>
    <t>VD00019</t>
  </si>
  <si>
    <t>HER108</t>
  </si>
  <si>
    <t>HER101</t>
  </si>
  <si>
    <t>VD00020</t>
  </si>
  <si>
    <t>HER102</t>
  </si>
  <si>
    <t>51 V</t>
  </si>
  <si>
    <t>VD00021</t>
  </si>
  <si>
    <t>HER103</t>
  </si>
  <si>
    <t>VD00022</t>
  </si>
  <si>
    <t>HER104</t>
  </si>
  <si>
    <t>VD00023</t>
  </si>
  <si>
    <t>HER105</t>
  </si>
  <si>
    <t>VD00024</t>
  </si>
  <si>
    <t>HER106</t>
  </si>
  <si>
    <t>VD00025</t>
  </si>
  <si>
    <t>HER107</t>
  </si>
  <si>
    <t>56 V</t>
  </si>
  <si>
    <t>VD00026</t>
  </si>
  <si>
    <t>2.4 V</t>
  </si>
  <si>
    <t>300 mW</t>
  </si>
  <si>
    <t>2.7 V</t>
  </si>
  <si>
    <t>3.0 V</t>
  </si>
  <si>
    <t>3.3 V</t>
  </si>
  <si>
    <t>3.9 V</t>
  </si>
  <si>
    <t>4.3 V</t>
  </si>
  <si>
    <t>4.7 V</t>
  </si>
  <si>
    <t>5.1 V</t>
  </si>
  <si>
    <t>5.6 V</t>
  </si>
  <si>
    <t>6.2 V</t>
  </si>
  <si>
    <t>6.8 V</t>
  </si>
  <si>
    <t>7.5 V</t>
  </si>
  <si>
    <t>8.2 V</t>
  </si>
  <si>
    <t>9.1 V</t>
  </si>
  <si>
    <t>11 V</t>
  </si>
  <si>
    <t>Zener Diode</t>
  </si>
  <si>
    <t>BZX384-C2V4</t>
  </si>
  <si>
    <t>BZX384-C2V7</t>
  </si>
  <si>
    <t>BZX384-C3V0</t>
  </si>
  <si>
    <t>BZX384-C3V3</t>
  </si>
  <si>
    <t>BZX384-C3V9</t>
  </si>
  <si>
    <t>BZX384-C4V3</t>
  </si>
  <si>
    <t>BZX384-C4V7</t>
  </si>
  <si>
    <t>BZX384-C5V1</t>
  </si>
  <si>
    <t>BZX384-C5V6</t>
  </si>
  <si>
    <t>BZX384-C6V2</t>
  </si>
  <si>
    <t>BZX384-C6V8</t>
  </si>
  <si>
    <t>BZX384-C7V5</t>
  </si>
  <si>
    <t>BZX384-C8V2</t>
  </si>
  <si>
    <t>BZX384-C9V1</t>
  </si>
  <si>
    <t>BZX384-C10</t>
  </si>
  <si>
    <t>BZX384-C11</t>
  </si>
  <si>
    <t>BZX384-C12</t>
  </si>
  <si>
    <t>BZX384-C13</t>
  </si>
  <si>
    <t>BZX384-C15</t>
  </si>
  <si>
    <t>BZX384-C16</t>
  </si>
  <si>
    <t>16 V</t>
  </si>
  <si>
    <t>BZX384-C18</t>
  </si>
  <si>
    <t>BZX384-C20</t>
  </si>
  <si>
    <t>BZX384-C22</t>
  </si>
  <si>
    <t>BZX384-C24</t>
  </si>
  <si>
    <t>BZX384-C27</t>
  </si>
  <si>
    <t>27 V</t>
  </si>
  <si>
    <t>BZX384-C30</t>
  </si>
  <si>
    <t>BZX384-C33</t>
  </si>
  <si>
    <t>BZX384-C36</t>
  </si>
  <si>
    <t>BZX384-C39</t>
  </si>
  <si>
    <t>BZX384-C43</t>
  </si>
  <si>
    <t>BZX384-C47</t>
  </si>
  <si>
    <t>BZX384-C51</t>
  </si>
  <si>
    <t>BZX384-C56</t>
  </si>
  <si>
    <t>BZX384-C62</t>
  </si>
  <si>
    <t>BZX384-C68</t>
  </si>
  <si>
    <t>BZX384-C75</t>
  </si>
  <si>
    <t>36 V</t>
  </si>
  <si>
    <t>39 V</t>
  </si>
  <si>
    <t>43 V</t>
  </si>
  <si>
    <t>47 V</t>
  </si>
  <si>
    <t>62 V</t>
  </si>
  <si>
    <t>68 V</t>
  </si>
  <si>
    <t>75 V</t>
  </si>
  <si>
    <t>BZX384-C3V6</t>
  </si>
  <si>
    <t>3.6 V</t>
  </si>
  <si>
    <t>1N4001</t>
  </si>
  <si>
    <t>1N4002</t>
  </si>
  <si>
    <t>1N4003</t>
  </si>
  <si>
    <t>1N4004</t>
  </si>
  <si>
    <t>1N4005</t>
  </si>
  <si>
    <t>1N4006</t>
  </si>
  <si>
    <t>1N4007</t>
  </si>
  <si>
    <t>1N4007E-E3/54GICT-ND</t>
  </si>
  <si>
    <t>1N4001E-E3/54GICT-ND</t>
  </si>
  <si>
    <t>1N4002E-E3/54GICT-ND</t>
  </si>
  <si>
    <t>1N4003E-E3/54GICT-ND</t>
  </si>
  <si>
    <t>1N4004E-E3/54GICT-ND</t>
  </si>
  <si>
    <t>1N4005E-E3/54GICT-ND</t>
  </si>
  <si>
    <t>1N4006E-E3/54GICT-ND</t>
  </si>
  <si>
    <t>DO-201AD Unidirectional (700mil)</t>
  </si>
  <si>
    <t>DO-201AD Bidirectional (700mil)</t>
  </si>
  <si>
    <t>DO-201AD Unidirectional (800mil)</t>
  </si>
  <si>
    <t>DO-201AD Bidirectional (800mil)</t>
  </si>
  <si>
    <t>DO-201AD (700mil)</t>
  </si>
  <si>
    <t>DO-201AD (800mil)</t>
  </si>
  <si>
    <t>Footprint Ref 4</t>
  </si>
  <si>
    <t>DO-201AD (900mil)</t>
  </si>
  <si>
    <t>DO-201AD Unidirectional (900mil)</t>
  </si>
  <si>
    <t>DO-201AD Bidirectional (900mil)</t>
  </si>
  <si>
    <t>Footprint Ref 5</t>
  </si>
  <si>
    <t>DO-201AD Unidirectional (1000mil)</t>
  </si>
  <si>
    <t>DO-201AD Bidirectional (1000mil)</t>
  </si>
  <si>
    <t>DO-201AD (1000mil)</t>
  </si>
  <si>
    <t>LED0603</t>
  </si>
  <si>
    <t>BAT54</t>
  </si>
  <si>
    <t>BAT54A</t>
  </si>
  <si>
    <t>BAT54C</t>
  </si>
  <si>
    <t>BAT54S</t>
  </si>
  <si>
    <t>200 mA</t>
  </si>
  <si>
    <t>SOT23-3 DIODE (ANK)</t>
  </si>
  <si>
    <t>SOT23-3 DIODE (K1K2C)</t>
  </si>
  <si>
    <t>SOT23-3 DIODE (A1A2C)</t>
  </si>
  <si>
    <t>SOT23-3 DIODE (A1K2C)</t>
  </si>
  <si>
    <t>BAT54,215</t>
  </si>
  <si>
    <t>BAT54A,215</t>
  </si>
  <si>
    <t>BAT54C,215</t>
  </si>
  <si>
    <t>BAT54S,215</t>
  </si>
  <si>
    <t>Common Anode Schottky Diodes</t>
  </si>
  <si>
    <t>Common Cathode Schottky Diodes</t>
  </si>
  <si>
    <t>Serial Schottky Diodes</t>
  </si>
  <si>
    <t>Single Schottky Diode</t>
  </si>
  <si>
    <t>VT0008</t>
  </si>
  <si>
    <t>IRFS3306</t>
  </si>
  <si>
    <t>60 V</t>
  </si>
  <si>
    <t>3.3 mOh</t>
  </si>
  <si>
    <t>160 A</t>
  </si>
  <si>
    <t>IRFS3306PbF</t>
  </si>
  <si>
    <t>KP-2012SGC</t>
  </si>
  <si>
    <t>2.2V</t>
  </si>
  <si>
    <t>SMD Green LED 0805</t>
  </si>
  <si>
    <t>SUPER BRIGHT GREEN</t>
  </si>
  <si>
    <t>SUPER BRIGHT YELLOW</t>
  </si>
  <si>
    <t>Luminous Intensity</t>
  </si>
  <si>
    <t>15mcd</t>
  </si>
  <si>
    <t>SMD Yellow LED 0805</t>
  </si>
  <si>
    <t>LED0805 YELLOW</t>
  </si>
  <si>
    <t>SMD Red LED 0805</t>
  </si>
  <si>
    <t>KP-2012SYCK</t>
  </si>
  <si>
    <t>KP-2012SURCK</t>
  </si>
  <si>
    <t>80mcd</t>
  </si>
  <si>
    <t>2.0V</t>
  </si>
  <si>
    <t>20mA</t>
  </si>
  <si>
    <t>VD000</t>
  </si>
  <si>
    <t>VD001</t>
  </si>
  <si>
    <t>VD002</t>
  </si>
  <si>
    <t>VD003</t>
  </si>
  <si>
    <t>VD004</t>
  </si>
  <si>
    <t>VD005</t>
  </si>
  <si>
    <t>VT0009</t>
  </si>
  <si>
    <t>BSC520N15NS3</t>
  </si>
  <si>
    <t>21 A</t>
  </si>
  <si>
    <t>52 mOh</t>
  </si>
  <si>
    <t>PG-TDSON-8</t>
  </si>
  <si>
    <t xml:space="preserve"> BSC520N15NS3GATMA1</t>
  </si>
  <si>
    <t>VT0010</t>
  </si>
  <si>
    <t>8.6 mOh</t>
  </si>
  <si>
    <t>BSZ086P03NS3 G</t>
  </si>
  <si>
    <t>MOSFET P-Channel</t>
  </si>
  <si>
    <t>BSZ086P03NS3GATMA1</t>
  </si>
  <si>
    <t>VT0011</t>
  </si>
  <si>
    <t>80 A</t>
  </si>
  <si>
    <t>6.8 mOh</t>
  </si>
  <si>
    <t>IPB80P04P4L-08</t>
  </si>
  <si>
    <t xml:space="preserve"> IPB80P04P4L08ATMA2</t>
  </si>
  <si>
    <t>BAV99S</t>
  </si>
  <si>
    <t>Quadruple Diodes</t>
  </si>
  <si>
    <t>BAV99S,115</t>
  </si>
  <si>
    <t>VD0166</t>
  </si>
  <si>
    <t>VD0167</t>
  </si>
  <si>
    <t>VD0168</t>
  </si>
  <si>
    <t>VD0169</t>
  </si>
  <si>
    <t>VD0170</t>
  </si>
  <si>
    <t>VD0171</t>
  </si>
  <si>
    <t>VD0172</t>
  </si>
  <si>
    <t>VD0173</t>
  </si>
  <si>
    <t>VD0174</t>
  </si>
  <si>
    <t>VD0175</t>
  </si>
  <si>
    <t>VD0176</t>
  </si>
  <si>
    <t>VD0177</t>
  </si>
  <si>
    <t>VD0178</t>
  </si>
  <si>
    <t>VD0179</t>
  </si>
  <si>
    <t>VD0180</t>
  </si>
  <si>
    <t>VD0181</t>
  </si>
  <si>
    <t>VD0182</t>
  </si>
  <si>
    <t>VD0183</t>
  </si>
  <si>
    <t>VD0184</t>
  </si>
  <si>
    <t>VD0185</t>
  </si>
  <si>
    <t>VD0186</t>
  </si>
  <si>
    <t>VD0187</t>
  </si>
  <si>
    <t>VD0188</t>
  </si>
  <si>
    <t>VD0189</t>
  </si>
  <si>
    <t>VD0190</t>
  </si>
  <si>
    <t>VD0191</t>
  </si>
  <si>
    <t>VD0192</t>
  </si>
  <si>
    <t>VD0193</t>
  </si>
  <si>
    <t>VD0194</t>
  </si>
  <si>
    <t>VD0195</t>
  </si>
  <si>
    <t>VD0196</t>
  </si>
  <si>
    <t>VD0197</t>
  </si>
  <si>
    <t>VD0198</t>
  </si>
  <si>
    <t>VD0199</t>
  </si>
  <si>
    <t>VD0200</t>
  </si>
  <si>
    <t>VD0201</t>
  </si>
  <si>
    <t>VD0202</t>
  </si>
  <si>
    <t>VD0203</t>
  </si>
  <si>
    <t>VD0204</t>
  </si>
  <si>
    <t>VD0205</t>
  </si>
  <si>
    <t>VD0206</t>
  </si>
  <si>
    <t>VD0207</t>
  </si>
  <si>
    <t>VD0208</t>
  </si>
  <si>
    <t>VD0209</t>
  </si>
  <si>
    <t>VD0210</t>
  </si>
  <si>
    <t>VD0211</t>
  </si>
  <si>
    <t>VD0212</t>
  </si>
  <si>
    <t>VD0213</t>
  </si>
  <si>
    <t>VD0214</t>
  </si>
  <si>
    <t>VD0215</t>
  </si>
  <si>
    <t>VD0216</t>
  </si>
  <si>
    <t>VD0217</t>
  </si>
  <si>
    <t>VD0218</t>
  </si>
  <si>
    <t>SMAJ5.0A</t>
  </si>
  <si>
    <t>SMAJ6.0A</t>
  </si>
  <si>
    <t>SMAJ6.5A</t>
  </si>
  <si>
    <t>SMAJ8.5A</t>
  </si>
  <si>
    <t>SMAJ10A</t>
  </si>
  <si>
    <t>SMAJ12A</t>
  </si>
  <si>
    <t>SMAJ13A</t>
  </si>
  <si>
    <t>SMAJ15A</t>
  </si>
  <si>
    <t>SMAJ18A</t>
  </si>
  <si>
    <t>SMAJ20A</t>
  </si>
  <si>
    <t>SMAJ22A</t>
  </si>
  <si>
    <t>SMAJ24A</t>
  </si>
  <si>
    <t>SMAJ26A</t>
  </si>
  <si>
    <t>SMAJ28A</t>
  </si>
  <si>
    <t>SMAJ30A</t>
  </si>
  <si>
    <t>SMAJ33A</t>
  </si>
  <si>
    <t>SMAJ40A</t>
  </si>
  <si>
    <t>SMAJ48A</t>
  </si>
  <si>
    <t>SMAJ58A</t>
  </si>
  <si>
    <t>SMAJ70A</t>
  </si>
  <si>
    <t>SMAJ85A</t>
  </si>
  <si>
    <t>SMAJ100A</t>
  </si>
  <si>
    <t>SMAJ130A</t>
  </si>
  <si>
    <t>SMAJ154A</t>
  </si>
  <si>
    <t>SMAJ170A</t>
  </si>
  <si>
    <t>SMAJ188A</t>
  </si>
  <si>
    <t>SMAJ5.0CA</t>
  </si>
  <si>
    <t>SMAJ6.0CA</t>
  </si>
  <si>
    <t>SMAJ6.5CA</t>
  </si>
  <si>
    <t>SMAJ8.5CA</t>
  </si>
  <si>
    <t>SMAJ10CA</t>
  </si>
  <si>
    <t>SMAJ12CA</t>
  </si>
  <si>
    <t>SMAJ13CA</t>
  </si>
  <si>
    <t>SMAJ15CA</t>
  </si>
  <si>
    <t>SMAJ18CA</t>
  </si>
  <si>
    <t>SMAJ20CA</t>
  </si>
  <si>
    <t>SMAJ22CA</t>
  </si>
  <si>
    <t>SMAJ24CA</t>
  </si>
  <si>
    <t>SMAJ26CA</t>
  </si>
  <si>
    <t>SMAJ28CA</t>
  </si>
  <si>
    <t>SMAJ30CA</t>
  </si>
  <si>
    <t>SMAJ33CA</t>
  </si>
  <si>
    <t>SMAJ40CA</t>
  </si>
  <si>
    <t>SMAJ48CA</t>
  </si>
  <si>
    <t>SMAJ58CA</t>
  </si>
  <si>
    <t>SMAJ70CA</t>
  </si>
  <si>
    <t>SMAJ85CA</t>
  </si>
  <si>
    <t>SMAJ100CA</t>
  </si>
  <si>
    <t>SMAJ130CA</t>
  </si>
  <si>
    <t>SMAJ154CA</t>
  </si>
  <si>
    <t>SMAJ170CA</t>
  </si>
  <si>
    <t>SMAJ188CA</t>
  </si>
  <si>
    <t>SMA Bidirectional</t>
  </si>
  <si>
    <t>SMA Unidirectional</t>
  </si>
  <si>
    <t>SMAJ43A</t>
  </si>
  <si>
    <t>400 W</t>
  </si>
  <si>
    <t>SMAJ43CA</t>
  </si>
  <si>
    <t>VD0219</t>
  </si>
  <si>
    <t>SMCJ5.0A-TR</t>
  </si>
  <si>
    <t>SMCJ6.0A-TR</t>
  </si>
  <si>
    <t>SMCJ6.5A-TR</t>
  </si>
  <si>
    <t>SMCJ8.5A-TR</t>
  </si>
  <si>
    <t>SMCJ10A-TR</t>
  </si>
  <si>
    <t>SMCJ12A-TR</t>
  </si>
  <si>
    <t>SMCJ13A-TR</t>
  </si>
  <si>
    <t>SMCJ15A-TR</t>
  </si>
  <si>
    <t>SMCJ18A-TR</t>
  </si>
  <si>
    <t>SMCJ20A-TR</t>
  </si>
  <si>
    <t>SMCJ22A-TR</t>
  </si>
  <si>
    <t>SMCJ24A-TR</t>
  </si>
  <si>
    <t>SMCJ26A-TR</t>
  </si>
  <si>
    <t>SMCJ28A-TR</t>
  </si>
  <si>
    <t>SMCJ30A-TR</t>
  </si>
  <si>
    <t>SMCJ33A-TR</t>
  </si>
  <si>
    <t>SMCJ40A-TR</t>
  </si>
  <si>
    <t>SMCJ48A-TR</t>
  </si>
  <si>
    <t>SMCJ58A-TR</t>
  </si>
  <si>
    <t>SMCJ70A-TR</t>
  </si>
  <si>
    <t>SMCJ85A-TR</t>
  </si>
  <si>
    <t>SMCJ100A-TR</t>
  </si>
  <si>
    <t>SMCJ130A-TR</t>
  </si>
  <si>
    <t>SMCJ154A-TR</t>
  </si>
  <si>
    <t>SMCJ170A-TR</t>
  </si>
  <si>
    <t>SMCJ188A-TR</t>
  </si>
  <si>
    <t>SMCJ5.0CA-TR</t>
  </si>
  <si>
    <t>SMCJ6.0CA-TR</t>
  </si>
  <si>
    <t>SMCJ6.5CA-TR</t>
  </si>
  <si>
    <t>SMCJ8.5CA-TR</t>
  </si>
  <si>
    <t>SMCJ10CA-TR</t>
  </si>
  <si>
    <t>SMCJ12CA-TR</t>
  </si>
  <si>
    <t>SMCJ13CA-TR</t>
  </si>
  <si>
    <t>SMCJ15CA-TR</t>
  </si>
  <si>
    <t>SMCJ18CA-TR</t>
  </si>
  <si>
    <t>SMCJ20CA-TR</t>
  </si>
  <si>
    <t>SMCJ22CA-TR</t>
  </si>
  <si>
    <t>SMCJ24CA-TR</t>
  </si>
  <si>
    <t>SMCJ26CA-TR</t>
  </si>
  <si>
    <t>SMCJ28CA-TR</t>
  </si>
  <si>
    <t>SMCJ30CA-TR</t>
  </si>
  <si>
    <t>SMCJ33CA-TR</t>
  </si>
  <si>
    <t>SMCJ40CA-TR</t>
  </si>
  <si>
    <t>SMCJ48CA-TR</t>
  </si>
  <si>
    <t>SMCJ58CA-TR</t>
  </si>
  <si>
    <t>SMCJ70CA-TR</t>
  </si>
  <si>
    <t>SMCJ85CA-TR</t>
  </si>
  <si>
    <t>SMCJ100CA-TR</t>
  </si>
  <si>
    <t>SMCJ130CA-TR</t>
  </si>
  <si>
    <t>SMCJ154CA-TR</t>
  </si>
  <si>
    <t>SMCJ170CA-TR</t>
  </si>
  <si>
    <t>SMCJ188CA-TR</t>
  </si>
  <si>
    <t>SMAJ5.0A-TR</t>
  </si>
  <si>
    <t>SMAJ6.0A-TR</t>
  </si>
  <si>
    <t>SMAJ6.5A-TR</t>
  </si>
  <si>
    <t>SMAJ8.5A-TR</t>
  </si>
  <si>
    <t>SMAJ10A-TR</t>
  </si>
  <si>
    <t>SMAJ12A-TR</t>
  </si>
  <si>
    <t>SMAJ13A-TR</t>
  </si>
  <si>
    <t>SMAJ15A-TR</t>
  </si>
  <si>
    <t>SMAJ18A-TR</t>
  </si>
  <si>
    <t>SMAJ20A-TR</t>
  </si>
  <si>
    <t>SMAJ22A-TR</t>
  </si>
  <si>
    <t>SMAJ24A-TR</t>
  </si>
  <si>
    <t>SMAJ26A-TR</t>
  </si>
  <si>
    <t>SMAJ28A-TR</t>
  </si>
  <si>
    <t>SMAJ30A-TR</t>
  </si>
  <si>
    <t>SMAJ33A-TR</t>
  </si>
  <si>
    <t>SMAJ40A-TR</t>
  </si>
  <si>
    <t>SMAJ43A-TR</t>
  </si>
  <si>
    <t>SMAJ48A-TR</t>
  </si>
  <si>
    <t>SMAJ58A-TR</t>
  </si>
  <si>
    <t>SMAJ70A-TR</t>
  </si>
  <si>
    <t>SMAJ85A-TR</t>
  </si>
  <si>
    <t>SMAJ100A-TR</t>
  </si>
  <si>
    <t>SMAJ130A-TR</t>
  </si>
  <si>
    <t>SMAJ154A-TR</t>
  </si>
  <si>
    <t>SMAJ170A-TR</t>
  </si>
  <si>
    <t>SMAJ188A-TR</t>
  </si>
  <si>
    <t>SMAJ5.0CA-TR</t>
  </si>
  <si>
    <t>SMAJ6.0CA-TR</t>
  </si>
  <si>
    <t>SMAJ6.5CA-TR</t>
  </si>
  <si>
    <t>SMAJ8.5CA-TR</t>
  </si>
  <si>
    <t>SMAJ10CA-TR</t>
  </si>
  <si>
    <t>SMAJ12CA-TR</t>
  </si>
  <si>
    <t>SMAJ13CA-TR</t>
  </si>
  <si>
    <t>SMAJ15CA-TR</t>
  </si>
  <si>
    <t>SMAJ18CA-TR</t>
  </si>
  <si>
    <t>SMAJ20CA-TR</t>
  </si>
  <si>
    <t>SMAJ22CA-TR</t>
  </si>
  <si>
    <t>SMAJ24CA-TR</t>
  </si>
  <si>
    <t>SMAJ26CA-TR</t>
  </si>
  <si>
    <t>SMAJ28CA-TR</t>
  </si>
  <si>
    <t>SMAJ30CA-TR</t>
  </si>
  <si>
    <t>SMAJ33CA-TR</t>
  </si>
  <si>
    <t>SMAJ40CA-TR</t>
  </si>
  <si>
    <t>SMAJ43CA-TR</t>
  </si>
  <si>
    <t>SMAJ48CA-TR</t>
  </si>
  <si>
    <t>SMAJ58CA-TR</t>
  </si>
  <si>
    <t>SMAJ70CA-TR</t>
  </si>
  <si>
    <t>SMAJ85CA-TR</t>
  </si>
  <si>
    <t>SMAJ100CA-TR</t>
  </si>
  <si>
    <t>SMAJ130CA-TR</t>
  </si>
  <si>
    <t>SMAJ154CA-TR</t>
  </si>
  <si>
    <t>SMAJ170CA-TR</t>
  </si>
  <si>
    <t>SMAJ188CA-TR</t>
  </si>
  <si>
    <t>Case</t>
  </si>
  <si>
    <t>SOT23-3</t>
  </si>
  <si>
    <t>SOT-363</t>
  </si>
  <si>
    <t>SMC</t>
  </si>
  <si>
    <t>SMA</t>
  </si>
  <si>
    <t>DO-201AD</t>
  </si>
  <si>
    <t>D-PAK</t>
  </si>
  <si>
    <t>D2-PAK</t>
  </si>
  <si>
    <t>DO-41</t>
  </si>
  <si>
    <t>0805</t>
  </si>
  <si>
    <t>0603</t>
  </si>
  <si>
    <t>TO-247AC</t>
  </si>
  <si>
    <t>SO-8</t>
  </si>
  <si>
    <t>PDTD123Y</t>
  </si>
  <si>
    <t>50V</t>
  </si>
  <si>
    <t>500mA</t>
  </si>
  <si>
    <t>PDTD123YT</t>
  </si>
  <si>
    <t>BJT NPN - Pre-Biased</t>
  </si>
  <si>
    <t>D2-PAK THYRISTOR (KGA)</t>
  </si>
  <si>
    <t>Thyristor</t>
  </si>
  <si>
    <t>BT152B-400R</t>
  </si>
  <si>
    <t>VS0001</t>
  </si>
  <si>
    <t>13 A</t>
  </si>
  <si>
    <t>BT152B-400R,118</t>
  </si>
  <si>
    <t>WeEn Semi</t>
  </si>
  <si>
    <t>VS0002</t>
  </si>
  <si>
    <t>VS0003</t>
  </si>
  <si>
    <t>BT152B-600R</t>
  </si>
  <si>
    <t>BT152B-800R</t>
  </si>
  <si>
    <t>BT152B-600R,118</t>
  </si>
  <si>
    <t>BT152B-800R,118</t>
  </si>
  <si>
    <t>VT0000</t>
  </si>
  <si>
    <t>MMBT5551</t>
  </si>
  <si>
    <t>MMBT5551-7-F</t>
  </si>
  <si>
    <t>160V</t>
  </si>
  <si>
    <t>600mA</t>
  </si>
  <si>
    <t>-160V</t>
  </si>
  <si>
    <t>-600mA</t>
  </si>
  <si>
    <t>MMBT5401</t>
  </si>
  <si>
    <t>MMBT5401-7-F</t>
  </si>
  <si>
    <t>SOT23-3 BJT (BEC)</t>
  </si>
  <si>
    <t>MMBT5551 BJT NPN</t>
  </si>
  <si>
    <t>MMBT5401 BJT PNP</t>
  </si>
  <si>
    <t>BJT NPN</t>
  </si>
  <si>
    <t>BJT PNP</t>
  </si>
  <si>
    <t>VT0012</t>
  </si>
  <si>
    <t>BSC22DN20NS3 G</t>
  </si>
  <si>
    <t>225 mOh</t>
  </si>
  <si>
    <t>BSC22DN20NS3GATMA1</t>
  </si>
  <si>
    <t>7A</t>
  </si>
  <si>
    <t>VD0000</t>
  </si>
  <si>
    <t>V3FL45</t>
  </si>
  <si>
    <t>3 A</t>
  </si>
  <si>
    <t>DO-219AB</t>
  </si>
  <si>
    <t>V3FL45HM3/H</t>
  </si>
  <si>
    <t>SS32</t>
  </si>
  <si>
    <t>SS33</t>
  </si>
  <si>
    <t>SS34</t>
  </si>
  <si>
    <t>SS35</t>
  </si>
  <si>
    <t>SS36</t>
  </si>
  <si>
    <t>46 V</t>
  </si>
  <si>
    <t>49 V</t>
  </si>
  <si>
    <t>SMC (DO-214AB)</t>
  </si>
  <si>
    <t>SS36-E3/57T</t>
  </si>
  <si>
    <t>SS32-E3/57T</t>
  </si>
  <si>
    <t>SS33-E3/57T</t>
  </si>
  <si>
    <t>SS34-E3/57T</t>
  </si>
  <si>
    <t>SS35-E3/57T</t>
  </si>
  <si>
    <t>VD006</t>
  </si>
  <si>
    <t>5050</t>
  </si>
  <si>
    <t>SUPER BRIGHT RED</t>
  </si>
  <si>
    <t>VD007</t>
  </si>
  <si>
    <t>VD008</t>
  </si>
  <si>
    <t>LED5050 YELLOW</t>
  </si>
  <si>
    <t>LED5050 RED</t>
  </si>
  <si>
    <t>LED5050 GREEN</t>
  </si>
  <si>
    <t>60mA</t>
  </si>
  <si>
    <t>LL-R5050VC-V1-4H</t>
  </si>
  <si>
    <t>LL-R5050PGC-G5-1B</t>
  </si>
  <si>
    <t>LL-R5050UYC-Y2-4F</t>
  </si>
  <si>
    <t>SMD Red LED 5050</t>
  </si>
  <si>
    <t>SMD Green LED 5050</t>
  </si>
  <si>
    <t>SMD Yellow LED 5050</t>
  </si>
  <si>
    <t>1400mcd</t>
  </si>
  <si>
    <t>4000mcd</t>
  </si>
  <si>
    <t>1600mcd</t>
  </si>
  <si>
    <t>Digital BJT NPN</t>
  </si>
  <si>
    <t>VT0013</t>
  </si>
  <si>
    <t>BSZ0901NS</t>
  </si>
  <si>
    <t>2 mOh</t>
  </si>
  <si>
    <t>PG-TSDSON-8</t>
  </si>
  <si>
    <t>BSZ0901NSATMA1</t>
  </si>
  <si>
    <t>30 A</t>
  </si>
  <si>
    <t>TO-247AC 3L</t>
  </si>
  <si>
    <t>TO-247AC DIODE mounted in cutout PCB</t>
  </si>
  <si>
    <t>VS-30SPQ150</t>
  </si>
  <si>
    <t>VT0014</t>
  </si>
  <si>
    <t>IRFP260N</t>
  </si>
  <si>
    <t>50 A</t>
  </si>
  <si>
    <t>145 A</t>
  </si>
  <si>
    <t>40 mOh</t>
  </si>
  <si>
    <t>TO-247AC MOSFET mounted in cutout PCB</t>
  </si>
  <si>
    <t>IRFP260NPbF</t>
  </si>
  <si>
    <t>VT0015</t>
  </si>
  <si>
    <t>IAUC60N04S6L045H</t>
  </si>
  <si>
    <t>60 A</t>
  </si>
  <si>
    <t>4,5 mOh</t>
  </si>
  <si>
    <t>PG-TDSON-8-57</t>
  </si>
  <si>
    <t>Half-Bridge N-MOSFET</t>
  </si>
  <si>
    <t>SOT-23</t>
  </si>
  <si>
    <t>VT0016</t>
  </si>
  <si>
    <t>IRLML0030TRPbF</t>
  </si>
  <si>
    <t>27 mOh</t>
  </si>
  <si>
    <t>5.3 A</t>
  </si>
  <si>
    <t>SOT23-3 MOSFET (GSD)</t>
  </si>
  <si>
    <t>VS0004</t>
  </si>
  <si>
    <t>0.8 A</t>
  </si>
  <si>
    <t>TO-92</t>
  </si>
  <si>
    <t>MCR100-8</t>
  </si>
  <si>
    <t>TO-92 (100mil)</t>
  </si>
  <si>
    <t>KGO Semi</t>
  </si>
  <si>
    <t>VT0017</t>
  </si>
  <si>
    <t>VT0018</t>
  </si>
  <si>
    <t>IRLML0040TRPbF</t>
  </si>
  <si>
    <t>3.6 A</t>
  </si>
  <si>
    <t>56 mOh</t>
  </si>
  <si>
    <t>IRLML0060TRPbF</t>
  </si>
  <si>
    <t>2.7 A</t>
  </si>
  <si>
    <t>92 mOh</t>
  </si>
  <si>
    <t>VT0019</t>
  </si>
  <si>
    <t>IRLML0100TRPbF</t>
  </si>
  <si>
    <t>1.6 A</t>
  </si>
  <si>
    <t>220 mOh</t>
  </si>
  <si>
    <t>VT0020</t>
  </si>
  <si>
    <t>2N7002K</t>
  </si>
  <si>
    <t>Hottech</t>
  </si>
  <si>
    <t>0.34 A</t>
  </si>
  <si>
    <t>1000 mOh</t>
  </si>
  <si>
    <t>Diode Bridge</t>
  </si>
  <si>
    <t>KBL</t>
  </si>
  <si>
    <t>KBL06</t>
  </si>
  <si>
    <t>KBL08</t>
  </si>
  <si>
    <t>KBL10</t>
  </si>
  <si>
    <t>KBL005</t>
  </si>
  <si>
    <t>KBL01</t>
  </si>
  <si>
    <t>KBL02</t>
  </si>
  <si>
    <t>KBL04</t>
  </si>
  <si>
    <t>Voltage RMS</t>
  </si>
  <si>
    <t>VoltageDC</t>
  </si>
  <si>
    <t>35 V</t>
  </si>
  <si>
    <t>140 V</t>
  </si>
  <si>
    <t>280 V</t>
  </si>
  <si>
    <t>420 V</t>
  </si>
  <si>
    <t>560 V</t>
  </si>
  <si>
    <t>700 V</t>
  </si>
  <si>
    <t>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</si>
</sst>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0" fillId="2" borderId="1" xfId="0" applyNumberFormat="1" applyFill="1" applyBorder="1" applyAlignment="1"/>
    <xf numFmtId="0" fontId="0" fillId="0" borderId="0" xfId="0" applyAlignment="1"/>
    <xf numFmtId="0" fontId="0" fillId="0" borderId="0" xfId="0" applyFill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0" fontId="0" fillId="3" borderId="1" xfId="0" applyNumberFormat="1" applyFill="1" applyBorder="1" applyAlignment="1">
      <alignment horizontal="center"/>
    </xf>
    <xf numFmtId="49" fontId="0" fillId="0" borderId="0" xfId="0" applyNumberFormat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selection activeCell="G3" sqref="G3"/>
    </sheetView>
  </sheetViews>
  <sheetFormatPr defaultRowHeight="14.5" x14ac:dyDescent="0.35"/>
  <cols>
    <col min="1" max="1" width="7.54296875" bestFit="1" customWidth="1"/>
    <col min="2" max="2" width="10.54296875" bestFit="1" customWidth="1"/>
    <col min="3" max="3" width="7.453125" style="4" bestFit="1" customWidth="1"/>
    <col min="4" max="4" width="7.1796875" style="4" bestFit="1" customWidth="1"/>
    <col min="5" max="5" width="33.1796875" bestFit="1" customWidth="1"/>
    <col min="6" max="6" width="40.54296875" bestFit="1" customWidth="1"/>
    <col min="7" max="7" width="16.54296875" bestFit="1" customWidth="1"/>
    <col min="8" max="8" width="40.1796875" style="4" bestFit="1" customWidth="1"/>
    <col min="9" max="9" width="16.81640625" bestFit="1" customWidth="1"/>
    <col min="10" max="10" width="15.1796875" bestFit="1" customWidth="1"/>
    <col min="11" max="11" width="11.81640625" bestFit="1" customWidth="1"/>
    <col min="12" max="12" width="24.81640625" style="4" bestFit="1" customWidth="1"/>
    <col min="13" max="13" width="75.90625" bestFit="1" customWidth="1"/>
    <col min="14" max="14" width="169.54296875" bestFit="1" customWidth="1"/>
    <col min="15" max="15" width="64.1796875" bestFit="1" customWidth="1"/>
  </cols>
  <sheetData>
    <row r="1" spans="1:15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1</v>
      </c>
      <c r="F1" s="2" t="s">
        <v>2</v>
      </c>
      <c r="G1" s="2" t="s">
        <v>3</v>
      </c>
      <c r="H1" s="2" t="s">
        <v>4</v>
      </c>
      <c r="I1" s="8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</row>
    <row r="2" spans="1:15" x14ac:dyDescent="0.35">
      <c r="A2" s="4" t="s">
        <v>960</v>
      </c>
      <c r="B2" t="s">
        <v>942</v>
      </c>
      <c r="C2" s="4" t="s">
        <v>943</v>
      </c>
      <c r="D2" s="4" t="s">
        <v>944</v>
      </c>
      <c r="E2" s="5" t="str">
        <f>CONCATENATE(B2," NPN ","(",I2,")")</f>
        <v>PDTD123Y NPN (SOT23-3)</v>
      </c>
      <c r="F2" s="6" t="s">
        <v>22</v>
      </c>
      <c r="G2" s="4" t="s">
        <v>1015</v>
      </c>
      <c r="H2" s="6" t="s">
        <v>21</v>
      </c>
      <c r="I2" s="4" t="s">
        <v>930</v>
      </c>
      <c r="J2" s="4" t="s">
        <v>945</v>
      </c>
      <c r="K2" s="26" t="s">
        <v>50</v>
      </c>
      <c r="L2" s="4" t="s">
        <v>946</v>
      </c>
      <c r="M2" t="str">
        <f ca="1">CONCATENATE(LEFT(CELL("имяфайла"), FIND("[",CELL("имяфайла"))-1),"DataSheet\","PDTD123Y(NXP.).pdf")</f>
        <v>C:\Altium Libraries\Discrete Semiconductors Library\DataSheet\PDTD123Y(NXP.).pdf</v>
      </c>
      <c r="N2" t="str">
        <f>CONCATENATE("BJT ", B2," (",C2,", ",D2,", ",E2,", ",K2,")")</f>
        <v>BJT PDTD123Y (50V, 500mA, PDTD123Y NPN (SOT23-3), NXP)</v>
      </c>
    </row>
    <row r="3" spans="1:15" x14ac:dyDescent="0.35">
      <c r="A3" s="4" t="s">
        <v>15</v>
      </c>
      <c r="B3" t="s">
        <v>961</v>
      </c>
      <c r="C3" s="4" t="s">
        <v>963</v>
      </c>
      <c r="D3" s="4" t="s">
        <v>964</v>
      </c>
      <c r="E3" s="5" t="str">
        <f>CONCATENATE(B3," NPN ","(",I3,")")</f>
        <v>MMBT5551 NPN (SOT23-3 BJT (BEC))</v>
      </c>
      <c r="F3" s="6" t="s">
        <v>22</v>
      </c>
      <c r="G3" s="4" t="s">
        <v>972</v>
      </c>
      <c r="H3" s="6" t="s">
        <v>21</v>
      </c>
      <c r="I3" s="4" t="s">
        <v>969</v>
      </c>
      <c r="J3" t="s">
        <v>962</v>
      </c>
      <c r="K3" s="26" t="s">
        <v>363</v>
      </c>
      <c r="L3" s="4" t="s">
        <v>970</v>
      </c>
      <c r="M3" t="str">
        <f ca="1">CONCATENATE(LEFT(CELL("имяфайла"), FIND("[",CELL("имяфайла"))-1),"DataSheet\","MMBT5551(DIODES).pdf")</f>
        <v>C:\Altium Libraries\Discrete Semiconductors Library\DataSheet\MMBT5551(DIODES).pdf</v>
      </c>
      <c r="N3" t="str">
        <f>CONCATENATE("BJT ", B3," (",C3,", ",D3,", ",E3,", ",K3,")")</f>
        <v>BJT MMBT5551 (160V, 600mA, MMBT5551 NPN (SOT23-3 BJT (BEC)), DIODES)</v>
      </c>
    </row>
    <row r="4" spans="1:15" x14ac:dyDescent="0.35">
      <c r="A4" s="4" t="s">
        <v>25</v>
      </c>
      <c r="B4" t="s">
        <v>967</v>
      </c>
      <c r="C4" s="27" t="s">
        <v>965</v>
      </c>
      <c r="D4" s="27" t="s">
        <v>966</v>
      </c>
      <c r="E4" s="5" t="str">
        <f>CONCATENATE(B4," NPN ","(",I4,")")</f>
        <v>MMBT5401 NPN (SOT23-3 BJT (BEC))</v>
      </c>
      <c r="F4" s="6" t="s">
        <v>22</v>
      </c>
      <c r="G4" s="4" t="s">
        <v>973</v>
      </c>
      <c r="H4" s="6" t="s">
        <v>21</v>
      </c>
      <c r="I4" s="4" t="s">
        <v>969</v>
      </c>
      <c r="J4" t="s">
        <v>968</v>
      </c>
      <c r="K4" s="26" t="s">
        <v>363</v>
      </c>
      <c r="L4" s="4" t="s">
        <v>971</v>
      </c>
      <c r="M4" t="str">
        <f ca="1">CONCATENATE(LEFT(CELL("имяфайла"), FIND("[",CELL("имяфайла"))-1),"DataSheet\","MMBT5401(DIODES).pdf")</f>
        <v>C:\Altium Libraries\Discrete Semiconductors Library\DataSheet\MMBT5401(DIODES).pdf</v>
      </c>
      <c r="N4" t="str">
        <f>CONCATENATE("BJT ", B4," (",C4,", ",D4,", ",E4,", ",K4,")")</f>
        <v>BJT MMBT5401 (-160V, -600mA, MMBT5401 NPN (SOT23-3 BJT (BEC)), DIODES)</v>
      </c>
    </row>
    <row r="5" spans="1:15" x14ac:dyDescent="0.35">
      <c r="A5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F46" sqref="F46"/>
    </sheetView>
  </sheetViews>
  <sheetFormatPr defaultRowHeight="14.5" x14ac:dyDescent="0.35"/>
  <cols>
    <col min="1" max="1" width="7.81640625" bestFit="1" customWidth="1"/>
    <col min="2" max="2" width="12.453125" bestFit="1" customWidth="1"/>
    <col min="3" max="4" width="8.1796875" bestFit="1" customWidth="1"/>
    <col min="5" max="5" width="8.1796875" customWidth="1"/>
    <col min="6" max="6" width="35.81640625" bestFit="1" customWidth="1"/>
    <col min="7" max="7" width="38.1796875" bestFit="1" customWidth="1"/>
    <col min="8" max="8" width="12.453125" bestFit="1" customWidth="1"/>
    <col min="9" max="9" width="38" bestFit="1" customWidth="1"/>
    <col min="10" max="10" width="14.81640625" bestFit="1" customWidth="1"/>
    <col min="11" max="11" width="16.54296875" bestFit="1" customWidth="1"/>
    <col min="12" max="12" width="12.81640625" bestFit="1" customWidth="1"/>
    <col min="13" max="13" width="27.54296875" bestFit="1" customWidth="1"/>
    <col min="14" max="14" width="74.54296875" bestFit="1" customWidth="1"/>
    <col min="15" max="15" width="53.81640625" bestFit="1" customWidth="1"/>
  </cols>
  <sheetData>
    <row r="1" spans="1:15" x14ac:dyDescent="0.35">
      <c r="A1" s="1" t="s">
        <v>0</v>
      </c>
      <c r="B1" s="2" t="s">
        <v>11</v>
      </c>
      <c r="C1" s="2" t="s">
        <v>12</v>
      </c>
      <c r="D1" s="2" t="s">
        <v>53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5">
      <c r="A2" s="4" t="s">
        <v>38</v>
      </c>
      <c r="B2" s="4" t="s">
        <v>573</v>
      </c>
      <c r="C2" s="4" t="s">
        <v>556</v>
      </c>
      <c r="D2" s="4" t="s">
        <v>557</v>
      </c>
      <c r="E2" s="4" t="s">
        <v>48</v>
      </c>
      <c r="F2" s="5" t="str">
        <f>CONCATENATE(B2," (",C2,", ",D2,", ",J2,")")</f>
        <v>BZX384-C2V4 (2.4 V, 300 mW, SOD-323)</v>
      </c>
      <c r="G2" s="6" t="s">
        <v>22</v>
      </c>
      <c r="H2" s="4" t="s">
        <v>572</v>
      </c>
      <c r="I2" s="6" t="s">
        <v>21</v>
      </c>
      <c r="J2" s="4" t="s">
        <v>48</v>
      </c>
      <c r="K2" s="4" t="str">
        <f>CONCATENATE(B2,", 115")</f>
        <v>BZX384-C2V4, 115</v>
      </c>
      <c r="L2" s="4" t="s">
        <v>50</v>
      </c>
      <c r="M2" s="4" t="str">
        <f>CONCATENATE(B2," Zener Diode")</f>
        <v>BZX384-C2V4 Zener Diode</v>
      </c>
      <c r="N2" t="str">
        <f ca="1">CONCATENATE(LEFT(CELL("имяфайла"), FIND("[",CELL("имяфайла"))-1),"DataSheet\","BZX384 Series(NXP).pdf")</f>
        <v>C:\Altium Libraries\Discrete Semiconductors Library\DataSheet\BZX384 Series(NXP).pdf</v>
      </c>
      <c r="O2" s="7" t="str">
        <f>CONCATENATE("Zener Diode ", B2," (",C2,", ",D2,", ",J2,", ",L2,")")</f>
        <v>Zener Diode BZX384-C2V4 (2.4 V, 300 mW, SOD-323, NXP)</v>
      </c>
    </row>
    <row r="3" spans="1:15" x14ac:dyDescent="0.35">
      <c r="A3" s="4" t="s">
        <v>55</v>
      </c>
      <c r="B3" s="4" t="s">
        <v>574</v>
      </c>
      <c r="C3" s="4" t="s">
        <v>558</v>
      </c>
      <c r="D3" s="4" t="s">
        <v>557</v>
      </c>
      <c r="E3" s="4" t="s">
        <v>48</v>
      </c>
      <c r="F3" s="5" t="str">
        <f t="shared" ref="F3:F20" si="0">CONCATENATE(B3," (",C3,", ",D3,", ",J3,")")</f>
        <v>BZX384-C2V7 (2.7 V, 300 mW, SOD-323)</v>
      </c>
      <c r="G3" s="6" t="s">
        <v>22</v>
      </c>
      <c r="H3" s="4" t="s">
        <v>572</v>
      </c>
      <c r="I3" s="6" t="s">
        <v>21</v>
      </c>
      <c r="J3" s="4" t="s">
        <v>48</v>
      </c>
      <c r="K3" s="4" t="str">
        <f t="shared" ref="K3:K38" si="1">CONCATENATE(B3,", 115")</f>
        <v>BZX384-C2V7, 115</v>
      </c>
      <c r="L3" s="4" t="s">
        <v>50</v>
      </c>
      <c r="M3" s="4" t="str">
        <f t="shared" ref="M3:M20" si="2">CONCATENATE(B3," Zener Diode")</f>
        <v>BZX384-C2V7 Zener Diode</v>
      </c>
      <c r="N3" t="str">
        <f t="shared" ref="N3:N38" ca="1" si="3">CONCATENATE(LEFT(CELL("имяфайла"), FIND("[",CELL("имяфайла"))-1),"DataSheet\","BZX384 Series(NXP).pdf")</f>
        <v>C:\Altium Libraries\Discrete Semiconductors Library\DataSheet\BZX384 Series(NXP).pdf</v>
      </c>
      <c r="O3" s="7" t="str">
        <f t="shared" ref="O3:O20" si="4">CONCATENATE("Zener Diode ", B3," (",C3,", ",D3,", ",J3,", ",L3,")")</f>
        <v>Zener Diode BZX384-C2V7 (2.7 V, 300 mW, SOD-323, NXP)</v>
      </c>
    </row>
    <row r="4" spans="1:15" x14ac:dyDescent="0.35">
      <c r="A4" s="4" t="s">
        <v>57</v>
      </c>
      <c r="B4" s="4" t="s">
        <v>575</v>
      </c>
      <c r="C4" s="4" t="s">
        <v>559</v>
      </c>
      <c r="D4" s="4" t="s">
        <v>557</v>
      </c>
      <c r="E4" s="4" t="s">
        <v>48</v>
      </c>
      <c r="F4" s="5" t="str">
        <f t="shared" si="0"/>
        <v>BZX384-C3V0 (3.0 V, 300 mW, SOD-323)</v>
      </c>
      <c r="G4" s="6" t="s">
        <v>22</v>
      </c>
      <c r="H4" s="4" t="s">
        <v>572</v>
      </c>
      <c r="I4" s="6" t="s">
        <v>21</v>
      </c>
      <c r="J4" s="4" t="s">
        <v>48</v>
      </c>
      <c r="K4" s="4" t="str">
        <f t="shared" si="1"/>
        <v>BZX384-C3V0, 115</v>
      </c>
      <c r="L4" s="4" t="s">
        <v>50</v>
      </c>
      <c r="M4" s="4" t="str">
        <f t="shared" si="2"/>
        <v>BZX384-C3V0 Zener Diode</v>
      </c>
      <c r="N4" t="str">
        <f t="shared" ca="1" si="3"/>
        <v>C:\Altium Libraries\Discrete Semiconductors Library\DataSheet\BZX384 Series(NXP).pdf</v>
      </c>
      <c r="O4" s="7" t="str">
        <f t="shared" si="4"/>
        <v>Zener Diode BZX384-C3V0 (3.0 V, 300 mW, SOD-323, NXP)</v>
      </c>
    </row>
    <row r="5" spans="1:15" x14ac:dyDescent="0.35">
      <c r="A5" s="4" t="s">
        <v>58</v>
      </c>
      <c r="B5" s="4" t="s">
        <v>576</v>
      </c>
      <c r="C5" s="4" t="s">
        <v>560</v>
      </c>
      <c r="D5" s="4" t="s">
        <v>557</v>
      </c>
      <c r="E5" s="4" t="s">
        <v>48</v>
      </c>
      <c r="F5" s="5" t="str">
        <f t="shared" si="0"/>
        <v>BZX384-C3V3 (3.3 V, 300 mW, SOD-323)</v>
      </c>
      <c r="G5" s="6" t="s">
        <v>22</v>
      </c>
      <c r="H5" s="4" t="s">
        <v>572</v>
      </c>
      <c r="I5" s="6" t="s">
        <v>21</v>
      </c>
      <c r="J5" s="4" t="s">
        <v>48</v>
      </c>
      <c r="K5" s="4" t="str">
        <f t="shared" si="1"/>
        <v>BZX384-C3V3, 115</v>
      </c>
      <c r="L5" s="4" t="s">
        <v>50</v>
      </c>
      <c r="M5" s="4" t="str">
        <f t="shared" si="2"/>
        <v>BZX384-C3V3 Zener Diode</v>
      </c>
      <c r="N5" t="str">
        <f t="shared" ca="1" si="3"/>
        <v>C:\Altium Libraries\Discrete Semiconductors Library\DataSheet\BZX384 Series(NXP).pdf</v>
      </c>
      <c r="O5" s="7" t="str">
        <f t="shared" si="4"/>
        <v>Zener Diode BZX384-C3V3 (3.3 V, 300 mW, SOD-323, NXP)</v>
      </c>
    </row>
    <row r="6" spans="1:15" x14ac:dyDescent="0.35">
      <c r="A6" s="4" t="s">
        <v>59</v>
      </c>
      <c r="B6" s="4" t="s">
        <v>618</v>
      </c>
      <c r="C6" s="4" t="s">
        <v>619</v>
      </c>
      <c r="D6" s="4" t="s">
        <v>557</v>
      </c>
      <c r="E6" s="4" t="s">
        <v>48</v>
      </c>
      <c r="F6" s="5" t="str">
        <f>CONCATENATE(B6," (",C6,", ",D6,", ",J6,")")</f>
        <v>BZX384-C3V6 (3.6 V, 300 mW, SOD-323)</v>
      </c>
      <c r="G6" s="6" t="s">
        <v>22</v>
      </c>
      <c r="H6" s="4" t="s">
        <v>572</v>
      </c>
      <c r="I6" s="6" t="s">
        <v>21</v>
      </c>
      <c r="J6" s="4" t="s">
        <v>48</v>
      </c>
      <c r="K6" s="4" t="str">
        <f t="shared" si="1"/>
        <v>BZX384-C3V6, 115</v>
      </c>
      <c r="L6" s="4" t="s">
        <v>50</v>
      </c>
      <c r="M6" s="4" t="str">
        <f>CONCATENATE(B6," Zener Diode")</f>
        <v>BZX384-C3V6 Zener Diode</v>
      </c>
      <c r="N6" t="str">
        <f t="shared" ca="1" si="3"/>
        <v>C:\Altium Libraries\Discrete Semiconductors Library\DataSheet\BZX384 Series(NXP).pdf</v>
      </c>
      <c r="O6" s="7" t="str">
        <f>CONCATENATE("Zener Diode ", B6," (",C6,", ",D6,", ",J6,", ",L6,")")</f>
        <v>Zener Diode BZX384-C3V6 (3.6 V, 300 mW, SOD-323, NXP)</v>
      </c>
    </row>
    <row r="7" spans="1:15" x14ac:dyDescent="0.35">
      <c r="A7" s="4" t="s">
        <v>60</v>
      </c>
      <c r="B7" s="4" t="s">
        <v>577</v>
      </c>
      <c r="C7" s="4" t="s">
        <v>561</v>
      </c>
      <c r="D7" s="4" t="s">
        <v>557</v>
      </c>
      <c r="E7" s="4" t="s">
        <v>48</v>
      </c>
      <c r="F7" s="5" t="str">
        <f t="shared" si="0"/>
        <v>BZX384-C3V9 (3.9 V, 300 mW, SOD-323)</v>
      </c>
      <c r="G7" s="6" t="s">
        <v>22</v>
      </c>
      <c r="H7" s="4" t="s">
        <v>572</v>
      </c>
      <c r="I7" s="6" t="s">
        <v>21</v>
      </c>
      <c r="J7" s="4" t="s">
        <v>48</v>
      </c>
      <c r="K7" s="4" t="str">
        <f t="shared" si="1"/>
        <v>BZX384-C3V9, 115</v>
      </c>
      <c r="L7" s="4" t="s">
        <v>50</v>
      </c>
      <c r="M7" s="4" t="str">
        <f t="shared" si="2"/>
        <v>BZX384-C3V9 Zener Diode</v>
      </c>
      <c r="N7" t="str">
        <f t="shared" ca="1" si="3"/>
        <v>C:\Altium Libraries\Discrete Semiconductors Library\DataSheet\BZX384 Series(NXP).pdf</v>
      </c>
      <c r="O7" s="7" t="str">
        <f t="shared" si="4"/>
        <v>Zener Diode BZX384-C3V9 (3.9 V, 300 mW, SOD-323, NXP)</v>
      </c>
    </row>
    <row r="8" spans="1:15" x14ac:dyDescent="0.35">
      <c r="A8" s="4" t="s">
        <v>62</v>
      </c>
      <c r="B8" s="4" t="s">
        <v>578</v>
      </c>
      <c r="C8" s="4" t="s">
        <v>562</v>
      </c>
      <c r="D8" s="4" t="s">
        <v>557</v>
      </c>
      <c r="E8" s="4" t="s">
        <v>48</v>
      </c>
      <c r="F8" s="5" t="str">
        <f t="shared" si="0"/>
        <v>BZX384-C4V3 (4.3 V, 300 mW, SOD-323)</v>
      </c>
      <c r="G8" s="6" t="s">
        <v>22</v>
      </c>
      <c r="H8" s="4" t="s">
        <v>572</v>
      </c>
      <c r="I8" s="6" t="s">
        <v>21</v>
      </c>
      <c r="J8" s="4" t="s">
        <v>48</v>
      </c>
      <c r="K8" s="4" t="str">
        <f t="shared" si="1"/>
        <v>BZX384-C4V3, 115</v>
      </c>
      <c r="L8" s="4" t="s">
        <v>50</v>
      </c>
      <c r="M8" s="4" t="str">
        <f t="shared" si="2"/>
        <v>BZX384-C4V3 Zener Diode</v>
      </c>
      <c r="N8" t="str">
        <f t="shared" ca="1" si="3"/>
        <v>C:\Altium Libraries\Discrete Semiconductors Library\DataSheet\BZX384 Series(NXP).pdf</v>
      </c>
      <c r="O8" s="7" t="str">
        <f t="shared" si="4"/>
        <v>Zener Diode BZX384-C4V3 (4.3 V, 300 mW, SOD-323, NXP)</v>
      </c>
    </row>
    <row r="9" spans="1:15" x14ac:dyDescent="0.35">
      <c r="A9" s="4" t="s">
        <v>63</v>
      </c>
      <c r="B9" s="4" t="s">
        <v>579</v>
      </c>
      <c r="C9" s="4" t="s">
        <v>563</v>
      </c>
      <c r="D9" s="4" t="s">
        <v>557</v>
      </c>
      <c r="E9" s="4" t="s">
        <v>48</v>
      </c>
      <c r="F9" s="5" t="str">
        <f t="shared" si="0"/>
        <v>BZX384-C4V7 (4.7 V, 300 mW, SOD-323)</v>
      </c>
      <c r="G9" s="6" t="s">
        <v>22</v>
      </c>
      <c r="H9" s="4" t="s">
        <v>572</v>
      </c>
      <c r="I9" s="6" t="s">
        <v>21</v>
      </c>
      <c r="J9" s="4" t="s">
        <v>48</v>
      </c>
      <c r="K9" s="4" t="str">
        <f t="shared" si="1"/>
        <v>BZX384-C4V7, 115</v>
      </c>
      <c r="L9" s="4" t="s">
        <v>50</v>
      </c>
      <c r="M9" s="4" t="str">
        <f t="shared" si="2"/>
        <v>BZX384-C4V7 Zener Diode</v>
      </c>
      <c r="N9" t="str">
        <f t="shared" ca="1" si="3"/>
        <v>C:\Altium Libraries\Discrete Semiconductors Library\DataSheet\BZX384 Series(NXP).pdf</v>
      </c>
      <c r="O9" s="7" t="str">
        <f t="shared" si="4"/>
        <v>Zener Diode BZX384-C4V7 (4.7 V, 300 mW, SOD-323, NXP)</v>
      </c>
    </row>
    <row r="10" spans="1:15" x14ac:dyDescent="0.35">
      <c r="A10" s="4" t="s">
        <v>65</v>
      </c>
      <c r="B10" s="4" t="s">
        <v>580</v>
      </c>
      <c r="C10" s="4" t="s">
        <v>564</v>
      </c>
      <c r="D10" s="4" t="s">
        <v>557</v>
      </c>
      <c r="E10" s="4" t="s">
        <v>48</v>
      </c>
      <c r="F10" s="5" t="str">
        <f t="shared" si="0"/>
        <v>BZX384-C5V1 (5.1 V, 300 mW, SOD-323)</v>
      </c>
      <c r="G10" s="6" t="s">
        <v>22</v>
      </c>
      <c r="H10" s="4" t="s">
        <v>572</v>
      </c>
      <c r="I10" s="6" t="s">
        <v>21</v>
      </c>
      <c r="J10" s="4" t="s">
        <v>48</v>
      </c>
      <c r="K10" s="4" t="str">
        <f t="shared" si="1"/>
        <v>BZX384-C5V1, 115</v>
      </c>
      <c r="L10" s="4" t="s">
        <v>50</v>
      </c>
      <c r="M10" s="4" t="str">
        <f t="shared" si="2"/>
        <v>BZX384-C5V1 Zener Diode</v>
      </c>
      <c r="N10" t="str">
        <f t="shared" ca="1" si="3"/>
        <v>C:\Altium Libraries\Discrete Semiconductors Library\DataSheet\BZX384 Series(NXP).pdf</v>
      </c>
      <c r="O10" s="7" t="str">
        <f t="shared" si="4"/>
        <v>Zener Diode BZX384-C5V1 (5.1 V, 300 mW, SOD-323, NXP)</v>
      </c>
    </row>
    <row r="11" spans="1:15" x14ac:dyDescent="0.35">
      <c r="A11" s="4" t="s">
        <v>67</v>
      </c>
      <c r="B11" s="4" t="s">
        <v>581</v>
      </c>
      <c r="C11" s="4" t="s">
        <v>565</v>
      </c>
      <c r="D11" s="4" t="s">
        <v>557</v>
      </c>
      <c r="E11" s="4" t="s">
        <v>48</v>
      </c>
      <c r="F11" s="5" t="str">
        <f t="shared" si="0"/>
        <v>BZX384-C5V6 (5.6 V, 300 mW, SOD-323)</v>
      </c>
      <c r="G11" s="6" t="s">
        <v>22</v>
      </c>
      <c r="H11" s="4" t="s">
        <v>572</v>
      </c>
      <c r="I11" s="6" t="s">
        <v>21</v>
      </c>
      <c r="J11" s="4" t="s">
        <v>48</v>
      </c>
      <c r="K11" s="4" t="str">
        <f t="shared" si="1"/>
        <v>BZX384-C5V6, 115</v>
      </c>
      <c r="L11" s="4" t="s">
        <v>50</v>
      </c>
      <c r="M11" s="4" t="str">
        <f t="shared" si="2"/>
        <v>BZX384-C5V6 Zener Diode</v>
      </c>
      <c r="N11" t="str">
        <f t="shared" ca="1" si="3"/>
        <v>C:\Altium Libraries\Discrete Semiconductors Library\DataSheet\BZX384 Series(NXP).pdf</v>
      </c>
      <c r="O11" s="7" t="str">
        <f t="shared" si="4"/>
        <v>Zener Diode BZX384-C5V6 (5.6 V, 300 mW, SOD-323, NXP)</v>
      </c>
    </row>
    <row r="12" spans="1:15" x14ac:dyDescent="0.35">
      <c r="A12" s="4" t="s">
        <v>68</v>
      </c>
      <c r="B12" s="4" t="s">
        <v>582</v>
      </c>
      <c r="C12" s="4" t="s">
        <v>566</v>
      </c>
      <c r="D12" s="4" t="s">
        <v>557</v>
      </c>
      <c r="E12" s="4" t="s">
        <v>48</v>
      </c>
      <c r="F12" s="5" t="str">
        <f t="shared" si="0"/>
        <v>BZX384-C6V2 (6.2 V, 300 mW, SOD-323)</v>
      </c>
      <c r="G12" s="6" t="s">
        <v>22</v>
      </c>
      <c r="H12" s="4" t="s">
        <v>572</v>
      </c>
      <c r="I12" s="6" t="s">
        <v>21</v>
      </c>
      <c r="J12" s="4" t="s">
        <v>48</v>
      </c>
      <c r="K12" s="4" t="str">
        <f t="shared" si="1"/>
        <v>BZX384-C6V2, 115</v>
      </c>
      <c r="L12" s="4" t="s">
        <v>50</v>
      </c>
      <c r="M12" s="4" t="str">
        <f t="shared" si="2"/>
        <v>BZX384-C6V2 Zener Diode</v>
      </c>
      <c r="N12" t="str">
        <f t="shared" ca="1" si="3"/>
        <v>C:\Altium Libraries\Discrete Semiconductors Library\DataSheet\BZX384 Series(NXP).pdf</v>
      </c>
      <c r="O12" s="7" t="str">
        <f t="shared" si="4"/>
        <v>Zener Diode BZX384-C6V2 (6.2 V, 300 mW, SOD-323, NXP)</v>
      </c>
    </row>
    <row r="13" spans="1:15" x14ac:dyDescent="0.35">
      <c r="A13" s="4" t="s">
        <v>70</v>
      </c>
      <c r="B13" s="4" t="s">
        <v>583</v>
      </c>
      <c r="C13" s="4" t="s">
        <v>567</v>
      </c>
      <c r="D13" s="4" t="s">
        <v>557</v>
      </c>
      <c r="E13" s="4" t="s">
        <v>48</v>
      </c>
      <c r="F13" s="5" t="str">
        <f t="shared" si="0"/>
        <v>BZX384-C6V8 (6.8 V, 300 mW, SOD-323)</v>
      </c>
      <c r="G13" s="6" t="s">
        <v>22</v>
      </c>
      <c r="H13" s="4" t="s">
        <v>572</v>
      </c>
      <c r="I13" s="6" t="s">
        <v>21</v>
      </c>
      <c r="J13" s="4" t="s">
        <v>48</v>
      </c>
      <c r="K13" s="4" t="str">
        <f t="shared" si="1"/>
        <v>BZX384-C6V8, 115</v>
      </c>
      <c r="L13" s="4" t="s">
        <v>50</v>
      </c>
      <c r="M13" s="4" t="str">
        <f t="shared" si="2"/>
        <v>BZX384-C6V8 Zener Diode</v>
      </c>
      <c r="N13" t="str">
        <f t="shared" ca="1" si="3"/>
        <v>C:\Altium Libraries\Discrete Semiconductors Library\DataSheet\BZX384 Series(NXP).pdf</v>
      </c>
      <c r="O13" s="7" t="str">
        <f t="shared" si="4"/>
        <v>Zener Diode BZX384-C6V8 (6.8 V, 300 mW, SOD-323, NXP)</v>
      </c>
    </row>
    <row r="14" spans="1:15" x14ac:dyDescent="0.35">
      <c r="A14" s="4" t="s">
        <v>71</v>
      </c>
      <c r="B14" s="4" t="s">
        <v>584</v>
      </c>
      <c r="C14" s="4" t="s">
        <v>568</v>
      </c>
      <c r="D14" s="4" t="s">
        <v>557</v>
      </c>
      <c r="E14" s="4" t="s">
        <v>48</v>
      </c>
      <c r="F14" s="5" t="str">
        <f t="shared" si="0"/>
        <v>BZX384-C7V5 (7.5 V, 300 mW, SOD-323)</v>
      </c>
      <c r="G14" s="6" t="s">
        <v>22</v>
      </c>
      <c r="H14" s="4" t="s">
        <v>572</v>
      </c>
      <c r="I14" s="6" t="s">
        <v>21</v>
      </c>
      <c r="J14" s="4" t="s">
        <v>48</v>
      </c>
      <c r="K14" s="4" t="str">
        <f t="shared" si="1"/>
        <v>BZX384-C7V5, 115</v>
      </c>
      <c r="L14" s="4" t="s">
        <v>50</v>
      </c>
      <c r="M14" s="4" t="str">
        <f t="shared" si="2"/>
        <v>BZX384-C7V5 Zener Diode</v>
      </c>
      <c r="N14" t="str">
        <f t="shared" ca="1" si="3"/>
        <v>C:\Altium Libraries\Discrete Semiconductors Library\DataSheet\BZX384 Series(NXP).pdf</v>
      </c>
      <c r="O14" s="7" t="str">
        <f t="shared" si="4"/>
        <v>Zener Diode BZX384-C7V5 (7.5 V, 300 mW, SOD-323, NXP)</v>
      </c>
    </row>
    <row r="15" spans="1:15" x14ac:dyDescent="0.35">
      <c r="A15" s="4" t="s">
        <v>72</v>
      </c>
      <c r="B15" s="4" t="s">
        <v>585</v>
      </c>
      <c r="C15" s="4" t="s">
        <v>569</v>
      </c>
      <c r="D15" s="4" t="s">
        <v>557</v>
      </c>
      <c r="E15" s="4" t="s">
        <v>48</v>
      </c>
      <c r="F15" s="5" t="str">
        <f t="shared" si="0"/>
        <v>BZX384-C8V2 (8.2 V, 300 mW, SOD-323)</v>
      </c>
      <c r="G15" s="6" t="s">
        <v>22</v>
      </c>
      <c r="H15" s="4" t="s">
        <v>572</v>
      </c>
      <c r="I15" s="6" t="s">
        <v>21</v>
      </c>
      <c r="J15" s="4" t="s">
        <v>48</v>
      </c>
      <c r="K15" s="4" t="str">
        <f t="shared" si="1"/>
        <v>BZX384-C8V2, 115</v>
      </c>
      <c r="L15" s="4" t="s">
        <v>50</v>
      </c>
      <c r="M15" s="4" t="str">
        <f t="shared" si="2"/>
        <v>BZX384-C8V2 Zener Diode</v>
      </c>
      <c r="N15" t="str">
        <f t="shared" ca="1" si="3"/>
        <v>C:\Altium Libraries\Discrete Semiconductors Library\DataSheet\BZX384 Series(NXP).pdf</v>
      </c>
      <c r="O15" s="7" t="str">
        <f t="shared" si="4"/>
        <v>Zener Diode BZX384-C8V2 (8.2 V, 300 mW, SOD-323, NXP)</v>
      </c>
    </row>
    <row r="16" spans="1:15" x14ac:dyDescent="0.35">
      <c r="A16" s="4" t="s">
        <v>74</v>
      </c>
      <c r="B16" s="4" t="s">
        <v>586</v>
      </c>
      <c r="C16" s="4" t="s">
        <v>570</v>
      </c>
      <c r="D16" s="4" t="s">
        <v>557</v>
      </c>
      <c r="E16" s="4" t="s">
        <v>48</v>
      </c>
      <c r="F16" s="5" t="str">
        <f t="shared" si="0"/>
        <v>BZX384-C9V1 (9.1 V, 300 mW, SOD-323)</v>
      </c>
      <c r="G16" s="6" t="s">
        <v>22</v>
      </c>
      <c r="H16" s="4" t="s">
        <v>572</v>
      </c>
      <c r="I16" s="6" t="s">
        <v>21</v>
      </c>
      <c r="J16" s="4" t="s">
        <v>48</v>
      </c>
      <c r="K16" s="4" t="str">
        <f t="shared" si="1"/>
        <v>BZX384-C9V1, 115</v>
      </c>
      <c r="L16" s="4" t="s">
        <v>50</v>
      </c>
      <c r="M16" s="4" t="str">
        <f t="shared" si="2"/>
        <v>BZX384-C9V1 Zener Diode</v>
      </c>
      <c r="N16" t="str">
        <f t="shared" ca="1" si="3"/>
        <v>C:\Altium Libraries\Discrete Semiconductors Library\DataSheet\BZX384 Series(NXP).pdf</v>
      </c>
      <c r="O16" s="7" t="str">
        <f t="shared" si="4"/>
        <v>Zener Diode BZX384-C9V1 (9.1 V, 300 mW, SOD-323, NXP)</v>
      </c>
    </row>
    <row r="17" spans="1:15" x14ac:dyDescent="0.35">
      <c r="A17" s="4" t="s">
        <v>75</v>
      </c>
      <c r="B17" s="4" t="s">
        <v>587</v>
      </c>
      <c r="C17" s="4" t="s">
        <v>61</v>
      </c>
      <c r="D17" s="4" t="s">
        <v>557</v>
      </c>
      <c r="E17" s="4" t="s">
        <v>48</v>
      </c>
      <c r="F17" s="5" t="str">
        <f t="shared" si="0"/>
        <v>BZX384-C10 (10 V, 300 mW, SOD-323)</v>
      </c>
      <c r="G17" s="6" t="s">
        <v>22</v>
      </c>
      <c r="H17" s="4" t="s">
        <v>572</v>
      </c>
      <c r="I17" s="6" t="s">
        <v>21</v>
      </c>
      <c r="J17" s="4" t="s">
        <v>48</v>
      </c>
      <c r="K17" s="4" t="str">
        <f t="shared" si="1"/>
        <v>BZX384-C10, 115</v>
      </c>
      <c r="L17" s="4" t="s">
        <v>50</v>
      </c>
      <c r="M17" s="4" t="str">
        <f t="shared" si="2"/>
        <v>BZX384-C10 Zener Diode</v>
      </c>
      <c r="N17" t="str">
        <f t="shared" ca="1" si="3"/>
        <v>C:\Altium Libraries\Discrete Semiconductors Library\DataSheet\BZX384 Series(NXP).pdf</v>
      </c>
      <c r="O17" s="7" t="str">
        <f t="shared" si="4"/>
        <v>Zener Diode BZX384-C10 (10 V, 300 mW, SOD-323, NXP)</v>
      </c>
    </row>
    <row r="18" spans="1:15" x14ac:dyDescent="0.35">
      <c r="A18" s="4" t="s">
        <v>77</v>
      </c>
      <c r="B18" s="4" t="s">
        <v>588</v>
      </c>
      <c r="C18" s="4" t="s">
        <v>571</v>
      </c>
      <c r="D18" s="4" t="s">
        <v>557</v>
      </c>
      <c r="E18" s="4" t="s">
        <v>48</v>
      </c>
      <c r="F18" s="5" t="str">
        <f t="shared" si="0"/>
        <v>BZX384-C11 (11 V, 300 mW, SOD-323)</v>
      </c>
      <c r="G18" s="6" t="s">
        <v>22</v>
      </c>
      <c r="H18" s="4" t="s">
        <v>572</v>
      </c>
      <c r="I18" s="6" t="s">
        <v>21</v>
      </c>
      <c r="J18" s="4" t="s">
        <v>48</v>
      </c>
      <c r="K18" s="4" t="str">
        <f t="shared" si="1"/>
        <v>BZX384-C11, 115</v>
      </c>
      <c r="L18" s="4" t="s">
        <v>50</v>
      </c>
      <c r="M18" s="4" t="str">
        <f t="shared" si="2"/>
        <v>BZX384-C11 Zener Diode</v>
      </c>
      <c r="N18" t="str">
        <f t="shared" ca="1" si="3"/>
        <v>C:\Altium Libraries\Discrete Semiconductors Library\DataSheet\BZX384 Series(NXP).pdf</v>
      </c>
      <c r="O18" s="7" t="str">
        <f t="shared" si="4"/>
        <v>Zener Diode BZX384-C11 (11 V, 300 mW, SOD-323, NXP)</v>
      </c>
    </row>
    <row r="19" spans="1:15" x14ac:dyDescent="0.35">
      <c r="A19" s="4" t="s">
        <v>78</v>
      </c>
      <c r="B19" s="4" t="s">
        <v>589</v>
      </c>
      <c r="C19" s="4" t="s">
        <v>64</v>
      </c>
      <c r="D19" s="4" t="s">
        <v>557</v>
      </c>
      <c r="E19" s="4" t="s">
        <v>48</v>
      </c>
      <c r="F19" s="5" t="str">
        <f t="shared" si="0"/>
        <v>BZX384-C12 (12 V, 300 mW, SOD-323)</v>
      </c>
      <c r="G19" s="6" t="s">
        <v>22</v>
      </c>
      <c r="H19" s="4" t="s">
        <v>572</v>
      </c>
      <c r="I19" s="6" t="s">
        <v>21</v>
      </c>
      <c r="J19" s="4" t="s">
        <v>48</v>
      </c>
      <c r="K19" s="4" t="str">
        <f t="shared" si="1"/>
        <v>BZX384-C12, 115</v>
      </c>
      <c r="L19" s="4" t="s">
        <v>50</v>
      </c>
      <c r="M19" s="4" t="str">
        <f t="shared" si="2"/>
        <v>BZX384-C12 Zener Diode</v>
      </c>
      <c r="N19" t="str">
        <f t="shared" ca="1" si="3"/>
        <v>C:\Altium Libraries\Discrete Semiconductors Library\DataSheet\BZX384 Series(NXP).pdf</v>
      </c>
      <c r="O19" s="7" t="str">
        <f t="shared" si="4"/>
        <v>Zener Diode BZX384-C12 (12 V, 300 mW, SOD-323, NXP)</v>
      </c>
    </row>
    <row r="20" spans="1:15" x14ac:dyDescent="0.35">
      <c r="A20" s="4" t="s">
        <v>80</v>
      </c>
      <c r="B20" s="4" t="s">
        <v>590</v>
      </c>
      <c r="C20" s="4" t="s">
        <v>66</v>
      </c>
      <c r="D20" s="4" t="s">
        <v>557</v>
      </c>
      <c r="E20" s="4" t="s">
        <v>48</v>
      </c>
      <c r="F20" s="5" t="str">
        <f t="shared" si="0"/>
        <v>BZX384-C13 (13 V, 300 mW, SOD-323)</v>
      </c>
      <c r="G20" s="6" t="s">
        <v>22</v>
      </c>
      <c r="H20" s="4" t="s">
        <v>572</v>
      </c>
      <c r="I20" s="6" t="s">
        <v>21</v>
      </c>
      <c r="J20" s="4" t="s">
        <v>48</v>
      </c>
      <c r="K20" s="4" t="str">
        <f t="shared" si="1"/>
        <v>BZX384-C13, 115</v>
      </c>
      <c r="L20" s="4" t="s">
        <v>50</v>
      </c>
      <c r="M20" s="4" t="str">
        <f t="shared" si="2"/>
        <v>BZX384-C13 Zener Diode</v>
      </c>
      <c r="N20" t="str">
        <f t="shared" ca="1" si="3"/>
        <v>C:\Altium Libraries\Discrete Semiconductors Library\DataSheet\BZX384 Series(NXP).pdf</v>
      </c>
      <c r="O20" s="7" t="str">
        <f t="shared" si="4"/>
        <v>Zener Diode BZX384-C13 (13 V, 300 mW, SOD-323, NXP)</v>
      </c>
    </row>
    <row r="21" spans="1:15" x14ac:dyDescent="0.35">
      <c r="A21" s="4" t="s">
        <v>81</v>
      </c>
      <c r="B21" s="4" t="s">
        <v>591</v>
      </c>
      <c r="C21" s="4" t="s">
        <v>69</v>
      </c>
      <c r="D21" s="4" t="s">
        <v>557</v>
      </c>
      <c r="E21" s="4" t="s">
        <v>48</v>
      </c>
      <c r="F21" s="5" t="str">
        <f t="shared" ref="F21:F38" si="5">CONCATENATE(B21," (",C21,", ",D21,", ",J21,")")</f>
        <v>BZX384-C15 (15 V, 300 mW, SOD-323)</v>
      </c>
      <c r="G21" s="6" t="s">
        <v>22</v>
      </c>
      <c r="H21" s="4" t="s">
        <v>572</v>
      </c>
      <c r="I21" s="6" t="s">
        <v>21</v>
      </c>
      <c r="J21" s="4" t="s">
        <v>48</v>
      </c>
      <c r="K21" s="4" t="str">
        <f t="shared" si="1"/>
        <v>BZX384-C15, 115</v>
      </c>
      <c r="L21" s="4" t="s">
        <v>50</v>
      </c>
      <c r="M21" s="4" t="str">
        <f t="shared" ref="M21:M38" si="6">CONCATENATE(B21," Zener Diode")</f>
        <v>BZX384-C15 Zener Diode</v>
      </c>
      <c r="N21" t="str">
        <f t="shared" ca="1" si="3"/>
        <v>C:\Altium Libraries\Discrete Semiconductors Library\DataSheet\BZX384 Series(NXP).pdf</v>
      </c>
      <c r="O21" s="7" t="str">
        <f t="shared" ref="O21:O38" si="7">CONCATENATE("Zener Diode ", B21," (",C21,", ",D21,", ",J21,", ",L21,")")</f>
        <v>Zener Diode BZX384-C15 (15 V, 300 mW, SOD-323, NXP)</v>
      </c>
    </row>
    <row r="22" spans="1:15" x14ac:dyDescent="0.35">
      <c r="A22" s="4" t="s">
        <v>83</v>
      </c>
      <c r="B22" s="4" t="s">
        <v>592</v>
      </c>
      <c r="C22" s="4" t="s">
        <v>593</v>
      </c>
      <c r="D22" s="4" t="s">
        <v>557</v>
      </c>
      <c r="E22" s="4" t="s">
        <v>48</v>
      </c>
      <c r="F22" s="5" t="str">
        <f t="shared" si="5"/>
        <v>BZX384-C16 (16 V, 300 mW, SOD-323)</v>
      </c>
      <c r="G22" s="6" t="s">
        <v>22</v>
      </c>
      <c r="H22" s="4" t="s">
        <v>572</v>
      </c>
      <c r="I22" s="6" t="s">
        <v>21</v>
      </c>
      <c r="J22" s="4" t="s">
        <v>48</v>
      </c>
      <c r="K22" s="4" t="str">
        <f t="shared" si="1"/>
        <v>BZX384-C16, 115</v>
      </c>
      <c r="L22" s="4" t="s">
        <v>50</v>
      </c>
      <c r="M22" s="4" t="str">
        <f t="shared" si="6"/>
        <v>BZX384-C16 Zener Diode</v>
      </c>
      <c r="N22" t="str">
        <f t="shared" ca="1" si="3"/>
        <v>C:\Altium Libraries\Discrete Semiconductors Library\DataSheet\BZX384 Series(NXP).pdf</v>
      </c>
      <c r="O22" s="7" t="str">
        <f t="shared" si="7"/>
        <v>Zener Diode BZX384-C16 (16 V, 300 mW, SOD-323, NXP)</v>
      </c>
    </row>
    <row r="23" spans="1:15" x14ac:dyDescent="0.35">
      <c r="A23" s="4" t="s">
        <v>84</v>
      </c>
      <c r="B23" s="4" t="s">
        <v>594</v>
      </c>
      <c r="C23" s="4" t="s">
        <v>73</v>
      </c>
      <c r="D23" s="4" t="s">
        <v>557</v>
      </c>
      <c r="E23" s="4" t="s">
        <v>48</v>
      </c>
      <c r="F23" s="5" t="str">
        <f t="shared" si="5"/>
        <v>BZX384-C18 (18 V, 300 mW, SOD-323)</v>
      </c>
      <c r="G23" s="6" t="s">
        <v>22</v>
      </c>
      <c r="H23" s="4" t="s">
        <v>572</v>
      </c>
      <c r="I23" s="6" t="s">
        <v>21</v>
      </c>
      <c r="J23" s="4" t="s">
        <v>48</v>
      </c>
      <c r="K23" s="4" t="str">
        <f t="shared" si="1"/>
        <v>BZX384-C18, 115</v>
      </c>
      <c r="L23" s="4" t="s">
        <v>50</v>
      </c>
      <c r="M23" s="4" t="str">
        <f t="shared" si="6"/>
        <v>BZX384-C18 Zener Diode</v>
      </c>
      <c r="N23" t="str">
        <f t="shared" ca="1" si="3"/>
        <v>C:\Altium Libraries\Discrete Semiconductors Library\DataSheet\BZX384 Series(NXP).pdf</v>
      </c>
      <c r="O23" s="7" t="str">
        <f t="shared" si="7"/>
        <v>Zener Diode BZX384-C18 (18 V, 300 mW, SOD-323, NXP)</v>
      </c>
    </row>
    <row r="24" spans="1:15" x14ac:dyDescent="0.35">
      <c r="A24" s="4" t="s">
        <v>86</v>
      </c>
      <c r="B24" s="4" t="s">
        <v>595</v>
      </c>
      <c r="C24" s="4" t="s">
        <v>76</v>
      </c>
      <c r="D24" s="4" t="s">
        <v>557</v>
      </c>
      <c r="E24" s="4" t="s">
        <v>48</v>
      </c>
      <c r="F24" s="5" t="str">
        <f t="shared" si="5"/>
        <v>BZX384-C20 (20 V, 300 mW, SOD-323)</v>
      </c>
      <c r="G24" s="6" t="s">
        <v>22</v>
      </c>
      <c r="H24" s="4" t="s">
        <v>572</v>
      </c>
      <c r="I24" s="6" t="s">
        <v>21</v>
      </c>
      <c r="J24" s="4" t="s">
        <v>48</v>
      </c>
      <c r="K24" s="4" t="str">
        <f t="shared" si="1"/>
        <v>BZX384-C20, 115</v>
      </c>
      <c r="L24" s="4" t="s">
        <v>50</v>
      </c>
      <c r="M24" s="4" t="str">
        <f t="shared" si="6"/>
        <v>BZX384-C20 Zener Diode</v>
      </c>
      <c r="N24" t="str">
        <f t="shared" ca="1" si="3"/>
        <v>C:\Altium Libraries\Discrete Semiconductors Library\DataSheet\BZX384 Series(NXP).pdf</v>
      </c>
      <c r="O24" s="7" t="str">
        <f t="shared" si="7"/>
        <v>Zener Diode BZX384-C20 (20 V, 300 mW, SOD-323, NXP)</v>
      </c>
    </row>
    <row r="25" spans="1:15" x14ac:dyDescent="0.35">
      <c r="A25" s="4" t="s">
        <v>98</v>
      </c>
      <c r="B25" s="4" t="s">
        <v>596</v>
      </c>
      <c r="C25" s="4" t="s">
        <v>79</v>
      </c>
      <c r="D25" s="4" t="s">
        <v>557</v>
      </c>
      <c r="E25" s="4" t="s">
        <v>48</v>
      </c>
      <c r="F25" s="5" t="str">
        <f t="shared" si="5"/>
        <v>BZX384-C22 (22 V, 300 mW, SOD-323)</v>
      </c>
      <c r="G25" s="6" t="s">
        <v>22</v>
      </c>
      <c r="H25" s="4" t="s">
        <v>572</v>
      </c>
      <c r="I25" s="6" t="s">
        <v>21</v>
      </c>
      <c r="J25" s="4" t="s">
        <v>48</v>
      </c>
      <c r="K25" s="4" t="str">
        <f t="shared" si="1"/>
        <v>BZX384-C22, 115</v>
      </c>
      <c r="L25" s="4" t="s">
        <v>50</v>
      </c>
      <c r="M25" s="4" t="str">
        <f t="shared" si="6"/>
        <v>BZX384-C22 Zener Diode</v>
      </c>
      <c r="N25" t="str">
        <f t="shared" ca="1" si="3"/>
        <v>C:\Altium Libraries\Discrete Semiconductors Library\DataSheet\BZX384 Series(NXP).pdf</v>
      </c>
      <c r="O25" s="7" t="str">
        <f t="shared" si="7"/>
        <v>Zener Diode BZX384-C22 (22 V, 300 mW, SOD-323, NXP)</v>
      </c>
    </row>
    <row r="26" spans="1:15" x14ac:dyDescent="0.35">
      <c r="A26" s="4" t="s">
        <v>99</v>
      </c>
      <c r="B26" s="4" t="s">
        <v>597</v>
      </c>
      <c r="C26" s="4" t="s">
        <v>82</v>
      </c>
      <c r="D26" s="4" t="s">
        <v>557</v>
      </c>
      <c r="E26" s="4" t="s">
        <v>48</v>
      </c>
      <c r="F26" s="5" t="str">
        <f t="shared" si="5"/>
        <v>BZX384-C24 (24 V, 300 mW, SOD-323)</v>
      </c>
      <c r="G26" s="6" t="s">
        <v>22</v>
      </c>
      <c r="H26" s="4" t="s">
        <v>572</v>
      </c>
      <c r="I26" s="6" t="s">
        <v>21</v>
      </c>
      <c r="J26" s="4" t="s">
        <v>48</v>
      </c>
      <c r="K26" s="4" t="str">
        <f t="shared" si="1"/>
        <v>BZX384-C24, 115</v>
      </c>
      <c r="L26" s="4" t="s">
        <v>50</v>
      </c>
      <c r="M26" s="4" t="str">
        <f t="shared" si="6"/>
        <v>BZX384-C24 Zener Diode</v>
      </c>
      <c r="N26" t="str">
        <f t="shared" ca="1" si="3"/>
        <v>C:\Altium Libraries\Discrete Semiconductors Library\DataSheet\BZX384 Series(NXP).pdf</v>
      </c>
      <c r="O26" s="7" t="str">
        <f t="shared" si="7"/>
        <v>Zener Diode BZX384-C24 (24 V, 300 mW, SOD-323, NXP)</v>
      </c>
    </row>
    <row r="27" spans="1:15" x14ac:dyDescent="0.35">
      <c r="A27" s="4" t="s">
        <v>100</v>
      </c>
      <c r="B27" s="4" t="s">
        <v>598</v>
      </c>
      <c r="C27" s="4" t="s">
        <v>599</v>
      </c>
      <c r="D27" s="4" t="s">
        <v>557</v>
      </c>
      <c r="E27" s="4" t="s">
        <v>48</v>
      </c>
      <c r="F27" s="5" t="str">
        <f t="shared" si="5"/>
        <v>BZX384-C27 (27 V, 300 mW, SOD-323)</v>
      </c>
      <c r="G27" s="6" t="s">
        <v>22</v>
      </c>
      <c r="H27" s="4" t="s">
        <v>572</v>
      </c>
      <c r="I27" s="6" t="s">
        <v>21</v>
      </c>
      <c r="J27" s="4" t="s">
        <v>48</v>
      </c>
      <c r="K27" s="4" t="str">
        <f t="shared" si="1"/>
        <v>BZX384-C27, 115</v>
      </c>
      <c r="L27" s="4" t="s">
        <v>50</v>
      </c>
      <c r="M27" s="4" t="str">
        <f t="shared" si="6"/>
        <v>BZX384-C27 Zener Diode</v>
      </c>
      <c r="N27" t="str">
        <f t="shared" ca="1" si="3"/>
        <v>C:\Altium Libraries\Discrete Semiconductors Library\DataSheet\BZX384 Series(NXP).pdf</v>
      </c>
      <c r="O27" s="7" t="str">
        <f t="shared" si="7"/>
        <v>Zener Diode BZX384-C27 (27 V, 300 mW, SOD-323, NXP)</v>
      </c>
    </row>
    <row r="28" spans="1:15" x14ac:dyDescent="0.35">
      <c r="A28" s="4" t="s">
        <v>132</v>
      </c>
      <c r="B28" s="4" t="s">
        <v>600</v>
      </c>
      <c r="C28" s="4" t="s">
        <v>18</v>
      </c>
      <c r="D28" s="4" t="s">
        <v>557</v>
      </c>
      <c r="E28" s="4" t="s">
        <v>48</v>
      </c>
      <c r="F28" s="5" t="str">
        <f t="shared" si="5"/>
        <v>BZX384-C30 (30 V, 300 mW, SOD-323)</v>
      </c>
      <c r="G28" s="6" t="s">
        <v>22</v>
      </c>
      <c r="H28" s="4" t="s">
        <v>572</v>
      </c>
      <c r="I28" s="6" t="s">
        <v>21</v>
      </c>
      <c r="J28" s="4" t="s">
        <v>48</v>
      </c>
      <c r="K28" s="4" t="str">
        <f t="shared" si="1"/>
        <v>BZX384-C30, 115</v>
      </c>
      <c r="L28" s="4" t="s">
        <v>50</v>
      </c>
      <c r="M28" s="4" t="str">
        <f t="shared" si="6"/>
        <v>BZX384-C30 Zener Diode</v>
      </c>
      <c r="N28" t="str">
        <f t="shared" ca="1" si="3"/>
        <v>C:\Altium Libraries\Discrete Semiconductors Library\DataSheet\BZX384 Series(NXP).pdf</v>
      </c>
      <c r="O28" s="7" t="str">
        <f t="shared" si="7"/>
        <v>Zener Diode BZX384-C30 (30 V, 300 mW, SOD-323, NXP)</v>
      </c>
    </row>
    <row r="29" spans="1:15" x14ac:dyDescent="0.35">
      <c r="A29" s="4" t="s">
        <v>136</v>
      </c>
      <c r="B29" s="4" t="s">
        <v>601</v>
      </c>
      <c r="C29" s="4" t="s">
        <v>91</v>
      </c>
      <c r="D29" s="4" t="s">
        <v>557</v>
      </c>
      <c r="E29" s="4" t="s">
        <v>48</v>
      </c>
      <c r="F29" s="5" t="str">
        <f t="shared" si="5"/>
        <v>BZX384-C33 (33 V, 300 mW, SOD-323)</v>
      </c>
      <c r="G29" s="6" t="s">
        <v>22</v>
      </c>
      <c r="H29" s="4" t="s">
        <v>572</v>
      </c>
      <c r="I29" s="6" t="s">
        <v>21</v>
      </c>
      <c r="J29" s="4" t="s">
        <v>48</v>
      </c>
      <c r="K29" s="4" t="str">
        <f t="shared" si="1"/>
        <v>BZX384-C33, 115</v>
      </c>
      <c r="L29" s="4" t="s">
        <v>50</v>
      </c>
      <c r="M29" s="4" t="str">
        <f t="shared" si="6"/>
        <v>BZX384-C33 Zener Diode</v>
      </c>
      <c r="N29" t="str">
        <f t="shared" ca="1" si="3"/>
        <v>C:\Altium Libraries\Discrete Semiconductors Library\DataSheet\BZX384 Series(NXP).pdf</v>
      </c>
      <c r="O29" s="7" t="str">
        <f t="shared" si="7"/>
        <v>Zener Diode BZX384-C33 (33 V, 300 mW, SOD-323, NXP)</v>
      </c>
    </row>
    <row r="30" spans="1:15" x14ac:dyDescent="0.35">
      <c r="A30" s="4" t="s">
        <v>137</v>
      </c>
      <c r="B30" s="4" t="s">
        <v>602</v>
      </c>
      <c r="C30" s="4" t="s">
        <v>611</v>
      </c>
      <c r="D30" s="4" t="s">
        <v>557</v>
      </c>
      <c r="E30" s="4" t="s">
        <v>48</v>
      </c>
      <c r="F30" s="5" t="str">
        <f t="shared" si="5"/>
        <v>BZX384-C36 (36 V, 300 mW, SOD-323)</v>
      </c>
      <c r="G30" s="6" t="s">
        <v>22</v>
      </c>
      <c r="H30" s="4" t="s">
        <v>572</v>
      </c>
      <c r="I30" s="6" t="s">
        <v>21</v>
      </c>
      <c r="J30" s="4" t="s">
        <v>48</v>
      </c>
      <c r="K30" s="4" t="str">
        <f t="shared" si="1"/>
        <v>BZX384-C36, 115</v>
      </c>
      <c r="L30" s="4" t="s">
        <v>50</v>
      </c>
      <c r="M30" s="4" t="str">
        <f t="shared" si="6"/>
        <v>BZX384-C36 Zener Diode</v>
      </c>
      <c r="N30" t="str">
        <f t="shared" ca="1" si="3"/>
        <v>C:\Altium Libraries\Discrete Semiconductors Library\DataSheet\BZX384 Series(NXP).pdf</v>
      </c>
      <c r="O30" s="7" t="str">
        <f t="shared" si="7"/>
        <v>Zener Diode BZX384-C36 (36 V, 300 mW, SOD-323, NXP)</v>
      </c>
    </row>
    <row r="31" spans="1:15" x14ac:dyDescent="0.35">
      <c r="A31" s="4" t="s">
        <v>138</v>
      </c>
      <c r="B31" s="4" t="s">
        <v>603</v>
      </c>
      <c r="C31" s="4" t="s">
        <v>612</v>
      </c>
      <c r="D31" s="4" t="s">
        <v>557</v>
      </c>
      <c r="E31" s="4" t="s">
        <v>48</v>
      </c>
      <c r="F31" s="5" t="str">
        <f t="shared" si="5"/>
        <v>BZX384-C39 (39 V, 300 mW, SOD-323)</v>
      </c>
      <c r="G31" s="6" t="s">
        <v>22</v>
      </c>
      <c r="H31" s="4" t="s">
        <v>572</v>
      </c>
      <c r="I31" s="6" t="s">
        <v>21</v>
      </c>
      <c r="J31" s="4" t="s">
        <v>48</v>
      </c>
      <c r="K31" s="4" t="str">
        <f t="shared" si="1"/>
        <v>BZX384-C39, 115</v>
      </c>
      <c r="L31" s="4" t="s">
        <v>50</v>
      </c>
      <c r="M31" s="4" t="str">
        <f t="shared" si="6"/>
        <v>BZX384-C39 Zener Diode</v>
      </c>
      <c r="N31" t="str">
        <f t="shared" ca="1" si="3"/>
        <v>C:\Altium Libraries\Discrete Semiconductors Library\DataSheet\BZX384 Series(NXP).pdf</v>
      </c>
      <c r="O31" s="7" t="str">
        <f t="shared" si="7"/>
        <v>Zener Diode BZX384-C39 (39 V, 300 mW, SOD-323, NXP)</v>
      </c>
    </row>
    <row r="32" spans="1:15" x14ac:dyDescent="0.35">
      <c r="A32" s="4" t="s">
        <v>139</v>
      </c>
      <c r="B32" s="4" t="s">
        <v>604</v>
      </c>
      <c r="C32" s="4" t="s">
        <v>613</v>
      </c>
      <c r="D32" s="4" t="s">
        <v>557</v>
      </c>
      <c r="E32" s="4" t="s">
        <v>48</v>
      </c>
      <c r="F32" s="5" t="str">
        <f t="shared" si="5"/>
        <v>BZX384-C43 (43 V, 300 mW, SOD-323)</v>
      </c>
      <c r="G32" s="6" t="s">
        <v>22</v>
      </c>
      <c r="H32" s="4" t="s">
        <v>572</v>
      </c>
      <c r="I32" s="6" t="s">
        <v>21</v>
      </c>
      <c r="J32" s="4" t="s">
        <v>48</v>
      </c>
      <c r="K32" s="4" t="str">
        <f t="shared" si="1"/>
        <v>BZX384-C43, 115</v>
      </c>
      <c r="L32" s="4" t="s">
        <v>50</v>
      </c>
      <c r="M32" s="4" t="str">
        <f t="shared" si="6"/>
        <v>BZX384-C43 Zener Diode</v>
      </c>
      <c r="N32" t="str">
        <f t="shared" ca="1" si="3"/>
        <v>C:\Altium Libraries\Discrete Semiconductors Library\DataSheet\BZX384 Series(NXP).pdf</v>
      </c>
      <c r="O32" s="7" t="str">
        <f t="shared" si="7"/>
        <v>Zener Diode BZX384-C43 (43 V, 300 mW, SOD-323, NXP)</v>
      </c>
    </row>
    <row r="33" spans="1:15" x14ac:dyDescent="0.35">
      <c r="A33" s="4" t="s">
        <v>140</v>
      </c>
      <c r="B33" s="4" t="s">
        <v>605</v>
      </c>
      <c r="C33" s="4" t="s">
        <v>614</v>
      </c>
      <c r="D33" s="4" t="s">
        <v>557</v>
      </c>
      <c r="E33" s="4" t="s">
        <v>48</v>
      </c>
      <c r="F33" s="5" t="str">
        <f t="shared" si="5"/>
        <v>BZX384-C47 (47 V, 300 mW, SOD-323)</v>
      </c>
      <c r="G33" s="6" t="s">
        <v>22</v>
      </c>
      <c r="H33" s="4" t="s">
        <v>572</v>
      </c>
      <c r="I33" s="6" t="s">
        <v>21</v>
      </c>
      <c r="J33" s="4" t="s">
        <v>48</v>
      </c>
      <c r="K33" s="4" t="str">
        <f t="shared" si="1"/>
        <v>BZX384-C47, 115</v>
      </c>
      <c r="L33" s="4" t="s">
        <v>50</v>
      </c>
      <c r="M33" s="4" t="str">
        <f t="shared" si="6"/>
        <v>BZX384-C47 Zener Diode</v>
      </c>
      <c r="N33" t="str">
        <f t="shared" ca="1" si="3"/>
        <v>C:\Altium Libraries\Discrete Semiconductors Library\DataSheet\BZX384 Series(NXP).pdf</v>
      </c>
      <c r="O33" s="7" t="str">
        <f t="shared" si="7"/>
        <v>Zener Diode BZX384-C47 (47 V, 300 mW, SOD-323, NXP)</v>
      </c>
    </row>
    <row r="34" spans="1:15" x14ac:dyDescent="0.35">
      <c r="A34" s="4" t="s">
        <v>141</v>
      </c>
      <c r="B34" s="4" t="s">
        <v>606</v>
      </c>
      <c r="C34" s="4" t="s">
        <v>543</v>
      </c>
      <c r="D34" s="4" t="s">
        <v>557</v>
      </c>
      <c r="E34" s="4" t="s">
        <v>48</v>
      </c>
      <c r="F34" s="5" t="str">
        <f t="shared" si="5"/>
        <v>BZX384-C51 (51 V, 300 mW, SOD-323)</v>
      </c>
      <c r="G34" s="6" t="s">
        <v>22</v>
      </c>
      <c r="H34" s="4" t="s">
        <v>572</v>
      </c>
      <c r="I34" s="6" t="s">
        <v>21</v>
      </c>
      <c r="J34" s="4" t="s">
        <v>48</v>
      </c>
      <c r="K34" s="4" t="str">
        <f t="shared" si="1"/>
        <v>BZX384-C51, 115</v>
      </c>
      <c r="L34" s="4" t="s">
        <v>50</v>
      </c>
      <c r="M34" s="4" t="str">
        <f t="shared" si="6"/>
        <v>BZX384-C51 Zener Diode</v>
      </c>
      <c r="N34" t="str">
        <f t="shared" ca="1" si="3"/>
        <v>C:\Altium Libraries\Discrete Semiconductors Library\DataSheet\BZX384 Series(NXP).pdf</v>
      </c>
      <c r="O34" s="7" t="str">
        <f t="shared" si="7"/>
        <v>Zener Diode BZX384-C51 (51 V, 300 mW, SOD-323, NXP)</v>
      </c>
    </row>
    <row r="35" spans="1:15" x14ac:dyDescent="0.35">
      <c r="A35" s="4" t="s">
        <v>142</v>
      </c>
      <c r="B35" s="4" t="s">
        <v>607</v>
      </c>
      <c r="C35" s="4" t="s">
        <v>554</v>
      </c>
      <c r="D35" s="4" t="s">
        <v>557</v>
      </c>
      <c r="E35" s="4" t="s">
        <v>48</v>
      </c>
      <c r="F35" s="5" t="str">
        <f t="shared" si="5"/>
        <v>BZX384-C56 (56 V, 300 mW, SOD-323)</v>
      </c>
      <c r="G35" s="6" t="s">
        <v>22</v>
      </c>
      <c r="H35" s="4" t="s">
        <v>572</v>
      </c>
      <c r="I35" s="6" t="s">
        <v>21</v>
      </c>
      <c r="J35" s="4" t="s">
        <v>48</v>
      </c>
      <c r="K35" s="4" t="str">
        <f t="shared" si="1"/>
        <v>BZX384-C56, 115</v>
      </c>
      <c r="L35" s="4" t="s">
        <v>50</v>
      </c>
      <c r="M35" s="4" t="str">
        <f t="shared" si="6"/>
        <v>BZX384-C56 Zener Diode</v>
      </c>
      <c r="N35" t="str">
        <f t="shared" ca="1" si="3"/>
        <v>C:\Altium Libraries\Discrete Semiconductors Library\DataSheet\BZX384 Series(NXP).pdf</v>
      </c>
      <c r="O35" s="7" t="str">
        <f t="shared" si="7"/>
        <v>Zener Diode BZX384-C56 (56 V, 300 mW, SOD-323, NXP)</v>
      </c>
    </row>
    <row r="36" spans="1:15" x14ac:dyDescent="0.35">
      <c r="A36" s="4" t="s">
        <v>143</v>
      </c>
      <c r="B36" s="4" t="s">
        <v>608</v>
      </c>
      <c r="C36" s="4" t="s">
        <v>615</v>
      </c>
      <c r="D36" s="4" t="s">
        <v>557</v>
      </c>
      <c r="E36" s="4" t="s">
        <v>48</v>
      </c>
      <c r="F36" s="5" t="str">
        <f t="shared" si="5"/>
        <v>BZX384-C62 (62 V, 300 mW, SOD-323)</v>
      </c>
      <c r="G36" s="6" t="s">
        <v>22</v>
      </c>
      <c r="H36" s="4" t="s">
        <v>572</v>
      </c>
      <c r="I36" s="6" t="s">
        <v>21</v>
      </c>
      <c r="J36" s="4" t="s">
        <v>48</v>
      </c>
      <c r="K36" s="4" t="str">
        <f t="shared" si="1"/>
        <v>BZX384-C62, 115</v>
      </c>
      <c r="L36" s="4" t="s">
        <v>50</v>
      </c>
      <c r="M36" s="4" t="str">
        <f t="shared" si="6"/>
        <v>BZX384-C62 Zener Diode</v>
      </c>
      <c r="N36" t="str">
        <f t="shared" ca="1" si="3"/>
        <v>C:\Altium Libraries\Discrete Semiconductors Library\DataSheet\BZX384 Series(NXP).pdf</v>
      </c>
      <c r="O36" s="7" t="str">
        <f t="shared" si="7"/>
        <v>Zener Diode BZX384-C62 (62 V, 300 mW, SOD-323, NXP)</v>
      </c>
    </row>
    <row r="37" spans="1:15" x14ac:dyDescent="0.35">
      <c r="A37" s="4" t="s">
        <v>144</v>
      </c>
      <c r="B37" s="4" t="s">
        <v>609</v>
      </c>
      <c r="C37" s="4" t="s">
        <v>616</v>
      </c>
      <c r="D37" s="4" t="s">
        <v>557</v>
      </c>
      <c r="E37" s="4" t="s">
        <v>48</v>
      </c>
      <c r="F37" s="5" t="str">
        <f t="shared" si="5"/>
        <v>BZX384-C68 (68 V, 300 mW, SOD-323)</v>
      </c>
      <c r="G37" s="6" t="s">
        <v>22</v>
      </c>
      <c r="H37" s="4" t="s">
        <v>572</v>
      </c>
      <c r="I37" s="6" t="s">
        <v>21</v>
      </c>
      <c r="J37" s="4" t="s">
        <v>48</v>
      </c>
      <c r="K37" s="4" t="str">
        <f t="shared" si="1"/>
        <v>BZX384-C68, 115</v>
      </c>
      <c r="L37" s="4" t="s">
        <v>50</v>
      </c>
      <c r="M37" s="4" t="str">
        <f t="shared" si="6"/>
        <v>BZX384-C68 Zener Diode</v>
      </c>
      <c r="N37" t="str">
        <f t="shared" ca="1" si="3"/>
        <v>C:\Altium Libraries\Discrete Semiconductors Library\DataSheet\BZX384 Series(NXP).pdf</v>
      </c>
      <c r="O37" s="7" t="str">
        <f t="shared" si="7"/>
        <v>Zener Diode BZX384-C68 (68 V, 300 mW, SOD-323, NXP)</v>
      </c>
    </row>
    <row r="38" spans="1:15" x14ac:dyDescent="0.35">
      <c r="A38" s="4" t="s">
        <v>145</v>
      </c>
      <c r="B38" s="4" t="s">
        <v>610</v>
      </c>
      <c r="C38" s="4" t="s">
        <v>617</v>
      </c>
      <c r="D38" s="4" t="s">
        <v>557</v>
      </c>
      <c r="E38" s="4" t="s">
        <v>48</v>
      </c>
      <c r="F38" s="5" t="str">
        <f t="shared" si="5"/>
        <v>BZX384-C75 (75 V, 300 mW, SOD-323)</v>
      </c>
      <c r="G38" s="6" t="s">
        <v>22</v>
      </c>
      <c r="H38" s="4" t="s">
        <v>572</v>
      </c>
      <c r="I38" s="6" t="s">
        <v>21</v>
      </c>
      <c r="J38" s="4" t="s">
        <v>48</v>
      </c>
      <c r="K38" s="4" t="str">
        <f t="shared" si="1"/>
        <v>BZX384-C75, 115</v>
      </c>
      <c r="L38" s="4" t="s">
        <v>50</v>
      </c>
      <c r="M38" s="4" t="str">
        <f t="shared" si="6"/>
        <v>BZX384-C75 Zener Diode</v>
      </c>
      <c r="N38" t="str">
        <f t="shared" ca="1" si="3"/>
        <v>C:\Altium Libraries\Discrete Semiconductors Library\DataSheet\BZX384 Series(NXP).pdf</v>
      </c>
      <c r="O38" s="7" t="str">
        <f t="shared" si="7"/>
        <v>Zener Diode BZX384-C75 (75 V, 300 mW, SOD-323, NXP)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M33" sqref="M33"/>
    </sheetView>
  </sheetViews>
  <sheetFormatPr defaultRowHeight="14.5" x14ac:dyDescent="0.35"/>
  <cols>
    <col min="1" max="1" width="7.54296875" bestFit="1" customWidth="1"/>
    <col min="2" max="2" width="11" customWidth="1"/>
    <col min="6" max="6" width="42.453125" bestFit="1" customWidth="1"/>
    <col min="7" max="7" width="37" bestFit="1" customWidth="1"/>
    <col min="8" max="8" width="32.81640625" bestFit="1" customWidth="1"/>
    <col min="9" max="9" width="36.81640625" bestFit="1" customWidth="1"/>
    <col min="10" max="10" width="21.453125" bestFit="1" customWidth="1"/>
    <col min="11" max="11" width="13.1796875" bestFit="1" customWidth="1"/>
    <col min="12" max="12" width="12.1796875" bestFit="1" customWidth="1"/>
    <col min="13" max="13" width="54.453125" bestFit="1" customWidth="1"/>
    <col min="14" max="14" width="82.81640625" bestFit="1" customWidth="1"/>
    <col min="15" max="15" width="52.81640625" bestFit="1" customWidth="1"/>
  </cols>
  <sheetData>
    <row r="1" spans="1:15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5">
      <c r="A2" s="4" t="s">
        <v>38</v>
      </c>
      <c r="B2" s="4" t="s">
        <v>51</v>
      </c>
      <c r="C2" s="4" t="s">
        <v>46</v>
      </c>
      <c r="D2" s="4" t="s">
        <v>47</v>
      </c>
      <c r="E2" s="4" t="s">
        <v>48</v>
      </c>
      <c r="F2" s="5" t="str">
        <f t="shared" ref="F2:F7" si="0">CONCATENATE(B2," (",C2,", ",D2,", ",J2,")")</f>
        <v>BAS316 (100 V, 250 mA, SOD-323)</v>
      </c>
      <c r="G2" s="6" t="s">
        <v>22</v>
      </c>
      <c r="H2" s="4" t="s">
        <v>49</v>
      </c>
      <c r="I2" s="6" t="s">
        <v>21</v>
      </c>
      <c r="J2" s="4" t="s">
        <v>48</v>
      </c>
      <c r="K2" s="4" t="s">
        <v>45</v>
      </c>
      <c r="L2" s="4" t="s">
        <v>50</v>
      </c>
      <c r="M2" s="4" t="str">
        <f>CONCATENATE(B2," High-speed switching diode")</f>
        <v>BAS316 High-speed switching diode</v>
      </c>
      <c r="N2" t="str">
        <f ca="1">CONCATENATE(LEFT(CELL("имяфайла"), FIND("[",CELL("имяфайла"))-1),"DataSheet\","BAS316,115(NXP).pdf")</f>
        <v>C:\Altium Libraries\Discrete Semiconductors Library\DataSheet\BAS316,115(NXP).pdf</v>
      </c>
      <c r="O2" s="7" t="str">
        <f t="shared" ref="O2:O7" si="1">CONCATENATE("DIODE ", B2," (",C2,", ",D2,", ",J2,", ",L2,")")</f>
        <v>DIODE BAS316 (100 V, 250 mA, SOD-323, NXP)</v>
      </c>
    </row>
    <row r="3" spans="1:15" x14ac:dyDescent="0.35">
      <c r="A3" s="4" t="s">
        <v>55</v>
      </c>
      <c r="B3" s="4" t="s">
        <v>649</v>
      </c>
      <c r="C3" s="4" t="s">
        <v>18</v>
      </c>
      <c r="D3" s="4" t="s">
        <v>653</v>
      </c>
      <c r="E3" s="4" t="s">
        <v>930</v>
      </c>
      <c r="F3" s="5" t="str">
        <f t="shared" si="0"/>
        <v>BAT54 (30 V, 200 mA, SOT23-3 DIODE (ANK))</v>
      </c>
      <c r="G3" s="6" t="s">
        <v>22</v>
      </c>
      <c r="H3" s="4" t="s">
        <v>665</v>
      </c>
      <c r="I3" s="6" t="s">
        <v>21</v>
      </c>
      <c r="J3" s="4" t="s">
        <v>654</v>
      </c>
      <c r="K3" s="4" t="s">
        <v>658</v>
      </c>
      <c r="L3" s="4" t="s">
        <v>50</v>
      </c>
      <c r="M3" s="4" t="str">
        <f>CONCATENATE(B3," High-speed Schottky switching diode")</f>
        <v>BAT54 High-speed Schottky switching diode</v>
      </c>
      <c r="N3" t="str">
        <f ca="1">CONCATENATE(LEFT(CELL("имяфайла"), FIND("[",CELL("имяфайла"))-1),"DataSheet\","BAT54_Series(NXP).pdf")</f>
        <v>C:\Altium Libraries\Discrete Semiconductors Library\DataSheet\BAT54_Series(NXP).pdf</v>
      </c>
      <c r="O3" s="7" t="str">
        <f t="shared" si="1"/>
        <v>DIODE BAT54 (30 V, 200 mA, SOT23-3 DIODE (ANK), NXP)</v>
      </c>
    </row>
    <row r="4" spans="1:15" x14ac:dyDescent="0.35">
      <c r="A4" s="4" t="s">
        <v>57</v>
      </c>
      <c r="B4" s="4" t="s">
        <v>650</v>
      </c>
      <c r="C4" s="4" t="s">
        <v>18</v>
      </c>
      <c r="D4" s="4" t="s">
        <v>653</v>
      </c>
      <c r="E4" s="4" t="s">
        <v>930</v>
      </c>
      <c r="F4" s="5" t="str">
        <f t="shared" si="0"/>
        <v>BAT54A (30 V, 200 mA, SOT23-3 DIODE (K1K2C))</v>
      </c>
      <c r="G4" s="6" t="s">
        <v>22</v>
      </c>
      <c r="H4" s="4" t="s">
        <v>662</v>
      </c>
      <c r="I4" s="6" t="s">
        <v>21</v>
      </c>
      <c r="J4" s="4" t="s">
        <v>655</v>
      </c>
      <c r="K4" s="4" t="s">
        <v>659</v>
      </c>
      <c r="L4" s="4" t="s">
        <v>50</v>
      </c>
      <c r="M4" s="4" t="str">
        <f>CONCATENATE(B4," Dual Common Anode Schottky Diodes")</f>
        <v>BAT54A Dual Common Anode Schottky Diodes</v>
      </c>
      <c r="N4" t="str">
        <f ca="1">CONCATENATE(LEFT(CELL("имяфайла"), FIND("[",CELL("имяфайла"))-1),"DataSheet\","BAT54_Series(NXP).pdf")</f>
        <v>C:\Altium Libraries\Discrete Semiconductors Library\DataSheet\BAT54_Series(NXP).pdf</v>
      </c>
      <c r="O4" s="7" t="str">
        <f t="shared" si="1"/>
        <v>DIODE BAT54A (30 V, 200 mA, SOT23-3 DIODE (K1K2C), NXP)</v>
      </c>
    </row>
    <row r="5" spans="1:15" x14ac:dyDescent="0.35">
      <c r="A5" s="4" t="s">
        <v>58</v>
      </c>
      <c r="B5" s="4" t="s">
        <v>651</v>
      </c>
      <c r="C5" s="4" t="s">
        <v>18</v>
      </c>
      <c r="D5" s="4" t="s">
        <v>653</v>
      </c>
      <c r="E5" s="4" t="s">
        <v>930</v>
      </c>
      <c r="F5" s="5" t="str">
        <f t="shared" si="0"/>
        <v>BAT54C (30 V, 200 mA, SOT23-3 DIODE (A1A2C))</v>
      </c>
      <c r="G5" s="6" t="s">
        <v>22</v>
      </c>
      <c r="H5" s="4" t="s">
        <v>663</v>
      </c>
      <c r="I5" s="6" t="s">
        <v>21</v>
      </c>
      <c r="J5" s="4" t="s">
        <v>656</v>
      </c>
      <c r="K5" s="4" t="s">
        <v>660</v>
      </c>
      <c r="L5" s="4" t="s">
        <v>50</v>
      </c>
      <c r="M5" s="4" t="str">
        <f>CONCATENATE(B5," Dual Common Cathode Schottky Diodes")</f>
        <v>BAT54C Dual Common Cathode Schottky Diodes</v>
      </c>
      <c r="N5" t="str">
        <f ca="1">CONCATENATE(LEFT(CELL("имяфайла"), FIND("[",CELL("имяфайла"))-1),"DataSheet\","BAT54_Series(NXP).pdf")</f>
        <v>C:\Altium Libraries\Discrete Semiconductors Library\DataSheet\BAT54_Series(NXP).pdf</v>
      </c>
      <c r="O5" s="7" t="str">
        <f t="shared" si="1"/>
        <v>DIODE BAT54C (30 V, 200 mA, SOT23-3 DIODE (A1A2C), NXP)</v>
      </c>
    </row>
    <row r="6" spans="1:15" x14ac:dyDescent="0.35">
      <c r="A6" s="4" t="s">
        <v>59</v>
      </c>
      <c r="B6" s="4" t="s">
        <v>652</v>
      </c>
      <c r="C6" s="4" t="s">
        <v>18</v>
      </c>
      <c r="D6" s="4" t="s">
        <v>653</v>
      </c>
      <c r="E6" s="4" t="s">
        <v>930</v>
      </c>
      <c r="F6" s="5" t="str">
        <f t="shared" si="0"/>
        <v>BAT54S (30 V, 200 mA, SOT23-3 DIODE (A1K2C))</v>
      </c>
      <c r="G6" s="6" t="s">
        <v>22</v>
      </c>
      <c r="H6" s="4" t="s">
        <v>664</v>
      </c>
      <c r="I6" s="6" t="s">
        <v>21</v>
      </c>
      <c r="J6" s="4" t="s">
        <v>657</v>
      </c>
      <c r="K6" s="4" t="s">
        <v>661</v>
      </c>
      <c r="L6" s="4" t="s">
        <v>50</v>
      </c>
      <c r="M6" s="4" t="str">
        <f>CONCATENATE(B6," Dual Serial Schottky Diodes")</f>
        <v>BAT54S Dual Serial Schottky Diodes</v>
      </c>
      <c r="N6" t="str">
        <f ca="1">CONCATENATE(LEFT(CELL("имяфайла"), FIND("[",CELL("имяфайла"))-1),"DataSheet\","BAT54_Series(NXP).pdf")</f>
        <v>C:\Altium Libraries\Discrete Semiconductors Library\DataSheet\BAT54_Series(NXP).pdf</v>
      </c>
      <c r="O6" s="7" t="str">
        <f t="shared" si="1"/>
        <v>DIODE BAT54S (30 V, 200 mA, SOT23-3 DIODE (A1K2C), NXP)</v>
      </c>
    </row>
    <row r="7" spans="1:15" x14ac:dyDescent="0.35">
      <c r="A7" s="4" t="s">
        <v>60</v>
      </c>
      <c r="B7" s="4" t="s">
        <v>709</v>
      </c>
      <c r="C7" s="4" t="s">
        <v>46</v>
      </c>
      <c r="D7" s="4" t="s">
        <v>653</v>
      </c>
      <c r="E7" s="4" t="s">
        <v>931</v>
      </c>
      <c r="F7" s="5" t="str">
        <f t="shared" si="0"/>
        <v>BAV99S (100 V, 200 mA, SOT-363)</v>
      </c>
      <c r="G7" s="6" t="s">
        <v>22</v>
      </c>
      <c r="H7" s="4" t="s">
        <v>710</v>
      </c>
      <c r="I7" s="6" t="s">
        <v>21</v>
      </c>
      <c r="J7" s="4" t="s">
        <v>931</v>
      </c>
      <c r="K7" s="4" t="s">
        <v>711</v>
      </c>
      <c r="L7" s="4" t="s">
        <v>50</v>
      </c>
      <c r="M7" s="4" t="str">
        <f>CONCATENATE(B7," High-speed switching diodes, Quadruple Diodes")</f>
        <v>BAV99S High-speed switching diodes, Quadruple Diodes</v>
      </c>
      <c r="N7" t="str">
        <f ca="1">CONCATENATE(LEFT(CELL("имяфайла"), FIND("[",CELL("имяфайла"))-1),"DataSheet\","BAV99_Series(NXP).pdf")</f>
        <v>C:\Altium Libraries\Discrete Semiconductors Library\DataSheet\BAV99_Series(NXP).pdf</v>
      </c>
      <c r="O7" s="7" t="str">
        <f t="shared" si="1"/>
        <v>DIODE BAV99S (100 V, 200 mA, SOT-363, NXP)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E68" sqref="E68"/>
    </sheetView>
  </sheetViews>
  <sheetFormatPr defaultRowHeight="14.5" x14ac:dyDescent="0.35"/>
  <cols>
    <col min="2" max="2" width="11.81640625" bestFit="1" customWidth="1"/>
    <col min="3" max="3" width="7" bestFit="1" customWidth="1"/>
    <col min="4" max="4" width="7.1796875" bestFit="1" customWidth="1"/>
    <col min="5" max="5" width="14.54296875" customWidth="1"/>
    <col min="6" max="6" width="31.1796875" bestFit="1" customWidth="1"/>
    <col min="7" max="7" width="39.54296875" customWidth="1"/>
    <col min="8" max="8" width="22.54296875" customWidth="1"/>
    <col min="9" max="9" width="34" bestFit="1" customWidth="1"/>
    <col min="10" max="10" width="22.1796875" bestFit="1" customWidth="1"/>
    <col min="11" max="14" width="13.1796875" bestFit="1" customWidth="1"/>
    <col min="15" max="15" width="25.81640625" customWidth="1"/>
    <col min="16" max="16" width="11.54296875" bestFit="1" customWidth="1"/>
    <col min="17" max="17" width="24.81640625" bestFit="1" customWidth="1"/>
    <col min="18" max="18" width="103.1796875" bestFit="1" customWidth="1"/>
    <col min="19" max="19" width="65" bestFit="1" customWidth="1"/>
  </cols>
  <sheetData>
    <row r="1" spans="1:19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5">
      <c r="A2" s="4" t="s">
        <v>950</v>
      </c>
      <c r="B2" s="4" t="s">
        <v>949</v>
      </c>
      <c r="C2" s="4" t="s">
        <v>401</v>
      </c>
      <c r="D2" s="6" t="s">
        <v>951</v>
      </c>
      <c r="E2" s="6" t="s">
        <v>936</v>
      </c>
      <c r="F2" s="5" t="str">
        <f>CONCATENATE(B2," (",C2,", ",D2,", ","D2-PAK)")</f>
        <v>BT152B-400R (400 V, 13 A, D2-PAK)</v>
      </c>
      <c r="G2" s="6" t="s">
        <v>22</v>
      </c>
      <c r="H2" s="4" t="s">
        <v>948</v>
      </c>
      <c r="I2" s="6" t="s">
        <v>21</v>
      </c>
      <c r="J2" s="4" t="s">
        <v>947</v>
      </c>
      <c r="K2" s="4"/>
      <c r="L2" s="4"/>
      <c r="M2" s="4"/>
      <c r="N2" s="4"/>
      <c r="O2" s="4" t="s">
        <v>952</v>
      </c>
      <c r="P2" s="4" t="s">
        <v>953</v>
      </c>
      <c r="Q2" s="4" t="str">
        <f>CONCATENATE(B2," Thyristors")</f>
        <v>BT152B-400R Thyristors</v>
      </c>
      <c r="R2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2" s="7" t="str">
        <f>CONCATENATE("Thyristor ", B2," (",C2,", ",D2,", ",J2,", ",P2,")")</f>
        <v>Thyristor BT152B-400R (400 V, 13 A, D2-PAK THYRISTOR (KGA), WeEn Semi)</v>
      </c>
    </row>
    <row r="3" spans="1:19" x14ac:dyDescent="0.35">
      <c r="A3" s="4" t="s">
        <v>954</v>
      </c>
      <c r="B3" s="4" t="s">
        <v>956</v>
      </c>
      <c r="C3" s="4" t="s">
        <v>402</v>
      </c>
      <c r="D3" s="6" t="s">
        <v>951</v>
      </c>
      <c r="E3" s="6" t="s">
        <v>936</v>
      </c>
      <c r="F3" s="5" t="str">
        <f>CONCATENATE(B3," (",C3,", ",D3,", ","D2-PAK)")</f>
        <v>BT152B-600R (600 V, 13 A, D2-PAK)</v>
      </c>
      <c r="G3" s="6" t="s">
        <v>22</v>
      </c>
      <c r="H3" s="4" t="s">
        <v>948</v>
      </c>
      <c r="I3" s="6" t="s">
        <v>21</v>
      </c>
      <c r="J3" s="4" t="s">
        <v>947</v>
      </c>
      <c r="K3" s="4"/>
      <c r="L3" s="4"/>
      <c r="M3" s="4"/>
      <c r="N3" s="4"/>
      <c r="O3" s="4" t="s">
        <v>958</v>
      </c>
      <c r="P3" s="4" t="s">
        <v>953</v>
      </c>
      <c r="Q3" s="4" t="str">
        <f>CONCATENATE(B3," Thyristors")</f>
        <v>BT152B-600R Thyristors</v>
      </c>
      <c r="R3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3" s="7" t="str">
        <f>CONCATENATE("Thyristor ", B3," (",C3,", ",D3,", ",J3,", ",P3,")")</f>
        <v>Thyristor BT152B-600R (600 V, 13 A, D2-PAK THYRISTOR (KGA), WeEn Semi)</v>
      </c>
    </row>
    <row r="4" spans="1:19" x14ac:dyDescent="0.35">
      <c r="A4" s="4" t="s">
        <v>955</v>
      </c>
      <c r="B4" s="4" t="s">
        <v>957</v>
      </c>
      <c r="C4" s="4" t="s">
        <v>518</v>
      </c>
      <c r="D4" s="6" t="s">
        <v>951</v>
      </c>
      <c r="E4" s="6" t="s">
        <v>936</v>
      </c>
      <c r="F4" s="5" t="str">
        <f>CONCATENATE(B4," (",C4,", ",D4,", ","D2-PAK)")</f>
        <v>BT152B-800R (800 V, 13 A, D2-PAK)</v>
      </c>
      <c r="G4" s="6" t="s">
        <v>22</v>
      </c>
      <c r="H4" s="4" t="s">
        <v>948</v>
      </c>
      <c r="I4" s="6" t="s">
        <v>21</v>
      </c>
      <c r="J4" s="4" t="s">
        <v>947</v>
      </c>
      <c r="K4" s="4"/>
      <c r="L4" s="4"/>
      <c r="M4" s="4"/>
      <c r="N4" s="4"/>
      <c r="O4" s="4" t="s">
        <v>959</v>
      </c>
      <c r="P4" s="4" t="s">
        <v>953</v>
      </c>
      <c r="Q4" s="4" t="str">
        <f>CONCATENATE(B4," Thyristors")</f>
        <v>BT152B-800R Thyristors</v>
      </c>
      <c r="R4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4" s="7" t="str">
        <f>CONCATENATE("Thyristor ", B4," (",C4,", ",D4,", ",J4,", ",P4,")")</f>
        <v>Thyristor BT152B-800R (800 V, 13 A, D2-PAK THYRISTOR (KGA), WeEn Semi)</v>
      </c>
    </row>
    <row r="5" spans="1:19" x14ac:dyDescent="0.35">
      <c r="A5" s="4" t="s">
        <v>1044</v>
      </c>
      <c r="B5" s="4" t="s">
        <v>1047</v>
      </c>
      <c r="C5" s="4" t="s">
        <v>402</v>
      </c>
      <c r="D5" s="6" t="s">
        <v>1045</v>
      </c>
      <c r="E5" s="6" t="s">
        <v>1046</v>
      </c>
      <c r="F5" s="5" t="str">
        <f>CONCATENATE(B5," (",C5,", ",D5,", ","D2-PAK)")</f>
        <v>MCR100-8 (600 V, 0.8 A, D2-PAK)</v>
      </c>
      <c r="G5" s="6" t="s">
        <v>22</v>
      </c>
      <c r="H5" s="4" t="s">
        <v>948</v>
      </c>
      <c r="I5" s="6" t="s">
        <v>21</v>
      </c>
      <c r="J5" s="4" t="s">
        <v>1048</v>
      </c>
      <c r="K5" s="4"/>
      <c r="L5" s="4"/>
      <c r="M5" s="4"/>
      <c r="N5" s="4"/>
      <c r="O5" s="4" t="s">
        <v>1047</v>
      </c>
      <c r="P5" s="4" t="s">
        <v>1049</v>
      </c>
      <c r="Q5" s="4" t="str">
        <f>CONCATENATE(B5," Thyristors")</f>
        <v>MCR100-8 Thyristors</v>
      </c>
      <c r="R5" t="str">
        <f ca="1">CONCATENATE(LEFT(CELL("имяфайла"), FIND("[",CELL("имяфайла"))-1),"DataSheet\","MCR100-8(KGO Semi).pdf")</f>
        <v>C:\Altium Libraries\Discrete Semiconductors Library\DataSheet\MCR100-8(KGO Semi).pdf</v>
      </c>
      <c r="S5" s="7" t="str">
        <f>CONCATENATE("Thyristor ", B5," (",C5,", ",D5,", ",J5,", ",P5,")")</f>
        <v>Thyristor MCR100-8 (600 V, 0.8 A, TO-92 (100mil), KGO Semi)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A22" sqref="A22"/>
    </sheetView>
  </sheetViews>
  <sheetFormatPr defaultRowHeight="14.5" x14ac:dyDescent="0.35"/>
  <cols>
    <col min="2" max="2" width="19.90625" bestFit="1" customWidth="1"/>
    <col min="3" max="3" width="7.1796875" bestFit="1" customWidth="1"/>
    <col min="4" max="4" width="8" bestFit="1" customWidth="1"/>
    <col min="5" max="5" width="12.81640625" bestFit="1" customWidth="1"/>
    <col min="6" max="6" width="37.81640625" bestFit="1" customWidth="1"/>
    <col min="7" max="7" width="67" bestFit="1" customWidth="1"/>
    <col min="8" max="8" width="38.1796875" bestFit="1" customWidth="1"/>
    <col min="9" max="9" width="20.36328125" bestFit="1" customWidth="1"/>
    <col min="10" max="10" width="38" bestFit="1" customWidth="1"/>
    <col min="11" max="11" width="37.81640625" style="9" bestFit="1" customWidth="1"/>
    <col min="12" max="12" width="22" bestFit="1" customWidth="1"/>
    <col min="13" max="13" width="11.54296875" bestFit="1" customWidth="1"/>
    <col min="14" max="14" width="45.81640625" bestFit="1" customWidth="1"/>
    <col min="15" max="15" width="112.1796875" bestFit="1" customWidth="1"/>
    <col min="16" max="16" width="78.81640625" bestFit="1" customWidth="1"/>
    <col min="17" max="17" width="91.54296875" customWidth="1"/>
    <col min="18" max="18" width="45.1796875" bestFit="1" customWidth="1"/>
  </cols>
  <sheetData>
    <row r="1" spans="1:16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17</v>
      </c>
      <c r="F1" s="2" t="s">
        <v>929</v>
      </c>
      <c r="G1" s="2" t="s">
        <v>1</v>
      </c>
      <c r="H1" s="2" t="s">
        <v>2</v>
      </c>
      <c r="I1" s="2" t="s">
        <v>3</v>
      </c>
      <c r="J1" s="2" t="s">
        <v>4</v>
      </c>
      <c r="K1" s="8" t="s">
        <v>5</v>
      </c>
      <c r="L1" s="3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35">
      <c r="A2" s="4" t="s">
        <v>15</v>
      </c>
      <c r="B2" s="4" t="s">
        <v>532</v>
      </c>
      <c r="C2" s="4" t="s">
        <v>18</v>
      </c>
      <c r="D2" s="4" t="s">
        <v>16</v>
      </c>
      <c r="E2" s="4" t="s">
        <v>19</v>
      </c>
      <c r="F2" s="4" t="s">
        <v>941</v>
      </c>
      <c r="G2" s="5" t="str">
        <f t="shared" ref="G2:G8" si="0">CONCATENATE(B2," (",C2,", ",D2,", ",E2,", ",K2,")")</f>
        <v>IRF8788 (30 V, 24 A, 2.8 mOh, SO-8 MOSFET)</v>
      </c>
      <c r="H2" s="6" t="s">
        <v>22</v>
      </c>
      <c r="I2" s="4" t="s">
        <v>24</v>
      </c>
      <c r="J2" s="6" t="s">
        <v>21</v>
      </c>
      <c r="K2" s="4" t="s">
        <v>23</v>
      </c>
      <c r="L2" s="4" t="s">
        <v>20</v>
      </c>
      <c r="M2" s="4" t="s">
        <v>14</v>
      </c>
      <c r="N2" s="5" t="str">
        <f t="shared" ref="N2:N8" si="1">CONCATENATE(B2," HEXFET Power MOSFET")</f>
        <v>IRF8788 HEXFET Power MOSFET</v>
      </c>
      <c r="O2" t="str">
        <f ca="1">CONCATENATE(LEFT(CELL("имяфайла"), FIND("[",CELL("имяфайла"))-1),"DataSheet\","IRF8788PBF-1(INF).pdf")</f>
        <v>C:\Altium Libraries\Discrete Semiconductors Library\DataSheet\IRF8788PBF-1(INF).pdf</v>
      </c>
      <c r="P2" s="7" t="str">
        <f>CONCATENATE("MOSFET ", B2," (",C2,", ",D2,", ",E2,", ",K2,", ",M2,")")</f>
        <v>MOSFET IRF8788 (30 V, 24 A, 2.8 mOh, SO-8 MOSFET, IRF)</v>
      </c>
    </row>
    <row r="3" spans="1:16" x14ac:dyDescent="0.35">
      <c r="A3" s="4" t="s">
        <v>25</v>
      </c>
      <c r="B3" s="4" t="s">
        <v>533</v>
      </c>
      <c r="C3" s="4" t="s">
        <v>26</v>
      </c>
      <c r="D3" s="4" t="s">
        <v>28</v>
      </c>
      <c r="E3" s="4" t="s">
        <v>27</v>
      </c>
      <c r="F3" s="4" t="s">
        <v>941</v>
      </c>
      <c r="G3" s="5" t="str">
        <f t="shared" si="0"/>
        <v>IRF7820 (200 V, 3.7 A, 78 mOh, SO-8 MOSFET)</v>
      </c>
      <c r="H3" s="6" t="s">
        <v>22</v>
      </c>
      <c r="I3" s="4" t="s">
        <v>24</v>
      </c>
      <c r="J3" s="6" t="s">
        <v>21</v>
      </c>
      <c r="K3" s="4" t="s">
        <v>23</v>
      </c>
      <c r="L3" s="4" t="s">
        <v>29</v>
      </c>
      <c r="M3" s="4" t="s">
        <v>14</v>
      </c>
      <c r="N3" s="5" t="str">
        <f t="shared" si="1"/>
        <v>IRF7820 HEXFET Power MOSFET</v>
      </c>
      <c r="O3" t="str">
        <f ca="1">CONCATENATE(LEFT(CELL("имяфайла"), FIND("[",CELL("имяфайла"))-1),"DataSheet\","IRF7820PBF(INF).pdf")</f>
        <v>C:\Altium Libraries\Discrete Semiconductors Library\DataSheet\IRF7820PBF(INF).pdf</v>
      </c>
      <c r="P3" s="7" t="str">
        <f t="shared" ref="P3:P8" si="2">CONCATENATE("MOSFET ", B3," (",C3,", ",D3,", ",E3,", ",K3,", ",M3,")")</f>
        <v>MOSFET IRF7820 (200 V, 3.7 A, 78 mOh, SO-8 MOSFET, IRF)</v>
      </c>
    </row>
    <row r="4" spans="1:16" x14ac:dyDescent="0.35">
      <c r="A4" s="4" t="s">
        <v>30</v>
      </c>
      <c r="B4" s="4" t="s">
        <v>534</v>
      </c>
      <c r="C4" s="4" t="s">
        <v>26</v>
      </c>
      <c r="D4" s="4" t="s">
        <v>32</v>
      </c>
      <c r="E4" s="4" t="s">
        <v>33</v>
      </c>
      <c r="F4" s="4" t="s">
        <v>941</v>
      </c>
      <c r="G4" s="5" t="str">
        <f t="shared" si="0"/>
        <v>IRF7450 (200 V, 2.5 A, 170 mOh, SO-8 MOSFET)</v>
      </c>
      <c r="H4" s="6" t="s">
        <v>22</v>
      </c>
      <c r="I4" s="4" t="s">
        <v>24</v>
      </c>
      <c r="J4" s="6" t="s">
        <v>21</v>
      </c>
      <c r="K4" s="4" t="s">
        <v>23</v>
      </c>
      <c r="L4" s="4" t="s">
        <v>31</v>
      </c>
      <c r="M4" s="4" t="s">
        <v>14</v>
      </c>
      <c r="N4" s="5" t="str">
        <f t="shared" si="1"/>
        <v>IRF7450 HEXFET Power MOSFET</v>
      </c>
      <c r="O4" t="str">
        <f ca="1">CONCATENATE(LEFT(CELL("имяфайла"), FIND("[",CELL("имяфайла"))-1),"DataSheet\","IRF7450PBF(INF).pdf")</f>
        <v>C:\Altium Libraries\Discrete Semiconductors Library\DataSheet\IRF7450PBF(INF).pdf</v>
      </c>
      <c r="P4" s="7" t="str">
        <f t="shared" si="2"/>
        <v>MOSFET IRF7450 (200 V, 2.5 A, 170 mOh, SO-8 MOSFET, IRF)</v>
      </c>
    </row>
    <row r="5" spans="1:16" x14ac:dyDescent="0.35">
      <c r="A5" s="4" t="s">
        <v>34</v>
      </c>
      <c r="B5" s="4" t="s">
        <v>535</v>
      </c>
      <c r="C5" s="4" t="s">
        <v>26</v>
      </c>
      <c r="D5" s="4" t="s">
        <v>16</v>
      </c>
      <c r="E5" s="4" t="s">
        <v>35</v>
      </c>
      <c r="F5" s="4" t="s">
        <v>935</v>
      </c>
      <c r="G5" s="5" t="str">
        <f t="shared" si="0"/>
        <v>IRFR4620 (200 V, 24 A, 64 mOh, D-PAK MOSFET)</v>
      </c>
      <c r="H5" s="6" t="s">
        <v>22</v>
      </c>
      <c r="I5" s="4" t="s">
        <v>24</v>
      </c>
      <c r="J5" s="6" t="s">
        <v>21</v>
      </c>
      <c r="K5" s="4" t="s">
        <v>37</v>
      </c>
      <c r="L5" s="4" t="s">
        <v>36</v>
      </c>
      <c r="M5" s="4" t="s">
        <v>14</v>
      </c>
      <c r="N5" s="5" t="str">
        <f t="shared" si="1"/>
        <v>IRFR4620 HEXFET Power MOSFET</v>
      </c>
      <c r="O5" t="str">
        <f ca="1">CONCATENATE(LEFT(CELL("имяфайла"), FIND("[",CELL("имяфайла"))-1),"DataSheet\","IRFR4620PBF(INF).pdf")</f>
        <v>C:\Altium Libraries\Discrete Semiconductors Library\DataSheet\IRFR4620PBF(INF).pdf</v>
      </c>
      <c r="P5" s="7" t="str">
        <f t="shared" si="2"/>
        <v>MOSFET IRFR4620 (200 V, 24 A, 64 mOh, D-PAK MOSFET, IRF)</v>
      </c>
    </row>
    <row r="6" spans="1:16" x14ac:dyDescent="0.35">
      <c r="A6" s="4" t="s">
        <v>39</v>
      </c>
      <c r="B6" s="4" t="s">
        <v>536</v>
      </c>
      <c r="C6" s="4" t="s">
        <v>18</v>
      </c>
      <c r="D6" s="4" t="s">
        <v>528</v>
      </c>
      <c r="E6" s="4" t="s">
        <v>529</v>
      </c>
      <c r="F6" s="4" t="s">
        <v>935</v>
      </c>
      <c r="G6" s="5" t="str">
        <f>CONCATENATE(B6," (",C6,", ",D6,", ",E6,", ",K6,")")</f>
        <v>IRFR8314 (30 V, 179 A, 2.2 mOh, D-PAK MOSFET)</v>
      </c>
      <c r="H6" s="6" t="s">
        <v>22</v>
      </c>
      <c r="I6" s="4" t="s">
        <v>24</v>
      </c>
      <c r="J6" s="6" t="s">
        <v>21</v>
      </c>
      <c r="K6" s="4" t="s">
        <v>37</v>
      </c>
      <c r="L6" s="4" t="s">
        <v>530</v>
      </c>
      <c r="M6" s="4" t="s">
        <v>14</v>
      </c>
      <c r="N6" s="5" t="str">
        <f>CONCATENATE(B6," HEXFET Power MOSFET")</f>
        <v>IRFR8314 HEXFET Power MOSFET</v>
      </c>
      <c r="O6" t="str">
        <f ca="1">CONCATENATE(LEFT(CELL("имяфайла"), FIND("[",CELL("имяфайла"))-1),"DataSheet\","IRFR8314PBF(INF).pdf")</f>
        <v>C:\Altium Libraries\Discrete Semiconductors Library\DataSheet\IRFR8314PBF(INF).pdf</v>
      </c>
      <c r="P6" s="7" t="str">
        <f>CONCATENATE("MOSFET ", B6," (",C6,", ",D6,", ",E6,", ",K6,", ",M6,")")</f>
        <v>MOSFET IRFR8314 (30 V, 179 A, 2.2 mOh, D-PAK MOSFET, IRF)</v>
      </c>
    </row>
    <row r="7" spans="1:16" x14ac:dyDescent="0.35">
      <c r="A7" s="4" t="s">
        <v>493</v>
      </c>
      <c r="B7" s="4" t="s">
        <v>531</v>
      </c>
      <c r="C7" s="4" t="s">
        <v>40</v>
      </c>
      <c r="D7" s="4" t="s">
        <v>41</v>
      </c>
      <c r="E7" s="4" t="s">
        <v>42</v>
      </c>
      <c r="F7" s="4" t="s">
        <v>936</v>
      </c>
      <c r="G7" s="5" t="str">
        <f t="shared" si="0"/>
        <v>IRFS4115 (150 V, 99 A, 10.3 mOh, D2-PAK MOSFET)</v>
      </c>
      <c r="H7" s="6" t="s">
        <v>22</v>
      </c>
      <c r="I7" s="4" t="s">
        <v>24</v>
      </c>
      <c r="J7" s="6" t="s">
        <v>21</v>
      </c>
      <c r="K7" s="4" t="s">
        <v>43</v>
      </c>
      <c r="L7" s="4" t="s">
        <v>44</v>
      </c>
      <c r="M7" s="4" t="s">
        <v>14</v>
      </c>
      <c r="N7" s="5" t="str">
        <f>CONCATENATE(B7," HEXFET Power MOSFET")</f>
        <v>IRFS4115 HEXFET Power MOSFET</v>
      </c>
      <c r="O7" t="str">
        <f ca="1">CONCATENATE(LEFT(CELL("имяфайла"), FIND("[",CELL("имяфайла"))-1),"DataSheet\","IRFS4115PBF(INF).pdf")</f>
        <v>C:\Altium Libraries\Discrete Semiconductors Library\DataSheet\IRFS4115PBF(INF).pdf</v>
      </c>
      <c r="P7" s="7" t="str">
        <f t="shared" si="2"/>
        <v>MOSFET IRFS4115 (150 V, 99 A, 10.3 mOh, D2-PAK MOSFET, IRF)</v>
      </c>
    </row>
    <row r="8" spans="1:16" x14ac:dyDescent="0.35">
      <c r="A8" s="4" t="s">
        <v>527</v>
      </c>
      <c r="B8" s="4" t="s">
        <v>498</v>
      </c>
      <c r="C8" s="4" t="s">
        <v>494</v>
      </c>
      <c r="D8" s="4" t="s">
        <v>495</v>
      </c>
      <c r="E8" s="4" t="s">
        <v>496</v>
      </c>
      <c r="F8" s="4" t="s">
        <v>936</v>
      </c>
      <c r="G8" s="5" t="str">
        <f t="shared" si="0"/>
        <v>PB600N25N3 (250 V, 25 A, 60 mOh, D2-PAK MOSFET)</v>
      </c>
      <c r="H8" s="6" t="s">
        <v>22</v>
      </c>
      <c r="I8" s="4" t="s">
        <v>24</v>
      </c>
      <c r="J8" s="6" t="s">
        <v>21</v>
      </c>
      <c r="K8" s="4" t="s">
        <v>43</v>
      </c>
      <c r="L8" s="4" t="s">
        <v>497</v>
      </c>
      <c r="M8" s="4" t="s">
        <v>372</v>
      </c>
      <c r="N8" s="5" t="str">
        <f t="shared" si="1"/>
        <v>PB600N25N3 HEXFET Power MOSFET</v>
      </c>
      <c r="O8" t="str">
        <f ca="1">CONCATENATE(LEFT(CELL("имяфайла"), FIND("[",CELL("имяфайла"))-1),"DataSheet\","IPx600N25N3_G(INF).pdf")</f>
        <v>C:\Altium Libraries\Discrete Semiconductors Library\DataSheet\IPx600N25N3_G(INF).pdf</v>
      </c>
      <c r="P8" s="7" t="str">
        <f t="shared" si="2"/>
        <v>MOSFET PB600N25N3 (250 V, 25 A, 60 mOh, D2-PAK MOSFET, INF)</v>
      </c>
    </row>
    <row r="9" spans="1:16" x14ac:dyDescent="0.35">
      <c r="A9" s="4" t="s">
        <v>666</v>
      </c>
      <c r="B9" s="4" t="s">
        <v>667</v>
      </c>
      <c r="C9" s="4" t="s">
        <v>668</v>
      </c>
      <c r="D9" s="4" t="s">
        <v>670</v>
      </c>
      <c r="E9" s="4" t="s">
        <v>669</v>
      </c>
      <c r="F9" s="4" t="s">
        <v>936</v>
      </c>
      <c r="G9" s="5" t="str">
        <f t="shared" ref="G9:G14" si="3">CONCATENATE(B9," (",C9,", ",D9,", ",E9,", ",K9,")")</f>
        <v>IRFS3306 (60 V, 160 A, 3.3 mOh, D2-PAK MOSFET)</v>
      </c>
      <c r="H9" s="6" t="s">
        <v>22</v>
      </c>
      <c r="I9" s="4" t="s">
        <v>24</v>
      </c>
      <c r="J9" s="6" t="s">
        <v>21</v>
      </c>
      <c r="K9" s="4" t="s">
        <v>43</v>
      </c>
      <c r="L9" s="4" t="s">
        <v>671</v>
      </c>
      <c r="M9" s="4" t="s">
        <v>372</v>
      </c>
      <c r="N9" s="5" t="str">
        <f>CONCATENATE(B9," HEXFET Power MOSFET")</f>
        <v>IRFS3306 HEXFET Power MOSFET</v>
      </c>
      <c r="O9" t="str">
        <f ca="1">CONCATENATE(LEFT(CELL("имяфайла"), FIND("[",CELL("имяфайла"))-1),"DataSheet\","IRFS3306PBF(INF).pdf")</f>
        <v>C:\Altium Libraries\Discrete Semiconductors Library\DataSheet\IRFS3306PBF(INF).pdf</v>
      </c>
      <c r="P9" s="7" t="str">
        <f t="shared" ref="P9:P14" si="4">CONCATENATE("MOSFET ", B9," (",C9,", ",D9,", ",E9,", ",K9,", ",M9,")")</f>
        <v>MOSFET IRFS3306 (60 V, 160 A, 3.3 mOh, D2-PAK MOSFET, INF)</v>
      </c>
    </row>
    <row r="10" spans="1:16" x14ac:dyDescent="0.35">
      <c r="A10" s="4" t="s">
        <v>693</v>
      </c>
      <c r="B10" s="4" t="s">
        <v>694</v>
      </c>
      <c r="C10" s="4" t="s">
        <v>40</v>
      </c>
      <c r="D10" s="4" t="s">
        <v>695</v>
      </c>
      <c r="E10" s="4" t="s">
        <v>696</v>
      </c>
      <c r="F10" s="4" t="s">
        <v>697</v>
      </c>
      <c r="G10" s="5" t="str">
        <f t="shared" si="3"/>
        <v>BSC520N15NS3 (150 V, 21 A, 52 mOh, PG-TDSON-8)</v>
      </c>
      <c r="H10" s="6" t="s">
        <v>22</v>
      </c>
      <c r="I10" s="4" t="s">
        <v>24</v>
      </c>
      <c r="J10" s="6" t="s">
        <v>21</v>
      </c>
      <c r="K10" s="4" t="s">
        <v>697</v>
      </c>
      <c r="L10" s="4" t="s">
        <v>698</v>
      </c>
      <c r="M10" s="4" t="s">
        <v>372</v>
      </c>
      <c r="N10" s="5" t="str">
        <f>CONCATENATE(B10," OptiMOS™3 Power MOSFET")</f>
        <v>BSC520N15NS3 OptiMOS™3 Power MOSFET</v>
      </c>
      <c r="O10" t="str">
        <f ca="1">CONCATENATE(LEFT(CELL("имяфайла"), FIND("[",CELL("имяфайла"))-1),"DataSheet\","BSC520N15NS3 (INF).pdf")</f>
        <v>C:\Altium Libraries\Discrete Semiconductors Library\DataSheet\BSC520N15NS3 (INF).pdf</v>
      </c>
      <c r="P10" s="7" t="str">
        <f t="shared" si="4"/>
        <v>MOSFET BSC520N15NS3 (150 V, 21 A, 52 mOh, PG-TDSON-8, INF)</v>
      </c>
    </row>
    <row r="11" spans="1:16" x14ac:dyDescent="0.35">
      <c r="A11" s="4" t="s">
        <v>699</v>
      </c>
      <c r="B11" s="4" t="s">
        <v>701</v>
      </c>
      <c r="C11" s="4" t="s">
        <v>18</v>
      </c>
      <c r="D11" s="4" t="s">
        <v>521</v>
      </c>
      <c r="E11" s="4" t="s">
        <v>700</v>
      </c>
      <c r="F11" s="4" t="s">
        <v>697</v>
      </c>
      <c r="G11" s="5" t="str">
        <f t="shared" si="3"/>
        <v>BSZ086P03NS3 G (30 V, 40 A, 8.6 mOh, PG-TDSON-8)</v>
      </c>
      <c r="H11" s="6" t="s">
        <v>22</v>
      </c>
      <c r="I11" s="4" t="s">
        <v>702</v>
      </c>
      <c r="J11" s="6" t="s">
        <v>21</v>
      </c>
      <c r="K11" s="4" t="s">
        <v>697</v>
      </c>
      <c r="L11" s="4" t="s">
        <v>703</v>
      </c>
      <c r="M11" s="4" t="s">
        <v>372</v>
      </c>
      <c r="N11" s="5" t="str">
        <f>CONCATENATE(B11," OptiMOS™3 Power MOSFET")</f>
        <v>BSZ086P03NS3 G OptiMOS™3 Power MOSFET</v>
      </c>
      <c r="O11" t="str">
        <f ca="1">CONCATENATE(LEFT(CELL("имяфайла"), FIND("[",CELL("имяфайла"))-1),"DataSheet\","BSZ086P03NS3_G(INF).pdf")</f>
        <v>C:\Altium Libraries\Discrete Semiconductors Library\DataSheet\BSZ086P03NS3_G(INF).pdf</v>
      </c>
      <c r="P11" s="7" t="str">
        <f t="shared" si="4"/>
        <v>MOSFET BSZ086P03NS3 G (30 V, 40 A, 8.6 mOh, PG-TDSON-8, INF)</v>
      </c>
    </row>
    <row r="12" spans="1:16" x14ac:dyDescent="0.35">
      <c r="A12" s="4" t="s">
        <v>704</v>
      </c>
      <c r="B12" s="4" t="s">
        <v>707</v>
      </c>
      <c r="C12" s="4" t="s">
        <v>92</v>
      </c>
      <c r="D12" s="4" t="s">
        <v>705</v>
      </c>
      <c r="E12" s="4" t="s">
        <v>706</v>
      </c>
      <c r="F12" s="4" t="s">
        <v>936</v>
      </c>
      <c r="G12" s="5" t="str">
        <f t="shared" si="3"/>
        <v>IPB80P04P4L-08 (40 V, 80 A, 6.8 mOh, D2-PAK MOSFET)</v>
      </c>
      <c r="H12" s="6" t="s">
        <v>22</v>
      </c>
      <c r="I12" s="4" t="s">
        <v>702</v>
      </c>
      <c r="J12" s="6" t="s">
        <v>21</v>
      </c>
      <c r="K12" s="4" t="s">
        <v>43</v>
      </c>
      <c r="L12" s="4" t="s">
        <v>708</v>
      </c>
      <c r="M12" s="4" t="s">
        <v>372</v>
      </c>
      <c r="N12" s="5" t="str">
        <f>CONCATENATE(B12," OptiMOS™3 Power MOSFET")</f>
        <v>IPB80P04P4L-08 OptiMOS™3 Power MOSFET</v>
      </c>
      <c r="O12" t="str">
        <f ca="1">CONCATENATE(LEFT(CELL("имяфайла"), FIND("[",CELL("имяфайла"))-1),"DataSheet\","IPB80P04P4L-08(INF).pdf")</f>
        <v>C:\Altium Libraries\Discrete Semiconductors Library\DataSheet\IPB80P04P4L-08(INF).pdf</v>
      </c>
      <c r="P12" s="7" t="str">
        <f t="shared" si="4"/>
        <v>MOSFET IPB80P04P4L-08 (40 V, 80 A, 6.8 mOh, D2-PAK MOSFET, INF)</v>
      </c>
    </row>
    <row r="13" spans="1:16" x14ac:dyDescent="0.35">
      <c r="A13" s="4" t="s">
        <v>974</v>
      </c>
      <c r="B13" s="4" t="s">
        <v>975</v>
      </c>
      <c r="C13" s="4" t="s">
        <v>26</v>
      </c>
      <c r="D13" s="28" t="s">
        <v>978</v>
      </c>
      <c r="E13" s="4" t="s">
        <v>976</v>
      </c>
      <c r="F13" s="4" t="s">
        <v>697</v>
      </c>
      <c r="G13" s="5" t="str">
        <f t="shared" si="3"/>
        <v>BSC22DN20NS3 G (200 V, 7A, 225 mOh, PG-TDSON-8)</v>
      </c>
      <c r="H13" s="6" t="s">
        <v>22</v>
      </c>
      <c r="I13" s="4" t="s">
        <v>24</v>
      </c>
      <c r="J13" s="6" t="s">
        <v>21</v>
      </c>
      <c r="K13" s="4" t="s">
        <v>697</v>
      </c>
      <c r="L13" s="4" t="s">
        <v>977</v>
      </c>
      <c r="M13" s="4" t="s">
        <v>372</v>
      </c>
      <c r="N13" s="5" t="str">
        <f>CONCATENATE(B13," OptiMOS™3 Power MOSFET")</f>
        <v>BSC22DN20NS3 G OptiMOS™3 Power MOSFET</v>
      </c>
      <c r="O13" t="str">
        <f ca="1">CONCATENATE(LEFT(CELL("имяфайла"), FIND("[",CELL("имяфайла"))-1),"DataSheet\","BSC22DN20NS3 G(INF).pdf")</f>
        <v>C:\Altium Libraries\Discrete Semiconductors Library\DataSheet\BSC22DN20NS3 G(INF).pdf</v>
      </c>
      <c r="P13" s="7" t="str">
        <f t="shared" si="4"/>
        <v>MOSFET BSC22DN20NS3 G (200 V, 7A, 225 mOh, PG-TDSON-8, INF)</v>
      </c>
    </row>
    <row r="14" spans="1:16" x14ac:dyDescent="0.35">
      <c r="A14" s="4" t="s">
        <v>1016</v>
      </c>
      <c r="B14" s="4" t="s">
        <v>1017</v>
      </c>
      <c r="C14" s="4" t="s">
        <v>18</v>
      </c>
      <c r="D14" s="28" t="s">
        <v>1028</v>
      </c>
      <c r="E14" s="4" t="s">
        <v>1018</v>
      </c>
      <c r="F14" s="4" t="s">
        <v>1019</v>
      </c>
      <c r="G14" s="5" t="str">
        <f t="shared" si="3"/>
        <v>BSZ0901NS (30 V, 145 A, 2 mOh, PG-TSDSON-8)</v>
      </c>
      <c r="H14" s="6" t="s">
        <v>22</v>
      </c>
      <c r="I14" s="4" t="s">
        <v>24</v>
      </c>
      <c r="J14" s="6" t="s">
        <v>21</v>
      </c>
      <c r="K14" s="4" t="s">
        <v>1019</v>
      </c>
      <c r="L14" s="4" t="s">
        <v>1020</v>
      </c>
      <c r="M14" s="4" t="s">
        <v>372</v>
      </c>
      <c r="N14" s="5" t="str">
        <f>CONCATENATE(B14," OptiMOS™ Power MOSFET, 30V")</f>
        <v>BSZ0901NS OptiMOS™ Power MOSFET, 30V</v>
      </c>
      <c r="O14" t="str">
        <f ca="1">CONCATENATE(LEFT(CELL("имяфайла"), FIND("[",CELL("имяфайла"))-1),"DataSheet\","BSZ0901NS(INF).pdf")</f>
        <v>C:\Altium Libraries\Discrete Semiconductors Library\DataSheet\BSZ0901NS(INF).pdf</v>
      </c>
      <c r="P14" s="7" t="str">
        <f t="shared" si="4"/>
        <v>MOSFET BSZ0901NS (30 V, 145 A, 2 mOh, PG-TSDSON-8, INF)</v>
      </c>
    </row>
    <row r="15" spans="1:16" x14ac:dyDescent="0.35">
      <c r="A15" s="4" t="s">
        <v>1025</v>
      </c>
      <c r="B15" s="4" t="s">
        <v>1026</v>
      </c>
      <c r="C15" s="4" t="s">
        <v>26</v>
      </c>
      <c r="D15" s="28" t="s">
        <v>1027</v>
      </c>
      <c r="E15" s="4" t="s">
        <v>1029</v>
      </c>
      <c r="F15" s="4" t="s">
        <v>1030</v>
      </c>
      <c r="G15" s="5" t="str">
        <f t="shared" ref="G15" si="5">CONCATENATE(B15," (",C15,", ",D15,", ",E15,", ",K15,")")</f>
        <v>IRFP260N (200 V, 50 A, 40 mOh, TO-247AC MOSFET mounted in cutout PCB)</v>
      </c>
      <c r="H15" s="6" t="s">
        <v>22</v>
      </c>
      <c r="I15" s="4" t="s">
        <v>24</v>
      </c>
      <c r="J15" s="6" t="s">
        <v>21</v>
      </c>
      <c r="K15" s="4" t="s">
        <v>1030</v>
      </c>
      <c r="L15" s="4" t="s">
        <v>1031</v>
      </c>
      <c r="M15" s="4" t="s">
        <v>14</v>
      </c>
      <c r="N15" s="5" t="str">
        <f>CONCATENATE(B15," HEXFET Power MOSFET")</f>
        <v>IRFP260N HEXFET Power MOSFET</v>
      </c>
      <c r="O15" t="str">
        <f ca="1">CONCATENATE(LEFT(CELL("имяфайла"), FIND("[",CELL("имяфайла"))-1),"DataSheet\","IRFP260N(IRF).pdf")</f>
        <v>C:\Altium Libraries\Discrete Semiconductors Library\DataSheet\IRFP260N(IRF).pdf</v>
      </c>
      <c r="P15" s="7" t="str">
        <f t="shared" ref="P15" si="6">CONCATENATE("MOSFET ", B15," (",C15,", ",D15,", ",E15,", ",K15,", ",M15,")")</f>
        <v>MOSFET IRFP260N (200 V, 50 A, 40 mOh, TO-247AC MOSFET mounted in cutout PCB, IRF)</v>
      </c>
    </row>
    <row r="16" spans="1:16" x14ac:dyDescent="0.35">
      <c r="A16" s="4" t="s">
        <v>1032</v>
      </c>
      <c r="B16" s="4" t="s">
        <v>1033</v>
      </c>
      <c r="C16" s="4" t="s">
        <v>92</v>
      </c>
      <c r="D16" s="28" t="s">
        <v>1034</v>
      </c>
      <c r="E16" s="4" t="s">
        <v>1035</v>
      </c>
      <c r="F16" s="4" t="s">
        <v>1036</v>
      </c>
      <c r="G16" s="5" t="str">
        <f t="shared" ref="G16" si="7">CONCATENATE(B16," (",C16,", ",D16,", ",E16,", ",K16,")")</f>
        <v>IAUC60N04S6L045H (40 V, 60 A, 4,5 mOh, PG-TDSON-8-57)</v>
      </c>
      <c r="H16" s="6" t="s">
        <v>22</v>
      </c>
      <c r="I16" s="4" t="s">
        <v>1037</v>
      </c>
      <c r="J16" s="6" t="s">
        <v>21</v>
      </c>
      <c r="K16" s="4" t="s">
        <v>1036</v>
      </c>
      <c r="L16" s="4" t="s">
        <v>1033</v>
      </c>
      <c r="M16" s="4" t="s">
        <v>372</v>
      </c>
      <c r="N16" s="5" t="str">
        <f>CONCATENATE(B16," OptiMOS™- 6 Power-Transistor")</f>
        <v>IAUC60N04S6L045H OptiMOS™- 6 Power-Transistor</v>
      </c>
      <c r="O16" t="str">
        <f ca="1">CONCATENATE(LEFT(CELL("имяфайла"), FIND("[",CELL("имяфайла"))-1),"DataSheet\","IAUC60N04S6L045H (INF).pdf")</f>
        <v>C:\Altium Libraries\Discrete Semiconductors Library\DataSheet\IAUC60N04S6L045H (INF).pdf</v>
      </c>
      <c r="P16" s="7" t="str">
        <f t="shared" ref="P16" si="8">CONCATENATE("MOSFET ", B16," (",C16,", ",D16,", ",E16,", ",K16,", ",M16,")")</f>
        <v>MOSFET IAUC60N04S6L045H (40 V, 60 A, 4,5 mOh, PG-TDSON-8-57, INF)</v>
      </c>
    </row>
    <row r="17" spans="1:16" x14ac:dyDescent="0.35">
      <c r="A17" s="4" t="s">
        <v>1039</v>
      </c>
      <c r="B17" s="4" t="s">
        <v>1040</v>
      </c>
      <c r="C17" s="4" t="s">
        <v>18</v>
      </c>
      <c r="D17" s="28" t="s">
        <v>1042</v>
      </c>
      <c r="E17" s="4" t="s">
        <v>1041</v>
      </c>
      <c r="F17" s="4" t="s">
        <v>1038</v>
      </c>
      <c r="G17" s="5" t="str">
        <f t="shared" ref="G17" si="9">CONCATENATE(B17," (",C17,", ",D17,", ",E17,", ",K17,")")</f>
        <v>IRLML0030TRPbF (30 V, 5.3 A, 27 mOh, SOT23-3 MOSFET (GSD))</v>
      </c>
      <c r="H17" s="6" t="s">
        <v>22</v>
      </c>
      <c r="I17" s="4" t="s">
        <v>24</v>
      </c>
      <c r="J17" s="6" t="s">
        <v>21</v>
      </c>
      <c r="K17" s="4" t="s">
        <v>1043</v>
      </c>
      <c r="L17" s="4" t="s">
        <v>1040</v>
      </c>
      <c r="M17" s="4" t="s">
        <v>14</v>
      </c>
      <c r="N17" s="5" t="str">
        <f>CONCATENATE(B17,"  HEXFET Power MOSFET")</f>
        <v>IRLML0030TRPbF  HEXFET Power MOSFET</v>
      </c>
      <c r="O17" t="str">
        <f ca="1">CONCATENATE(LEFT(CELL("имяфайла"), FIND("[",CELL("имяфайла"))-1),"DataSheet\","IRLML0030TRPbF(INF).pdf")</f>
        <v>C:\Altium Libraries\Discrete Semiconductors Library\DataSheet\IRLML0030TRPbF(INF).pdf</v>
      </c>
      <c r="P17" s="7" t="str">
        <f t="shared" ref="P17" si="10">CONCATENATE("MOSFET ", B17," (",C17,", ",D17,", ",E17,", ",K17,", ",M17,")")</f>
        <v>MOSFET IRLML0030TRPbF (30 V, 5.3 A, 27 mOh, SOT23-3 MOSFET (GSD), IRF)</v>
      </c>
    </row>
    <row r="18" spans="1:16" x14ac:dyDescent="0.35">
      <c r="A18" s="4" t="s">
        <v>1050</v>
      </c>
      <c r="B18" s="4" t="s">
        <v>1052</v>
      </c>
      <c r="C18" s="4" t="s">
        <v>92</v>
      </c>
      <c r="D18" s="28" t="s">
        <v>1053</v>
      </c>
      <c r="E18" s="4" t="s">
        <v>1054</v>
      </c>
      <c r="F18" s="4" t="s">
        <v>1038</v>
      </c>
      <c r="G18" s="5" t="str">
        <f t="shared" ref="G18:G19" si="11">CONCATENATE(B18," (",C18,", ",D18,", ",E18,", ",K18,")")</f>
        <v>IRLML0040TRPbF (40 V, 3.6 A, 56 mOh, SOT23-3 MOSFET (GSD))</v>
      </c>
      <c r="H18" s="6" t="s">
        <v>22</v>
      </c>
      <c r="I18" s="4" t="s">
        <v>24</v>
      </c>
      <c r="J18" s="6" t="s">
        <v>21</v>
      </c>
      <c r="K18" s="4" t="s">
        <v>1043</v>
      </c>
      <c r="L18" s="4" t="s">
        <v>1052</v>
      </c>
      <c r="M18" s="4" t="s">
        <v>14</v>
      </c>
      <c r="N18" s="5" t="str">
        <f t="shared" ref="N18:N19" si="12">CONCATENATE(B18,"  HEXFET Power MOSFET")</f>
        <v>IRLML0040TRPbF  HEXFET Power MOSFET</v>
      </c>
      <c r="O18" t="str">
        <f ca="1">CONCATENATE(LEFT(CELL("имяфайла"), FIND("[",CELL("имяфайла"))-1),"DataSheet\","IRLML0040TRPbF(INF).pdf")</f>
        <v>C:\Altium Libraries\Discrete Semiconductors Library\DataSheet\IRLML0040TRPbF(INF).pdf</v>
      </c>
      <c r="P18" s="7" t="str">
        <f t="shared" ref="P18:P19" si="13">CONCATENATE("MOSFET ", B18," (",C18,", ",D18,", ",E18,", ",K18,", ",M18,")")</f>
        <v>MOSFET IRLML0040TRPbF (40 V, 3.6 A, 56 mOh, SOT23-3 MOSFET (GSD), IRF)</v>
      </c>
    </row>
    <row r="19" spans="1:16" x14ac:dyDescent="0.35">
      <c r="A19" s="4" t="s">
        <v>1051</v>
      </c>
      <c r="B19" s="4" t="s">
        <v>1055</v>
      </c>
      <c r="C19" s="4" t="s">
        <v>668</v>
      </c>
      <c r="D19" s="28" t="s">
        <v>1056</v>
      </c>
      <c r="E19" s="4" t="s">
        <v>1057</v>
      </c>
      <c r="F19" s="4" t="s">
        <v>1038</v>
      </c>
      <c r="G19" s="5" t="str">
        <f t="shared" si="11"/>
        <v>IRLML0060TRPbF (60 V, 2.7 A, 92 mOh, SOT23-3 MOSFET (GSD))</v>
      </c>
      <c r="H19" s="6" t="s">
        <v>22</v>
      </c>
      <c r="I19" s="4" t="s">
        <v>24</v>
      </c>
      <c r="J19" s="6" t="s">
        <v>21</v>
      </c>
      <c r="K19" s="4" t="s">
        <v>1043</v>
      </c>
      <c r="L19" s="4" t="s">
        <v>1055</v>
      </c>
      <c r="M19" s="4" t="s">
        <v>14</v>
      </c>
      <c r="N19" s="5" t="str">
        <f t="shared" si="12"/>
        <v>IRLML0060TRPbF  HEXFET Power MOSFET</v>
      </c>
      <c r="O19" t="str">
        <f ca="1">CONCATENATE(LEFT(CELL("имяфайла"), FIND("[",CELL("имяфайла"))-1),"DataSheet\","IRLML0060TRPbF(INF).pdf")</f>
        <v>C:\Altium Libraries\Discrete Semiconductors Library\DataSheet\IRLML0060TRPbF(INF).pdf</v>
      </c>
      <c r="P19" s="7" t="str">
        <f t="shared" si="13"/>
        <v>MOSFET IRLML0060TRPbF (60 V, 2.7 A, 92 mOh, SOT23-3 MOSFET (GSD), IRF)</v>
      </c>
    </row>
    <row r="20" spans="1:16" x14ac:dyDescent="0.35">
      <c r="A20" s="4" t="s">
        <v>1058</v>
      </c>
      <c r="B20" s="4" t="s">
        <v>1059</v>
      </c>
      <c r="C20" s="4" t="s">
        <v>46</v>
      </c>
      <c r="D20" s="28" t="s">
        <v>1060</v>
      </c>
      <c r="E20" s="4" t="s">
        <v>1061</v>
      </c>
      <c r="F20" s="4" t="s">
        <v>1038</v>
      </c>
      <c r="G20" s="5" t="str">
        <f t="shared" ref="G20" si="14">CONCATENATE(B20," (",C20,", ",D20,", ",E20,", ",K20,")")</f>
        <v>IRLML0100TRPbF (100 V, 1.6 A, 220 mOh, SOT23-3 MOSFET (GSD))</v>
      </c>
      <c r="H20" s="6" t="s">
        <v>22</v>
      </c>
      <c r="I20" s="4" t="s">
        <v>24</v>
      </c>
      <c r="J20" s="6" t="s">
        <v>21</v>
      </c>
      <c r="K20" s="4" t="s">
        <v>1043</v>
      </c>
      <c r="L20" s="4" t="s">
        <v>1059</v>
      </c>
      <c r="M20" s="4" t="s">
        <v>14</v>
      </c>
      <c r="N20" s="5" t="str">
        <f t="shared" ref="N20" si="15">CONCATENATE(B20,"  HEXFET Power MOSFET")</f>
        <v>IRLML0100TRPbF  HEXFET Power MOSFET</v>
      </c>
      <c r="O20" t="str">
        <f ca="1">CONCATENATE(LEFT(CELL("имяфайла"), FIND("[",CELL("имяфайла"))-1),"DataSheet\","IRLML0100TRPbF(INF).pdf")</f>
        <v>C:\Altium Libraries\Discrete Semiconductors Library\DataSheet\IRLML0100TRPbF(INF).pdf</v>
      </c>
      <c r="P20" s="7" t="str">
        <f t="shared" ref="P20" si="16">CONCATENATE("MOSFET ", B20," (",C20,", ",D20,", ",E20,", ",K20,", ",M20,")")</f>
        <v>MOSFET IRLML0100TRPbF (100 V, 1.6 A, 220 mOh, SOT23-3 MOSFET (GSD), IRF)</v>
      </c>
    </row>
    <row r="21" spans="1:16" x14ac:dyDescent="0.35">
      <c r="A21" s="4" t="s">
        <v>1062</v>
      </c>
      <c r="B21" s="4" t="s">
        <v>1063</v>
      </c>
      <c r="C21" s="4" t="s">
        <v>668</v>
      </c>
      <c r="D21" s="28" t="s">
        <v>1065</v>
      </c>
      <c r="E21" s="4" t="s">
        <v>1066</v>
      </c>
      <c r="F21" s="4" t="s">
        <v>1038</v>
      </c>
      <c r="G21" s="5" t="str">
        <f t="shared" ref="G21" si="17">CONCATENATE(B21," (",C21,", ",D21,", ",E21,", ",K21,")")</f>
        <v>2N7002K (60 V, 0.34 A, 1000 mOh, SOT23-3 MOSFET (GSD))</v>
      </c>
      <c r="H21" s="6" t="s">
        <v>22</v>
      </c>
      <c r="I21" s="4" t="s">
        <v>24</v>
      </c>
      <c r="J21" s="6" t="s">
        <v>21</v>
      </c>
      <c r="K21" s="4" t="s">
        <v>1043</v>
      </c>
      <c r="L21" s="4" t="s">
        <v>1063</v>
      </c>
      <c r="M21" s="4" t="s">
        <v>1064</v>
      </c>
      <c r="N21" s="5" t="str">
        <f>CONCATENATE(B21,"  N-Channel MOSFET")</f>
        <v>2N7002K  N-Channel MOSFET</v>
      </c>
      <c r="O21" t="str">
        <f ca="1">CONCATENATE(LEFT(CELL("имяфайла"), FIND("[",CELL("имяфайла"))-1),"DataSheet\","2N7002K(Hottech).pdf")</f>
        <v>C:\Altium Libraries\Discrete Semiconductors Library\DataSheet\2N7002K(Hottech).pdf</v>
      </c>
      <c r="P21" s="7" t="str">
        <f t="shared" ref="P21" si="18">CONCATENATE("MOSFET ", B21," (",C21,", ",D21,", ",E21,", ",K21,", ",M21,")")</f>
        <v>MOSFET 2N7002K (60 V, 0.34 A, 1000 mOh, SOT23-3 MOSFET (GSD), Hottech)</v>
      </c>
    </row>
    <row r="22" spans="1:16" x14ac:dyDescent="0.35">
      <c r="L22" s="5"/>
    </row>
    <row r="23" spans="1:16" x14ac:dyDescent="0.35">
      <c r="L23" s="5"/>
    </row>
    <row r="24" spans="1:16" x14ac:dyDescent="0.35">
      <c r="L24" s="5"/>
    </row>
    <row r="25" spans="1:16" x14ac:dyDescent="0.35">
      <c r="L25" s="5"/>
    </row>
    <row r="26" spans="1:16" x14ac:dyDescent="0.35">
      <c r="L26" s="5"/>
    </row>
    <row r="27" spans="1:16" x14ac:dyDescent="0.35">
      <c r="L27" s="5"/>
    </row>
    <row r="28" spans="1:16" x14ac:dyDescent="0.35">
      <c r="L28" s="5"/>
    </row>
    <row r="29" spans="1:16" x14ac:dyDescent="0.35">
      <c r="L29" s="5"/>
    </row>
    <row r="30" spans="1:16" x14ac:dyDescent="0.35">
      <c r="L30" s="5"/>
    </row>
    <row r="31" spans="1:16" x14ac:dyDescent="0.35">
      <c r="L31" s="5"/>
    </row>
    <row r="32" spans="1:16" x14ac:dyDescent="0.35">
      <c r="L32" s="5"/>
    </row>
    <row r="33" spans="12:12" x14ac:dyDescent="0.35">
      <c r="L33" s="5"/>
    </row>
    <row r="34" spans="12:12" x14ac:dyDescent="0.35">
      <c r="L34" s="5"/>
    </row>
    <row r="35" spans="12:12" x14ac:dyDescent="0.35">
      <c r="L35" s="5"/>
    </row>
    <row r="36" spans="12:12" x14ac:dyDescent="0.35">
      <c r="L36" s="5"/>
    </row>
    <row r="37" spans="12:12" x14ac:dyDescent="0.35">
      <c r="L37" s="5"/>
    </row>
    <row r="38" spans="12:12" x14ac:dyDescent="0.35">
      <c r="L38" s="5"/>
    </row>
    <row r="39" spans="12:12" x14ac:dyDescent="0.35">
      <c r="L39" s="5"/>
    </row>
    <row r="40" spans="12:12" x14ac:dyDescent="0.35">
      <c r="L40" s="5"/>
    </row>
    <row r="41" spans="12:12" x14ac:dyDescent="0.35">
      <c r="L4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85" zoomScaleNormal="85" workbookViewId="0">
      <selection activeCell="E3" sqref="E3"/>
    </sheetView>
  </sheetViews>
  <sheetFormatPr defaultRowHeight="14.5" x14ac:dyDescent="0.35"/>
  <cols>
    <col min="2" max="2" width="12.81640625" bestFit="1" customWidth="1"/>
    <col min="3" max="3" width="8.1796875" bestFit="1" customWidth="1"/>
    <col min="4" max="4" width="14.453125" bestFit="1" customWidth="1"/>
    <col min="5" max="5" width="14.453125" customWidth="1"/>
    <col min="6" max="6" width="59" bestFit="1" customWidth="1"/>
    <col min="7" max="7" width="37.453125" customWidth="1"/>
    <col min="8" max="8" width="28.1796875" bestFit="1" customWidth="1"/>
    <col min="9" max="9" width="38" bestFit="1" customWidth="1"/>
    <col min="10" max="10" width="43.81640625" bestFit="1" customWidth="1"/>
    <col min="11" max="12" width="13.1796875" bestFit="1" customWidth="1"/>
    <col min="13" max="13" width="18.81640625" bestFit="1" customWidth="1"/>
    <col min="14" max="14" width="11.54296875" bestFit="1" customWidth="1"/>
    <col min="15" max="15" width="27" bestFit="1" customWidth="1"/>
    <col min="16" max="16" width="106" bestFit="1" customWidth="1"/>
    <col min="17" max="17" width="83.81640625" bestFit="1" customWidth="1"/>
  </cols>
  <sheetData>
    <row r="1" spans="1:17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8" t="s">
        <v>373</v>
      </c>
      <c r="L1" s="8" t="s">
        <v>374</v>
      </c>
      <c r="M1" s="3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35">
      <c r="A2" s="4" t="s">
        <v>15</v>
      </c>
      <c r="B2" s="4" t="s">
        <v>369</v>
      </c>
      <c r="C2" s="4" t="s">
        <v>375</v>
      </c>
      <c r="D2" s="4" t="s">
        <v>376</v>
      </c>
      <c r="E2" s="4" t="s">
        <v>940</v>
      </c>
      <c r="F2" s="5" t="str">
        <f>CONCATENATE(B2," (",C2,", ",D2,", IGBT with Anti-Parallel Diode",")")</f>
        <v>IKW30N65EL5 (650 V, 62 A (Tc=100°C), IGBT with Anti-Parallel Diode)</v>
      </c>
      <c r="G2" s="6" t="s">
        <v>22</v>
      </c>
      <c r="H2" s="4" t="s">
        <v>370</v>
      </c>
      <c r="I2" s="6" t="s">
        <v>21</v>
      </c>
      <c r="J2" s="4" t="s">
        <v>377</v>
      </c>
      <c r="K2" s="4"/>
      <c r="L2" s="4"/>
      <c r="M2" s="5" t="s">
        <v>371</v>
      </c>
      <c r="N2" s="4" t="s">
        <v>372</v>
      </c>
      <c r="O2" s="4" t="str">
        <f>CONCATENATE(B2," IGBT")</f>
        <v>IKW30N65EL5 IGBT</v>
      </c>
      <c r="P2" t="str">
        <f ca="1">CONCATENATE(LEFT(CELL("имяфайла"), FIND("[",CELL("имяфайла"))-1),"DataSheet\","IKW30N65EL5(INF).pdf")</f>
        <v>C:\Altium Libraries\Discrete Semiconductors Library\DataSheet\IKW30N65EL5(INF).pdf</v>
      </c>
      <c r="Q2" s="7" t="str">
        <f>CONCATENATE("IGBT ", B2," (",C2,", ",D2,", ",J2,", ",N2,")")</f>
        <v>IGBT IKW30N65EL5 (650 V, 62 A (Tc=100°C), TO-247AC IGBT mounted in cutout PCB, INF)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Normal="100" workbookViewId="0">
      <selection activeCell="C4" sqref="C4"/>
    </sheetView>
  </sheetViews>
  <sheetFormatPr defaultRowHeight="14.5" x14ac:dyDescent="0.35"/>
  <cols>
    <col min="1" max="1" width="6.54296875" bestFit="1" customWidth="1"/>
    <col min="2" max="2" width="17.81640625" bestFit="1" customWidth="1"/>
    <col min="3" max="4" width="7.81640625" bestFit="1" customWidth="1"/>
    <col min="5" max="5" width="21.1796875" bestFit="1" customWidth="1"/>
    <col min="6" max="6" width="21.1796875" style="15" customWidth="1"/>
    <col min="7" max="7" width="16.81640625" bestFit="1" customWidth="1"/>
    <col min="8" max="8" width="41.1796875" bestFit="1" customWidth="1"/>
    <col min="9" max="9" width="40.54296875" bestFit="1" customWidth="1"/>
    <col min="10" max="10" width="11.453125" bestFit="1" customWidth="1"/>
    <col min="11" max="11" width="40.1796875" bestFit="1" customWidth="1"/>
    <col min="12" max="12" width="15.81640625" bestFit="1" customWidth="1"/>
    <col min="13" max="13" width="17.81640625" bestFit="1" customWidth="1"/>
    <col min="14" max="14" width="29.1796875" bestFit="1" customWidth="1"/>
    <col min="15" max="15" width="97.54296875" bestFit="1" customWidth="1"/>
    <col min="16" max="16" width="61" bestFit="1" customWidth="1"/>
  </cols>
  <sheetData>
    <row r="1" spans="1:26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378</v>
      </c>
      <c r="F1" s="2" t="s">
        <v>929</v>
      </c>
      <c r="G1" s="1" t="s">
        <v>677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379</v>
      </c>
      <c r="M1" s="1" t="s">
        <v>6</v>
      </c>
      <c r="N1" s="1" t="s">
        <v>8</v>
      </c>
      <c r="O1" s="1" t="s">
        <v>9</v>
      </c>
      <c r="P1" s="1" t="s">
        <v>10</v>
      </c>
    </row>
    <row r="2" spans="1:26" x14ac:dyDescent="0.35">
      <c r="A2" s="4" t="s">
        <v>687</v>
      </c>
      <c r="B2" s="4" t="s">
        <v>380</v>
      </c>
      <c r="C2" s="4" t="s">
        <v>381</v>
      </c>
      <c r="D2" s="4" t="s">
        <v>382</v>
      </c>
      <c r="E2" s="20" t="s">
        <v>383</v>
      </c>
      <c r="F2" s="25" t="s">
        <v>938</v>
      </c>
      <c r="G2" s="21"/>
      <c r="H2" s="4" t="str">
        <f t="shared" ref="H2:H7" si="0">CONCATENATE(B2," (",C2,", ",D2,", ",L2,")")</f>
        <v>TO-2013BC (2V, 25mA, LED0805 RED)</v>
      </c>
      <c r="I2" s="4" t="s">
        <v>22</v>
      </c>
      <c r="J2" s="4" t="s">
        <v>390</v>
      </c>
      <c r="K2" s="4" t="s">
        <v>21</v>
      </c>
      <c r="L2" s="5" t="s">
        <v>384</v>
      </c>
      <c r="M2" s="4" t="s">
        <v>385</v>
      </c>
      <c r="N2" s="4" t="s">
        <v>386</v>
      </c>
      <c r="O2" s="5" t="str">
        <f ca="1">CONCATENATE(LEFT(CELL("имяфайла"), FIND("[",CELL("имяфайла"))-1),"DataSheet\","TO-2013BC-PG LED0805.pdf")</f>
        <v>C:\Altium Libraries\Discrete Semiconductors Library\DataSheet\TO-2013BC-PG LED0805.pdf</v>
      </c>
      <c r="P2" s="4" t="str">
        <f>CONCATENATE("LED SMD ", B2," (",C2,", ",D2,", ",L2,", ",M2,")")</f>
        <v>LED SMD TO-2013BC (2V, 25mA, LED0805 RED, TO-2013BC-MRE)</v>
      </c>
    </row>
    <row r="3" spans="1:26" x14ac:dyDescent="0.35">
      <c r="A3" s="4" t="s">
        <v>688</v>
      </c>
      <c r="B3" s="4" t="s">
        <v>380</v>
      </c>
      <c r="C3" s="4" t="s">
        <v>381</v>
      </c>
      <c r="D3" s="4" t="s">
        <v>382</v>
      </c>
      <c r="E3" s="19" t="s">
        <v>387</v>
      </c>
      <c r="F3" s="25" t="s">
        <v>938</v>
      </c>
      <c r="G3" s="21"/>
      <c r="H3" s="4" t="str">
        <f t="shared" si="0"/>
        <v>TO-2013BC (2V, 25mA, LED0805 GREEN)</v>
      </c>
      <c r="I3" s="4" t="s">
        <v>22</v>
      </c>
      <c r="J3" s="4" t="s">
        <v>390</v>
      </c>
      <c r="K3" s="4" t="s">
        <v>21</v>
      </c>
      <c r="L3" s="5" t="s">
        <v>388</v>
      </c>
      <c r="M3" s="4" t="s">
        <v>389</v>
      </c>
      <c r="N3" s="4" t="s">
        <v>386</v>
      </c>
      <c r="O3" s="5" t="str">
        <f ca="1">CONCATENATE(LEFT(CELL("имяфайла"), FIND("[",CELL("имяфайла"))-1),"DataSheet\","TO-2013BC-MRE LED0805.pdf")</f>
        <v>C:\Altium Libraries\Discrete Semiconductors Library\DataSheet\TO-2013BC-MRE LED0805.pdf</v>
      </c>
      <c r="P3" s="4" t="str">
        <f>CONCATENATE("LED SMD ", B3," (",C3,", ",D3,", ",L3,", ",M3,")")</f>
        <v>LED SMD TO-2013BC (2V, 25mA, LED0805 GREEN, TO-2013BC-PG)</v>
      </c>
    </row>
    <row r="4" spans="1:26" x14ac:dyDescent="0.35">
      <c r="A4" s="4" t="s">
        <v>689</v>
      </c>
      <c r="B4" s="4" t="s">
        <v>648</v>
      </c>
      <c r="C4" s="4"/>
      <c r="D4" s="4"/>
      <c r="E4" s="4"/>
      <c r="F4" s="25" t="s">
        <v>939</v>
      </c>
      <c r="G4" s="22"/>
      <c r="H4" s="4" t="str">
        <f t="shared" si="0"/>
        <v>LED0603 (, , LED0603)</v>
      </c>
      <c r="I4" s="4" t="s">
        <v>22</v>
      </c>
      <c r="J4" s="4" t="s">
        <v>390</v>
      </c>
      <c r="K4" s="4" t="s">
        <v>21</v>
      </c>
      <c r="L4" s="5" t="s">
        <v>648</v>
      </c>
      <c r="M4" s="4"/>
      <c r="N4" s="4" t="s">
        <v>386</v>
      </c>
      <c r="O4" s="5" t="str">
        <f ca="1">CONCATENATE(LEFT(CELL("имяфайла"), FIND("[",CELL("имяфайла"))-1),"DataSheet\","TO-2013BC-MRE LED0805.pdf")</f>
        <v>C:\Altium Libraries\Discrete Semiconductors Library\DataSheet\TO-2013BC-MRE LED0805.pdf</v>
      </c>
      <c r="P4" s="4" t="str">
        <f>CONCATENATE("LED SMD ", B4," (",C4,", ",D4,", ",L4,", ",M4,")")</f>
        <v>LED SMD LED0603 (, , LED0603, )</v>
      </c>
    </row>
    <row r="5" spans="1:26" x14ac:dyDescent="0.35">
      <c r="A5" s="4" t="s">
        <v>690</v>
      </c>
      <c r="B5" s="4" t="s">
        <v>672</v>
      </c>
      <c r="C5" s="4" t="s">
        <v>673</v>
      </c>
      <c r="D5" s="4" t="s">
        <v>382</v>
      </c>
      <c r="E5" s="19" t="s">
        <v>675</v>
      </c>
      <c r="F5" s="25" t="s">
        <v>938</v>
      </c>
      <c r="G5" s="23" t="s">
        <v>678</v>
      </c>
      <c r="H5" s="4" t="str">
        <f t="shared" si="0"/>
        <v>KP-2012SGC (2.2V, 25mA, LED0805 GREEN)</v>
      </c>
      <c r="I5" s="4" t="s">
        <v>22</v>
      </c>
      <c r="J5" s="4" t="s">
        <v>390</v>
      </c>
      <c r="K5" s="4" t="s">
        <v>21</v>
      </c>
      <c r="L5" s="5" t="s">
        <v>388</v>
      </c>
      <c r="M5" s="4" t="s">
        <v>672</v>
      </c>
      <c r="N5" s="4" t="s">
        <v>674</v>
      </c>
      <c r="O5" s="5" t="str">
        <f ca="1">CONCATENATE(LEFT(CELL("имяфайла"), FIND("[",CELL("имяфайла"))-1),"DataSheet\KP-2012SGC(KGB).pdf")</f>
        <v>C:\Altium Libraries\Discrete Semiconductors Library\DataSheet\KP-2012SGC(KGB).pdf</v>
      </c>
      <c r="P5" s="4" t="str">
        <f t="shared" ref="P5:P10" si="1">CONCATENATE("LED SMD ", B5," (",C5,", ",D5,", ",L5,")")</f>
        <v>LED SMD KP-2012SGC (2.2V, 25mA, LED0805 GREEN)</v>
      </c>
    </row>
    <row r="6" spans="1:26" x14ac:dyDescent="0.35">
      <c r="A6" s="4" t="s">
        <v>691</v>
      </c>
      <c r="B6" s="4" t="s">
        <v>682</v>
      </c>
      <c r="C6" s="4" t="s">
        <v>685</v>
      </c>
      <c r="D6" s="4" t="s">
        <v>686</v>
      </c>
      <c r="E6" s="18" t="s">
        <v>676</v>
      </c>
      <c r="F6" s="25" t="s">
        <v>938</v>
      </c>
      <c r="G6" s="23" t="s">
        <v>684</v>
      </c>
      <c r="H6" s="4" t="str">
        <f t="shared" si="0"/>
        <v>KP-2012SYCK (2.0V, 20mA, LED0805 YELLOW)</v>
      </c>
      <c r="I6" s="4" t="s">
        <v>22</v>
      </c>
      <c r="J6" s="4" t="s">
        <v>390</v>
      </c>
      <c r="K6" s="4" t="s">
        <v>21</v>
      </c>
      <c r="L6" s="5" t="s">
        <v>680</v>
      </c>
      <c r="M6" s="4" t="s">
        <v>682</v>
      </c>
      <c r="N6" s="4" t="s">
        <v>679</v>
      </c>
      <c r="O6" s="5" t="str">
        <f ca="1">CONCATENATE(LEFT(CELL("имяфайла"), FIND("[",CELL("имяфайла"))-1),"DataSheet\KP-2012SYCK(KGB).pdf")</f>
        <v>C:\Altium Libraries\Discrete Semiconductors Library\DataSheet\KP-2012SYCK(KGB).pdf</v>
      </c>
      <c r="P6" s="4" t="str">
        <f t="shared" si="1"/>
        <v>LED SMD KP-2012SYCK (2.0V, 20mA, LED0805 YELLOW)</v>
      </c>
    </row>
    <row r="7" spans="1:26" x14ac:dyDescent="0.35">
      <c r="A7" s="4" t="s">
        <v>692</v>
      </c>
      <c r="B7" s="4" t="s">
        <v>683</v>
      </c>
      <c r="C7" s="4" t="s">
        <v>685</v>
      </c>
      <c r="D7" s="4" t="s">
        <v>382</v>
      </c>
      <c r="E7" s="20" t="s">
        <v>999</v>
      </c>
      <c r="F7" s="25" t="s">
        <v>938</v>
      </c>
      <c r="G7" s="23" t="s">
        <v>684</v>
      </c>
      <c r="H7" s="4" t="str">
        <f t="shared" si="0"/>
        <v>KP-2012SURCK (2.0V, 25mA, LED0805 RED)</v>
      </c>
      <c r="I7" s="4" t="s">
        <v>22</v>
      </c>
      <c r="J7" s="4" t="s">
        <v>390</v>
      </c>
      <c r="K7" s="4" t="s">
        <v>21</v>
      </c>
      <c r="L7" s="5" t="s">
        <v>384</v>
      </c>
      <c r="M7" s="4" t="s">
        <v>683</v>
      </c>
      <c r="N7" s="4" t="s">
        <v>681</v>
      </c>
      <c r="O7" s="5" t="str">
        <f ca="1">CONCATENATE(LEFT(CELL("имяфайла"), FIND("[",CELL("имяфайла"))-1),"DataSheet\KP-2012SURCK(KGB).pdf")</f>
        <v>C:\Altium Libraries\Discrete Semiconductors Library\DataSheet\KP-2012SURCK(KGB).pdf</v>
      </c>
      <c r="P7" s="4" t="str">
        <f t="shared" si="1"/>
        <v>LED SMD KP-2012SURCK (2.0V, 25mA, LED0805 RED)</v>
      </c>
    </row>
    <row r="8" spans="1:26" s="29" customFormat="1" x14ac:dyDescent="0.35">
      <c r="A8" s="4" t="s">
        <v>997</v>
      </c>
      <c r="B8" s="4" t="s">
        <v>1008</v>
      </c>
      <c r="C8" s="4" t="s">
        <v>685</v>
      </c>
      <c r="D8" s="4" t="s">
        <v>1005</v>
      </c>
      <c r="E8" t="s">
        <v>676</v>
      </c>
      <c r="F8" s="25" t="s">
        <v>998</v>
      </c>
      <c r="G8" s="23" t="s">
        <v>1014</v>
      </c>
      <c r="H8" s="4" t="str">
        <f>CONCATENATE(B8," (",C8,", ",D8,", ",I21,")")</f>
        <v>LL-R5050UYC-Y2-4F (2.0V, 60mA, )</v>
      </c>
      <c r="I8" s="4" t="s">
        <v>22</v>
      </c>
      <c r="J8" s="4" t="s">
        <v>390</v>
      </c>
      <c r="K8" s="4" t="s">
        <v>21</v>
      </c>
      <c r="L8" s="5" t="s">
        <v>1002</v>
      </c>
      <c r="M8" s="4" t="str">
        <f>B8</f>
        <v>LL-R5050UYC-Y2-4F</v>
      </c>
      <c r="N8" s="4" t="s">
        <v>1011</v>
      </c>
      <c r="O8" s="5" t="str">
        <f ca="1">CONCATENATE(LEFT(CELL("имяфайла"), FIND("[",CELL("имяфайла"))-1),"DataSheet\R5050UYC-Y2-4F(Luckylight).pdf")</f>
        <v>C:\Altium Libraries\Discrete Semiconductors Library\DataSheet\R5050UYC-Y2-4F(Luckylight).pdf</v>
      </c>
      <c r="P8" s="4" t="str">
        <f t="shared" si="1"/>
        <v>LED SMD LL-R5050UYC-Y2-4F (2.0V, 60mA, LED5050 YELLOW)</v>
      </c>
      <c r="Q8"/>
      <c r="R8"/>
      <c r="S8"/>
      <c r="T8"/>
      <c r="U8"/>
      <c r="V8"/>
      <c r="W8"/>
      <c r="X8"/>
      <c r="Y8"/>
      <c r="Z8"/>
    </row>
    <row r="9" spans="1:26" s="29" customFormat="1" x14ac:dyDescent="0.35">
      <c r="A9" s="4" t="s">
        <v>1000</v>
      </c>
      <c r="B9" s="4" t="s">
        <v>1006</v>
      </c>
      <c r="C9" s="4" t="s">
        <v>685</v>
      </c>
      <c r="D9" s="4" t="s">
        <v>1005</v>
      </c>
      <c r="E9" t="s">
        <v>999</v>
      </c>
      <c r="F9" s="25" t="s">
        <v>998</v>
      </c>
      <c r="G9" s="23" t="s">
        <v>1012</v>
      </c>
      <c r="H9" s="4" t="str">
        <f>CONCATENATE(B9," (",C9,", ",D9,", ",I22,")")</f>
        <v>LL-R5050VC-V1-4H (2.0V, 60mA, )</v>
      </c>
      <c r="I9" s="4" t="s">
        <v>22</v>
      </c>
      <c r="J9" s="4" t="s">
        <v>390</v>
      </c>
      <c r="K9" s="4" t="s">
        <v>21</v>
      </c>
      <c r="L9" s="5" t="s">
        <v>1003</v>
      </c>
      <c r="M9" s="4" t="str">
        <f>B9</f>
        <v>LL-R5050VC-V1-4H</v>
      </c>
      <c r="N9" s="4" t="s">
        <v>1009</v>
      </c>
      <c r="O9" s="5" t="str">
        <f ca="1">CONCATENATE(LEFT(CELL("имяфайла"), FIND("[",CELL("имяфайла"))-1),"DataSheet\R5050VC-V1-4H(Luckylight).pdf")</f>
        <v>C:\Altium Libraries\Discrete Semiconductors Library\DataSheet\R5050VC-V1-4H(Luckylight).pdf</v>
      </c>
      <c r="P9" s="4" t="str">
        <f t="shared" si="1"/>
        <v>LED SMD LL-R5050VC-V1-4H (2.0V, 60mA, LED5050 RED)</v>
      </c>
      <c r="Q9"/>
      <c r="R9"/>
      <c r="S9"/>
      <c r="T9"/>
      <c r="U9"/>
      <c r="V9"/>
      <c r="W9"/>
      <c r="X9"/>
      <c r="Y9"/>
      <c r="Z9"/>
    </row>
    <row r="10" spans="1:26" s="29" customFormat="1" x14ac:dyDescent="0.35">
      <c r="A10" s="4" t="s">
        <v>1001</v>
      </c>
      <c r="B10" s="4" t="s">
        <v>1007</v>
      </c>
      <c r="C10" s="4" t="s">
        <v>685</v>
      </c>
      <c r="D10" s="4" t="s">
        <v>1005</v>
      </c>
      <c r="E10" t="s">
        <v>675</v>
      </c>
      <c r="F10" s="25" t="s">
        <v>998</v>
      </c>
      <c r="G10" s="23" t="s">
        <v>1013</v>
      </c>
      <c r="H10" s="4" t="str">
        <f>CONCATENATE(B10," (",C10,", ",D10,", ",I23,")")</f>
        <v>LL-R5050PGC-G5-1B (2.0V, 60mA, )</v>
      </c>
      <c r="I10" s="4" t="s">
        <v>22</v>
      </c>
      <c r="J10" s="4" t="s">
        <v>390</v>
      </c>
      <c r="K10" s="4" t="s">
        <v>21</v>
      </c>
      <c r="L10" s="5" t="s">
        <v>1004</v>
      </c>
      <c r="M10" s="4" t="str">
        <f>B10</f>
        <v>LL-R5050PGC-G5-1B</v>
      </c>
      <c r="N10" s="4" t="s">
        <v>1010</v>
      </c>
      <c r="O10" s="5" t="str">
        <f ca="1">CONCATENATE(LEFT(CELL("имяфайла"), FIND("[",CELL("имяфайла"))-1),"DataSheet\R5050PGC-G5-1B(Luckylight).pdf")</f>
        <v>C:\Altium Libraries\Discrete Semiconductors Library\DataSheet\R5050PGC-G5-1B(Luckylight).pdf</v>
      </c>
      <c r="P10" s="4" t="str">
        <f t="shared" si="1"/>
        <v>LED SMD LL-R5050PGC-G5-1B (2.0V, 60mA, LED5050 GREEN)</v>
      </c>
      <c r="Q10"/>
      <c r="R10"/>
      <c r="S10"/>
      <c r="T10"/>
      <c r="U10"/>
      <c r="V10"/>
      <c r="W10"/>
      <c r="X10"/>
      <c r="Y10"/>
      <c r="Z10"/>
    </row>
    <row r="11" spans="1:26" x14ac:dyDescent="0.35">
      <c r="A11" s="4"/>
      <c r="G11" s="23"/>
      <c r="I11" s="4"/>
      <c r="J11" s="4"/>
      <c r="K11" s="4"/>
    </row>
    <row r="12" spans="1:26" x14ac:dyDescent="0.35">
      <c r="O12" s="5"/>
    </row>
    <row r="13" spans="1:26" x14ac:dyDescent="0.35">
      <c r="O13" s="5"/>
    </row>
    <row r="14" spans="1:26" x14ac:dyDescent="0.35">
      <c r="O14" s="5"/>
    </row>
    <row r="15" spans="1:26" x14ac:dyDescent="0.35">
      <c r="O15" s="5"/>
    </row>
    <row r="16" spans="1:26" x14ac:dyDescent="0.35">
      <c r="O16" s="5"/>
    </row>
    <row r="17" spans="7:15" x14ac:dyDescent="0.35">
      <c r="O17" s="5"/>
    </row>
    <row r="18" spans="7:15" x14ac:dyDescent="0.35">
      <c r="O18" s="5"/>
    </row>
    <row r="19" spans="7:15" x14ac:dyDescent="0.35">
      <c r="O19" s="5"/>
    </row>
    <row r="20" spans="7:15" x14ac:dyDescent="0.35">
      <c r="O20" s="5"/>
    </row>
    <row r="21" spans="7:15" x14ac:dyDescent="0.35">
      <c r="O21" s="5"/>
    </row>
    <row r="22" spans="7:15" x14ac:dyDescent="0.35">
      <c r="O22" s="5"/>
    </row>
    <row r="23" spans="7:15" x14ac:dyDescent="0.35">
      <c r="G23" s="15"/>
      <c r="O23" s="5"/>
    </row>
    <row r="24" spans="7:15" x14ac:dyDescent="0.35">
      <c r="O24" s="5"/>
    </row>
    <row r="25" spans="7:15" x14ac:dyDescent="0.35">
      <c r="O25" s="5"/>
    </row>
    <row r="26" spans="7:15" x14ac:dyDescent="0.35">
      <c r="O26" s="5"/>
    </row>
    <row r="27" spans="7:15" x14ac:dyDescent="0.35">
      <c r="O27" s="5"/>
    </row>
    <row r="28" spans="7:15" x14ac:dyDescent="0.35">
      <c r="O28" s="5"/>
    </row>
    <row r="29" spans="7:15" x14ac:dyDescent="0.35">
      <c r="O29" s="5"/>
    </row>
    <row r="30" spans="7:15" x14ac:dyDescent="0.35">
      <c r="O30" s="5"/>
    </row>
    <row r="31" spans="7:15" x14ac:dyDescent="0.35">
      <c r="O31" s="5"/>
    </row>
    <row r="32" spans="7:15" x14ac:dyDescent="0.35">
      <c r="O32" s="5"/>
    </row>
    <row r="33" spans="15:15" x14ac:dyDescent="0.35">
      <c r="O33" s="5"/>
    </row>
    <row r="34" spans="15:15" x14ac:dyDescent="0.35">
      <c r="O34" s="5"/>
    </row>
    <row r="35" spans="15:15" x14ac:dyDescent="0.35">
      <c r="O35" s="5"/>
    </row>
    <row r="36" spans="15:15" x14ac:dyDescent="0.35">
      <c r="O36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0" zoomScaleNormal="80" workbookViewId="0">
      <selection activeCell="F46" sqref="F46"/>
    </sheetView>
  </sheetViews>
  <sheetFormatPr defaultRowHeight="14.5" x14ac:dyDescent="0.35"/>
  <cols>
    <col min="1" max="1" width="8.36328125" bestFit="1" customWidth="1"/>
    <col min="2" max="2" width="15.453125" bestFit="1" customWidth="1"/>
    <col min="3" max="3" width="7.81640625" bestFit="1" customWidth="1"/>
    <col min="4" max="4" width="7.81640625" style="15" bestFit="1" customWidth="1"/>
    <col min="5" max="5" width="11.54296875" style="15" bestFit="1" customWidth="1"/>
    <col min="6" max="6" width="38" bestFit="1" customWidth="1"/>
    <col min="7" max="7" width="37" bestFit="1" customWidth="1"/>
    <col min="8" max="8" width="35.6328125" bestFit="1" customWidth="1"/>
    <col min="9" max="9" width="36.81640625" bestFit="1" customWidth="1"/>
    <col min="10" max="10" width="36.08984375" bestFit="1" customWidth="1"/>
    <col min="11" max="14" width="20.453125" customWidth="1"/>
    <col min="15" max="15" width="22" bestFit="1" customWidth="1"/>
    <col min="16" max="16" width="12.1796875" bestFit="1" customWidth="1"/>
    <col min="17" max="17" width="50" bestFit="1" customWidth="1"/>
    <col min="18" max="18" width="83.81640625" bestFit="1" customWidth="1"/>
    <col min="19" max="19" width="106" bestFit="1" customWidth="1"/>
    <col min="20" max="20" width="53.81640625" bestFit="1" customWidth="1"/>
  </cols>
  <sheetData>
    <row r="1" spans="1:19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5">
      <c r="A2" s="4" t="s">
        <v>38</v>
      </c>
      <c r="B2" s="4" t="s">
        <v>355</v>
      </c>
      <c r="C2" s="4" t="s">
        <v>356</v>
      </c>
      <c r="D2" s="6" t="s">
        <v>357</v>
      </c>
      <c r="E2" s="6" t="s">
        <v>935</v>
      </c>
      <c r="F2" s="5" t="str">
        <f>CONCATENATE(B2," (",C2,", ",D2,", ","D-PAK)")</f>
        <v>STTH1003S (300 V, 10 A, D-PAK)</v>
      </c>
      <c r="G2" s="6" t="s">
        <v>22</v>
      </c>
      <c r="H2" s="4" t="s">
        <v>49</v>
      </c>
      <c r="I2" s="6" t="s">
        <v>21</v>
      </c>
      <c r="J2" s="4" t="s">
        <v>354</v>
      </c>
      <c r="K2" s="4"/>
      <c r="L2" s="4"/>
      <c r="M2" s="4"/>
      <c r="N2" s="4"/>
      <c r="O2" s="4" t="s">
        <v>358</v>
      </c>
      <c r="P2" s="4" t="s">
        <v>129</v>
      </c>
      <c r="Q2" s="4" t="str">
        <f>CONCATENATE(B2," Ultrafast Recovery Diode")</f>
        <v>STTH1003S Ultrafast Recovery Diode</v>
      </c>
      <c r="R2" t="str">
        <f ca="1">CONCATENATE(LEFT(CELL("имяфайла"), FIND("[",CELL("имяфайла"))-1),"DataSheet\","STTH1003S(STM).pdf")</f>
        <v>C:\Altium Libraries\Discrete Semiconductors Library\DataSheet\STTH1003S(STM).pdf</v>
      </c>
      <c r="S2" s="7" t="str">
        <f>CONCATENATE("Diode ", B2," (",C2,", ",D2,", ",J2,", ",P2,")")</f>
        <v>Diode STTH1003S (300 V, 10 A, D-PAK DIODE (AKA), STM)</v>
      </c>
    </row>
    <row r="3" spans="1:19" x14ac:dyDescent="0.35">
      <c r="A3" s="4" t="s">
        <v>55</v>
      </c>
      <c r="B3" s="4" t="s">
        <v>359</v>
      </c>
      <c r="C3" s="4" t="s">
        <v>26</v>
      </c>
      <c r="D3" s="6" t="s">
        <v>364</v>
      </c>
      <c r="E3" s="6" t="s">
        <v>935</v>
      </c>
      <c r="F3" s="5" t="str">
        <f>CONCATENATE(B3," (",C3,", ",D3,", ","D-PAK)")</f>
        <v>MBRD20200CT (200 V, 2*10 A, D-PAK)</v>
      </c>
      <c r="G3" s="6" t="s">
        <v>22</v>
      </c>
      <c r="H3" s="4" t="s">
        <v>360</v>
      </c>
      <c r="I3" s="6" t="s">
        <v>21</v>
      </c>
      <c r="J3" s="4" t="s">
        <v>361</v>
      </c>
      <c r="K3" s="4"/>
      <c r="L3" s="4"/>
      <c r="M3" s="4"/>
      <c r="N3" s="4"/>
      <c r="O3" s="4" t="s">
        <v>362</v>
      </c>
      <c r="P3" s="4" t="s">
        <v>363</v>
      </c>
      <c r="Q3" s="4" t="str">
        <f>CONCATENATE(B3," Dual Common Cathode Schottky Diodes")</f>
        <v>MBRD20200CT Dual Common Cathode Schottky Diodes</v>
      </c>
      <c r="R3" t="str">
        <f ca="1">CONCATENATE(LEFT(CELL("имяфайла"), FIND("[",CELL("имяфайла"))-1),"DataSheet\","MBRD20200CT(DIODES).pdf")</f>
        <v>C:\Altium Libraries\Discrete Semiconductors Library\DataSheet\MBRD20200CT(DIODES).pdf</v>
      </c>
      <c r="S3" s="7" t="str">
        <f>CONCATENATE("Diode ", B3," (",C3,", ",D3,", ",J3,", ",P3,")")</f>
        <v>Diode MBRD20200CT (200 V, 2*10 A, D-PAK DIODE (A1KA2), DIODES)</v>
      </c>
    </row>
    <row r="4" spans="1:19" x14ac:dyDescent="0.35">
      <c r="A4" s="4" t="s">
        <v>57</v>
      </c>
      <c r="B4" t="s">
        <v>520</v>
      </c>
      <c r="C4" s="4" t="s">
        <v>46</v>
      </c>
      <c r="D4" s="6" t="s">
        <v>521</v>
      </c>
      <c r="E4" s="6" t="s">
        <v>936</v>
      </c>
      <c r="F4" s="5" t="str">
        <f>CONCATENATE(B4," (",C4,", ",D4,", ","D2-PAK)")</f>
        <v>FERD40H100S (100 V, 40 A, D2-PAK)</v>
      </c>
      <c r="G4" s="6" t="s">
        <v>22</v>
      </c>
      <c r="H4" s="4" t="s">
        <v>49</v>
      </c>
      <c r="I4" s="6" t="s">
        <v>21</v>
      </c>
      <c r="J4" s="4" t="s">
        <v>524</v>
      </c>
      <c r="K4" s="4"/>
      <c r="L4" s="4"/>
      <c r="M4" s="4"/>
      <c r="N4" s="4"/>
      <c r="O4" s="4" t="s">
        <v>525</v>
      </c>
      <c r="P4" s="4" t="s">
        <v>129</v>
      </c>
      <c r="Q4" s="4" t="str">
        <f>CONCATENATE(B4," Field-Effect Rectifier Diode")</f>
        <v>FERD40H100S Field-Effect Rectifier Diode</v>
      </c>
      <c r="R4" t="str">
        <f ca="1">CONCATENATE(LEFT(CELL("имяфайла"), FIND("[",CELL("имяфайла"))-1),"DataSheet\","FERD40H100S(STM).pdf")</f>
        <v>C:\Altium Libraries\Discrete Semiconductors Library\DataSheet\FERD40H100S(STM).pdf</v>
      </c>
      <c r="S4" s="7" t="str">
        <f>CONCATENATE("Diode ", B4," (",C4,", ",D4,", ",J4,", ",P4,")")</f>
        <v>Diode FERD40H100S (100 V, 40 A, D2-PAK DIODE (AKA), STM)</v>
      </c>
    </row>
    <row r="5" spans="1:19" x14ac:dyDescent="0.35">
      <c r="A5" s="4" t="s">
        <v>58</v>
      </c>
      <c r="B5" s="4" t="s">
        <v>368</v>
      </c>
      <c r="C5" s="4" t="s">
        <v>365</v>
      </c>
      <c r="D5" s="6" t="s">
        <v>366</v>
      </c>
      <c r="E5" s="6" t="s">
        <v>935</v>
      </c>
      <c r="F5" s="5" t="str">
        <f>CONCATENATE(B5," (",C5,", ",D5,", ","D-PAK)")</f>
        <v>FERD2045S (45 V, 20 A, D-PAK)</v>
      </c>
      <c r="G5" s="6" t="s">
        <v>22</v>
      </c>
      <c r="H5" s="4" t="s">
        <v>49</v>
      </c>
      <c r="I5" s="6" t="s">
        <v>21</v>
      </c>
      <c r="J5" s="4" t="s">
        <v>354</v>
      </c>
      <c r="K5" s="4"/>
      <c r="L5" s="4"/>
      <c r="M5" s="4"/>
      <c r="N5" s="4"/>
      <c r="O5" s="4" t="s">
        <v>367</v>
      </c>
      <c r="P5" s="4" t="s">
        <v>129</v>
      </c>
      <c r="Q5" s="4" t="str">
        <f>CONCATENATE(B5," Field-Effect Rectifier Diode")</f>
        <v>FERD2045S Field-Effect Rectifier Diode</v>
      </c>
      <c r="R5" t="str">
        <f ca="1">CONCATENATE(LEFT(CELL("имяфайла"), FIND("[",CELL("имяфайла"))-1),"DataSheet\","FERD2045S(STM).pdf")</f>
        <v>C:\Altium Libraries\Discrete Semiconductors Library\DataSheet\FERD2045S(STM).pdf</v>
      </c>
      <c r="S5" s="7" t="str">
        <f>CONCATENATE("Diode ", B5," (",C5,", ",D5,", ",J5,", ",P5,")")</f>
        <v>Diode FERD2045S (45 V, 20 A, D-PAK DIODE (AKA), STM)</v>
      </c>
    </row>
    <row r="6" spans="1:19" x14ac:dyDescent="0.35">
      <c r="A6" s="4" t="s">
        <v>59</v>
      </c>
      <c r="B6" s="4" t="s">
        <v>500</v>
      </c>
      <c r="C6" s="4" t="s">
        <v>402</v>
      </c>
      <c r="D6" s="6" t="s">
        <v>501</v>
      </c>
      <c r="E6" s="6" t="s">
        <v>934</v>
      </c>
      <c r="F6" s="5" t="str">
        <f>CONCATENATE(B6," (",C6,", ",D6,", ","DO-201AD)")</f>
        <v>STTH5L06 (600 V, 5 A, DO-201AD)</v>
      </c>
      <c r="G6" s="6" t="s">
        <v>22</v>
      </c>
      <c r="H6" s="4" t="s">
        <v>49</v>
      </c>
      <c r="I6" s="6" t="s">
        <v>21</v>
      </c>
      <c r="J6" s="4" t="s">
        <v>537</v>
      </c>
      <c r="K6" s="4" t="s">
        <v>638</v>
      </c>
      <c r="L6" s="4" t="s">
        <v>639</v>
      </c>
      <c r="M6" s="4" t="s">
        <v>641</v>
      </c>
      <c r="N6" s="4" t="s">
        <v>647</v>
      </c>
      <c r="O6" s="4" t="s">
        <v>502</v>
      </c>
      <c r="P6" s="4" t="s">
        <v>129</v>
      </c>
      <c r="Q6" s="4" t="str">
        <f>CONCATENATE(B6," Ultrafast High Voltage Rectifier Diode")</f>
        <v>STTH5L06 Ultrafast High Voltage Rectifier Diode</v>
      </c>
      <c r="R6" t="str">
        <f ca="1">CONCATENATE(LEFT(CELL("имяфайла"), FIND("[",CELL("имяфайла"))-1),"DataSheet\","STTH5L05(STM).pdf")</f>
        <v>C:\Altium Libraries\Discrete Semiconductors Library\DataSheet\STTH5L05(STM).pdf</v>
      </c>
      <c r="S6" s="7" t="str">
        <f>CONCATENATE("Diode ", B6," (",C6,", ",D6,", ",J6,", ",P6,")")</f>
        <v>Diode STTH5L06 (600 V, 5 A, DO-201AD (600mil), STM)</v>
      </c>
    </row>
    <row r="7" spans="1:19" x14ac:dyDescent="0.35">
      <c r="A7" s="16" t="s">
        <v>0</v>
      </c>
      <c r="B7" s="16" t="s">
        <v>11</v>
      </c>
      <c r="C7" s="16" t="s">
        <v>12</v>
      </c>
      <c r="D7" s="17" t="s">
        <v>13</v>
      </c>
      <c r="E7" s="17" t="s">
        <v>929</v>
      </c>
      <c r="F7" s="16" t="s">
        <v>1</v>
      </c>
      <c r="G7" s="17" t="s">
        <v>2</v>
      </c>
      <c r="H7" s="16" t="s">
        <v>3</v>
      </c>
      <c r="I7" s="17" t="s">
        <v>4</v>
      </c>
      <c r="J7" s="16" t="s">
        <v>5</v>
      </c>
      <c r="K7" s="16" t="s">
        <v>373</v>
      </c>
      <c r="L7" s="16" t="s">
        <v>374</v>
      </c>
      <c r="M7" s="16" t="s">
        <v>640</v>
      </c>
      <c r="N7" s="16" t="s">
        <v>644</v>
      </c>
      <c r="O7" s="16" t="s">
        <v>6</v>
      </c>
      <c r="P7" s="16" t="s">
        <v>7</v>
      </c>
      <c r="Q7" s="16" t="s">
        <v>8</v>
      </c>
      <c r="R7" s="16" t="s">
        <v>9</v>
      </c>
      <c r="S7" s="24" t="s">
        <v>10</v>
      </c>
    </row>
    <row r="8" spans="1:19" x14ac:dyDescent="0.35">
      <c r="A8" s="4" t="s">
        <v>60</v>
      </c>
      <c r="B8" s="4" t="s">
        <v>392</v>
      </c>
      <c r="C8" s="4" t="s">
        <v>393</v>
      </c>
      <c r="D8" s="6" t="s">
        <v>394</v>
      </c>
      <c r="E8" s="6" t="s">
        <v>937</v>
      </c>
      <c r="F8" s="5" t="str">
        <f>CONCATENATE(B8," (",C8,", ",D8,", ","DO-41)")</f>
        <v>1N4933 (50 V, 1 A, DO-41)</v>
      </c>
      <c r="G8" s="6" t="s">
        <v>22</v>
      </c>
      <c r="H8" s="4" t="s">
        <v>49</v>
      </c>
      <c r="I8" s="6" t="s">
        <v>21</v>
      </c>
      <c r="J8" s="4" t="s">
        <v>391</v>
      </c>
      <c r="K8" s="4" t="s">
        <v>395</v>
      </c>
      <c r="L8" s="4" t="s">
        <v>396</v>
      </c>
      <c r="M8" s="4"/>
      <c r="N8" s="4"/>
      <c r="O8" s="4" t="s">
        <v>392</v>
      </c>
      <c r="P8" s="4" t="s">
        <v>280</v>
      </c>
      <c r="Q8" s="4" t="str">
        <f>CONCATENATE(B8," Fast Switching Plastic Rectifier")</f>
        <v>1N4933 Fast Switching Plastic Rectifier</v>
      </c>
      <c r="R8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8" s="7" t="str">
        <f>CONCATENATE("DIODE ", B8," (",C8,", ",D8,", DO-41, ", P8,")")</f>
        <v>DIODE 1N4933 (50 V, 1 A, DO-41, Vishay)</v>
      </c>
    </row>
    <row r="9" spans="1:19" x14ac:dyDescent="0.35">
      <c r="A9" s="4" t="s">
        <v>62</v>
      </c>
      <c r="B9" s="4" t="s">
        <v>397</v>
      </c>
      <c r="C9" s="4" t="s">
        <v>46</v>
      </c>
      <c r="D9" s="6" t="s">
        <v>394</v>
      </c>
      <c r="E9" s="6" t="s">
        <v>937</v>
      </c>
      <c r="F9" s="5" t="str">
        <f>CONCATENATE(B9," (",C9,", ",D9,", ","DO-41)")</f>
        <v>1N4934 (100 V, 1 A, DO-41)</v>
      </c>
      <c r="G9" s="6" t="s">
        <v>22</v>
      </c>
      <c r="H9" s="4" t="s">
        <v>49</v>
      </c>
      <c r="I9" s="6" t="s">
        <v>21</v>
      </c>
      <c r="J9" s="4" t="s">
        <v>391</v>
      </c>
      <c r="K9" s="4" t="s">
        <v>395</v>
      </c>
      <c r="L9" s="4" t="s">
        <v>396</v>
      </c>
      <c r="M9" s="4"/>
      <c r="N9" s="4"/>
      <c r="O9" s="4" t="s">
        <v>397</v>
      </c>
      <c r="P9" s="4" t="s">
        <v>280</v>
      </c>
      <c r="Q9" s="4" t="str">
        <f>CONCATENATE(B9," Fast Switching Plastic Rectifier")</f>
        <v>1N4934 Fast Switching Plastic Rectifier</v>
      </c>
      <c r="R9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9" s="7" t="str">
        <f>CONCATENATE("DIODE ", B9," (",C9,", ",D9,", DO-41, ", P9,")")</f>
        <v>DIODE 1N4934 (100 V, 1 A, DO-41, Vishay)</v>
      </c>
    </row>
    <row r="10" spans="1:19" x14ac:dyDescent="0.35">
      <c r="A10" s="4" t="s">
        <v>63</v>
      </c>
      <c r="B10" s="4" t="s">
        <v>398</v>
      </c>
      <c r="C10" s="4" t="s">
        <v>26</v>
      </c>
      <c r="D10" s="6" t="s">
        <v>394</v>
      </c>
      <c r="E10" s="6" t="s">
        <v>937</v>
      </c>
      <c r="F10" s="5" t="str">
        <f>CONCATENATE(B10," (",C10,", ",D10,", ","DO-41)")</f>
        <v>1N4935 (200 V, 1 A, DO-41)</v>
      </c>
      <c r="G10" s="6" t="s">
        <v>22</v>
      </c>
      <c r="H10" s="4" t="s">
        <v>49</v>
      </c>
      <c r="I10" s="6" t="s">
        <v>21</v>
      </c>
      <c r="J10" s="4" t="s">
        <v>391</v>
      </c>
      <c r="K10" s="4" t="s">
        <v>395</v>
      </c>
      <c r="L10" s="4" t="s">
        <v>396</v>
      </c>
      <c r="M10" s="4"/>
      <c r="N10" s="4"/>
      <c r="O10" s="4" t="s">
        <v>398</v>
      </c>
      <c r="P10" s="4" t="s">
        <v>280</v>
      </c>
      <c r="Q10" s="4" t="str">
        <f>CONCATENATE(B10," Fast Switching Plastic Rectifier")</f>
        <v>1N4935 Fast Switching Plastic Rectifier</v>
      </c>
      <c r="R10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0" s="7" t="str">
        <f>CONCATENATE("DIODE ", B10," (",C10,", ",D10,", DO-41, ", P10,")")</f>
        <v>DIODE 1N4935 (200 V, 1 A, DO-41, Vishay)</v>
      </c>
    </row>
    <row r="11" spans="1:19" x14ac:dyDescent="0.35">
      <c r="A11" s="4" t="s">
        <v>65</v>
      </c>
      <c r="B11" s="4" t="s">
        <v>399</v>
      </c>
      <c r="C11" s="4" t="s">
        <v>401</v>
      </c>
      <c r="D11" s="6" t="s">
        <v>394</v>
      </c>
      <c r="E11" s="6" t="s">
        <v>937</v>
      </c>
      <c r="F11" s="5" t="str">
        <f>CONCATENATE(B11," (",C11,", ",D11,", ","DO-41)")</f>
        <v>1N4936 (400 V, 1 A, DO-41)</v>
      </c>
      <c r="G11" s="6" t="s">
        <v>22</v>
      </c>
      <c r="H11" s="4" t="s">
        <v>49</v>
      </c>
      <c r="I11" s="6" t="s">
        <v>21</v>
      </c>
      <c r="J11" s="4" t="s">
        <v>391</v>
      </c>
      <c r="K11" s="4" t="s">
        <v>395</v>
      </c>
      <c r="L11" s="4" t="s">
        <v>396</v>
      </c>
      <c r="M11" s="4"/>
      <c r="N11" s="4"/>
      <c r="O11" s="4" t="s">
        <v>399</v>
      </c>
      <c r="P11" s="4" t="s">
        <v>280</v>
      </c>
      <c r="Q11" s="4" t="str">
        <f>CONCATENATE(B11," Fast Switching Plastic Rectifier")</f>
        <v>1N4936 Fast Switching Plastic Rectifier</v>
      </c>
      <c r="R11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1" s="7" t="str">
        <f>CONCATENATE("DIODE ", B11," (",C11,", ",D11,", DO-41, ", P11,")")</f>
        <v>DIODE 1N4936 (400 V, 1 A, DO-41, Vishay)</v>
      </c>
    </row>
    <row r="12" spans="1:19" x14ac:dyDescent="0.35">
      <c r="A12" s="4" t="s">
        <v>67</v>
      </c>
      <c r="B12" s="4" t="s">
        <v>400</v>
      </c>
      <c r="C12" s="4" t="s">
        <v>402</v>
      </c>
      <c r="D12" s="6" t="s">
        <v>394</v>
      </c>
      <c r="E12" s="6" t="s">
        <v>937</v>
      </c>
      <c r="F12" s="5" t="str">
        <f>CONCATENATE(B12," (",C12,", ",D12,", ","DO-41)")</f>
        <v>1N4937 (600 V, 1 A, DO-41)</v>
      </c>
      <c r="G12" s="6" t="s">
        <v>22</v>
      </c>
      <c r="H12" s="4" t="s">
        <v>49</v>
      </c>
      <c r="I12" s="6" t="s">
        <v>21</v>
      </c>
      <c r="J12" s="4" t="s">
        <v>391</v>
      </c>
      <c r="K12" s="4" t="s">
        <v>395</v>
      </c>
      <c r="L12" s="4" t="s">
        <v>396</v>
      </c>
      <c r="M12" s="4"/>
      <c r="N12" s="4"/>
      <c r="O12" s="4" t="s">
        <v>400</v>
      </c>
      <c r="P12" s="4" t="s">
        <v>280</v>
      </c>
      <c r="Q12" s="4" t="str">
        <f>CONCATENATE(B12," Fast Switching Plastic Rectifier")</f>
        <v>1N4937 Fast Switching Plastic Rectifier</v>
      </c>
      <c r="R12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2" s="7" t="str">
        <f>CONCATENATE("DIODE ", B12," (",C12,", ",D12,", DO-41, ", P12,")")</f>
        <v>DIODE 1N4937 (600 V, 1 A, DO-41, Vishay)</v>
      </c>
    </row>
    <row r="13" spans="1:19" x14ac:dyDescent="0.35">
      <c r="A13" s="16" t="s">
        <v>0</v>
      </c>
      <c r="B13" s="16" t="s">
        <v>11</v>
      </c>
      <c r="C13" s="16" t="s">
        <v>12</v>
      </c>
      <c r="D13" s="17" t="s">
        <v>13</v>
      </c>
      <c r="E13" s="17" t="s">
        <v>929</v>
      </c>
      <c r="F13" s="16" t="s">
        <v>1</v>
      </c>
      <c r="G13" s="17" t="s">
        <v>2</v>
      </c>
      <c r="H13" s="16" t="s">
        <v>3</v>
      </c>
      <c r="I13" s="17" t="s">
        <v>4</v>
      </c>
      <c r="J13" s="16" t="s">
        <v>5</v>
      </c>
      <c r="K13" s="16" t="s">
        <v>373</v>
      </c>
      <c r="L13" s="16" t="s">
        <v>374</v>
      </c>
      <c r="M13" s="16" t="s">
        <v>640</v>
      </c>
      <c r="N13" s="16" t="s">
        <v>644</v>
      </c>
      <c r="O13" s="16" t="s">
        <v>6</v>
      </c>
      <c r="P13" s="16" t="s">
        <v>7</v>
      </c>
      <c r="Q13" s="16" t="s">
        <v>8</v>
      </c>
      <c r="R13" s="16" t="s">
        <v>9</v>
      </c>
      <c r="S13" s="24" t="s">
        <v>10</v>
      </c>
    </row>
    <row r="14" spans="1:19" x14ac:dyDescent="0.35">
      <c r="A14" s="4" t="s">
        <v>511</v>
      </c>
      <c r="B14" s="4" t="s">
        <v>499</v>
      </c>
      <c r="C14" s="4" t="s">
        <v>393</v>
      </c>
      <c r="D14" s="6" t="s">
        <v>501</v>
      </c>
      <c r="E14" s="6" t="s">
        <v>934</v>
      </c>
      <c r="F14" s="5" t="str">
        <f>CONCATENATE(B14," (",C14,", ",D14,", ","DO-201AD)")</f>
        <v>HER501 (50 V, 5 A, DO-201AD)</v>
      </c>
      <c r="G14" s="6" t="s">
        <v>22</v>
      </c>
      <c r="H14" s="4" t="s">
        <v>49</v>
      </c>
      <c r="I14" s="6" t="s">
        <v>21</v>
      </c>
      <c r="J14" s="4" t="s">
        <v>537</v>
      </c>
      <c r="K14" s="4" t="s">
        <v>638</v>
      </c>
      <c r="L14" s="4" t="s">
        <v>639</v>
      </c>
      <c r="M14" s="4" t="s">
        <v>641</v>
      </c>
      <c r="N14" s="4" t="s">
        <v>647</v>
      </c>
      <c r="O14" s="4" t="s">
        <v>499</v>
      </c>
      <c r="P14" s="4" t="s">
        <v>503</v>
      </c>
      <c r="Q14" s="4" t="str">
        <f>CONCATENATE(B14," Fast Switching Plastic Rectifier")</f>
        <v>HER501 Fast Switching Plastic Rectifier</v>
      </c>
      <c r="R14" t="str">
        <f ca="1">CONCATENATE(LEFT(CELL("имяфайла"), FIND("[",CELL("имяфайла"))-1),"DataSheet\","HER50x Series (Rectron).pdf")</f>
        <v>C:\Altium Libraries\Discrete Semiconductors Library\DataSheet\HER50x Series (Rectron).pdf</v>
      </c>
      <c r="S14" s="7" t="str">
        <f>CONCATENATE("DIODE ", B14," (",C14,", ",D14,", DO-201AD)")</f>
        <v>DIODE HER501 (50 V, 5 A, DO-201AD)</v>
      </c>
    </row>
    <row r="15" spans="1:19" x14ac:dyDescent="0.35">
      <c r="A15" s="4" t="s">
        <v>512</v>
      </c>
      <c r="B15" s="4" t="s">
        <v>504</v>
      </c>
      <c r="C15" s="4" t="s">
        <v>46</v>
      </c>
      <c r="D15" s="6" t="s">
        <v>501</v>
      </c>
      <c r="E15" s="6" t="s">
        <v>934</v>
      </c>
      <c r="F15" s="5" t="str">
        <f t="shared" ref="F15:F21" si="0">CONCATENATE(B15," (",C15,", ",D15,", ","DO-201AD)")</f>
        <v>HER502 (100 V, 5 A, DO-201AD)</v>
      </c>
      <c r="G15" s="6" t="s">
        <v>22</v>
      </c>
      <c r="H15" s="4" t="s">
        <v>49</v>
      </c>
      <c r="I15" s="6" t="s">
        <v>21</v>
      </c>
      <c r="J15" s="4" t="s">
        <v>537</v>
      </c>
      <c r="K15" s="4" t="s">
        <v>638</v>
      </c>
      <c r="L15" s="4" t="s">
        <v>639</v>
      </c>
      <c r="M15" s="4" t="s">
        <v>641</v>
      </c>
      <c r="N15" s="4" t="s">
        <v>647</v>
      </c>
      <c r="O15" s="4" t="s">
        <v>504</v>
      </c>
      <c r="P15" s="4" t="s">
        <v>503</v>
      </c>
      <c r="Q15" s="4" t="str">
        <f t="shared" ref="Q15:Q21" si="1">CONCATENATE(B15," Fast Switching Plastic Rectifier")</f>
        <v>HER502 Fast Switching Plastic Rectifier</v>
      </c>
      <c r="R15" t="str">
        <f t="shared" ref="R15:R21" ca="1" si="2">CONCATENATE(LEFT(CELL("имяфайла"), FIND("[",CELL("имяфайла"))-1),"DataSheet\","HER50x Series (Rectron).pdf")</f>
        <v>C:\Altium Libraries\Discrete Semiconductors Library\DataSheet\HER50x Series (Rectron).pdf</v>
      </c>
      <c r="S15" s="7" t="str">
        <f t="shared" ref="S15:S21" si="3">CONCATENATE("DIODE ", B15," (",C15,", ",D15,", DO-201AD)")</f>
        <v>DIODE HER502 (100 V, 5 A, DO-201AD)</v>
      </c>
    </row>
    <row r="16" spans="1:19" x14ac:dyDescent="0.35">
      <c r="A16" s="4" t="s">
        <v>513</v>
      </c>
      <c r="B16" s="4" t="s">
        <v>505</v>
      </c>
      <c r="C16" s="4" t="s">
        <v>26</v>
      </c>
      <c r="D16" s="6" t="s">
        <v>501</v>
      </c>
      <c r="E16" s="6" t="s">
        <v>934</v>
      </c>
      <c r="F16" s="5" t="str">
        <f t="shared" si="0"/>
        <v>HER503 (200 V, 5 A, DO-201AD)</v>
      </c>
      <c r="G16" s="6" t="s">
        <v>22</v>
      </c>
      <c r="H16" s="4" t="s">
        <v>49</v>
      </c>
      <c r="I16" s="6" t="s">
        <v>21</v>
      </c>
      <c r="J16" s="4" t="s">
        <v>537</v>
      </c>
      <c r="K16" s="4" t="s">
        <v>638</v>
      </c>
      <c r="L16" s="4" t="s">
        <v>639</v>
      </c>
      <c r="M16" s="4" t="s">
        <v>641</v>
      </c>
      <c r="N16" s="4" t="s">
        <v>647</v>
      </c>
      <c r="O16" s="4" t="s">
        <v>505</v>
      </c>
      <c r="P16" s="4" t="s">
        <v>503</v>
      </c>
      <c r="Q16" s="4" t="str">
        <f t="shared" si="1"/>
        <v>HER503 Fast Switching Plastic Rectifier</v>
      </c>
      <c r="R16" t="str">
        <f t="shared" ca="1" si="2"/>
        <v>C:\Altium Libraries\Discrete Semiconductors Library\DataSheet\HER50x Series (Rectron).pdf</v>
      </c>
      <c r="S16" s="7" t="str">
        <f t="shared" si="3"/>
        <v>DIODE HER503 (200 V, 5 A, DO-201AD)</v>
      </c>
    </row>
    <row r="17" spans="1:19" x14ac:dyDescent="0.35">
      <c r="A17" s="4" t="s">
        <v>514</v>
      </c>
      <c r="B17" s="4" t="s">
        <v>506</v>
      </c>
      <c r="C17" s="4" t="s">
        <v>356</v>
      </c>
      <c r="D17" s="6" t="s">
        <v>501</v>
      </c>
      <c r="E17" s="6" t="s">
        <v>934</v>
      </c>
      <c r="F17" s="5" t="str">
        <f t="shared" si="0"/>
        <v>HER504 (300 V, 5 A, DO-201AD)</v>
      </c>
      <c r="G17" s="6" t="s">
        <v>22</v>
      </c>
      <c r="H17" s="4" t="s">
        <v>49</v>
      </c>
      <c r="I17" s="6" t="s">
        <v>21</v>
      </c>
      <c r="J17" s="4" t="s">
        <v>537</v>
      </c>
      <c r="K17" s="4" t="s">
        <v>638</v>
      </c>
      <c r="L17" s="4" t="s">
        <v>639</v>
      </c>
      <c r="M17" s="4" t="s">
        <v>641</v>
      </c>
      <c r="N17" s="4" t="s">
        <v>647</v>
      </c>
      <c r="O17" s="4" t="s">
        <v>506</v>
      </c>
      <c r="P17" s="4" t="s">
        <v>503</v>
      </c>
      <c r="Q17" s="4" t="str">
        <f t="shared" si="1"/>
        <v>HER504 Fast Switching Plastic Rectifier</v>
      </c>
      <c r="R17" t="str">
        <f t="shared" ca="1" si="2"/>
        <v>C:\Altium Libraries\Discrete Semiconductors Library\DataSheet\HER50x Series (Rectron).pdf</v>
      </c>
      <c r="S17" s="7" t="str">
        <f t="shared" si="3"/>
        <v>DIODE HER504 (300 V, 5 A, DO-201AD)</v>
      </c>
    </row>
    <row r="18" spans="1:19" x14ac:dyDescent="0.35">
      <c r="A18" s="4" t="s">
        <v>515</v>
      </c>
      <c r="B18" s="4" t="s">
        <v>507</v>
      </c>
      <c r="C18" s="4" t="s">
        <v>401</v>
      </c>
      <c r="D18" s="6" t="s">
        <v>501</v>
      </c>
      <c r="E18" s="6" t="s">
        <v>934</v>
      </c>
      <c r="F18" s="5" t="str">
        <f t="shared" si="0"/>
        <v>HER505 (400 V, 5 A, DO-201AD)</v>
      </c>
      <c r="G18" s="6" t="s">
        <v>22</v>
      </c>
      <c r="H18" s="4" t="s">
        <v>49</v>
      </c>
      <c r="I18" s="6" t="s">
        <v>21</v>
      </c>
      <c r="J18" s="4" t="s">
        <v>537</v>
      </c>
      <c r="K18" s="4" t="s">
        <v>638</v>
      </c>
      <c r="L18" s="4" t="s">
        <v>639</v>
      </c>
      <c r="M18" s="4" t="s">
        <v>641</v>
      </c>
      <c r="N18" s="4" t="s">
        <v>647</v>
      </c>
      <c r="O18" s="4" t="s">
        <v>507</v>
      </c>
      <c r="P18" s="4" t="s">
        <v>503</v>
      </c>
      <c r="Q18" s="4" t="str">
        <f t="shared" si="1"/>
        <v>HER505 Fast Switching Plastic Rectifier</v>
      </c>
      <c r="R18" t="str">
        <f t="shared" ca="1" si="2"/>
        <v>C:\Altium Libraries\Discrete Semiconductors Library\DataSheet\HER50x Series (Rectron).pdf</v>
      </c>
      <c r="S18" s="7" t="str">
        <f t="shared" si="3"/>
        <v>DIODE HER505 (400 V, 5 A, DO-201AD)</v>
      </c>
    </row>
    <row r="19" spans="1:19" x14ac:dyDescent="0.35">
      <c r="A19" s="4" t="s">
        <v>516</v>
      </c>
      <c r="B19" s="4" t="s">
        <v>508</v>
      </c>
      <c r="C19" s="4" t="s">
        <v>402</v>
      </c>
      <c r="D19" s="6" t="s">
        <v>501</v>
      </c>
      <c r="E19" s="6" t="s">
        <v>934</v>
      </c>
      <c r="F19" s="5" t="str">
        <f t="shared" si="0"/>
        <v>HER506 (600 V, 5 A, DO-201AD)</v>
      </c>
      <c r="G19" s="6" t="s">
        <v>22</v>
      </c>
      <c r="H19" s="4" t="s">
        <v>49</v>
      </c>
      <c r="I19" s="6" t="s">
        <v>21</v>
      </c>
      <c r="J19" s="4" t="s">
        <v>537</v>
      </c>
      <c r="K19" s="4" t="s">
        <v>638</v>
      </c>
      <c r="L19" s="4" t="s">
        <v>639</v>
      </c>
      <c r="M19" s="4" t="s">
        <v>641</v>
      </c>
      <c r="N19" s="4" t="s">
        <v>647</v>
      </c>
      <c r="O19" s="4" t="s">
        <v>508</v>
      </c>
      <c r="P19" s="4" t="s">
        <v>503</v>
      </c>
      <c r="Q19" s="4" t="str">
        <f>CONCATENATE(B19," Fast Switching Plastic Rectifier")</f>
        <v>HER506 Fast Switching Plastic Rectifier</v>
      </c>
      <c r="R19" t="str">
        <f t="shared" ca="1" si="2"/>
        <v>C:\Altium Libraries\Discrete Semiconductors Library\DataSheet\HER50x Series (Rectron).pdf</v>
      </c>
      <c r="S19" s="7" t="str">
        <f t="shared" si="3"/>
        <v>DIODE HER506 (600 V, 5 A, DO-201AD)</v>
      </c>
    </row>
    <row r="20" spans="1:19" x14ac:dyDescent="0.35">
      <c r="A20" s="4" t="s">
        <v>517</v>
      </c>
      <c r="B20" s="4" t="s">
        <v>509</v>
      </c>
      <c r="C20" s="4" t="s">
        <v>518</v>
      </c>
      <c r="D20" s="6" t="s">
        <v>501</v>
      </c>
      <c r="E20" s="6" t="s">
        <v>934</v>
      </c>
      <c r="F20" s="5" t="str">
        <f t="shared" si="0"/>
        <v>HER507 (800 V, 5 A, DO-201AD)</v>
      </c>
      <c r="G20" s="6" t="s">
        <v>22</v>
      </c>
      <c r="H20" s="4" t="s">
        <v>49</v>
      </c>
      <c r="I20" s="6" t="s">
        <v>21</v>
      </c>
      <c r="J20" s="4" t="s">
        <v>537</v>
      </c>
      <c r="K20" s="4" t="s">
        <v>638</v>
      </c>
      <c r="L20" s="4" t="s">
        <v>639</v>
      </c>
      <c r="M20" s="4" t="s">
        <v>641</v>
      </c>
      <c r="N20" s="4" t="s">
        <v>647</v>
      </c>
      <c r="O20" s="4" t="s">
        <v>509</v>
      </c>
      <c r="P20" s="4" t="s">
        <v>503</v>
      </c>
      <c r="Q20" s="4" t="str">
        <f t="shared" si="1"/>
        <v>HER507 Fast Switching Plastic Rectifier</v>
      </c>
      <c r="R20" t="str">
        <f t="shared" ca="1" si="2"/>
        <v>C:\Altium Libraries\Discrete Semiconductors Library\DataSheet\HER50x Series (Rectron).pdf</v>
      </c>
      <c r="S20" s="7" t="str">
        <f t="shared" si="3"/>
        <v>DIODE HER507 (800 V, 5 A, DO-201AD)</v>
      </c>
    </row>
    <row r="21" spans="1:19" x14ac:dyDescent="0.35">
      <c r="A21" s="4" t="s">
        <v>526</v>
      </c>
      <c r="B21" s="4" t="s">
        <v>510</v>
      </c>
      <c r="C21" s="4" t="s">
        <v>519</v>
      </c>
      <c r="D21" s="6" t="s">
        <v>501</v>
      </c>
      <c r="E21" s="6" t="s">
        <v>934</v>
      </c>
      <c r="F21" s="5" t="str">
        <f t="shared" si="0"/>
        <v>HER508 (1000 V, 5 A, DO-201AD)</v>
      </c>
      <c r="G21" s="6" t="s">
        <v>22</v>
      </c>
      <c r="H21" s="4" t="s">
        <v>49</v>
      </c>
      <c r="I21" s="6" t="s">
        <v>21</v>
      </c>
      <c r="J21" s="4" t="s">
        <v>537</v>
      </c>
      <c r="K21" s="4" t="s">
        <v>638</v>
      </c>
      <c r="L21" s="4" t="s">
        <v>639</v>
      </c>
      <c r="M21" s="4" t="s">
        <v>641</v>
      </c>
      <c r="N21" s="4" t="s">
        <v>647</v>
      </c>
      <c r="O21" s="4" t="s">
        <v>510</v>
      </c>
      <c r="P21" s="4" t="s">
        <v>503</v>
      </c>
      <c r="Q21" s="4" t="str">
        <f t="shared" si="1"/>
        <v>HER508 Fast Switching Plastic Rectifier</v>
      </c>
      <c r="R21" t="str">
        <f t="shared" ca="1" si="2"/>
        <v>C:\Altium Libraries\Discrete Semiconductors Library\DataSheet\HER50x Series (Rectron).pdf</v>
      </c>
      <c r="S21" s="7" t="str">
        <f t="shared" si="3"/>
        <v>DIODE HER508 (1000 V, 5 A, DO-201AD)</v>
      </c>
    </row>
    <row r="22" spans="1:19" x14ac:dyDescent="0.35">
      <c r="A22" s="16" t="s">
        <v>0</v>
      </c>
      <c r="B22" s="16" t="s">
        <v>11</v>
      </c>
      <c r="C22" s="16" t="s">
        <v>12</v>
      </c>
      <c r="D22" s="17" t="s">
        <v>13</v>
      </c>
      <c r="E22" s="17" t="s">
        <v>929</v>
      </c>
      <c r="F22" s="16" t="s">
        <v>1</v>
      </c>
      <c r="G22" s="17" t="s">
        <v>2</v>
      </c>
      <c r="H22" s="16" t="s">
        <v>3</v>
      </c>
      <c r="I22" s="17" t="s">
        <v>4</v>
      </c>
      <c r="J22" s="16" t="s">
        <v>5</v>
      </c>
      <c r="K22" s="16" t="s">
        <v>373</v>
      </c>
      <c r="L22" s="16" t="s">
        <v>374</v>
      </c>
      <c r="M22" s="16" t="s">
        <v>640</v>
      </c>
      <c r="N22" s="16" t="s">
        <v>644</v>
      </c>
      <c r="O22" s="16" t="s">
        <v>6</v>
      </c>
      <c r="P22" s="16" t="s">
        <v>7</v>
      </c>
      <c r="Q22" s="16" t="s">
        <v>8</v>
      </c>
      <c r="R22" s="16" t="s">
        <v>9</v>
      </c>
      <c r="S22" s="24" t="s">
        <v>10</v>
      </c>
    </row>
    <row r="23" spans="1:19" x14ac:dyDescent="0.35">
      <c r="A23" s="4" t="s">
        <v>538</v>
      </c>
      <c r="B23" s="4" t="s">
        <v>540</v>
      </c>
      <c r="C23" s="4" t="s">
        <v>393</v>
      </c>
      <c r="D23" s="6" t="s">
        <v>394</v>
      </c>
      <c r="E23" s="6" t="s">
        <v>937</v>
      </c>
      <c r="F23" s="5" t="str">
        <f t="shared" ref="F23:F30" si="4">CONCATENATE(B23," (",C23,", ",D23,", ","DO-41)")</f>
        <v>HER101 (50 V, 1 A, DO-41)</v>
      </c>
      <c r="G23" s="6" t="s">
        <v>22</v>
      </c>
      <c r="H23" s="4" t="s">
        <v>49</v>
      </c>
      <c r="I23" s="6" t="s">
        <v>21</v>
      </c>
      <c r="J23" s="4" t="s">
        <v>391</v>
      </c>
      <c r="K23" s="4" t="s">
        <v>395</v>
      </c>
      <c r="L23" s="4" t="s">
        <v>396</v>
      </c>
      <c r="M23" s="4"/>
      <c r="N23" s="4"/>
      <c r="O23" s="4" t="s">
        <v>540</v>
      </c>
      <c r="P23" s="4" t="s">
        <v>503</v>
      </c>
      <c r="Q23" s="4" t="str">
        <f>CONCATENATE(B23," Fast Switching Plastic Rectifier")</f>
        <v>HER101 Fast Switching Plastic Rectifier</v>
      </c>
      <c r="R23" t="str">
        <f ca="1">CONCATENATE(LEFT(CELL("имяфайла"), FIND("[",CELL("имяфайла"))-1),"DataSheet\","HER10x Series (Rectron).pdf")</f>
        <v>C:\Altium Libraries\Discrete Semiconductors Library\DataSheet\HER10x Series (Rectron).pdf</v>
      </c>
      <c r="S23" s="7" t="str">
        <f>CONCATENATE("DIODE ", B23," (",C23,", ",D23,", DO-41",")")</f>
        <v>DIODE HER101 (50 V, 1 A, DO-41)</v>
      </c>
    </row>
    <row r="24" spans="1:19" x14ac:dyDescent="0.35">
      <c r="A24" s="4" t="s">
        <v>541</v>
      </c>
      <c r="B24" s="4" t="s">
        <v>542</v>
      </c>
      <c r="C24" s="4" t="s">
        <v>46</v>
      </c>
      <c r="D24" s="6" t="s">
        <v>394</v>
      </c>
      <c r="E24" s="6" t="s">
        <v>937</v>
      </c>
      <c r="F24" s="5" t="str">
        <f t="shared" si="4"/>
        <v>HER102 (100 V, 1 A, DO-41)</v>
      </c>
      <c r="G24" s="6" t="s">
        <v>22</v>
      </c>
      <c r="H24" s="4" t="s">
        <v>49</v>
      </c>
      <c r="I24" s="6" t="s">
        <v>21</v>
      </c>
      <c r="J24" s="4" t="s">
        <v>391</v>
      </c>
      <c r="K24" s="4" t="s">
        <v>395</v>
      </c>
      <c r="L24" s="4" t="s">
        <v>396</v>
      </c>
      <c r="M24" s="4"/>
      <c r="N24" s="4"/>
      <c r="O24" s="4" t="s">
        <v>542</v>
      </c>
      <c r="P24" s="4" t="s">
        <v>503</v>
      </c>
      <c r="Q24" s="4" t="str">
        <f t="shared" ref="Q24:Q30" si="5">CONCATENATE(B24," Fast Switching Plastic Rectifier")</f>
        <v>HER102 Fast Switching Plastic Rectifier</v>
      </c>
      <c r="R24" t="str">
        <f t="shared" ref="R24:R30" ca="1" si="6">CONCATENATE(LEFT(CELL("имяфайла"), FIND("[",CELL("имяфайла"))-1),"DataSheet\","HER10x Series (Rectron).pdf")</f>
        <v>C:\Altium Libraries\Discrete Semiconductors Library\DataSheet\HER10x Series (Rectron).pdf</v>
      </c>
      <c r="S24" s="7" t="str">
        <f t="shared" ref="S24:S30" si="7">CONCATENATE("DIODE ", B24," (",C24,", ",D24,", DO-41",")")</f>
        <v>DIODE HER102 (100 V, 1 A, DO-41)</v>
      </c>
    </row>
    <row r="25" spans="1:19" x14ac:dyDescent="0.35">
      <c r="A25" s="4" t="s">
        <v>544</v>
      </c>
      <c r="B25" s="4" t="s">
        <v>545</v>
      </c>
      <c r="C25" s="4" t="s">
        <v>26</v>
      </c>
      <c r="D25" s="6" t="s">
        <v>394</v>
      </c>
      <c r="E25" s="6" t="s">
        <v>937</v>
      </c>
      <c r="F25" s="5" t="str">
        <f t="shared" si="4"/>
        <v>HER103 (200 V, 1 A, DO-41)</v>
      </c>
      <c r="G25" s="6" t="s">
        <v>22</v>
      </c>
      <c r="H25" s="4" t="s">
        <v>49</v>
      </c>
      <c r="I25" s="6" t="s">
        <v>21</v>
      </c>
      <c r="J25" s="4" t="s">
        <v>391</v>
      </c>
      <c r="K25" s="4" t="s">
        <v>395</v>
      </c>
      <c r="L25" s="4" t="s">
        <v>396</v>
      </c>
      <c r="M25" s="4"/>
      <c r="N25" s="4"/>
      <c r="O25" s="4" t="s">
        <v>545</v>
      </c>
      <c r="P25" s="4" t="s">
        <v>503</v>
      </c>
      <c r="Q25" s="4" t="str">
        <f t="shared" si="5"/>
        <v>HER103 Fast Switching Plastic Rectifier</v>
      </c>
      <c r="R25" t="str">
        <f t="shared" ca="1" si="6"/>
        <v>C:\Altium Libraries\Discrete Semiconductors Library\DataSheet\HER10x Series (Rectron).pdf</v>
      </c>
      <c r="S25" s="7" t="str">
        <f t="shared" si="7"/>
        <v>DIODE HER103 (200 V, 1 A, DO-41)</v>
      </c>
    </row>
    <row r="26" spans="1:19" x14ac:dyDescent="0.35">
      <c r="A26" s="4" t="s">
        <v>546</v>
      </c>
      <c r="B26" s="4" t="s">
        <v>547</v>
      </c>
      <c r="C26" s="4" t="s">
        <v>356</v>
      </c>
      <c r="D26" s="6" t="s">
        <v>394</v>
      </c>
      <c r="E26" s="6" t="s">
        <v>937</v>
      </c>
      <c r="F26" s="5" t="str">
        <f t="shared" si="4"/>
        <v>HER104 (300 V, 1 A, DO-41)</v>
      </c>
      <c r="G26" s="6" t="s">
        <v>22</v>
      </c>
      <c r="H26" s="4" t="s">
        <v>49</v>
      </c>
      <c r="I26" s="6" t="s">
        <v>21</v>
      </c>
      <c r="J26" s="4" t="s">
        <v>391</v>
      </c>
      <c r="K26" s="4" t="s">
        <v>395</v>
      </c>
      <c r="L26" s="4" t="s">
        <v>396</v>
      </c>
      <c r="M26" s="4"/>
      <c r="N26" s="4"/>
      <c r="O26" s="4" t="s">
        <v>547</v>
      </c>
      <c r="P26" s="4" t="s">
        <v>503</v>
      </c>
      <c r="Q26" s="4" t="str">
        <f t="shared" si="5"/>
        <v>HER104 Fast Switching Plastic Rectifier</v>
      </c>
      <c r="R26" t="str">
        <f t="shared" ca="1" si="6"/>
        <v>C:\Altium Libraries\Discrete Semiconductors Library\DataSheet\HER10x Series (Rectron).pdf</v>
      </c>
      <c r="S26" s="7" t="str">
        <f t="shared" si="7"/>
        <v>DIODE HER104 (300 V, 1 A, DO-41)</v>
      </c>
    </row>
    <row r="27" spans="1:19" x14ac:dyDescent="0.35">
      <c r="A27" s="4" t="s">
        <v>548</v>
      </c>
      <c r="B27" s="4" t="s">
        <v>549</v>
      </c>
      <c r="C27" s="4" t="s">
        <v>401</v>
      </c>
      <c r="D27" s="6" t="s">
        <v>394</v>
      </c>
      <c r="E27" s="6" t="s">
        <v>937</v>
      </c>
      <c r="F27" s="5" t="str">
        <f t="shared" si="4"/>
        <v>HER105 (400 V, 1 A, DO-41)</v>
      </c>
      <c r="G27" s="6" t="s">
        <v>22</v>
      </c>
      <c r="H27" s="4" t="s">
        <v>49</v>
      </c>
      <c r="I27" s="6" t="s">
        <v>21</v>
      </c>
      <c r="J27" s="4" t="s">
        <v>391</v>
      </c>
      <c r="K27" s="4" t="s">
        <v>395</v>
      </c>
      <c r="L27" s="4" t="s">
        <v>396</v>
      </c>
      <c r="M27" s="4"/>
      <c r="N27" s="4"/>
      <c r="O27" s="4" t="s">
        <v>549</v>
      </c>
      <c r="P27" s="4" t="s">
        <v>503</v>
      </c>
      <c r="Q27" s="4" t="str">
        <f t="shared" si="5"/>
        <v>HER105 Fast Switching Plastic Rectifier</v>
      </c>
      <c r="R27" t="str">
        <f t="shared" ca="1" si="6"/>
        <v>C:\Altium Libraries\Discrete Semiconductors Library\DataSheet\HER10x Series (Rectron).pdf</v>
      </c>
      <c r="S27" s="7" t="str">
        <f t="shared" si="7"/>
        <v>DIODE HER105 (400 V, 1 A, DO-41)</v>
      </c>
    </row>
    <row r="28" spans="1:19" x14ac:dyDescent="0.35">
      <c r="A28" s="4" t="s">
        <v>550</v>
      </c>
      <c r="B28" s="4" t="s">
        <v>551</v>
      </c>
      <c r="C28" s="4" t="s">
        <v>402</v>
      </c>
      <c r="D28" s="6" t="s">
        <v>394</v>
      </c>
      <c r="E28" s="6" t="s">
        <v>937</v>
      </c>
      <c r="F28" s="5" t="str">
        <f t="shared" si="4"/>
        <v>HER106 (600 V, 1 A, DO-41)</v>
      </c>
      <c r="G28" s="6" t="s">
        <v>22</v>
      </c>
      <c r="H28" s="4" t="s">
        <v>49</v>
      </c>
      <c r="I28" s="6" t="s">
        <v>21</v>
      </c>
      <c r="J28" s="4" t="s">
        <v>391</v>
      </c>
      <c r="K28" s="4" t="s">
        <v>395</v>
      </c>
      <c r="L28" s="4" t="s">
        <v>396</v>
      </c>
      <c r="M28" s="4"/>
      <c r="N28" s="4"/>
      <c r="O28" s="4" t="s">
        <v>551</v>
      </c>
      <c r="P28" s="4" t="s">
        <v>503</v>
      </c>
      <c r="Q28" s="4" t="str">
        <f t="shared" si="5"/>
        <v>HER106 Fast Switching Plastic Rectifier</v>
      </c>
      <c r="R28" t="str">
        <f t="shared" ca="1" si="6"/>
        <v>C:\Altium Libraries\Discrete Semiconductors Library\DataSheet\HER10x Series (Rectron).pdf</v>
      </c>
      <c r="S28" s="7" t="str">
        <f t="shared" si="7"/>
        <v>DIODE HER106 (600 V, 1 A, DO-41)</v>
      </c>
    </row>
    <row r="29" spans="1:19" x14ac:dyDescent="0.35">
      <c r="A29" s="4" t="s">
        <v>552</v>
      </c>
      <c r="B29" s="4" t="s">
        <v>553</v>
      </c>
      <c r="C29" s="4" t="s">
        <v>518</v>
      </c>
      <c r="D29" s="6" t="s">
        <v>394</v>
      </c>
      <c r="E29" s="6" t="s">
        <v>937</v>
      </c>
      <c r="F29" s="5" t="str">
        <f t="shared" si="4"/>
        <v>HER107 (800 V, 1 A, DO-41)</v>
      </c>
      <c r="G29" s="6" t="s">
        <v>22</v>
      </c>
      <c r="H29" s="4" t="s">
        <v>49</v>
      </c>
      <c r="I29" s="6" t="s">
        <v>21</v>
      </c>
      <c r="J29" s="4" t="s">
        <v>391</v>
      </c>
      <c r="K29" s="4" t="s">
        <v>395</v>
      </c>
      <c r="L29" s="4" t="s">
        <v>396</v>
      </c>
      <c r="M29" s="4"/>
      <c r="N29" s="4"/>
      <c r="O29" s="4" t="s">
        <v>553</v>
      </c>
      <c r="P29" s="4" t="s">
        <v>503</v>
      </c>
      <c r="Q29" s="4" t="str">
        <f t="shared" si="5"/>
        <v>HER107 Fast Switching Plastic Rectifier</v>
      </c>
      <c r="R29" t="str">
        <f t="shared" ca="1" si="6"/>
        <v>C:\Altium Libraries\Discrete Semiconductors Library\DataSheet\HER10x Series (Rectron).pdf</v>
      </c>
      <c r="S29" s="7" t="str">
        <f t="shared" si="7"/>
        <v>DIODE HER107 (800 V, 1 A, DO-41)</v>
      </c>
    </row>
    <row r="30" spans="1:19" x14ac:dyDescent="0.35">
      <c r="A30" s="4" t="s">
        <v>555</v>
      </c>
      <c r="B30" s="4" t="s">
        <v>539</v>
      </c>
      <c r="C30" s="4" t="s">
        <v>519</v>
      </c>
      <c r="D30" s="6" t="s">
        <v>394</v>
      </c>
      <c r="E30" s="6" t="s">
        <v>937</v>
      </c>
      <c r="F30" s="5" t="str">
        <f t="shared" si="4"/>
        <v>HER108 (1000 V, 1 A, DO-41)</v>
      </c>
      <c r="G30" s="6" t="s">
        <v>22</v>
      </c>
      <c r="H30" s="4" t="s">
        <v>49</v>
      </c>
      <c r="I30" s="6" t="s">
        <v>21</v>
      </c>
      <c r="J30" s="4" t="s">
        <v>391</v>
      </c>
      <c r="K30" s="4" t="s">
        <v>395</v>
      </c>
      <c r="L30" s="4" t="s">
        <v>396</v>
      </c>
      <c r="M30" s="4"/>
      <c r="N30" s="4"/>
      <c r="O30" s="4" t="s">
        <v>539</v>
      </c>
      <c r="P30" s="4" t="s">
        <v>503</v>
      </c>
      <c r="Q30" s="4" t="str">
        <f t="shared" si="5"/>
        <v>HER108 Fast Switching Plastic Rectifier</v>
      </c>
      <c r="R30" t="str">
        <f t="shared" ca="1" si="6"/>
        <v>C:\Altium Libraries\Discrete Semiconductors Library\DataSheet\HER10x Series (Rectron).pdf</v>
      </c>
      <c r="S30" s="7" t="str">
        <f t="shared" si="7"/>
        <v>DIODE HER108 (1000 V, 1 A, DO-41)</v>
      </c>
    </row>
    <row r="31" spans="1:19" x14ac:dyDescent="0.35">
      <c r="A31" s="16" t="s">
        <v>0</v>
      </c>
      <c r="B31" s="16" t="s">
        <v>11</v>
      </c>
      <c r="C31" s="16" t="s">
        <v>12</v>
      </c>
      <c r="D31" s="17" t="s">
        <v>13</v>
      </c>
      <c r="E31" s="17" t="s">
        <v>929</v>
      </c>
      <c r="F31" s="16" t="s">
        <v>1</v>
      </c>
      <c r="G31" s="17" t="s">
        <v>2</v>
      </c>
      <c r="H31" s="16" t="s">
        <v>3</v>
      </c>
      <c r="I31" s="17" t="s">
        <v>4</v>
      </c>
      <c r="J31" s="16" t="s">
        <v>5</v>
      </c>
      <c r="K31" s="16" t="s">
        <v>373</v>
      </c>
      <c r="L31" s="16" t="s">
        <v>374</v>
      </c>
      <c r="M31" s="16" t="s">
        <v>640</v>
      </c>
      <c r="N31" s="16" t="s">
        <v>644</v>
      </c>
      <c r="O31" s="16" t="s">
        <v>6</v>
      </c>
      <c r="P31" s="16" t="s">
        <v>7</v>
      </c>
      <c r="Q31" s="16" t="s">
        <v>8</v>
      </c>
      <c r="R31" s="16" t="s">
        <v>9</v>
      </c>
      <c r="S31" s="24" t="s">
        <v>10</v>
      </c>
    </row>
    <row r="32" spans="1:19" x14ac:dyDescent="0.35">
      <c r="A32" s="4" t="s">
        <v>538</v>
      </c>
      <c r="B32" s="4" t="s">
        <v>620</v>
      </c>
      <c r="C32" s="4" t="s">
        <v>393</v>
      </c>
      <c r="D32" s="6" t="s">
        <v>394</v>
      </c>
      <c r="E32" s="6" t="s">
        <v>937</v>
      </c>
      <c r="F32" s="5" t="str">
        <f t="shared" ref="F32:F38" si="8">CONCATENATE(B32," (",C32,", ",D32,", ","DO-41)")</f>
        <v>1N4001 (50 V, 1 A, DO-41)</v>
      </c>
      <c r="G32" s="6" t="s">
        <v>22</v>
      </c>
      <c r="H32" s="4" t="s">
        <v>49</v>
      </c>
      <c r="I32" s="6" t="s">
        <v>21</v>
      </c>
      <c r="J32" s="4" t="s">
        <v>391</v>
      </c>
      <c r="K32" s="4" t="s">
        <v>395</v>
      </c>
      <c r="L32" s="4" t="s">
        <v>396</v>
      </c>
      <c r="M32" s="4"/>
      <c r="N32" s="4"/>
      <c r="O32" s="4" t="s">
        <v>628</v>
      </c>
      <c r="P32" s="4" t="s">
        <v>280</v>
      </c>
      <c r="Q32" s="4" t="str">
        <f>CONCATENATE(B32," Fast Switching Plastic Rectifier")</f>
        <v>1N4001 Fast Switching Plastic Rectifier</v>
      </c>
      <c r="R32" t="str">
        <f ca="1">CONCATENATE(LEFT(CELL("имяфайла"), FIND("[",CELL("имяфайла"))-1),"DataSheet\","1n400x Series(Vishay).pdf")</f>
        <v>C:\Altium Libraries\Discrete Semiconductors Library\DataSheet\1n400x Series(Vishay).pdf</v>
      </c>
      <c r="S32" s="7" t="str">
        <f>CONCATENATE("DIODE ", B32," (",C32,", ",D32,", DO-41",")")</f>
        <v>DIODE 1N4001 (50 V, 1 A, DO-41)</v>
      </c>
    </row>
    <row r="33" spans="1:19" x14ac:dyDescent="0.35">
      <c r="A33" s="4" t="s">
        <v>541</v>
      </c>
      <c r="B33" s="4" t="s">
        <v>621</v>
      </c>
      <c r="C33" s="4" t="s">
        <v>46</v>
      </c>
      <c r="D33" s="6" t="s">
        <v>394</v>
      </c>
      <c r="E33" s="6" t="s">
        <v>937</v>
      </c>
      <c r="F33" s="5" t="str">
        <f t="shared" si="8"/>
        <v>1N4002 (100 V, 1 A, DO-41)</v>
      </c>
      <c r="G33" s="6" t="s">
        <v>22</v>
      </c>
      <c r="H33" s="4" t="s">
        <v>49</v>
      </c>
      <c r="I33" s="6" t="s">
        <v>21</v>
      </c>
      <c r="J33" s="4" t="s">
        <v>391</v>
      </c>
      <c r="K33" s="4" t="s">
        <v>395</v>
      </c>
      <c r="L33" s="4" t="s">
        <v>396</v>
      </c>
      <c r="M33" s="4"/>
      <c r="N33" s="4"/>
      <c r="O33" s="4" t="s">
        <v>629</v>
      </c>
      <c r="P33" s="4" t="s">
        <v>280</v>
      </c>
      <c r="Q33" s="4" t="str">
        <f t="shared" ref="Q33:Q38" si="9">CONCATENATE(B33," Fast Switching Plastic Rectifier")</f>
        <v>1N4002 Fast Switching Plastic Rectifier</v>
      </c>
      <c r="R33" t="str">
        <f t="shared" ref="R33:R38" ca="1" si="10">CONCATENATE(LEFT(CELL("имяфайла"), FIND("[",CELL("имяфайла"))-1),"DataSheet\","1n400x Series(Vishay).pdf")</f>
        <v>C:\Altium Libraries\Discrete Semiconductors Library\DataSheet\1n400x Series(Vishay).pdf</v>
      </c>
      <c r="S33" s="7" t="str">
        <f t="shared" ref="S33:S38" si="11">CONCATENATE("DIODE ", B33," (",C33,", ",D33,", DO-41",")")</f>
        <v>DIODE 1N4002 (100 V, 1 A, DO-41)</v>
      </c>
    </row>
    <row r="34" spans="1:19" x14ac:dyDescent="0.35">
      <c r="A34" s="4" t="s">
        <v>544</v>
      </c>
      <c r="B34" s="4" t="s">
        <v>622</v>
      </c>
      <c r="C34" s="4" t="s">
        <v>26</v>
      </c>
      <c r="D34" s="6" t="s">
        <v>394</v>
      </c>
      <c r="E34" s="6" t="s">
        <v>937</v>
      </c>
      <c r="F34" s="5" t="str">
        <f t="shared" si="8"/>
        <v>1N4003 (200 V, 1 A, DO-41)</v>
      </c>
      <c r="G34" s="6" t="s">
        <v>22</v>
      </c>
      <c r="H34" s="4" t="s">
        <v>49</v>
      </c>
      <c r="I34" s="6" t="s">
        <v>21</v>
      </c>
      <c r="J34" s="4" t="s">
        <v>391</v>
      </c>
      <c r="K34" s="4" t="s">
        <v>395</v>
      </c>
      <c r="L34" s="4" t="s">
        <v>396</v>
      </c>
      <c r="M34" s="4"/>
      <c r="N34" s="4"/>
      <c r="O34" s="4" t="s">
        <v>630</v>
      </c>
      <c r="P34" s="4" t="s">
        <v>280</v>
      </c>
      <c r="Q34" s="4" t="str">
        <f t="shared" si="9"/>
        <v>1N4003 Fast Switching Plastic Rectifier</v>
      </c>
      <c r="R34" t="str">
        <f t="shared" ca="1" si="10"/>
        <v>C:\Altium Libraries\Discrete Semiconductors Library\DataSheet\1n400x Series(Vishay).pdf</v>
      </c>
      <c r="S34" s="7" t="str">
        <f t="shared" si="11"/>
        <v>DIODE 1N4003 (200 V, 1 A, DO-41)</v>
      </c>
    </row>
    <row r="35" spans="1:19" x14ac:dyDescent="0.35">
      <c r="A35" s="4" t="s">
        <v>546</v>
      </c>
      <c r="B35" s="4" t="s">
        <v>623</v>
      </c>
      <c r="C35" s="4" t="s">
        <v>401</v>
      </c>
      <c r="D35" s="6" t="s">
        <v>394</v>
      </c>
      <c r="E35" s="6" t="s">
        <v>937</v>
      </c>
      <c r="F35" s="5" t="str">
        <f t="shared" si="8"/>
        <v>1N4004 (400 V, 1 A, DO-41)</v>
      </c>
      <c r="G35" s="6" t="s">
        <v>22</v>
      </c>
      <c r="H35" s="4" t="s">
        <v>49</v>
      </c>
      <c r="I35" s="6" t="s">
        <v>21</v>
      </c>
      <c r="J35" s="4" t="s">
        <v>391</v>
      </c>
      <c r="K35" s="4" t="s">
        <v>395</v>
      </c>
      <c r="L35" s="4" t="s">
        <v>396</v>
      </c>
      <c r="M35" s="4"/>
      <c r="N35" s="4"/>
      <c r="O35" s="4" t="s">
        <v>631</v>
      </c>
      <c r="P35" s="4" t="s">
        <v>280</v>
      </c>
      <c r="Q35" s="4" t="str">
        <f t="shared" si="9"/>
        <v>1N4004 Fast Switching Plastic Rectifier</v>
      </c>
      <c r="R35" t="str">
        <f t="shared" ca="1" si="10"/>
        <v>C:\Altium Libraries\Discrete Semiconductors Library\DataSheet\1n400x Series(Vishay).pdf</v>
      </c>
      <c r="S35" s="7" t="str">
        <f t="shared" si="11"/>
        <v>DIODE 1N4004 (400 V, 1 A, DO-41)</v>
      </c>
    </row>
    <row r="36" spans="1:19" x14ac:dyDescent="0.35">
      <c r="A36" s="4" t="s">
        <v>548</v>
      </c>
      <c r="B36" s="4" t="s">
        <v>624</v>
      </c>
      <c r="C36" s="4" t="s">
        <v>402</v>
      </c>
      <c r="D36" s="6" t="s">
        <v>394</v>
      </c>
      <c r="E36" s="6" t="s">
        <v>937</v>
      </c>
      <c r="F36" s="5" t="str">
        <f t="shared" si="8"/>
        <v>1N4005 (600 V, 1 A, DO-41)</v>
      </c>
      <c r="G36" s="6" t="s">
        <v>22</v>
      </c>
      <c r="H36" s="4" t="s">
        <v>49</v>
      </c>
      <c r="I36" s="6" t="s">
        <v>21</v>
      </c>
      <c r="J36" s="4" t="s">
        <v>391</v>
      </c>
      <c r="K36" s="4" t="s">
        <v>395</v>
      </c>
      <c r="L36" s="4" t="s">
        <v>396</v>
      </c>
      <c r="M36" s="4"/>
      <c r="N36" s="4"/>
      <c r="O36" s="4" t="s">
        <v>632</v>
      </c>
      <c r="P36" s="4" t="s">
        <v>280</v>
      </c>
      <c r="Q36" s="4" t="str">
        <f t="shared" si="9"/>
        <v>1N4005 Fast Switching Plastic Rectifier</v>
      </c>
      <c r="R36" t="str">
        <f t="shared" ca="1" si="10"/>
        <v>C:\Altium Libraries\Discrete Semiconductors Library\DataSheet\1n400x Series(Vishay).pdf</v>
      </c>
      <c r="S36" s="7" t="str">
        <f t="shared" si="11"/>
        <v>DIODE 1N4005 (600 V, 1 A, DO-41)</v>
      </c>
    </row>
    <row r="37" spans="1:19" x14ac:dyDescent="0.35">
      <c r="A37" s="4" t="s">
        <v>550</v>
      </c>
      <c r="B37" s="4" t="s">
        <v>625</v>
      </c>
      <c r="C37" s="4" t="s">
        <v>518</v>
      </c>
      <c r="D37" s="6" t="s">
        <v>394</v>
      </c>
      <c r="E37" s="6" t="s">
        <v>937</v>
      </c>
      <c r="F37" s="5" t="str">
        <f t="shared" si="8"/>
        <v>1N4006 (800 V, 1 A, DO-41)</v>
      </c>
      <c r="G37" s="6" t="s">
        <v>22</v>
      </c>
      <c r="H37" s="4" t="s">
        <v>49</v>
      </c>
      <c r="I37" s="6" t="s">
        <v>21</v>
      </c>
      <c r="J37" s="4" t="s">
        <v>391</v>
      </c>
      <c r="K37" s="4" t="s">
        <v>395</v>
      </c>
      <c r="L37" s="4" t="s">
        <v>396</v>
      </c>
      <c r="M37" s="4"/>
      <c r="N37" s="4"/>
      <c r="O37" s="4" t="s">
        <v>633</v>
      </c>
      <c r="P37" s="4" t="s">
        <v>280</v>
      </c>
      <c r="Q37" s="4" t="str">
        <f t="shared" si="9"/>
        <v>1N4006 Fast Switching Plastic Rectifier</v>
      </c>
      <c r="R37" t="str">
        <f t="shared" ca="1" si="10"/>
        <v>C:\Altium Libraries\Discrete Semiconductors Library\DataSheet\1n400x Series(Vishay).pdf</v>
      </c>
      <c r="S37" s="7" t="str">
        <f t="shared" si="11"/>
        <v>DIODE 1N4006 (800 V, 1 A, DO-41)</v>
      </c>
    </row>
    <row r="38" spans="1:19" x14ac:dyDescent="0.35">
      <c r="A38" s="4" t="s">
        <v>552</v>
      </c>
      <c r="B38" s="4" t="s">
        <v>626</v>
      </c>
      <c r="C38" s="4" t="s">
        <v>519</v>
      </c>
      <c r="D38" s="6" t="s">
        <v>394</v>
      </c>
      <c r="E38" s="6" t="s">
        <v>937</v>
      </c>
      <c r="F38" s="5" t="str">
        <f t="shared" si="8"/>
        <v>1N4007 (1000 V, 1 A, DO-41)</v>
      </c>
      <c r="G38" s="6" t="s">
        <v>22</v>
      </c>
      <c r="H38" s="4" t="s">
        <v>49</v>
      </c>
      <c r="I38" s="6" t="s">
        <v>21</v>
      </c>
      <c r="J38" s="4" t="s">
        <v>391</v>
      </c>
      <c r="K38" s="4" t="s">
        <v>395</v>
      </c>
      <c r="L38" s="4" t="s">
        <v>396</v>
      </c>
      <c r="M38" s="4"/>
      <c r="N38" s="4"/>
      <c r="O38" s="4" t="s">
        <v>627</v>
      </c>
      <c r="P38" s="4" t="s">
        <v>280</v>
      </c>
      <c r="Q38" s="4" t="str">
        <f t="shared" si="9"/>
        <v>1N4007 Fast Switching Plastic Rectifier</v>
      </c>
      <c r="R38" t="str">
        <f t="shared" ca="1" si="10"/>
        <v>C:\Altium Libraries\Discrete Semiconductors Library\DataSheet\1n400x Series(Vishay).pdf</v>
      </c>
      <c r="S38" s="7" t="str">
        <f t="shared" si="11"/>
        <v>DIODE 1N4007 (1000 V, 1 A, DO-41)</v>
      </c>
    </row>
    <row r="39" spans="1:19" x14ac:dyDescent="0.35">
      <c r="A39" s="16" t="s">
        <v>0</v>
      </c>
      <c r="B39" s="16" t="s">
        <v>11</v>
      </c>
      <c r="C39" s="16" t="s">
        <v>12</v>
      </c>
      <c r="D39" s="17" t="s">
        <v>13</v>
      </c>
      <c r="E39" s="17" t="s">
        <v>929</v>
      </c>
      <c r="F39" s="16" t="s">
        <v>1</v>
      </c>
      <c r="G39" s="17" t="s">
        <v>2</v>
      </c>
      <c r="H39" s="16" t="s">
        <v>3</v>
      </c>
      <c r="I39" s="17" t="s">
        <v>4</v>
      </c>
      <c r="J39" s="16" t="s">
        <v>5</v>
      </c>
      <c r="K39" s="16" t="s">
        <v>373</v>
      </c>
      <c r="L39" s="16" t="s">
        <v>374</v>
      </c>
      <c r="M39" s="16" t="s">
        <v>640</v>
      </c>
      <c r="N39" s="16" t="s">
        <v>644</v>
      </c>
      <c r="O39" s="16" t="s">
        <v>6</v>
      </c>
      <c r="P39" s="16" t="s">
        <v>7</v>
      </c>
      <c r="Q39" s="16" t="s">
        <v>8</v>
      </c>
      <c r="R39" s="16" t="s">
        <v>9</v>
      </c>
      <c r="S39" s="24" t="s">
        <v>10</v>
      </c>
    </row>
    <row r="40" spans="1:19" x14ac:dyDescent="0.35">
      <c r="A40" s="4" t="s">
        <v>555</v>
      </c>
      <c r="B40" s="4" t="s">
        <v>1024</v>
      </c>
      <c r="C40" s="4" t="s">
        <v>40</v>
      </c>
      <c r="D40" s="6" t="s">
        <v>1021</v>
      </c>
      <c r="E40" s="6" t="s">
        <v>1022</v>
      </c>
      <c r="F40" s="5" t="str">
        <f>CONCATENATE(B40," (",C40,", ",D40,", ",E40,")")</f>
        <v>VS-30SPQ150 (150 V, 30 A, TO-247AC 3L)</v>
      </c>
      <c r="G40" s="6" t="s">
        <v>22</v>
      </c>
      <c r="H40" s="4" t="s">
        <v>665</v>
      </c>
      <c r="I40" s="6" t="s">
        <v>21</v>
      </c>
      <c r="J40" s="4" t="s">
        <v>1023</v>
      </c>
      <c r="K40" s="4"/>
      <c r="L40" s="4"/>
      <c r="M40" s="4"/>
      <c r="N40" s="4"/>
      <c r="O40" s="4" t="s">
        <v>1024</v>
      </c>
      <c r="P40" s="4" t="s">
        <v>280</v>
      </c>
      <c r="Q40" s="4" t="str">
        <f>CONCATENATE(B40," High Performance Schottky Rectifier")</f>
        <v>VS-30SPQ150 High Performance Schottky Rectifier</v>
      </c>
      <c r="R40" t="str">
        <f ca="1">CONCATENATE(LEFT(CELL("имяфайла"), FIND("[",CELL("имяфайла"))-1),"DataSheet\","VS-30CPQ150-N3(Vishay).pdf")</f>
        <v>C:\Altium Libraries\Discrete Semiconductors Library\DataSheet\VS-30CPQ150-N3(Vishay).pdf</v>
      </c>
      <c r="S40" s="7" t="str">
        <f>CONCATENATE("DIODE ", B40," (",C40,", ",D40,E40,")")</f>
        <v>DIODE VS-30SPQ150 (150 V, 30 ATO-247AC 3L)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13" sqref="O13"/>
    </sheetView>
  </sheetViews>
  <sheetFormatPr defaultRowHeight="14.5" x14ac:dyDescent="0.35"/>
  <cols>
    <col min="3" max="4" width="11.36328125" bestFit="1" customWidth="1"/>
    <col min="5" max="5" width="9.453125" bestFit="1" customWidth="1"/>
    <col min="6" max="6" width="4.90625" bestFit="1" customWidth="1"/>
    <col min="7" max="7" width="21.81640625" bestFit="1" customWidth="1"/>
    <col min="8" max="8" width="34" bestFit="1" customWidth="1"/>
    <col min="9" max="9" width="11.36328125" bestFit="1" customWidth="1"/>
    <col min="10" max="10" width="33.81640625" bestFit="1" customWidth="1"/>
    <col min="11" max="11" width="13.36328125" bestFit="1" customWidth="1"/>
    <col min="12" max="12" width="12.81640625" bestFit="1" customWidth="1"/>
    <col min="13" max="13" width="11.54296875" bestFit="1" customWidth="1"/>
    <col min="14" max="14" width="31" bestFit="1" customWidth="1"/>
    <col min="15" max="15" width="69.90625" bestFit="1" customWidth="1"/>
    <col min="16" max="16" width="31.36328125" bestFit="1" customWidth="1"/>
  </cols>
  <sheetData>
    <row r="1" spans="1:16" x14ac:dyDescent="0.35">
      <c r="A1" s="1" t="s">
        <v>0</v>
      </c>
      <c r="B1" s="2" t="s">
        <v>11</v>
      </c>
      <c r="C1" s="2" t="s">
        <v>1076</v>
      </c>
      <c r="D1" s="2" t="s">
        <v>1077</v>
      </c>
      <c r="E1" s="2" t="s">
        <v>13</v>
      </c>
      <c r="F1" s="2" t="s">
        <v>929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3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35">
      <c r="A2" s="4" t="s">
        <v>979</v>
      </c>
      <c r="B2" s="4" t="s">
        <v>1072</v>
      </c>
      <c r="C2" s="4" t="s">
        <v>1078</v>
      </c>
      <c r="D2" s="4" t="s">
        <v>393</v>
      </c>
      <c r="E2" s="6" t="s">
        <v>1084</v>
      </c>
      <c r="F2" s="4" t="s">
        <v>1068</v>
      </c>
      <c r="G2" s="4" t="str">
        <f>CONCATENATE(B2," (",C2,", ",E2,", ","KBL)")</f>
        <v>KBL005 (35 V, 4 A, KBL)</v>
      </c>
      <c r="H2" s="6" t="s">
        <v>22</v>
      </c>
      <c r="I2" s="4" t="s">
        <v>1067</v>
      </c>
      <c r="J2" s="6" t="s">
        <v>21</v>
      </c>
      <c r="K2" s="4" t="s">
        <v>1068</v>
      </c>
      <c r="L2" s="4" t="s">
        <v>1072</v>
      </c>
      <c r="M2" s="4" t="s">
        <v>280</v>
      </c>
      <c r="N2" s="4" t="str">
        <f>CONCATENATE(B2," Single-Phase Bridge Rectifier")</f>
        <v>KBL005 Single-Phase Bridge Rectifier</v>
      </c>
      <c r="O2" t="str">
        <f ca="1">CONCATENATE(LEFT(CELL("имяфайла"), FIND("[",CELL("имяфайла"))-1),"DataSheet\","KBLx series (Vishay).pdf")</f>
        <v>C:\Altium Libraries\Discrete Semiconductors Library\DataSheet\KBLx series (Vishay).pdf</v>
      </c>
      <c r="P2" s="7" t="str">
        <f t="shared" ref="P2:P6" si="0">CONCATENATE("Single-Phase Bridge Rectifier ", B2," (",C2,", ",E2,", ",K2,", ",M2,")")</f>
        <v>Single-Phase Bridge Rectifier KBL005 (35 V, 4 A, KBL, Vishay)</v>
      </c>
    </row>
    <row r="3" spans="1:16" x14ac:dyDescent="0.35">
      <c r="A3" s="4" t="s">
        <v>38</v>
      </c>
      <c r="B3" s="4" t="s">
        <v>1073</v>
      </c>
      <c r="C3" s="4" t="s">
        <v>95</v>
      </c>
      <c r="D3" s="4" t="s">
        <v>46</v>
      </c>
      <c r="E3" s="6" t="s">
        <v>1084</v>
      </c>
      <c r="F3" s="4" t="s">
        <v>1068</v>
      </c>
      <c r="G3" s="4" t="str">
        <f t="shared" ref="G3:G8" si="1">CONCATENATE(B3," (",C3,", ",E3,", ","KBL)")</f>
        <v>KBL01 (70 V, 4 A, KBL)</v>
      </c>
      <c r="H3" s="6" t="s">
        <v>22</v>
      </c>
      <c r="I3" s="4" t="s">
        <v>1067</v>
      </c>
      <c r="J3" s="6" t="s">
        <v>21</v>
      </c>
      <c r="K3" s="4" t="s">
        <v>1068</v>
      </c>
      <c r="L3" s="4" t="s">
        <v>1073</v>
      </c>
      <c r="M3" s="4" t="s">
        <v>280</v>
      </c>
      <c r="N3" s="4" t="str">
        <f t="shared" ref="N3:N8" si="2">CONCATENATE(B3," Single-Phase Bridge Rectifier")</f>
        <v>KBL01 Single-Phase Bridge Rectifier</v>
      </c>
      <c r="O3" t="str">
        <f t="shared" ref="O3:O8" ca="1" si="3">CONCATENATE(LEFT(CELL("имяфайла"), FIND("[",CELL("имяфайла"))-1),"DataSheet\","KBLx series (Vishay).pdf")</f>
        <v>C:\Altium Libraries\Discrete Semiconductors Library\DataSheet\KBLx series (Vishay).pdf</v>
      </c>
      <c r="P3" s="7" t="str">
        <f t="shared" si="0"/>
        <v>Single-Phase Bridge Rectifier KBL01 (70 V, 4 A, KBL, Vishay)</v>
      </c>
    </row>
    <row r="4" spans="1:16" x14ac:dyDescent="0.35">
      <c r="A4" s="4" t="s">
        <v>55</v>
      </c>
      <c r="B4" s="4" t="s">
        <v>1074</v>
      </c>
      <c r="C4" s="4" t="s">
        <v>1079</v>
      </c>
      <c r="D4" s="4" t="s">
        <v>26</v>
      </c>
      <c r="E4" s="6" t="s">
        <v>1084</v>
      </c>
      <c r="F4" s="4" t="s">
        <v>1068</v>
      </c>
      <c r="G4" s="4" t="str">
        <f t="shared" si="1"/>
        <v>KBL02 (140 V, 4 A, KBL)</v>
      </c>
      <c r="H4" s="6" t="s">
        <v>22</v>
      </c>
      <c r="I4" s="4" t="s">
        <v>1067</v>
      </c>
      <c r="J4" s="6" t="s">
        <v>21</v>
      </c>
      <c r="K4" s="4" t="s">
        <v>1068</v>
      </c>
      <c r="L4" s="4" t="s">
        <v>1074</v>
      </c>
      <c r="M4" s="4" t="s">
        <v>280</v>
      </c>
      <c r="N4" s="4" t="str">
        <f t="shared" si="2"/>
        <v>KBL02 Single-Phase Bridge Rectifier</v>
      </c>
      <c r="O4" t="str">
        <f t="shared" ca="1" si="3"/>
        <v>C:\Altium Libraries\Discrete Semiconductors Library\DataSheet\KBLx series (Vishay).pdf</v>
      </c>
      <c r="P4" s="7" t="str">
        <f t="shared" si="0"/>
        <v>Single-Phase Bridge Rectifier KBL02 (140 V, 4 A, KBL, Vishay)</v>
      </c>
    </row>
    <row r="5" spans="1:16" x14ac:dyDescent="0.35">
      <c r="A5" s="4" t="s">
        <v>57</v>
      </c>
      <c r="B5" s="4" t="s">
        <v>1075</v>
      </c>
      <c r="C5" s="4" t="s">
        <v>1080</v>
      </c>
      <c r="D5" s="4" t="s">
        <v>401</v>
      </c>
      <c r="E5" s="6" t="s">
        <v>1084</v>
      </c>
      <c r="F5" s="4" t="s">
        <v>1068</v>
      </c>
      <c r="G5" s="4" t="str">
        <f t="shared" si="1"/>
        <v>KBL04 (280 V, 4 A, KBL)</v>
      </c>
      <c r="H5" s="6" t="s">
        <v>22</v>
      </c>
      <c r="I5" s="4" t="s">
        <v>1067</v>
      </c>
      <c r="J5" s="6" t="s">
        <v>21</v>
      </c>
      <c r="K5" s="4" t="s">
        <v>1068</v>
      </c>
      <c r="L5" s="4" t="s">
        <v>1075</v>
      </c>
      <c r="M5" s="4" t="s">
        <v>280</v>
      </c>
      <c r="N5" s="4" t="str">
        <f t="shared" si="2"/>
        <v>KBL04 Single-Phase Bridge Rectifier</v>
      </c>
      <c r="O5" t="str">
        <f t="shared" ca="1" si="3"/>
        <v>C:\Altium Libraries\Discrete Semiconductors Library\DataSheet\KBLx series (Vishay).pdf</v>
      </c>
      <c r="P5" s="7" t="str">
        <f t="shared" si="0"/>
        <v>Single-Phase Bridge Rectifier KBL04 (280 V, 4 A, KBL, Vishay)</v>
      </c>
    </row>
    <row r="6" spans="1:16" x14ac:dyDescent="0.35">
      <c r="A6" s="4" t="s">
        <v>58</v>
      </c>
      <c r="B6" s="4" t="s">
        <v>1069</v>
      </c>
      <c r="C6" s="4" t="s">
        <v>1081</v>
      </c>
      <c r="D6" s="4" t="s">
        <v>402</v>
      </c>
      <c r="E6" s="6" t="s">
        <v>1084</v>
      </c>
      <c r="F6" s="4" t="s">
        <v>1068</v>
      </c>
      <c r="G6" s="4" t="str">
        <f t="shared" si="1"/>
        <v>KBL06 (420 V, 4 A, KBL)</v>
      </c>
      <c r="H6" s="6" t="s">
        <v>22</v>
      </c>
      <c r="I6" s="4" t="s">
        <v>1067</v>
      </c>
      <c r="J6" s="6" t="s">
        <v>21</v>
      </c>
      <c r="K6" s="4" t="s">
        <v>1068</v>
      </c>
      <c r="L6" s="4" t="s">
        <v>1069</v>
      </c>
      <c r="M6" s="4" t="s">
        <v>280</v>
      </c>
      <c r="N6" s="4" t="str">
        <f t="shared" si="2"/>
        <v>KBL06 Single-Phase Bridge Rectifier</v>
      </c>
      <c r="O6" t="str">
        <f t="shared" ca="1" si="3"/>
        <v>C:\Altium Libraries\Discrete Semiconductors Library\DataSheet\KBLx series (Vishay).pdf</v>
      </c>
      <c r="P6" s="7" t="str">
        <f t="shared" si="0"/>
        <v>Single-Phase Bridge Rectifier KBL06 (420 V, 4 A, KBL, Vishay)</v>
      </c>
    </row>
    <row r="7" spans="1:16" x14ac:dyDescent="0.35">
      <c r="A7" s="4" t="s">
        <v>59</v>
      </c>
      <c r="B7" s="4" t="s">
        <v>1070</v>
      </c>
      <c r="C7" s="4" t="s">
        <v>1082</v>
      </c>
      <c r="D7" s="4" t="s">
        <v>518</v>
      </c>
      <c r="E7" s="6" t="s">
        <v>1084</v>
      </c>
      <c r="F7" s="4" t="s">
        <v>1068</v>
      </c>
      <c r="G7" s="4" t="str">
        <f t="shared" si="1"/>
        <v>KBL08 (560 V, 4 A, KBL)</v>
      </c>
      <c r="H7" s="6" t="s">
        <v>22</v>
      </c>
      <c r="I7" s="4" t="s">
        <v>1067</v>
      </c>
      <c r="J7" s="6" t="s">
        <v>21</v>
      </c>
      <c r="K7" s="4" t="s">
        <v>1068</v>
      </c>
      <c r="L7" s="4" t="s">
        <v>1070</v>
      </c>
      <c r="M7" s="4" t="s">
        <v>280</v>
      </c>
      <c r="N7" s="4" t="str">
        <f t="shared" si="2"/>
        <v>KBL08 Single-Phase Bridge Rectifier</v>
      </c>
      <c r="O7" t="str">
        <f t="shared" ca="1" si="3"/>
        <v>C:\Altium Libraries\Discrete Semiconductors Library\DataSheet\KBLx series (Vishay).pdf</v>
      </c>
      <c r="P7" s="7" t="str">
        <f>CONCATENATE("Single-Phase Bridge Rectifier ", B7," (",C7,", ",E7,", ",K7,", ",M7,")")</f>
        <v>Single-Phase Bridge Rectifier KBL08 (560 V, 4 A, KBL, Vishay)</v>
      </c>
    </row>
    <row r="8" spans="1:16" x14ac:dyDescent="0.35">
      <c r="A8" s="4" t="s">
        <v>60</v>
      </c>
      <c r="B8" s="4" t="s">
        <v>1071</v>
      </c>
      <c r="C8" s="4" t="s">
        <v>1083</v>
      </c>
      <c r="D8" s="4" t="s">
        <v>519</v>
      </c>
      <c r="E8" s="6" t="s">
        <v>1084</v>
      </c>
      <c r="F8" s="4" t="s">
        <v>1068</v>
      </c>
      <c r="G8" s="4" t="str">
        <f t="shared" si="1"/>
        <v>KBL10 (700 V, 4 A, KBL)</v>
      </c>
      <c r="H8" s="6" t="s">
        <v>22</v>
      </c>
      <c r="I8" s="4" t="s">
        <v>1067</v>
      </c>
      <c r="J8" s="6" t="s">
        <v>21</v>
      </c>
      <c r="K8" s="4" t="s">
        <v>1068</v>
      </c>
      <c r="L8" s="4" t="s">
        <v>1071</v>
      </c>
      <c r="M8" s="4" t="s">
        <v>280</v>
      </c>
      <c r="N8" s="4" t="str">
        <f t="shared" si="2"/>
        <v>KBL10 Single-Phase Bridge Rectifier</v>
      </c>
      <c r="O8" t="str">
        <f t="shared" ca="1" si="3"/>
        <v>C:\Altium Libraries\Discrete Semiconductors Library\DataSheet\KBLx series (Vishay).pdf</v>
      </c>
      <c r="P8" s="7" t="str">
        <f>CONCATENATE("Single-Phase Bridge Rectifier ", B8," (",C8,", ",E8,", ",K8,", ",M8,")")</f>
        <v>Single-Phase Bridge Rectifier KBL10 (700 V, 4 A, KBL, Vishay)</v>
      </c>
    </row>
    <row r="9" spans="1:16" x14ac:dyDescent="0.35">
      <c r="B9" s="4"/>
      <c r="H9" s="6"/>
      <c r="I9" s="4"/>
      <c r="J9" s="6"/>
      <c r="K9" s="4"/>
    </row>
    <row r="10" spans="1:16" x14ac:dyDescent="0.35">
      <c r="B10" s="4"/>
    </row>
    <row r="11" spans="1:16" x14ac:dyDescent="0.35">
      <c r="B1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zoomScale="70" zoomScaleNormal="70" workbookViewId="0"/>
  </sheetViews>
  <sheetFormatPr defaultRowHeight="14.5" x14ac:dyDescent="0.35"/>
  <cols>
    <col min="2" max="2" width="14" bestFit="1" customWidth="1"/>
    <col min="3" max="3" width="8" bestFit="1" customWidth="1"/>
    <col min="4" max="4" width="7.81640625" bestFit="1" customWidth="1"/>
    <col min="5" max="5" width="9.54296875" bestFit="1" customWidth="1"/>
    <col min="6" max="6" width="52.453125" bestFit="1" customWidth="1"/>
    <col min="7" max="7" width="38.81640625" bestFit="1" customWidth="1"/>
    <col min="8" max="8" width="17.54296875" bestFit="1" customWidth="1"/>
    <col min="9" max="9" width="38" bestFit="1" customWidth="1"/>
    <col min="10" max="10" width="29.453125" bestFit="1" customWidth="1"/>
    <col min="11" max="14" width="29.453125" customWidth="1"/>
    <col min="15" max="15" width="14.81640625" bestFit="1" customWidth="1"/>
    <col min="16" max="16" width="13" bestFit="1" customWidth="1"/>
    <col min="17" max="17" width="38.54296875" bestFit="1" customWidth="1"/>
    <col min="18" max="18" width="77.54296875" bestFit="1" customWidth="1"/>
    <col min="19" max="19" width="63.81640625" bestFit="1" customWidth="1"/>
  </cols>
  <sheetData>
    <row r="1" spans="1:19" x14ac:dyDescent="0.35">
      <c r="A1" s="1" t="s">
        <v>0</v>
      </c>
      <c r="B1" s="2" t="s">
        <v>11</v>
      </c>
      <c r="C1" s="2" t="s">
        <v>12</v>
      </c>
      <c r="D1" s="2" t="s">
        <v>53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5">
      <c r="A2" s="4" t="s">
        <v>38</v>
      </c>
      <c r="B2" s="4" t="s">
        <v>87</v>
      </c>
      <c r="C2" s="4" t="s">
        <v>52</v>
      </c>
      <c r="D2" s="4" t="s">
        <v>54</v>
      </c>
      <c r="E2" s="4" t="s">
        <v>932</v>
      </c>
      <c r="F2" s="5" t="str">
        <f>CONCATENATE(B2," (",C2,", ",D2,", ",J2,")")</f>
        <v>SMCJ5.0A (5 V, 1.5 kW, SMC Unidirectional)</v>
      </c>
      <c r="G2" s="6" t="s">
        <v>22</v>
      </c>
      <c r="H2" s="4" t="s">
        <v>130</v>
      </c>
      <c r="I2" s="6" t="s">
        <v>21</v>
      </c>
      <c r="J2" s="4" t="s">
        <v>131</v>
      </c>
      <c r="K2" s="4"/>
      <c r="L2" s="4"/>
      <c r="M2" s="4"/>
      <c r="N2" s="4"/>
      <c r="O2" s="4" t="s">
        <v>823</v>
      </c>
      <c r="P2" s="4" t="s">
        <v>129</v>
      </c>
      <c r="Q2" s="4" t="str">
        <f>CONCATENATE(B2," Transient Voltage Suppressors")</f>
        <v>SMCJ5.0A Transient Voltage Suppressors</v>
      </c>
      <c r="R2" t="str">
        <f ca="1">CONCATENATE(LEFT(CELL("имяфайла"), FIND("[",CELL("имяфайла"))-1),"DataSheet\","SMCJ_Series(STM).pdf")</f>
        <v>C:\Altium Libraries\Discrete Semiconductors Library\DataSheet\SMCJ_Series(STM).pdf</v>
      </c>
      <c r="S2" s="7" t="str">
        <f>CONCATENATE("TVS DIODE ", B2," (",C2,", ",D2,", ",J2,", ",P2,")")</f>
        <v>TVS DIODE SMCJ5.0A (5 V, 1.5 kW, SMC Unidirectional, STM)</v>
      </c>
    </row>
    <row r="3" spans="1:19" x14ac:dyDescent="0.35">
      <c r="A3" s="4" t="s">
        <v>55</v>
      </c>
      <c r="B3" s="4" t="s">
        <v>104</v>
      </c>
      <c r="C3" s="4" t="s">
        <v>56</v>
      </c>
      <c r="D3" s="4" t="s">
        <v>54</v>
      </c>
      <c r="E3" s="4" t="s">
        <v>932</v>
      </c>
      <c r="F3" s="5" t="str">
        <f t="shared" ref="F3:F24" si="0">CONCATENATE(B3," (",C3,", ",D3,", ",J3,")")</f>
        <v>SMCJ6.0A (6 V, 1.5 kW, SMC Unidirectional)</v>
      </c>
      <c r="G3" s="6" t="s">
        <v>22</v>
      </c>
      <c r="H3" s="4" t="s">
        <v>130</v>
      </c>
      <c r="I3" s="6" t="s">
        <v>21</v>
      </c>
      <c r="J3" s="4" t="s">
        <v>131</v>
      </c>
      <c r="K3" s="4"/>
      <c r="L3" s="4"/>
      <c r="M3" s="4"/>
      <c r="N3" s="4"/>
      <c r="O3" s="4" t="s">
        <v>824</v>
      </c>
      <c r="P3" s="4" t="s">
        <v>129</v>
      </c>
      <c r="Q3" s="4" t="str">
        <f t="shared" ref="Q3:Q27" si="1">CONCATENATE(B3," Transient Voltage Suppressors")</f>
        <v>SMCJ6.0A Transient Voltage Suppressors</v>
      </c>
      <c r="R3" t="str">
        <f t="shared" ref="R3:R54" ca="1" si="2">CONCATENATE(LEFT(CELL("имяфайла"), FIND("[",CELL("имяфайла"))-1),"DataSheet\","SMCJ_Series(STM).pdf")</f>
        <v>C:\Altium Libraries\Discrete Semiconductors Library\DataSheet\SMCJ_Series(STM).pdf</v>
      </c>
      <c r="S3" s="7" t="str">
        <f t="shared" ref="S3:S27" si="3">CONCATENATE("TVS DIODE ", B3," (",C3,", ",D3,", ",J3,", ",P3,")")</f>
        <v>TVS DIODE SMCJ6.0A (6 V, 1.5 kW, SMC Unidirectional, STM)</v>
      </c>
    </row>
    <row r="4" spans="1:19" x14ac:dyDescent="0.35">
      <c r="A4" s="4" t="s">
        <v>57</v>
      </c>
      <c r="B4" s="4" t="s">
        <v>105</v>
      </c>
      <c r="C4" s="4" t="s">
        <v>88</v>
      </c>
      <c r="D4" s="4" t="s">
        <v>54</v>
      </c>
      <c r="E4" s="4" t="s">
        <v>932</v>
      </c>
      <c r="F4" s="5" t="str">
        <f t="shared" si="0"/>
        <v>SMCJ6.5A (6.5 V, 1.5 kW, SMC Unidirectional)</v>
      </c>
      <c r="G4" s="6" t="s">
        <v>22</v>
      </c>
      <c r="H4" s="4" t="s">
        <v>130</v>
      </c>
      <c r="I4" s="6" t="s">
        <v>21</v>
      </c>
      <c r="J4" s="4" t="s">
        <v>131</v>
      </c>
      <c r="K4" s="4"/>
      <c r="L4" s="4"/>
      <c r="M4" s="4"/>
      <c r="N4" s="4"/>
      <c r="O4" s="4" t="s">
        <v>825</v>
      </c>
      <c r="P4" s="4" t="s">
        <v>129</v>
      </c>
      <c r="Q4" s="4" t="str">
        <f t="shared" si="1"/>
        <v>SMCJ6.5A Transient Voltage Suppressors</v>
      </c>
      <c r="R4" t="str">
        <f t="shared" ca="1" si="2"/>
        <v>C:\Altium Libraries\Discrete Semiconductors Library\DataSheet\SMCJ_Series(STM).pdf</v>
      </c>
      <c r="S4" s="7" t="str">
        <f t="shared" si="3"/>
        <v>TVS DIODE SMCJ6.5A (6.5 V, 1.5 kW, SMC Unidirectional, STM)</v>
      </c>
    </row>
    <row r="5" spans="1:19" x14ac:dyDescent="0.35">
      <c r="A5" s="4" t="s">
        <v>58</v>
      </c>
      <c r="B5" s="4" t="s">
        <v>106</v>
      </c>
      <c r="C5" s="4" t="s">
        <v>89</v>
      </c>
      <c r="D5" s="4" t="s">
        <v>54</v>
      </c>
      <c r="E5" s="4" t="s">
        <v>932</v>
      </c>
      <c r="F5" s="5" t="str">
        <f t="shared" si="0"/>
        <v>SMCJ8.5A (8.5 V, 1.5 kW, SMC Unidirectional)</v>
      </c>
      <c r="G5" s="6" t="s">
        <v>22</v>
      </c>
      <c r="H5" s="4" t="s">
        <v>130</v>
      </c>
      <c r="I5" s="6" t="s">
        <v>21</v>
      </c>
      <c r="J5" s="4" t="s">
        <v>131</v>
      </c>
      <c r="K5" s="4"/>
      <c r="L5" s="4"/>
      <c r="M5" s="4"/>
      <c r="N5" s="4"/>
      <c r="O5" s="4" t="s">
        <v>826</v>
      </c>
      <c r="P5" s="4" t="s">
        <v>129</v>
      </c>
      <c r="Q5" s="4" t="str">
        <f t="shared" si="1"/>
        <v>SMCJ8.5A Transient Voltage Suppressors</v>
      </c>
      <c r="R5" t="str">
        <f t="shared" ca="1" si="2"/>
        <v>C:\Altium Libraries\Discrete Semiconductors Library\DataSheet\SMCJ_Series(STM).pdf</v>
      </c>
      <c r="S5" s="7" t="str">
        <f t="shared" si="3"/>
        <v>TVS DIODE SMCJ8.5A (8.5 V, 1.5 kW, SMC Unidirectional, STM)</v>
      </c>
    </row>
    <row r="6" spans="1:19" x14ac:dyDescent="0.35">
      <c r="A6" s="4" t="s">
        <v>59</v>
      </c>
      <c r="B6" s="4" t="s">
        <v>107</v>
      </c>
      <c r="C6" s="4" t="s">
        <v>61</v>
      </c>
      <c r="D6" s="4" t="s">
        <v>54</v>
      </c>
      <c r="E6" s="4" t="s">
        <v>932</v>
      </c>
      <c r="F6" s="5" t="str">
        <f t="shared" si="0"/>
        <v>SMCJ10A (10 V, 1.5 kW, SMC Unidirectional)</v>
      </c>
      <c r="G6" s="6" t="s">
        <v>22</v>
      </c>
      <c r="H6" s="4" t="s">
        <v>130</v>
      </c>
      <c r="I6" s="6" t="s">
        <v>21</v>
      </c>
      <c r="J6" s="4" t="s">
        <v>131</v>
      </c>
      <c r="K6" s="4"/>
      <c r="L6" s="4"/>
      <c r="M6" s="4"/>
      <c r="N6" s="4"/>
      <c r="O6" s="4" t="s">
        <v>827</v>
      </c>
      <c r="P6" s="4" t="s">
        <v>129</v>
      </c>
      <c r="Q6" s="4" t="str">
        <f t="shared" si="1"/>
        <v>SMCJ10A Transient Voltage Suppressors</v>
      </c>
      <c r="R6" t="str">
        <f t="shared" ca="1" si="2"/>
        <v>C:\Altium Libraries\Discrete Semiconductors Library\DataSheet\SMCJ_Series(STM).pdf</v>
      </c>
      <c r="S6" s="7" t="str">
        <f t="shared" si="3"/>
        <v>TVS DIODE SMCJ10A (10 V, 1.5 kW, SMC Unidirectional, STM)</v>
      </c>
    </row>
    <row r="7" spans="1:19" x14ac:dyDescent="0.35">
      <c r="A7" s="4" t="s">
        <v>60</v>
      </c>
      <c r="B7" s="4" t="s">
        <v>108</v>
      </c>
      <c r="C7" s="4" t="s">
        <v>64</v>
      </c>
      <c r="D7" s="4" t="s">
        <v>54</v>
      </c>
      <c r="E7" s="4" t="s">
        <v>932</v>
      </c>
      <c r="F7" s="5" t="str">
        <f t="shared" si="0"/>
        <v>SMCJ12A (12 V, 1.5 kW, SMC Unidirectional)</v>
      </c>
      <c r="G7" s="6" t="s">
        <v>22</v>
      </c>
      <c r="H7" s="4" t="s">
        <v>130</v>
      </c>
      <c r="I7" s="6" t="s">
        <v>21</v>
      </c>
      <c r="J7" s="4" t="s">
        <v>131</v>
      </c>
      <c r="K7" s="4"/>
      <c r="L7" s="4"/>
      <c r="M7" s="4"/>
      <c r="N7" s="4"/>
      <c r="O7" s="4" t="s">
        <v>828</v>
      </c>
      <c r="P7" s="4" t="s">
        <v>129</v>
      </c>
      <c r="Q7" s="4" t="str">
        <f t="shared" si="1"/>
        <v>SMCJ12A Transient Voltage Suppressors</v>
      </c>
      <c r="R7" t="str">
        <f t="shared" ca="1" si="2"/>
        <v>C:\Altium Libraries\Discrete Semiconductors Library\DataSheet\SMCJ_Series(STM).pdf</v>
      </c>
      <c r="S7" s="7" t="str">
        <f t="shared" si="3"/>
        <v>TVS DIODE SMCJ12A (12 V, 1.5 kW, SMC Unidirectional, STM)</v>
      </c>
    </row>
    <row r="8" spans="1:19" x14ac:dyDescent="0.35">
      <c r="A8" s="4" t="s">
        <v>62</v>
      </c>
      <c r="B8" s="4" t="s">
        <v>109</v>
      </c>
      <c r="C8" s="4" t="s">
        <v>66</v>
      </c>
      <c r="D8" s="4" t="s">
        <v>54</v>
      </c>
      <c r="E8" s="4" t="s">
        <v>932</v>
      </c>
      <c r="F8" s="5" t="str">
        <f t="shared" si="0"/>
        <v>SMCJ13A (13 V, 1.5 kW, SMC Unidirectional)</v>
      </c>
      <c r="G8" s="6" t="s">
        <v>22</v>
      </c>
      <c r="H8" s="4" t="s">
        <v>130</v>
      </c>
      <c r="I8" s="6" t="s">
        <v>21</v>
      </c>
      <c r="J8" s="4" t="s">
        <v>131</v>
      </c>
      <c r="K8" s="4"/>
      <c r="L8" s="4"/>
      <c r="M8" s="4"/>
      <c r="N8" s="4"/>
      <c r="O8" s="4" t="s">
        <v>829</v>
      </c>
      <c r="P8" s="4" t="s">
        <v>129</v>
      </c>
      <c r="Q8" s="4" t="str">
        <f t="shared" si="1"/>
        <v>SMCJ13A Transient Voltage Suppressors</v>
      </c>
      <c r="R8" t="str">
        <f t="shared" ca="1" si="2"/>
        <v>C:\Altium Libraries\Discrete Semiconductors Library\DataSheet\SMCJ_Series(STM).pdf</v>
      </c>
      <c r="S8" s="7" t="str">
        <f t="shared" si="3"/>
        <v>TVS DIODE SMCJ13A (13 V, 1.5 kW, SMC Unidirectional, STM)</v>
      </c>
    </row>
    <row r="9" spans="1:19" x14ac:dyDescent="0.35">
      <c r="A9" s="4" t="s">
        <v>63</v>
      </c>
      <c r="B9" s="4" t="s">
        <v>110</v>
      </c>
      <c r="C9" s="4" t="s">
        <v>69</v>
      </c>
      <c r="D9" s="4" t="s">
        <v>54</v>
      </c>
      <c r="E9" s="4" t="s">
        <v>932</v>
      </c>
      <c r="F9" s="5" t="str">
        <f t="shared" si="0"/>
        <v>SMCJ15A (15 V, 1.5 kW, SMC Unidirectional)</v>
      </c>
      <c r="G9" s="6" t="s">
        <v>22</v>
      </c>
      <c r="H9" s="4" t="s">
        <v>130</v>
      </c>
      <c r="I9" s="6" t="s">
        <v>21</v>
      </c>
      <c r="J9" s="4" t="s">
        <v>131</v>
      </c>
      <c r="K9" s="4"/>
      <c r="L9" s="4"/>
      <c r="M9" s="4"/>
      <c r="N9" s="4"/>
      <c r="O9" s="4" t="s">
        <v>830</v>
      </c>
      <c r="P9" s="4" t="s">
        <v>129</v>
      </c>
      <c r="Q9" s="4" t="str">
        <f t="shared" si="1"/>
        <v>SMCJ15A Transient Voltage Suppressors</v>
      </c>
      <c r="R9" t="str">
        <f t="shared" ca="1" si="2"/>
        <v>C:\Altium Libraries\Discrete Semiconductors Library\DataSheet\SMCJ_Series(STM).pdf</v>
      </c>
      <c r="S9" s="7" t="str">
        <f t="shared" si="3"/>
        <v>TVS DIODE SMCJ15A (15 V, 1.5 kW, SMC Unidirectional, STM)</v>
      </c>
    </row>
    <row r="10" spans="1:19" x14ac:dyDescent="0.35">
      <c r="A10" s="4" t="s">
        <v>65</v>
      </c>
      <c r="B10" s="4" t="s">
        <v>111</v>
      </c>
      <c r="C10" s="4" t="s">
        <v>73</v>
      </c>
      <c r="D10" s="4" t="s">
        <v>54</v>
      </c>
      <c r="E10" s="4" t="s">
        <v>932</v>
      </c>
      <c r="F10" s="5" t="str">
        <f t="shared" si="0"/>
        <v>SMCJ18A (18 V, 1.5 kW, SMC Unidirectional)</v>
      </c>
      <c r="G10" s="6" t="s">
        <v>22</v>
      </c>
      <c r="H10" s="4" t="s">
        <v>130</v>
      </c>
      <c r="I10" s="6" t="s">
        <v>21</v>
      </c>
      <c r="J10" s="4" t="s">
        <v>131</v>
      </c>
      <c r="K10" s="4"/>
      <c r="L10" s="4"/>
      <c r="M10" s="4"/>
      <c r="N10" s="4"/>
      <c r="O10" s="4" t="s">
        <v>831</v>
      </c>
      <c r="P10" s="4" t="s">
        <v>129</v>
      </c>
      <c r="Q10" s="4" t="str">
        <f t="shared" si="1"/>
        <v>SMCJ18A Transient Voltage Suppressors</v>
      </c>
      <c r="R10" t="str">
        <f t="shared" ca="1" si="2"/>
        <v>C:\Altium Libraries\Discrete Semiconductors Library\DataSheet\SMCJ_Series(STM).pdf</v>
      </c>
      <c r="S10" s="7" t="str">
        <f t="shared" si="3"/>
        <v>TVS DIODE SMCJ18A (18 V, 1.5 kW, SMC Unidirectional, STM)</v>
      </c>
    </row>
    <row r="11" spans="1:19" x14ac:dyDescent="0.35">
      <c r="A11" s="4" t="s">
        <v>67</v>
      </c>
      <c r="B11" s="4" t="s">
        <v>112</v>
      </c>
      <c r="C11" s="4" t="s">
        <v>76</v>
      </c>
      <c r="D11" s="4" t="s">
        <v>54</v>
      </c>
      <c r="E11" s="4" t="s">
        <v>932</v>
      </c>
      <c r="F11" s="5" t="str">
        <f t="shared" si="0"/>
        <v>SMCJ20A (20 V, 1.5 kW, SMC Unidirectional)</v>
      </c>
      <c r="G11" s="6" t="s">
        <v>22</v>
      </c>
      <c r="H11" s="4" t="s">
        <v>130</v>
      </c>
      <c r="I11" s="6" t="s">
        <v>21</v>
      </c>
      <c r="J11" s="4" t="s">
        <v>131</v>
      </c>
      <c r="K11" s="4"/>
      <c r="L11" s="4"/>
      <c r="M11" s="4"/>
      <c r="N11" s="4"/>
      <c r="O11" s="4" t="s">
        <v>832</v>
      </c>
      <c r="P11" s="4" t="s">
        <v>129</v>
      </c>
      <c r="Q11" s="4" t="str">
        <f t="shared" si="1"/>
        <v>SMCJ20A Transient Voltage Suppressors</v>
      </c>
      <c r="R11" t="str">
        <f t="shared" ca="1" si="2"/>
        <v>C:\Altium Libraries\Discrete Semiconductors Library\DataSheet\SMCJ_Series(STM).pdf</v>
      </c>
      <c r="S11" s="7" t="str">
        <f t="shared" si="3"/>
        <v>TVS DIODE SMCJ20A (20 V, 1.5 kW, SMC Unidirectional, STM)</v>
      </c>
    </row>
    <row r="12" spans="1:19" x14ac:dyDescent="0.35">
      <c r="A12" s="4" t="s">
        <v>68</v>
      </c>
      <c r="B12" s="4" t="s">
        <v>113</v>
      </c>
      <c r="C12" s="4" t="s">
        <v>79</v>
      </c>
      <c r="D12" s="4" t="s">
        <v>54</v>
      </c>
      <c r="E12" s="4" t="s">
        <v>932</v>
      </c>
      <c r="F12" s="5" t="str">
        <f t="shared" si="0"/>
        <v>SMCJ22A (22 V, 1.5 kW, SMC Unidirectional)</v>
      </c>
      <c r="G12" s="6" t="s">
        <v>22</v>
      </c>
      <c r="H12" s="4" t="s">
        <v>130</v>
      </c>
      <c r="I12" s="6" t="s">
        <v>21</v>
      </c>
      <c r="J12" s="4" t="s">
        <v>131</v>
      </c>
      <c r="K12" s="4"/>
      <c r="L12" s="4"/>
      <c r="M12" s="4"/>
      <c r="N12" s="4"/>
      <c r="O12" s="4" t="s">
        <v>833</v>
      </c>
      <c r="P12" s="4" t="s">
        <v>129</v>
      </c>
      <c r="Q12" s="4" t="str">
        <f t="shared" si="1"/>
        <v>SMCJ22A Transient Voltage Suppressors</v>
      </c>
      <c r="R12" t="str">
        <f t="shared" ca="1" si="2"/>
        <v>C:\Altium Libraries\Discrete Semiconductors Library\DataSheet\SMCJ_Series(STM).pdf</v>
      </c>
      <c r="S12" s="7" t="str">
        <f t="shared" si="3"/>
        <v>TVS DIODE SMCJ22A (22 V, 1.5 kW, SMC Unidirectional, STM)</v>
      </c>
    </row>
    <row r="13" spans="1:19" x14ac:dyDescent="0.35">
      <c r="A13" s="4" t="s">
        <v>70</v>
      </c>
      <c r="B13" s="4" t="s">
        <v>114</v>
      </c>
      <c r="C13" s="4" t="s">
        <v>82</v>
      </c>
      <c r="D13" s="4" t="s">
        <v>54</v>
      </c>
      <c r="E13" s="4" t="s">
        <v>932</v>
      </c>
      <c r="F13" s="5" t="str">
        <f t="shared" si="0"/>
        <v>SMCJ24A (24 V, 1.5 kW, SMC Unidirectional)</v>
      </c>
      <c r="G13" s="6" t="s">
        <v>22</v>
      </c>
      <c r="H13" s="4" t="s">
        <v>130</v>
      </c>
      <c r="I13" s="6" t="s">
        <v>21</v>
      </c>
      <c r="J13" s="4" t="s">
        <v>131</v>
      </c>
      <c r="K13" s="4"/>
      <c r="L13" s="4"/>
      <c r="M13" s="4"/>
      <c r="N13" s="4"/>
      <c r="O13" s="4" t="s">
        <v>834</v>
      </c>
      <c r="P13" s="4" t="s">
        <v>129</v>
      </c>
      <c r="Q13" s="4" t="str">
        <f t="shared" si="1"/>
        <v>SMCJ24A Transient Voltage Suppressors</v>
      </c>
      <c r="R13" t="str">
        <f t="shared" ca="1" si="2"/>
        <v>C:\Altium Libraries\Discrete Semiconductors Library\DataSheet\SMCJ_Series(STM).pdf</v>
      </c>
      <c r="S13" s="7" t="str">
        <f t="shared" si="3"/>
        <v>TVS DIODE SMCJ24A (24 V, 1.5 kW, SMC Unidirectional, STM)</v>
      </c>
    </row>
    <row r="14" spans="1:19" x14ac:dyDescent="0.35">
      <c r="A14" s="4" t="s">
        <v>71</v>
      </c>
      <c r="B14" s="4" t="s">
        <v>115</v>
      </c>
      <c r="C14" s="4" t="s">
        <v>85</v>
      </c>
      <c r="D14" s="4" t="s">
        <v>54</v>
      </c>
      <c r="E14" s="4" t="s">
        <v>932</v>
      </c>
      <c r="F14" s="5" t="str">
        <f t="shared" si="0"/>
        <v>SMCJ26A (26 V, 1.5 kW, SMC Unidirectional)</v>
      </c>
      <c r="G14" s="6" t="s">
        <v>22</v>
      </c>
      <c r="H14" s="4" t="s">
        <v>130</v>
      </c>
      <c r="I14" s="6" t="s">
        <v>21</v>
      </c>
      <c r="J14" s="4" t="s">
        <v>131</v>
      </c>
      <c r="K14" s="4"/>
      <c r="L14" s="4"/>
      <c r="M14" s="4"/>
      <c r="N14" s="4"/>
      <c r="O14" s="4" t="s">
        <v>835</v>
      </c>
      <c r="P14" s="4" t="s">
        <v>129</v>
      </c>
      <c r="Q14" s="4" t="str">
        <f t="shared" si="1"/>
        <v>SMCJ26A Transient Voltage Suppressors</v>
      </c>
      <c r="R14" t="str">
        <f t="shared" ca="1" si="2"/>
        <v>C:\Altium Libraries\Discrete Semiconductors Library\DataSheet\SMCJ_Series(STM).pdf</v>
      </c>
      <c r="S14" s="7" t="str">
        <f t="shared" si="3"/>
        <v>TVS DIODE SMCJ26A (26 V, 1.5 kW, SMC Unidirectional, STM)</v>
      </c>
    </row>
    <row r="15" spans="1:19" x14ac:dyDescent="0.35">
      <c r="A15" s="4" t="s">
        <v>72</v>
      </c>
      <c r="B15" s="4" t="s">
        <v>116</v>
      </c>
      <c r="C15" s="4" t="s">
        <v>90</v>
      </c>
      <c r="D15" s="4" t="s">
        <v>54</v>
      </c>
      <c r="E15" s="4" t="s">
        <v>932</v>
      </c>
      <c r="F15" s="5" t="str">
        <f t="shared" si="0"/>
        <v>SMCJ28A (28 V, 1.5 kW, SMC Unidirectional)</v>
      </c>
      <c r="G15" s="6" t="s">
        <v>22</v>
      </c>
      <c r="H15" s="4" t="s">
        <v>130</v>
      </c>
      <c r="I15" s="6" t="s">
        <v>21</v>
      </c>
      <c r="J15" s="4" t="s">
        <v>131</v>
      </c>
      <c r="K15" s="4"/>
      <c r="L15" s="4"/>
      <c r="M15" s="4"/>
      <c r="N15" s="4"/>
      <c r="O15" s="4" t="s">
        <v>836</v>
      </c>
      <c r="P15" s="4" t="s">
        <v>129</v>
      </c>
      <c r="Q15" s="4" t="str">
        <f t="shared" si="1"/>
        <v>SMCJ28A Transient Voltage Suppressors</v>
      </c>
      <c r="R15" t="str">
        <f t="shared" ca="1" si="2"/>
        <v>C:\Altium Libraries\Discrete Semiconductors Library\DataSheet\SMCJ_Series(STM).pdf</v>
      </c>
      <c r="S15" s="7" t="str">
        <f t="shared" si="3"/>
        <v>TVS DIODE SMCJ28A (28 V, 1.5 kW, SMC Unidirectional, STM)</v>
      </c>
    </row>
    <row r="16" spans="1:19" x14ac:dyDescent="0.35">
      <c r="A16" s="4" t="s">
        <v>74</v>
      </c>
      <c r="B16" s="4" t="s">
        <v>117</v>
      </c>
      <c r="C16" s="4" t="s">
        <v>18</v>
      </c>
      <c r="D16" s="4" t="s">
        <v>54</v>
      </c>
      <c r="E16" s="4" t="s">
        <v>932</v>
      </c>
      <c r="F16" s="5" t="str">
        <f t="shared" si="0"/>
        <v>SMCJ30A (30 V, 1.5 kW, SMC Unidirectional)</v>
      </c>
      <c r="G16" s="6" t="s">
        <v>22</v>
      </c>
      <c r="H16" s="4" t="s">
        <v>130</v>
      </c>
      <c r="I16" s="6" t="s">
        <v>21</v>
      </c>
      <c r="J16" s="4" t="s">
        <v>131</v>
      </c>
      <c r="K16" s="4"/>
      <c r="L16" s="4"/>
      <c r="M16" s="4"/>
      <c r="N16" s="4"/>
      <c r="O16" s="4" t="s">
        <v>837</v>
      </c>
      <c r="P16" s="4" t="s">
        <v>129</v>
      </c>
      <c r="Q16" s="4" t="str">
        <f t="shared" si="1"/>
        <v>SMCJ30A Transient Voltage Suppressors</v>
      </c>
      <c r="R16" t="str">
        <f t="shared" ca="1" si="2"/>
        <v>C:\Altium Libraries\Discrete Semiconductors Library\DataSheet\SMCJ_Series(STM).pdf</v>
      </c>
      <c r="S16" s="7" t="str">
        <f t="shared" si="3"/>
        <v>TVS DIODE SMCJ30A (30 V, 1.5 kW, SMC Unidirectional, STM)</v>
      </c>
    </row>
    <row r="17" spans="1:19" x14ac:dyDescent="0.35">
      <c r="A17" s="4" t="s">
        <v>75</v>
      </c>
      <c r="B17" s="4" t="s">
        <v>118</v>
      </c>
      <c r="C17" s="4" t="s">
        <v>91</v>
      </c>
      <c r="D17" s="4" t="s">
        <v>54</v>
      </c>
      <c r="E17" s="4" t="s">
        <v>932</v>
      </c>
      <c r="F17" s="5" t="str">
        <f t="shared" si="0"/>
        <v>SMCJ33A (33 V, 1.5 kW, SMC Unidirectional)</v>
      </c>
      <c r="G17" s="6" t="s">
        <v>22</v>
      </c>
      <c r="H17" s="4" t="s">
        <v>130</v>
      </c>
      <c r="I17" s="6" t="s">
        <v>21</v>
      </c>
      <c r="J17" s="4" t="s">
        <v>131</v>
      </c>
      <c r="K17" s="4"/>
      <c r="L17" s="4"/>
      <c r="M17" s="4"/>
      <c r="N17" s="4"/>
      <c r="O17" s="4" t="s">
        <v>838</v>
      </c>
      <c r="P17" s="4" t="s">
        <v>129</v>
      </c>
      <c r="Q17" s="4" t="str">
        <f t="shared" si="1"/>
        <v>SMCJ33A Transient Voltage Suppressors</v>
      </c>
      <c r="R17" t="str">
        <f t="shared" ca="1" si="2"/>
        <v>C:\Altium Libraries\Discrete Semiconductors Library\DataSheet\SMCJ_Series(STM).pdf</v>
      </c>
      <c r="S17" s="7" t="str">
        <f t="shared" si="3"/>
        <v>TVS DIODE SMCJ33A (33 V, 1.5 kW, SMC Unidirectional, STM)</v>
      </c>
    </row>
    <row r="18" spans="1:19" x14ac:dyDescent="0.35">
      <c r="A18" s="4" t="s">
        <v>77</v>
      </c>
      <c r="B18" s="4" t="s">
        <v>119</v>
      </c>
      <c r="C18" s="4" t="s">
        <v>92</v>
      </c>
      <c r="D18" s="4" t="s">
        <v>54</v>
      </c>
      <c r="E18" s="4" t="s">
        <v>932</v>
      </c>
      <c r="F18" s="5" t="str">
        <f t="shared" si="0"/>
        <v>SMCJ40A (40 V, 1.5 kW, SMC Unidirectional)</v>
      </c>
      <c r="G18" s="6" t="s">
        <v>22</v>
      </c>
      <c r="H18" s="4" t="s">
        <v>130</v>
      </c>
      <c r="I18" s="6" t="s">
        <v>21</v>
      </c>
      <c r="J18" s="4" t="s">
        <v>131</v>
      </c>
      <c r="K18" s="4"/>
      <c r="L18" s="4"/>
      <c r="M18" s="4"/>
      <c r="N18" s="4"/>
      <c r="O18" s="4" t="s">
        <v>839</v>
      </c>
      <c r="P18" s="4" t="s">
        <v>129</v>
      </c>
      <c r="Q18" s="4" t="str">
        <f t="shared" si="1"/>
        <v>SMCJ40A Transient Voltage Suppressors</v>
      </c>
      <c r="R18" t="str">
        <f t="shared" ca="1" si="2"/>
        <v>C:\Altium Libraries\Discrete Semiconductors Library\DataSheet\SMCJ_Series(STM).pdf</v>
      </c>
      <c r="S18" s="7" t="str">
        <f t="shared" si="3"/>
        <v>TVS DIODE SMCJ40A (40 V, 1.5 kW, SMC Unidirectional, STM)</v>
      </c>
    </row>
    <row r="19" spans="1:19" x14ac:dyDescent="0.35">
      <c r="A19" s="4" t="s">
        <v>78</v>
      </c>
      <c r="B19" s="4" t="s">
        <v>120</v>
      </c>
      <c r="C19" s="4" t="s">
        <v>93</v>
      </c>
      <c r="D19" s="4" t="s">
        <v>54</v>
      </c>
      <c r="E19" s="4" t="s">
        <v>932</v>
      </c>
      <c r="F19" s="5" t="str">
        <f t="shared" si="0"/>
        <v>SMCJ48A (48 V, 1.5 kW, SMC Unidirectional)</v>
      </c>
      <c r="G19" s="6" t="s">
        <v>22</v>
      </c>
      <c r="H19" s="4" t="s">
        <v>130</v>
      </c>
      <c r="I19" s="6" t="s">
        <v>21</v>
      </c>
      <c r="J19" s="4" t="s">
        <v>131</v>
      </c>
      <c r="K19" s="4"/>
      <c r="L19" s="4"/>
      <c r="M19" s="4"/>
      <c r="N19" s="4"/>
      <c r="O19" s="4" t="s">
        <v>840</v>
      </c>
      <c r="P19" s="4" t="s">
        <v>129</v>
      </c>
      <c r="Q19" s="4" t="str">
        <f t="shared" si="1"/>
        <v>SMCJ48A Transient Voltage Suppressors</v>
      </c>
      <c r="R19" t="str">
        <f t="shared" ca="1" si="2"/>
        <v>C:\Altium Libraries\Discrete Semiconductors Library\DataSheet\SMCJ_Series(STM).pdf</v>
      </c>
      <c r="S19" s="7" t="str">
        <f t="shared" si="3"/>
        <v>TVS DIODE SMCJ48A (48 V, 1.5 kW, SMC Unidirectional, STM)</v>
      </c>
    </row>
    <row r="20" spans="1:19" x14ac:dyDescent="0.35">
      <c r="A20" s="4" t="s">
        <v>80</v>
      </c>
      <c r="B20" s="4" t="s">
        <v>121</v>
      </c>
      <c r="C20" s="4" t="s">
        <v>94</v>
      </c>
      <c r="D20" s="4" t="s">
        <v>54</v>
      </c>
      <c r="E20" s="4" t="s">
        <v>932</v>
      </c>
      <c r="F20" s="5" t="str">
        <f t="shared" si="0"/>
        <v>SMCJ58A (58 V, 1.5 kW, SMC Unidirectional)</v>
      </c>
      <c r="G20" s="6" t="s">
        <v>22</v>
      </c>
      <c r="H20" s="4" t="s">
        <v>130</v>
      </c>
      <c r="I20" s="6" t="s">
        <v>21</v>
      </c>
      <c r="J20" s="4" t="s">
        <v>131</v>
      </c>
      <c r="K20" s="4"/>
      <c r="L20" s="4"/>
      <c r="M20" s="4"/>
      <c r="N20" s="4"/>
      <c r="O20" s="4" t="s">
        <v>841</v>
      </c>
      <c r="P20" s="4" t="s">
        <v>129</v>
      </c>
      <c r="Q20" s="4" t="str">
        <f t="shared" si="1"/>
        <v>SMCJ58A Transient Voltage Suppressors</v>
      </c>
      <c r="R20" t="str">
        <f t="shared" ca="1" si="2"/>
        <v>C:\Altium Libraries\Discrete Semiconductors Library\DataSheet\SMCJ_Series(STM).pdf</v>
      </c>
      <c r="S20" s="7" t="str">
        <f t="shared" si="3"/>
        <v>TVS DIODE SMCJ58A (58 V, 1.5 kW, SMC Unidirectional, STM)</v>
      </c>
    </row>
    <row r="21" spans="1:19" x14ac:dyDescent="0.35">
      <c r="A21" s="4" t="s">
        <v>81</v>
      </c>
      <c r="B21" s="4" t="s">
        <v>122</v>
      </c>
      <c r="C21" s="4" t="s">
        <v>95</v>
      </c>
      <c r="D21" s="4" t="s">
        <v>54</v>
      </c>
      <c r="E21" s="4" t="s">
        <v>932</v>
      </c>
      <c r="F21" s="5" t="str">
        <f t="shared" si="0"/>
        <v>SMCJ70A (70 V, 1.5 kW, SMC Unidirectional)</v>
      </c>
      <c r="G21" s="6" t="s">
        <v>22</v>
      </c>
      <c r="H21" s="4" t="s">
        <v>130</v>
      </c>
      <c r="I21" s="6" t="s">
        <v>21</v>
      </c>
      <c r="J21" s="4" t="s">
        <v>131</v>
      </c>
      <c r="K21" s="4"/>
      <c r="L21" s="4"/>
      <c r="M21" s="4"/>
      <c r="N21" s="4"/>
      <c r="O21" s="4" t="s">
        <v>842</v>
      </c>
      <c r="P21" s="4" t="s">
        <v>129</v>
      </c>
      <c r="Q21" s="4" t="str">
        <f t="shared" si="1"/>
        <v>SMCJ70A Transient Voltage Suppressors</v>
      </c>
      <c r="R21" t="str">
        <f t="shared" ca="1" si="2"/>
        <v>C:\Altium Libraries\Discrete Semiconductors Library\DataSheet\SMCJ_Series(STM).pdf</v>
      </c>
      <c r="S21" s="7" t="str">
        <f t="shared" si="3"/>
        <v>TVS DIODE SMCJ70A (70 V, 1.5 kW, SMC Unidirectional, STM)</v>
      </c>
    </row>
    <row r="22" spans="1:19" x14ac:dyDescent="0.35">
      <c r="A22" s="4" t="s">
        <v>83</v>
      </c>
      <c r="B22" s="4" t="s">
        <v>123</v>
      </c>
      <c r="C22" s="4" t="s">
        <v>96</v>
      </c>
      <c r="D22" s="4" t="s">
        <v>54</v>
      </c>
      <c r="E22" s="4" t="s">
        <v>932</v>
      </c>
      <c r="F22" s="5" t="str">
        <f t="shared" si="0"/>
        <v>SMCJ85A (85 V, 1.5 kW, SMC Unidirectional)</v>
      </c>
      <c r="G22" s="6" t="s">
        <v>22</v>
      </c>
      <c r="H22" s="4" t="s">
        <v>130</v>
      </c>
      <c r="I22" s="6" t="s">
        <v>21</v>
      </c>
      <c r="J22" s="4" t="s">
        <v>131</v>
      </c>
      <c r="K22" s="4"/>
      <c r="L22" s="4"/>
      <c r="M22" s="4"/>
      <c r="N22" s="4"/>
      <c r="O22" s="4" t="s">
        <v>843</v>
      </c>
      <c r="P22" s="4" t="s">
        <v>129</v>
      </c>
      <c r="Q22" s="4" t="str">
        <f t="shared" si="1"/>
        <v>SMCJ85A Transient Voltage Suppressors</v>
      </c>
      <c r="R22" t="str">
        <f t="shared" ca="1" si="2"/>
        <v>C:\Altium Libraries\Discrete Semiconductors Library\DataSheet\SMCJ_Series(STM).pdf</v>
      </c>
      <c r="S22" s="7" t="str">
        <f t="shared" si="3"/>
        <v>TVS DIODE SMCJ85A (85 V, 1.5 kW, SMC Unidirectional, STM)</v>
      </c>
    </row>
    <row r="23" spans="1:19" x14ac:dyDescent="0.35">
      <c r="A23" s="4" t="s">
        <v>84</v>
      </c>
      <c r="B23" s="4" t="s">
        <v>124</v>
      </c>
      <c r="C23" s="4" t="s">
        <v>46</v>
      </c>
      <c r="D23" s="4" t="s">
        <v>54</v>
      </c>
      <c r="E23" s="4" t="s">
        <v>932</v>
      </c>
      <c r="F23" s="5" t="str">
        <f t="shared" si="0"/>
        <v>SMCJ100A (100 V, 1.5 kW, SMC Unidirectional)</v>
      </c>
      <c r="G23" s="6" t="s">
        <v>22</v>
      </c>
      <c r="H23" s="4" t="s">
        <v>130</v>
      </c>
      <c r="I23" s="6" t="s">
        <v>21</v>
      </c>
      <c r="J23" s="4" t="s">
        <v>131</v>
      </c>
      <c r="K23" s="4"/>
      <c r="L23" s="4"/>
      <c r="M23" s="4"/>
      <c r="N23" s="4"/>
      <c r="O23" s="4" t="s">
        <v>844</v>
      </c>
      <c r="P23" s="4" t="s">
        <v>129</v>
      </c>
      <c r="Q23" s="4" t="str">
        <f t="shared" si="1"/>
        <v>SMCJ100A Transient Voltage Suppressors</v>
      </c>
      <c r="R23" t="str">
        <f t="shared" ca="1" si="2"/>
        <v>C:\Altium Libraries\Discrete Semiconductors Library\DataSheet\SMCJ_Series(STM).pdf</v>
      </c>
      <c r="S23" s="7" t="str">
        <f t="shared" si="3"/>
        <v>TVS DIODE SMCJ100A (100 V, 1.5 kW, SMC Unidirectional, STM)</v>
      </c>
    </row>
    <row r="24" spans="1:19" x14ac:dyDescent="0.35">
      <c r="A24" s="4" t="s">
        <v>86</v>
      </c>
      <c r="B24" s="4" t="s">
        <v>125</v>
      </c>
      <c r="C24" s="4" t="s">
        <v>97</v>
      </c>
      <c r="D24" s="4" t="s">
        <v>54</v>
      </c>
      <c r="E24" s="4" t="s">
        <v>932</v>
      </c>
      <c r="F24" s="5" t="str">
        <f t="shared" si="0"/>
        <v>SMCJ130A (130 V, 1.5 kW, SMC Unidirectional)</v>
      </c>
      <c r="G24" s="6" t="s">
        <v>22</v>
      </c>
      <c r="H24" s="4" t="s">
        <v>130</v>
      </c>
      <c r="I24" s="6" t="s">
        <v>21</v>
      </c>
      <c r="J24" s="4" t="s">
        <v>131</v>
      </c>
      <c r="K24" s="4"/>
      <c r="L24" s="4"/>
      <c r="M24" s="4"/>
      <c r="N24" s="4"/>
      <c r="O24" s="4" t="s">
        <v>845</v>
      </c>
      <c r="P24" s="4" t="s">
        <v>129</v>
      </c>
      <c r="Q24" s="4" t="str">
        <f t="shared" si="1"/>
        <v>SMCJ130A Transient Voltage Suppressors</v>
      </c>
      <c r="R24" t="str">
        <f t="shared" ca="1" si="2"/>
        <v>C:\Altium Libraries\Discrete Semiconductors Library\DataSheet\SMCJ_Series(STM).pdf</v>
      </c>
      <c r="S24" s="7" t="str">
        <f t="shared" si="3"/>
        <v>TVS DIODE SMCJ130A (130 V, 1.5 kW, SMC Unidirectional, STM)</v>
      </c>
    </row>
    <row r="25" spans="1:19" x14ac:dyDescent="0.35">
      <c r="A25" s="4" t="s">
        <v>98</v>
      </c>
      <c r="B25" s="4" t="s">
        <v>126</v>
      </c>
      <c r="C25" s="4" t="s">
        <v>101</v>
      </c>
      <c r="D25" s="4" t="s">
        <v>54</v>
      </c>
      <c r="E25" s="4" t="s">
        <v>932</v>
      </c>
      <c r="F25" s="5" t="str">
        <f>CONCATENATE(B25," (",C25,", ",D25,", ",J25,")")</f>
        <v>SMCJ154A (154 V, 1.5 kW, SMC Unidirectional)</v>
      </c>
      <c r="G25" s="6" t="s">
        <v>22</v>
      </c>
      <c r="H25" s="4" t="s">
        <v>130</v>
      </c>
      <c r="I25" s="6" t="s">
        <v>21</v>
      </c>
      <c r="J25" s="4" t="s">
        <v>131</v>
      </c>
      <c r="K25" s="4"/>
      <c r="L25" s="4"/>
      <c r="M25" s="4"/>
      <c r="N25" s="4"/>
      <c r="O25" s="4" t="s">
        <v>846</v>
      </c>
      <c r="P25" s="4" t="s">
        <v>129</v>
      </c>
      <c r="Q25" s="4" t="str">
        <f t="shared" si="1"/>
        <v>SMCJ154A Transient Voltage Suppressors</v>
      </c>
      <c r="R25" t="str">
        <f t="shared" ca="1" si="2"/>
        <v>C:\Altium Libraries\Discrete Semiconductors Library\DataSheet\SMCJ_Series(STM).pdf</v>
      </c>
      <c r="S25" s="7" t="str">
        <f t="shared" si="3"/>
        <v>TVS DIODE SMCJ154A (154 V, 1.5 kW, SMC Unidirectional, STM)</v>
      </c>
    </row>
    <row r="26" spans="1:19" x14ac:dyDescent="0.35">
      <c r="A26" s="4" t="s">
        <v>99</v>
      </c>
      <c r="B26" s="4" t="s">
        <v>128</v>
      </c>
      <c r="C26" s="4" t="s">
        <v>102</v>
      </c>
      <c r="D26" s="4" t="s">
        <v>54</v>
      </c>
      <c r="E26" s="4" t="s">
        <v>932</v>
      </c>
      <c r="F26" s="5" t="str">
        <f>CONCATENATE(B26," (",C26,", ",D26,", ",J26,")")</f>
        <v>SMCJ170A (170 V, 1.5 kW, SMC Unidirectional)</v>
      </c>
      <c r="G26" s="6" t="s">
        <v>22</v>
      </c>
      <c r="H26" s="4" t="s">
        <v>130</v>
      </c>
      <c r="I26" s="6" t="s">
        <v>21</v>
      </c>
      <c r="J26" s="4" t="s">
        <v>131</v>
      </c>
      <c r="K26" s="4"/>
      <c r="L26" s="4"/>
      <c r="M26" s="4"/>
      <c r="N26" s="4"/>
      <c r="O26" s="4" t="s">
        <v>847</v>
      </c>
      <c r="P26" s="4" t="s">
        <v>129</v>
      </c>
      <c r="Q26" s="4" t="str">
        <f t="shared" si="1"/>
        <v>SMCJ170A Transient Voltage Suppressors</v>
      </c>
      <c r="R26" t="str">
        <f t="shared" ca="1" si="2"/>
        <v>C:\Altium Libraries\Discrete Semiconductors Library\DataSheet\SMCJ_Series(STM).pdf</v>
      </c>
      <c r="S26" s="7" t="str">
        <f t="shared" si="3"/>
        <v>TVS DIODE SMCJ170A (170 V, 1.5 kW, SMC Unidirectional, STM)</v>
      </c>
    </row>
    <row r="27" spans="1:19" x14ac:dyDescent="0.35">
      <c r="A27" s="4" t="s">
        <v>100</v>
      </c>
      <c r="B27" s="4" t="s">
        <v>127</v>
      </c>
      <c r="C27" s="4" t="s">
        <v>103</v>
      </c>
      <c r="D27" s="4" t="s">
        <v>54</v>
      </c>
      <c r="E27" s="4" t="s">
        <v>932</v>
      </c>
      <c r="F27" s="5" t="str">
        <f>CONCATENATE(B27," (",C27,", ",D27,", ",J27,")")</f>
        <v>SMCJ188A (188 V, 1.5 kW, SMC Unidirectional)</v>
      </c>
      <c r="G27" s="6" t="s">
        <v>22</v>
      </c>
      <c r="H27" s="4" t="s">
        <v>130</v>
      </c>
      <c r="I27" s="6" t="s">
        <v>21</v>
      </c>
      <c r="J27" s="4" t="s">
        <v>131</v>
      </c>
      <c r="K27" s="4"/>
      <c r="L27" s="4"/>
      <c r="M27" s="4"/>
      <c r="N27" s="4"/>
      <c r="O27" s="4" t="s">
        <v>848</v>
      </c>
      <c r="P27" s="4" t="s">
        <v>129</v>
      </c>
      <c r="Q27" s="4" t="str">
        <f t="shared" si="1"/>
        <v>SMCJ188A Transient Voltage Suppressors</v>
      </c>
      <c r="R27" t="str">
        <f t="shared" ca="1" si="2"/>
        <v>C:\Altium Libraries\Discrete Semiconductors Library\DataSheet\SMCJ_Series(STM).pdf</v>
      </c>
      <c r="S27" s="7" t="str">
        <f t="shared" si="3"/>
        <v>TVS DIODE SMCJ188A (188 V, 1.5 kW, SMC Unidirectional, STM)</v>
      </c>
    </row>
    <row r="28" spans="1:19" s="10" customFormat="1" x14ac:dyDescent="0.35">
      <c r="A28" s="11" t="s">
        <v>0</v>
      </c>
      <c r="B28" s="12" t="s">
        <v>11</v>
      </c>
      <c r="C28" s="12" t="s">
        <v>12</v>
      </c>
      <c r="D28" s="12" t="s">
        <v>53</v>
      </c>
      <c r="E28" s="12" t="s">
        <v>929</v>
      </c>
      <c r="F28" s="12" t="s">
        <v>1</v>
      </c>
      <c r="G28" s="12" t="s">
        <v>2</v>
      </c>
      <c r="H28" s="12" t="s">
        <v>3</v>
      </c>
      <c r="I28" s="12" t="s">
        <v>4</v>
      </c>
      <c r="J28" s="13" t="s">
        <v>5</v>
      </c>
      <c r="K28" s="13"/>
      <c r="L28" s="13"/>
      <c r="M28" s="13"/>
      <c r="N28" s="13"/>
      <c r="O28" s="14" t="s">
        <v>6</v>
      </c>
      <c r="P28" s="12" t="s">
        <v>7</v>
      </c>
      <c r="Q28" s="12" t="s">
        <v>8</v>
      </c>
      <c r="R28" s="12" t="s">
        <v>9</v>
      </c>
      <c r="S28" s="12" t="s">
        <v>10</v>
      </c>
    </row>
    <row r="29" spans="1:19" x14ac:dyDescent="0.35">
      <c r="A29" s="4" t="s">
        <v>132</v>
      </c>
      <c r="B29" s="4" t="s">
        <v>135</v>
      </c>
      <c r="C29" s="4" t="s">
        <v>52</v>
      </c>
      <c r="D29" s="4" t="s">
        <v>54</v>
      </c>
      <c r="E29" s="4" t="s">
        <v>932</v>
      </c>
      <c r="F29" s="5" t="str">
        <f>CONCATENATE(B29," (",C29,", ",D29,", ",J29,")")</f>
        <v>SMCJ5.0CA (5 V, 1.5 kW, SMC Bidirectional)</v>
      </c>
      <c r="G29" s="6" t="s">
        <v>22</v>
      </c>
      <c r="H29" s="4" t="s">
        <v>193</v>
      </c>
      <c r="I29" s="6" t="s">
        <v>21</v>
      </c>
      <c r="J29" s="4" t="s">
        <v>133</v>
      </c>
      <c r="K29" s="4"/>
      <c r="L29" s="4"/>
      <c r="M29" s="4"/>
      <c r="N29" s="4"/>
      <c r="O29" s="4" t="s">
        <v>849</v>
      </c>
      <c r="P29" s="4" t="s">
        <v>129</v>
      </c>
      <c r="Q29" s="4" t="str">
        <f>CONCATENATE(B29," Transient Voltage Suppressors")</f>
        <v>SMCJ5.0CA Transient Voltage Suppressors</v>
      </c>
      <c r="R29" t="str">
        <f t="shared" ca="1" si="2"/>
        <v>C:\Altium Libraries\Discrete Semiconductors Library\DataSheet\SMCJ_Series(STM).pdf</v>
      </c>
      <c r="S29" s="7" t="str">
        <f>CONCATENATE("TVS DIODE ", B29," (",C29,", ",D29,", ",J29,", ",P29,")")</f>
        <v>TVS DIODE SMCJ5.0CA (5 V, 1.5 kW, SMC Bidirectional, STM)</v>
      </c>
    </row>
    <row r="30" spans="1:19" x14ac:dyDescent="0.35">
      <c r="A30" s="4" t="s">
        <v>136</v>
      </c>
      <c r="B30" s="4" t="s">
        <v>169</v>
      </c>
      <c r="C30" s="4" t="s">
        <v>56</v>
      </c>
      <c r="D30" s="4" t="s">
        <v>54</v>
      </c>
      <c r="E30" s="4" t="s">
        <v>932</v>
      </c>
      <c r="F30" s="5" t="str">
        <f t="shared" ref="F30:F54" si="4">CONCATENATE(B30," (",C30,", ",D30,", ",J30,")")</f>
        <v>SMCJ6.0CA (6 V, 1.5 kW, SMC Bidirectional)</v>
      </c>
      <c r="G30" s="6" t="s">
        <v>22</v>
      </c>
      <c r="H30" s="4" t="s">
        <v>193</v>
      </c>
      <c r="I30" s="6" t="s">
        <v>21</v>
      </c>
      <c r="J30" s="4" t="s">
        <v>133</v>
      </c>
      <c r="K30" s="4"/>
      <c r="L30" s="4"/>
      <c r="M30" s="4"/>
      <c r="N30" s="4"/>
      <c r="O30" s="4" t="s">
        <v>850</v>
      </c>
      <c r="P30" s="4" t="s">
        <v>129</v>
      </c>
      <c r="Q30" s="4" t="str">
        <f t="shared" ref="Q30:Q54" si="5">CONCATENATE(B30," Transient Voltage Suppressors")</f>
        <v>SMCJ6.0CA Transient Voltage Suppressors</v>
      </c>
      <c r="R30" t="str">
        <f t="shared" ca="1" si="2"/>
        <v>C:\Altium Libraries\Discrete Semiconductors Library\DataSheet\SMCJ_Series(STM).pdf</v>
      </c>
      <c r="S30" s="7" t="str">
        <f t="shared" ref="S30:S54" si="6">CONCATENATE("TVS DIODE ", B30," (",C30,", ",D30,", ",J30,", ",P30,")")</f>
        <v>TVS DIODE SMCJ6.0CA (6 V, 1.5 kW, SMC Bidirectional, STM)</v>
      </c>
    </row>
    <row r="31" spans="1:19" x14ac:dyDescent="0.35">
      <c r="A31" s="4" t="s">
        <v>137</v>
      </c>
      <c r="B31" s="4" t="s">
        <v>170</v>
      </c>
      <c r="C31" s="4" t="s">
        <v>88</v>
      </c>
      <c r="D31" s="4" t="s">
        <v>54</v>
      </c>
      <c r="E31" s="4" t="s">
        <v>932</v>
      </c>
      <c r="F31" s="5" t="str">
        <f t="shared" si="4"/>
        <v>SMCJ6.5CA (6.5 V, 1.5 kW, SMC Bidirectional)</v>
      </c>
      <c r="G31" s="6" t="s">
        <v>22</v>
      </c>
      <c r="H31" s="4" t="s">
        <v>193</v>
      </c>
      <c r="I31" s="6" t="s">
        <v>21</v>
      </c>
      <c r="J31" s="4" t="s">
        <v>133</v>
      </c>
      <c r="K31" s="4"/>
      <c r="L31" s="4"/>
      <c r="M31" s="4"/>
      <c r="N31" s="4"/>
      <c r="O31" s="4" t="s">
        <v>851</v>
      </c>
      <c r="P31" s="4" t="s">
        <v>129</v>
      </c>
      <c r="Q31" s="4" t="str">
        <f t="shared" si="5"/>
        <v>SMCJ6.5CA Transient Voltage Suppressors</v>
      </c>
      <c r="R31" t="str">
        <f t="shared" ca="1" si="2"/>
        <v>C:\Altium Libraries\Discrete Semiconductors Library\DataSheet\SMCJ_Series(STM).pdf</v>
      </c>
      <c r="S31" s="7" t="str">
        <f t="shared" si="6"/>
        <v>TVS DIODE SMCJ6.5CA (6.5 V, 1.5 kW, SMC Bidirectional, STM)</v>
      </c>
    </row>
    <row r="32" spans="1:19" x14ac:dyDescent="0.35">
      <c r="A32" s="4" t="s">
        <v>138</v>
      </c>
      <c r="B32" s="4" t="s">
        <v>171</v>
      </c>
      <c r="C32" s="4" t="s">
        <v>89</v>
      </c>
      <c r="D32" s="4" t="s">
        <v>54</v>
      </c>
      <c r="E32" s="4" t="s">
        <v>932</v>
      </c>
      <c r="F32" s="5" t="str">
        <f t="shared" si="4"/>
        <v>SMCJ8.5CA (8.5 V, 1.5 kW, SMC Bidirectional)</v>
      </c>
      <c r="G32" s="6" t="s">
        <v>22</v>
      </c>
      <c r="H32" s="4" t="s">
        <v>193</v>
      </c>
      <c r="I32" s="6" t="s">
        <v>21</v>
      </c>
      <c r="J32" s="4" t="s">
        <v>133</v>
      </c>
      <c r="K32" s="4"/>
      <c r="L32" s="4"/>
      <c r="M32" s="4"/>
      <c r="N32" s="4"/>
      <c r="O32" s="4" t="s">
        <v>852</v>
      </c>
      <c r="P32" s="4" t="s">
        <v>129</v>
      </c>
      <c r="Q32" s="4" t="str">
        <f t="shared" si="5"/>
        <v>SMCJ8.5CA Transient Voltage Suppressors</v>
      </c>
      <c r="R32" t="str">
        <f t="shared" ca="1" si="2"/>
        <v>C:\Altium Libraries\Discrete Semiconductors Library\DataSheet\SMCJ_Series(STM).pdf</v>
      </c>
      <c r="S32" s="7" t="str">
        <f t="shared" si="6"/>
        <v>TVS DIODE SMCJ8.5CA (8.5 V, 1.5 kW, SMC Bidirectional, STM)</v>
      </c>
    </row>
    <row r="33" spans="1:19" x14ac:dyDescent="0.35">
      <c r="A33" s="4" t="s">
        <v>139</v>
      </c>
      <c r="B33" s="4" t="s">
        <v>172</v>
      </c>
      <c r="C33" s="4" t="s">
        <v>61</v>
      </c>
      <c r="D33" s="4" t="s">
        <v>54</v>
      </c>
      <c r="E33" s="4" t="s">
        <v>932</v>
      </c>
      <c r="F33" s="5" t="str">
        <f t="shared" si="4"/>
        <v>SMCJ10CA (10 V, 1.5 kW, SMC Bidirectional)</v>
      </c>
      <c r="G33" s="6" t="s">
        <v>22</v>
      </c>
      <c r="H33" s="4" t="s">
        <v>193</v>
      </c>
      <c r="I33" s="6" t="s">
        <v>21</v>
      </c>
      <c r="J33" s="4" t="s">
        <v>133</v>
      </c>
      <c r="K33" s="4"/>
      <c r="L33" s="4"/>
      <c r="M33" s="4"/>
      <c r="N33" s="4"/>
      <c r="O33" s="4" t="s">
        <v>853</v>
      </c>
      <c r="P33" s="4" t="s">
        <v>129</v>
      </c>
      <c r="Q33" s="4" t="str">
        <f t="shared" si="5"/>
        <v>SMCJ10CA Transient Voltage Suppressors</v>
      </c>
      <c r="R33" t="str">
        <f t="shared" ca="1" si="2"/>
        <v>C:\Altium Libraries\Discrete Semiconductors Library\DataSheet\SMCJ_Series(STM).pdf</v>
      </c>
      <c r="S33" s="7" t="str">
        <f t="shared" si="6"/>
        <v>TVS DIODE SMCJ10CA (10 V, 1.5 kW, SMC Bidirectional, STM)</v>
      </c>
    </row>
    <row r="34" spans="1:19" x14ac:dyDescent="0.35">
      <c r="A34" s="4" t="s">
        <v>140</v>
      </c>
      <c r="B34" s="4" t="s">
        <v>173</v>
      </c>
      <c r="C34" s="4" t="s">
        <v>64</v>
      </c>
      <c r="D34" s="4" t="s">
        <v>54</v>
      </c>
      <c r="E34" s="4" t="s">
        <v>932</v>
      </c>
      <c r="F34" s="5" t="str">
        <f t="shared" si="4"/>
        <v>SMCJ12CA (12 V, 1.5 kW, SMC Bidirectional)</v>
      </c>
      <c r="G34" s="6" t="s">
        <v>22</v>
      </c>
      <c r="H34" s="4" t="s">
        <v>193</v>
      </c>
      <c r="I34" s="6" t="s">
        <v>21</v>
      </c>
      <c r="J34" s="4" t="s">
        <v>133</v>
      </c>
      <c r="K34" s="4"/>
      <c r="L34" s="4"/>
      <c r="M34" s="4"/>
      <c r="N34" s="4"/>
      <c r="O34" s="4" t="s">
        <v>854</v>
      </c>
      <c r="P34" s="4" t="s">
        <v>129</v>
      </c>
      <c r="Q34" s="4" t="str">
        <f t="shared" si="5"/>
        <v>SMCJ12CA Transient Voltage Suppressors</v>
      </c>
      <c r="R34" t="str">
        <f t="shared" ca="1" si="2"/>
        <v>C:\Altium Libraries\Discrete Semiconductors Library\DataSheet\SMCJ_Series(STM).pdf</v>
      </c>
      <c r="S34" s="7" t="str">
        <f t="shared" si="6"/>
        <v>TVS DIODE SMCJ12CA (12 V, 1.5 kW, SMC Bidirectional, STM)</v>
      </c>
    </row>
    <row r="35" spans="1:19" x14ac:dyDescent="0.35">
      <c r="A35" s="4" t="s">
        <v>141</v>
      </c>
      <c r="B35" s="4" t="s">
        <v>174</v>
      </c>
      <c r="C35" s="4" t="s">
        <v>66</v>
      </c>
      <c r="D35" s="4" t="s">
        <v>54</v>
      </c>
      <c r="E35" s="4" t="s">
        <v>932</v>
      </c>
      <c r="F35" s="5" t="str">
        <f t="shared" si="4"/>
        <v>SMCJ13CA (13 V, 1.5 kW, SMC Bidirectional)</v>
      </c>
      <c r="G35" s="6" t="s">
        <v>22</v>
      </c>
      <c r="H35" s="4" t="s">
        <v>193</v>
      </c>
      <c r="I35" s="6" t="s">
        <v>21</v>
      </c>
      <c r="J35" s="4" t="s">
        <v>133</v>
      </c>
      <c r="K35" s="4"/>
      <c r="L35" s="4"/>
      <c r="M35" s="4"/>
      <c r="N35" s="4"/>
      <c r="O35" s="4" t="s">
        <v>855</v>
      </c>
      <c r="P35" s="4" t="s">
        <v>129</v>
      </c>
      <c r="Q35" s="4" t="str">
        <f t="shared" si="5"/>
        <v>SMCJ13CA Transient Voltage Suppressors</v>
      </c>
      <c r="R35" t="str">
        <f t="shared" ca="1" si="2"/>
        <v>C:\Altium Libraries\Discrete Semiconductors Library\DataSheet\SMCJ_Series(STM).pdf</v>
      </c>
      <c r="S35" s="7" t="str">
        <f t="shared" si="6"/>
        <v>TVS DIODE SMCJ13CA (13 V, 1.5 kW, SMC Bidirectional, STM)</v>
      </c>
    </row>
    <row r="36" spans="1:19" x14ac:dyDescent="0.35">
      <c r="A36" s="4" t="s">
        <v>142</v>
      </c>
      <c r="B36" s="4" t="s">
        <v>175</v>
      </c>
      <c r="C36" s="4" t="s">
        <v>69</v>
      </c>
      <c r="D36" s="4" t="s">
        <v>54</v>
      </c>
      <c r="E36" s="4" t="s">
        <v>932</v>
      </c>
      <c r="F36" s="5" t="str">
        <f t="shared" si="4"/>
        <v>SMCJ15CA (15 V, 1.5 kW, SMC Bidirectional)</v>
      </c>
      <c r="G36" s="6" t="s">
        <v>22</v>
      </c>
      <c r="H36" s="4" t="s">
        <v>193</v>
      </c>
      <c r="I36" s="6" t="s">
        <v>21</v>
      </c>
      <c r="J36" s="4" t="s">
        <v>133</v>
      </c>
      <c r="K36" s="4"/>
      <c r="L36" s="4"/>
      <c r="M36" s="4"/>
      <c r="N36" s="4"/>
      <c r="O36" s="4" t="s">
        <v>856</v>
      </c>
      <c r="P36" s="4" t="s">
        <v>129</v>
      </c>
      <c r="Q36" s="4" t="str">
        <f t="shared" si="5"/>
        <v>SMCJ15CA Transient Voltage Suppressors</v>
      </c>
      <c r="R36" t="str">
        <f t="shared" ca="1" si="2"/>
        <v>C:\Altium Libraries\Discrete Semiconductors Library\DataSheet\SMCJ_Series(STM).pdf</v>
      </c>
      <c r="S36" s="7" t="str">
        <f t="shared" si="6"/>
        <v>TVS DIODE SMCJ15CA (15 V, 1.5 kW, SMC Bidirectional, STM)</v>
      </c>
    </row>
    <row r="37" spans="1:19" x14ac:dyDescent="0.35">
      <c r="A37" s="4" t="s">
        <v>143</v>
      </c>
      <c r="B37" s="4" t="s">
        <v>176</v>
      </c>
      <c r="C37" s="4" t="s">
        <v>73</v>
      </c>
      <c r="D37" s="4" t="s">
        <v>54</v>
      </c>
      <c r="E37" s="4" t="s">
        <v>932</v>
      </c>
      <c r="F37" s="5" t="str">
        <f t="shared" si="4"/>
        <v>SMCJ18CA (18 V, 1.5 kW, SMC Bidirectional)</v>
      </c>
      <c r="G37" s="6" t="s">
        <v>22</v>
      </c>
      <c r="H37" s="4" t="s">
        <v>193</v>
      </c>
      <c r="I37" s="6" t="s">
        <v>21</v>
      </c>
      <c r="J37" s="4" t="s">
        <v>133</v>
      </c>
      <c r="K37" s="4"/>
      <c r="L37" s="4"/>
      <c r="M37" s="4"/>
      <c r="N37" s="4"/>
      <c r="O37" s="4" t="s">
        <v>857</v>
      </c>
      <c r="P37" s="4" t="s">
        <v>129</v>
      </c>
      <c r="Q37" s="4" t="str">
        <f t="shared" si="5"/>
        <v>SMCJ18CA Transient Voltage Suppressors</v>
      </c>
      <c r="R37" t="str">
        <f t="shared" ca="1" si="2"/>
        <v>C:\Altium Libraries\Discrete Semiconductors Library\DataSheet\SMCJ_Series(STM).pdf</v>
      </c>
      <c r="S37" s="7" t="str">
        <f t="shared" si="6"/>
        <v>TVS DIODE SMCJ18CA (18 V, 1.5 kW, SMC Bidirectional, STM)</v>
      </c>
    </row>
    <row r="38" spans="1:19" x14ac:dyDescent="0.35">
      <c r="A38" s="4" t="s">
        <v>144</v>
      </c>
      <c r="B38" s="4" t="s">
        <v>177</v>
      </c>
      <c r="C38" s="4" t="s">
        <v>76</v>
      </c>
      <c r="D38" s="4" t="s">
        <v>54</v>
      </c>
      <c r="E38" s="4" t="s">
        <v>932</v>
      </c>
      <c r="F38" s="5" t="str">
        <f t="shared" si="4"/>
        <v>SMCJ20CA (20 V, 1.5 kW, SMC Bidirectional)</v>
      </c>
      <c r="G38" s="6" t="s">
        <v>22</v>
      </c>
      <c r="H38" s="4" t="s">
        <v>193</v>
      </c>
      <c r="I38" s="6" t="s">
        <v>21</v>
      </c>
      <c r="J38" s="4" t="s">
        <v>133</v>
      </c>
      <c r="K38" s="4"/>
      <c r="L38" s="4"/>
      <c r="M38" s="4"/>
      <c r="N38" s="4"/>
      <c r="O38" s="4" t="s">
        <v>858</v>
      </c>
      <c r="P38" s="4" t="s">
        <v>129</v>
      </c>
      <c r="Q38" s="4" t="str">
        <f t="shared" si="5"/>
        <v>SMCJ20CA Transient Voltage Suppressors</v>
      </c>
      <c r="R38" t="str">
        <f t="shared" ca="1" si="2"/>
        <v>C:\Altium Libraries\Discrete Semiconductors Library\DataSheet\SMCJ_Series(STM).pdf</v>
      </c>
      <c r="S38" s="7" t="str">
        <f t="shared" si="6"/>
        <v>TVS DIODE SMCJ20CA (20 V, 1.5 kW, SMC Bidirectional, STM)</v>
      </c>
    </row>
    <row r="39" spans="1:19" x14ac:dyDescent="0.35">
      <c r="A39" s="4" t="s">
        <v>145</v>
      </c>
      <c r="B39" s="4" t="s">
        <v>178</v>
      </c>
      <c r="C39" s="4" t="s">
        <v>79</v>
      </c>
      <c r="D39" s="4" t="s">
        <v>54</v>
      </c>
      <c r="E39" s="4" t="s">
        <v>932</v>
      </c>
      <c r="F39" s="5" t="str">
        <f t="shared" si="4"/>
        <v>SMCJ22CA (22 V, 1.5 kW, SMC Bidirectional)</v>
      </c>
      <c r="G39" s="6" t="s">
        <v>22</v>
      </c>
      <c r="H39" s="4" t="s">
        <v>193</v>
      </c>
      <c r="I39" s="6" t="s">
        <v>21</v>
      </c>
      <c r="J39" s="4" t="s">
        <v>133</v>
      </c>
      <c r="K39" s="4"/>
      <c r="L39" s="4"/>
      <c r="M39" s="4"/>
      <c r="N39" s="4"/>
      <c r="O39" s="4" t="s">
        <v>859</v>
      </c>
      <c r="P39" s="4" t="s">
        <v>129</v>
      </c>
      <c r="Q39" s="4" t="str">
        <f t="shared" si="5"/>
        <v>SMCJ22CA Transient Voltage Suppressors</v>
      </c>
      <c r="R39" t="str">
        <f t="shared" ca="1" si="2"/>
        <v>C:\Altium Libraries\Discrete Semiconductors Library\DataSheet\SMCJ_Series(STM).pdf</v>
      </c>
      <c r="S39" s="7" t="str">
        <f t="shared" si="6"/>
        <v>TVS DIODE SMCJ22CA (22 V, 1.5 kW, SMC Bidirectional, STM)</v>
      </c>
    </row>
    <row r="40" spans="1:19" x14ac:dyDescent="0.35">
      <c r="A40" s="4" t="s">
        <v>146</v>
      </c>
      <c r="B40" s="4" t="s">
        <v>179</v>
      </c>
      <c r="C40" s="4" t="s">
        <v>82</v>
      </c>
      <c r="D40" s="4" t="s">
        <v>54</v>
      </c>
      <c r="E40" s="4" t="s">
        <v>932</v>
      </c>
      <c r="F40" s="5" t="str">
        <f t="shared" si="4"/>
        <v>SMCJ24CA (24 V, 1.5 kW, SMC Bidirectional)</v>
      </c>
      <c r="G40" s="6" t="s">
        <v>22</v>
      </c>
      <c r="H40" s="4" t="s">
        <v>193</v>
      </c>
      <c r="I40" s="6" t="s">
        <v>21</v>
      </c>
      <c r="J40" s="4" t="s">
        <v>133</v>
      </c>
      <c r="K40" s="4"/>
      <c r="L40" s="4"/>
      <c r="M40" s="4"/>
      <c r="N40" s="4"/>
      <c r="O40" s="4" t="s">
        <v>860</v>
      </c>
      <c r="P40" s="4" t="s">
        <v>129</v>
      </c>
      <c r="Q40" s="4" t="str">
        <f t="shared" si="5"/>
        <v>SMCJ24CA Transient Voltage Suppressors</v>
      </c>
      <c r="R40" t="str">
        <f t="shared" ca="1" si="2"/>
        <v>C:\Altium Libraries\Discrete Semiconductors Library\DataSheet\SMCJ_Series(STM).pdf</v>
      </c>
      <c r="S40" s="7" t="str">
        <f t="shared" si="6"/>
        <v>TVS DIODE SMCJ24CA (24 V, 1.5 kW, SMC Bidirectional, STM)</v>
      </c>
    </row>
    <row r="41" spans="1:19" x14ac:dyDescent="0.35">
      <c r="A41" s="4" t="s">
        <v>147</v>
      </c>
      <c r="B41" s="4" t="s">
        <v>180</v>
      </c>
      <c r="C41" s="4" t="s">
        <v>85</v>
      </c>
      <c r="D41" s="4" t="s">
        <v>54</v>
      </c>
      <c r="E41" s="4" t="s">
        <v>932</v>
      </c>
      <c r="F41" s="5" t="str">
        <f t="shared" si="4"/>
        <v>SMCJ26CA (26 V, 1.5 kW, SMC Bidirectional)</v>
      </c>
      <c r="G41" s="6" t="s">
        <v>22</v>
      </c>
      <c r="H41" s="4" t="s">
        <v>193</v>
      </c>
      <c r="I41" s="6" t="s">
        <v>21</v>
      </c>
      <c r="J41" s="4" t="s">
        <v>133</v>
      </c>
      <c r="K41" s="4"/>
      <c r="L41" s="4"/>
      <c r="M41" s="4"/>
      <c r="N41" s="4"/>
      <c r="O41" s="4" t="s">
        <v>861</v>
      </c>
      <c r="P41" s="4" t="s">
        <v>129</v>
      </c>
      <c r="Q41" s="4" t="str">
        <f t="shared" si="5"/>
        <v>SMCJ26CA Transient Voltage Suppressors</v>
      </c>
      <c r="R41" t="str">
        <f t="shared" ca="1" si="2"/>
        <v>C:\Altium Libraries\Discrete Semiconductors Library\DataSheet\SMCJ_Series(STM).pdf</v>
      </c>
      <c r="S41" s="7" t="str">
        <f t="shared" si="6"/>
        <v>TVS DIODE SMCJ26CA (26 V, 1.5 kW, SMC Bidirectional, STM)</v>
      </c>
    </row>
    <row r="42" spans="1:19" x14ac:dyDescent="0.35">
      <c r="A42" s="4" t="s">
        <v>148</v>
      </c>
      <c r="B42" s="4" t="s">
        <v>181</v>
      </c>
      <c r="C42" s="4" t="s">
        <v>90</v>
      </c>
      <c r="D42" s="4" t="s">
        <v>54</v>
      </c>
      <c r="E42" s="4" t="s">
        <v>932</v>
      </c>
      <c r="F42" s="5" t="str">
        <f t="shared" si="4"/>
        <v>SMCJ28CA (28 V, 1.5 kW, SMC Bidirectional)</v>
      </c>
      <c r="G42" s="6" t="s">
        <v>22</v>
      </c>
      <c r="H42" s="4" t="s">
        <v>193</v>
      </c>
      <c r="I42" s="6" t="s">
        <v>21</v>
      </c>
      <c r="J42" s="4" t="s">
        <v>133</v>
      </c>
      <c r="K42" s="4"/>
      <c r="L42" s="4"/>
      <c r="M42" s="4"/>
      <c r="N42" s="4"/>
      <c r="O42" s="4" t="s">
        <v>862</v>
      </c>
      <c r="P42" s="4" t="s">
        <v>129</v>
      </c>
      <c r="Q42" s="4" t="str">
        <f t="shared" si="5"/>
        <v>SMCJ28CA Transient Voltage Suppressors</v>
      </c>
      <c r="R42" t="str">
        <f t="shared" ca="1" si="2"/>
        <v>C:\Altium Libraries\Discrete Semiconductors Library\DataSheet\SMCJ_Series(STM).pdf</v>
      </c>
      <c r="S42" s="7" t="str">
        <f t="shared" si="6"/>
        <v>TVS DIODE SMCJ28CA (28 V, 1.5 kW, SMC Bidirectional, STM)</v>
      </c>
    </row>
    <row r="43" spans="1:19" x14ac:dyDescent="0.35">
      <c r="A43" s="4" t="s">
        <v>149</v>
      </c>
      <c r="B43" s="4" t="s">
        <v>182</v>
      </c>
      <c r="C43" s="4" t="s">
        <v>18</v>
      </c>
      <c r="D43" s="4" t="s">
        <v>54</v>
      </c>
      <c r="E43" s="4" t="s">
        <v>932</v>
      </c>
      <c r="F43" s="5" t="str">
        <f t="shared" si="4"/>
        <v>SMCJ30CA (30 V, 1.5 kW, SMC Bidirectional)</v>
      </c>
      <c r="G43" s="6" t="s">
        <v>22</v>
      </c>
      <c r="H43" s="4" t="s">
        <v>193</v>
      </c>
      <c r="I43" s="6" t="s">
        <v>21</v>
      </c>
      <c r="J43" s="4" t="s">
        <v>133</v>
      </c>
      <c r="K43" s="4"/>
      <c r="L43" s="4"/>
      <c r="M43" s="4"/>
      <c r="N43" s="4"/>
      <c r="O43" s="4" t="s">
        <v>863</v>
      </c>
      <c r="P43" s="4" t="s">
        <v>129</v>
      </c>
      <c r="Q43" s="4" t="str">
        <f t="shared" si="5"/>
        <v>SMCJ30CA Transient Voltage Suppressors</v>
      </c>
      <c r="R43" t="str">
        <f t="shared" ca="1" si="2"/>
        <v>C:\Altium Libraries\Discrete Semiconductors Library\DataSheet\SMCJ_Series(STM).pdf</v>
      </c>
      <c r="S43" s="7" t="str">
        <f t="shared" si="6"/>
        <v>TVS DIODE SMCJ30CA (30 V, 1.5 kW, SMC Bidirectional, STM)</v>
      </c>
    </row>
    <row r="44" spans="1:19" x14ac:dyDescent="0.35">
      <c r="A44" s="4" t="s">
        <v>150</v>
      </c>
      <c r="B44" s="4" t="s">
        <v>183</v>
      </c>
      <c r="C44" s="4" t="s">
        <v>91</v>
      </c>
      <c r="D44" s="4" t="s">
        <v>54</v>
      </c>
      <c r="E44" s="4" t="s">
        <v>932</v>
      </c>
      <c r="F44" s="5" t="str">
        <f t="shared" si="4"/>
        <v>SMCJ33CA (33 V, 1.5 kW, SMC Bidirectional)</v>
      </c>
      <c r="G44" s="6" t="s">
        <v>22</v>
      </c>
      <c r="H44" s="4" t="s">
        <v>193</v>
      </c>
      <c r="I44" s="6" t="s">
        <v>21</v>
      </c>
      <c r="J44" s="4" t="s">
        <v>133</v>
      </c>
      <c r="K44" s="4"/>
      <c r="L44" s="4"/>
      <c r="M44" s="4"/>
      <c r="N44" s="4"/>
      <c r="O44" s="4" t="s">
        <v>864</v>
      </c>
      <c r="P44" s="4" t="s">
        <v>129</v>
      </c>
      <c r="Q44" s="4" t="str">
        <f t="shared" si="5"/>
        <v>SMCJ33CA Transient Voltage Suppressors</v>
      </c>
      <c r="R44" t="str">
        <f t="shared" ca="1" si="2"/>
        <v>C:\Altium Libraries\Discrete Semiconductors Library\DataSheet\SMCJ_Series(STM).pdf</v>
      </c>
      <c r="S44" s="7" t="str">
        <f t="shared" si="6"/>
        <v>TVS DIODE SMCJ33CA (33 V, 1.5 kW, SMC Bidirectional, STM)</v>
      </c>
    </row>
    <row r="45" spans="1:19" x14ac:dyDescent="0.35">
      <c r="A45" s="4" t="s">
        <v>151</v>
      </c>
      <c r="B45" s="4" t="s">
        <v>184</v>
      </c>
      <c r="C45" s="4" t="s">
        <v>92</v>
      </c>
      <c r="D45" s="4" t="s">
        <v>54</v>
      </c>
      <c r="E45" s="4" t="s">
        <v>932</v>
      </c>
      <c r="F45" s="5" t="str">
        <f t="shared" si="4"/>
        <v>SMCJ40CA (40 V, 1.5 kW, SMC Bidirectional)</v>
      </c>
      <c r="G45" s="6" t="s">
        <v>22</v>
      </c>
      <c r="H45" s="4" t="s">
        <v>193</v>
      </c>
      <c r="I45" s="6" t="s">
        <v>21</v>
      </c>
      <c r="J45" s="4" t="s">
        <v>133</v>
      </c>
      <c r="K45" s="4"/>
      <c r="L45" s="4"/>
      <c r="M45" s="4"/>
      <c r="N45" s="4"/>
      <c r="O45" s="4" t="s">
        <v>865</v>
      </c>
      <c r="P45" s="4" t="s">
        <v>129</v>
      </c>
      <c r="Q45" s="4" t="str">
        <f t="shared" si="5"/>
        <v>SMCJ40CA Transient Voltage Suppressors</v>
      </c>
      <c r="R45" t="str">
        <f t="shared" ca="1" si="2"/>
        <v>C:\Altium Libraries\Discrete Semiconductors Library\DataSheet\SMCJ_Series(STM).pdf</v>
      </c>
      <c r="S45" s="7" t="str">
        <f t="shared" si="6"/>
        <v>TVS DIODE SMCJ40CA (40 V, 1.5 kW, SMC Bidirectional, STM)</v>
      </c>
    </row>
    <row r="46" spans="1:19" x14ac:dyDescent="0.35">
      <c r="A46" s="4" t="s">
        <v>152</v>
      </c>
      <c r="B46" s="4" t="s">
        <v>185</v>
      </c>
      <c r="C46" s="4" t="s">
        <v>93</v>
      </c>
      <c r="D46" s="4" t="s">
        <v>54</v>
      </c>
      <c r="E46" s="4" t="s">
        <v>932</v>
      </c>
      <c r="F46" s="5" t="str">
        <f t="shared" si="4"/>
        <v>SMCJ48CA (48 V, 1.5 kW, SMC Bidirectional)</v>
      </c>
      <c r="G46" s="6" t="s">
        <v>22</v>
      </c>
      <c r="H46" s="4" t="s">
        <v>193</v>
      </c>
      <c r="I46" s="6" t="s">
        <v>21</v>
      </c>
      <c r="J46" s="4" t="s">
        <v>133</v>
      </c>
      <c r="K46" s="4"/>
      <c r="L46" s="4"/>
      <c r="M46" s="4"/>
      <c r="N46" s="4"/>
      <c r="O46" s="4" t="s">
        <v>866</v>
      </c>
      <c r="P46" s="4" t="s">
        <v>129</v>
      </c>
      <c r="Q46" s="4" t="str">
        <f t="shared" si="5"/>
        <v>SMCJ48CA Transient Voltage Suppressors</v>
      </c>
      <c r="R46" t="str">
        <f t="shared" ca="1" si="2"/>
        <v>C:\Altium Libraries\Discrete Semiconductors Library\DataSheet\SMCJ_Series(STM).pdf</v>
      </c>
      <c r="S46" s="7" t="str">
        <f t="shared" si="6"/>
        <v>TVS DIODE SMCJ48CA (48 V, 1.5 kW, SMC Bidirectional, STM)</v>
      </c>
    </row>
    <row r="47" spans="1:19" x14ac:dyDescent="0.35">
      <c r="A47" s="4" t="s">
        <v>153</v>
      </c>
      <c r="B47" s="4" t="s">
        <v>186</v>
      </c>
      <c r="C47" s="4" t="s">
        <v>94</v>
      </c>
      <c r="D47" s="4" t="s">
        <v>54</v>
      </c>
      <c r="E47" s="4" t="s">
        <v>932</v>
      </c>
      <c r="F47" s="5" t="str">
        <f t="shared" si="4"/>
        <v>SMCJ58CA (58 V, 1.5 kW, SMC Bidirectional)</v>
      </c>
      <c r="G47" s="6" t="s">
        <v>22</v>
      </c>
      <c r="H47" s="4" t="s">
        <v>193</v>
      </c>
      <c r="I47" s="6" t="s">
        <v>21</v>
      </c>
      <c r="J47" s="4" t="s">
        <v>133</v>
      </c>
      <c r="K47" s="4"/>
      <c r="L47" s="4"/>
      <c r="M47" s="4"/>
      <c r="N47" s="4"/>
      <c r="O47" s="4" t="s">
        <v>867</v>
      </c>
      <c r="P47" s="4" t="s">
        <v>129</v>
      </c>
      <c r="Q47" s="4" t="str">
        <f t="shared" si="5"/>
        <v>SMCJ58CA Transient Voltage Suppressors</v>
      </c>
      <c r="R47" t="str">
        <f t="shared" ca="1" si="2"/>
        <v>C:\Altium Libraries\Discrete Semiconductors Library\DataSheet\SMCJ_Series(STM).pdf</v>
      </c>
      <c r="S47" s="7" t="str">
        <f t="shared" si="6"/>
        <v>TVS DIODE SMCJ58CA (58 V, 1.5 kW, SMC Bidirectional, STM)</v>
      </c>
    </row>
    <row r="48" spans="1:19" x14ac:dyDescent="0.35">
      <c r="A48" s="4" t="s">
        <v>154</v>
      </c>
      <c r="B48" s="4" t="s">
        <v>187</v>
      </c>
      <c r="C48" s="4" t="s">
        <v>95</v>
      </c>
      <c r="D48" s="4" t="s">
        <v>54</v>
      </c>
      <c r="E48" s="4" t="s">
        <v>932</v>
      </c>
      <c r="F48" s="5" t="str">
        <f t="shared" si="4"/>
        <v>SMCJ70CA (70 V, 1.5 kW, SMC Bidirectional)</v>
      </c>
      <c r="G48" s="6" t="s">
        <v>22</v>
      </c>
      <c r="H48" s="4" t="s">
        <v>193</v>
      </c>
      <c r="I48" s="6" t="s">
        <v>21</v>
      </c>
      <c r="J48" s="4" t="s">
        <v>133</v>
      </c>
      <c r="K48" s="4"/>
      <c r="L48" s="4"/>
      <c r="M48" s="4"/>
      <c r="N48" s="4"/>
      <c r="O48" s="4" t="s">
        <v>868</v>
      </c>
      <c r="P48" s="4" t="s">
        <v>129</v>
      </c>
      <c r="Q48" s="4" t="str">
        <f t="shared" si="5"/>
        <v>SMCJ70CA Transient Voltage Suppressors</v>
      </c>
      <c r="R48" t="str">
        <f t="shared" ca="1" si="2"/>
        <v>C:\Altium Libraries\Discrete Semiconductors Library\DataSheet\SMCJ_Series(STM).pdf</v>
      </c>
      <c r="S48" s="7" t="str">
        <f t="shared" si="6"/>
        <v>TVS DIODE SMCJ70CA (70 V, 1.5 kW, SMC Bidirectional, STM)</v>
      </c>
    </row>
    <row r="49" spans="1:19" x14ac:dyDescent="0.35">
      <c r="A49" s="4" t="s">
        <v>155</v>
      </c>
      <c r="B49" s="4" t="s">
        <v>188</v>
      </c>
      <c r="C49" s="4" t="s">
        <v>96</v>
      </c>
      <c r="D49" s="4" t="s">
        <v>54</v>
      </c>
      <c r="E49" s="4" t="s">
        <v>932</v>
      </c>
      <c r="F49" s="5" t="str">
        <f t="shared" si="4"/>
        <v>SMCJ85CA (85 V, 1.5 kW, SMC Bidirectional)</v>
      </c>
      <c r="G49" s="6" t="s">
        <v>22</v>
      </c>
      <c r="H49" s="4" t="s">
        <v>193</v>
      </c>
      <c r="I49" s="6" t="s">
        <v>21</v>
      </c>
      <c r="J49" s="4" t="s">
        <v>133</v>
      </c>
      <c r="K49" s="4"/>
      <c r="L49" s="4"/>
      <c r="M49" s="4"/>
      <c r="N49" s="4"/>
      <c r="O49" s="4" t="s">
        <v>869</v>
      </c>
      <c r="P49" s="4" t="s">
        <v>129</v>
      </c>
      <c r="Q49" s="4" t="str">
        <f t="shared" si="5"/>
        <v>SMCJ85CA Transient Voltage Suppressors</v>
      </c>
      <c r="R49" t="str">
        <f t="shared" ca="1" si="2"/>
        <v>C:\Altium Libraries\Discrete Semiconductors Library\DataSheet\SMCJ_Series(STM).pdf</v>
      </c>
      <c r="S49" s="7" t="str">
        <f t="shared" si="6"/>
        <v>TVS DIODE SMCJ85CA (85 V, 1.5 kW, SMC Bidirectional, STM)</v>
      </c>
    </row>
    <row r="50" spans="1:19" x14ac:dyDescent="0.35">
      <c r="A50" s="4" t="s">
        <v>156</v>
      </c>
      <c r="B50" s="4" t="s">
        <v>189</v>
      </c>
      <c r="C50" s="4" t="s">
        <v>46</v>
      </c>
      <c r="D50" s="4" t="s">
        <v>54</v>
      </c>
      <c r="E50" s="4" t="s">
        <v>932</v>
      </c>
      <c r="F50" s="5" t="str">
        <f t="shared" si="4"/>
        <v>SMCJ100CA (100 V, 1.5 kW, SMC Bidirectional)</v>
      </c>
      <c r="G50" s="6" t="s">
        <v>22</v>
      </c>
      <c r="H50" s="4" t="s">
        <v>193</v>
      </c>
      <c r="I50" s="6" t="s">
        <v>21</v>
      </c>
      <c r="J50" s="4" t="s">
        <v>133</v>
      </c>
      <c r="K50" s="4"/>
      <c r="L50" s="4"/>
      <c r="M50" s="4"/>
      <c r="N50" s="4"/>
      <c r="O50" s="4" t="s">
        <v>870</v>
      </c>
      <c r="P50" s="4" t="s">
        <v>129</v>
      </c>
      <c r="Q50" s="4" t="str">
        <f t="shared" si="5"/>
        <v>SMCJ100CA Transient Voltage Suppressors</v>
      </c>
      <c r="R50" t="str">
        <f t="shared" ca="1" si="2"/>
        <v>C:\Altium Libraries\Discrete Semiconductors Library\DataSheet\SMCJ_Series(STM).pdf</v>
      </c>
      <c r="S50" s="7" t="str">
        <f t="shared" si="6"/>
        <v>TVS DIODE SMCJ100CA (100 V, 1.5 kW, SMC Bidirectional, STM)</v>
      </c>
    </row>
    <row r="51" spans="1:19" x14ac:dyDescent="0.35">
      <c r="A51" s="4" t="s">
        <v>157</v>
      </c>
      <c r="B51" s="4" t="s">
        <v>190</v>
      </c>
      <c r="C51" s="4" t="s">
        <v>97</v>
      </c>
      <c r="D51" s="4" t="s">
        <v>54</v>
      </c>
      <c r="E51" s="4" t="s">
        <v>932</v>
      </c>
      <c r="F51" s="5" t="str">
        <f t="shared" si="4"/>
        <v>SMCJ130CA (130 V, 1.5 kW, SMC Bidirectional)</v>
      </c>
      <c r="G51" s="6" t="s">
        <v>22</v>
      </c>
      <c r="H51" s="4" t="s">
        <v>193</v>
      </c>
      <c r="I51" s="6" t="s">
        <v>21</v>
      </c>
      <c r="J51" s="4" t="s">
        <v>133</v>
      </c>
      <c r="K51" s="4"/>
      <c r="L51" s="4"/>
      <c r="M51" s="4"/>
      <c r="N51" s="4"/>
      <c r="O51" s="4" t="s">
        <v>871</v>
      </c>
      <c r="P51" s="4" t="s">
        <v>129</v>
      </c>
      <c r="Q51" s="4" t="str">
        <f t="shared" si="5"/>
        <v>SMCJ130CA Transient Voltage Suppressors</v>
      </c>
      <c r="R51" t="str">
        <f t="shared" ca="1" si="2"/>
        <v>C:\Altium Libraries\Discrete Semiconductors Library\DataSheet\SMCJ_Series(STM).pdf</v>
      </c>
      <c r="S51" s="7" t="str">
        <f t="shared" si="6"/>
        <v>TVS DIODE SMCJ130CA (130 V, 1.5 kW, SMC Bidirectional, STM)</v>
      </c>
    </row>
    <row r="52" spans="1:19" x14ac:dyDescent="0.35">
      <c r="A52" s="4" t="s">
        <v>158</v>
      </c>
      <c r="B52" s="4" t="s">
        <v>191</v>
      </c>
      <c r="C52" s="4" t="s">
        <v>101</v>
      </c>
      <c r="D52" s="4" t="s">
        <v>54</v>
      </c>
      <c r="E52" s="4" t="s">
        <v>932</v>
      </c>
      <c r="F52" s="5" t="str">
        <f t="shared" si="4"/>
        <v>SMCJ154CA (154 V, 1.5 kW, SMC Bidirectional)</v>
      </c>
      <c r="G52" s="6" t="s">
        <v>22</v>
      </c>
      <c r="H52" s="4" t="s">
        <v>193</v>
      </c>
      <c r="I52" s="6" t="s">
        <v>21</v>
      </c>
      <c r="J52" s="4" t="s">
        <v>133</v>
      </c>
      <c r="K52" s="4"/>
      <c r="L52" s="4"/>
      <c r="M52" s="4"/>
      <c r="N52" s="4"/>
      <c r="O52" s="4" t="s">
        <v>872</v>
      </c>
      <c r="P52" s="4" t="s">
        <v>129</v>
      </c>
      <c r="Q52" s="4" t="str">
        <f t="shared" si="5"/>
        <v>SMCJ154CA Transient Voltage Suppressors</v>
      </c>
      <c r="R52" t="str">
        <f t="shared" ca="1" si="2"/>
        <v>C:\Altium Libraries\Discrete Semiconductors Library\DataSheet\SMCJ_Series(STM).pdf</v>
      </c>
      <c r="S52" s="7" t="str">
        <f t="shared" si="6"/>
        <v>TVS DIODE SMCJ154CA (154 V, 1.5 kW, SMC Bidirectional, STM)</v>
      </c>
    </row>
    <row r="53" spans="1:19" x14ac:dyDescent="0.35">
      <c r="A53" s="4" t="s">
        <v>159</v>
      </c>
      <c r="B53" s="4" t="s">
        <v>192</v>
      </c>
      <c r="C53" s="4" t="s">
        <v>102</v>
      </c>
      <c r="D53" s="4" t="s">
        <v>54</v>
      </c>
      <c r="E53" s="4" t="s">
        <v>932</v>
      </c>
      <c r="F53" s="5" t="str">
        <f t="shared" si="4"/>
        <v>SMCJ170CA (170 V, 1.5 kW, SMC Bidirectional)</v>
      </c>
      <c r="G53" s="6" t="s">
        <v>22</v>
      </c>
      <c r="H53" s="4" t="s">
        <v>193</v>
      </c>
      <c r="I53" s="6" t="s">
        <v>21</v>
      </c>
      <c r="J53" s="4" t="s">
        <v>133</v>
      </c>
      <c r="K53" s="4"/>
      <c r="L53" s="4"/>
      <c r="M53" s="4"/>
      <c r="N53" s="4"/>
      <c r="O53" s="4" t="s">
        <v>873</v>
      </c>
      <c r="P53" s="4" t="s">
        <v>129</v>
      </c>
      <c r="Q53" s="4" t="str">
        <f t="shared" si="5"/>
        <v>SMCJ170CA Transient Voltage Suppressors</v>
      </c>
      <c r="R53" t="str">
        <f t="shared" ca="1" si="2"/>
        <v>C:\Altium Libraries\Discrete Semiconductors Library\DataSheet\SMCJ_Series(STM).pdf</v>
      </c>
      <c r="S53" s="7" t="str">
        <f t="shared" si="6"/>
        <v>TVS DIODE SMCJ170CA (170 V, 1.5 kW, SMC Bidirectional, STM)</v>
      </c>
    </row>
    <row r="54" spans="1:19" x14ac:dyDescent="0.35">
      <c r="A54" s="4" t="s">
        <v>160</v>
      </c>
      <c r="B54" s="4" t="s">
        <v>134</v>
      </c>
      <c r="C54" s="4" t="s">
        <v>103</v>
      </c>
      <c r="D54" s="4" t="s">
        <v>54</v>
      </c>
      <c r="E54" s="4" t="s">
        <v>932</v>
      </c>
      <c r="F54" s="5" t="str">
        <f t="shared" si="4"/>
        <v>SMCJ188CA (188 V, 1.5 kW, SMC Bidirectional)</v>
      </c>
      <c r="G54" s="6" t="s">
        <v>22</v>
      </c>
      <c r="H54" s="4" t="s">
        <v>193</v>
      </c>
      <c r="I54" s="6" t="s">
        <v>21</v>
      </c>
      <c r="J54" s="4" t="s">
        <v>133</v>
      </c>
      <c r="K54" s="4"/>
      <c r="L54" s="4"/>
      <c r="M54" s="4"/>
      <c r="N54" s="4"/>
      <c r="O54" s="4" t="s">
        <v>874</v>
      </c>
      <c r="P54" s="4" t="s">
        <v>129</v>
      </c>
      <c r="Q54" s="4" t="str">
        <f t="shared" si="5"/>
        <v>SMCJ188CA Transient Voltage Suppressors</v>
      </c>
      <c r="R54" t="str">
        <f t="shared" ca="1" si="2"/>
        <v>C:\Altium Libraries\Discrete Semiconductors Library\DataSheet\SMCJ_Series(STM).pdf</v>
      </c>
      <c r="S54" s="7" t="str">
        <f t="shared" si="6"/>
        <v>TVS DIODE SMCJ188CA (188 V, 1.5 kW, SMC Bidirectional, STM)</v>
      </c>
    </row>
    <row r="55" spans="1:19" x14ac:dyDescent="0.35">
      <c r="A55" s="11" t="s">
        <v>0</v>
      </c>
      <c r="B55" s="12" t="s">
        <v>11</v>
      </c>
      <c r="C55" s="12" t="s">
        <v>12</v>
      </c>
      <c r="D55" s="12" t="s">
        <v>53</v>
      </c>
      <c r="E55" s="12" t="s">
        <v>929</v>
      </c>
      <c r="F55" s="12" t="s">
        <v>1</v>
      </c>
      <c r="G55" s="12" t="s">
        <v>2</v>
      </c>
      <c r="H55" s="12" t="s">
        <v>3</v>
      </c>
      <c r="I55" s="12" t="s">
        <v>4</v>
      </c>
      <c r="J55" s="13" t="s">
        <v>5</v>
      </c>
      <c r="K55" s="13"/>
      <c r="L55" s="13"/>
      <c r="M55" s="13"/>
      <c r="N55" s="13"/>
      <c r="O55" s="14" t="s">
        <v>6</v>
      </c>
      <c r="P55" s="12" t="s">
        <v>7</v>
      </c>
      <c r="Q55" s="12" t="s">
        <v>8</v>
      </c>
      <c r="R55" s="12" t="s">
        <v>9</v>
      </c>
      <c r="S55" s="12" t="s">
        <v>10</v>
      </c>
    </row>
    <row r="56" spans="1:19" x14ac:dyDescent="0.35">
      <c r="A56" s="4" t="s">
        <v>161</v>
      </c>
      <c r="B56" s="4" t="s">
        <v>194</v>
      </c>
      <c r="C56" s="4" t="str">
        <f>CONCATENATE(MID(B56,7,3)," V")</f>
        <v>6.8 V</v>
      </c>
      <c r="D56" s="4" t="s">
        <v>54</v>
      </c>
      <c r="E56" s="4" t="s">
        <v>932</v>
      </c>
      <c r="F56" s="5" t="str">
        <f>CONCATENATE(B56," (",C56,", ",D56,", ",J56,")")</f>
        <v>1.5SMC6.8A (6.8 V, 1.5 kW, SMC Unidirectional)</v>
      </c>
      <c r="G56" s="6" t="s">
        <v>22</v>
      </c>
      <c r="H56" s="4" t="s">
        <v>130</v>
      </c>
      <c r="I56" s="6" t="s">
        <v>21</v>
      </c>
      <c r="J56" s="4" t="s">
        <v>131</v>
      </c>
      <c r="K56" s="4"/>
      <c r="L56" s="4"/>
      <c r="M56" s="4"/>
      <c r="N56" s="4"/>
      <c r="O56" s="4" t="s">
        <v>194</v>
      </c>
      <c r="P56" s="4" t="s">
        <v>280</v>
      </c>
      <c r="Q56" s="4" t="str">
        <f>CONCATENATE(B56," Transient Voltage Suppressors")</f>
        <v>1.5SMC6.8A Transient Voltage Suppressors</v>
      </c>
      <c r="R56" t="str">
        <f ca="1">CONCATENATE(LEFT(CELL("имяфайла"), FIND("[",CELL("имяфайла"))-1),"DataSheet\","1.5SMC_Series(Vishay).pdf")</f>
        <v>C:\Altium Libraries\Discrete Semiconductors Library\DataSheet\1.5SMC_Series(Vishay).pdf</v>
      </c>
      <c r="S56" s="7" t="str">
        <f>CONCATENATE("TVS DIODE ", B56," (",C56,", ",D56,", ",J56,", ",P56,")")</f>
        <v>TVS DIODE 1.5SMC6.8A (6.8 V, 1.5 kW, SMC Unidirectional, Vishay)</v>
      </c>
    </row>
    <row r="57" spans="1:19" x14ac:dyDescent="0.35">
      <c r="A57" s="4" t="s">
        <v>162</v>
      </c>
      <c r="B57" s="4" t="s">
        <v>235</v>
      </c>
      <c r="C57" s="4" t="str">
        <f>CONCATENATE(MID(B57,7,3)," V")</f>
        <v>7.5 V</v>
      </c>
      <c r="D57" s="4" t="s">
        <v>54</v>
      </c>
      <c r="E57" s="4" t="s">
        <v>932</v>
      </c>
      <c r="F57" s="5" t="str">
        <f t="shared" ref="F57:F101" si="7">CONCATENATE(B57," (",C57,", ",D57,", ",J57,")")</f>
        <v>1.5SMC7.5A (7.5 V, 1.5 kW, SMC Unidirectional)</v>
      </c>
      <c r="G57" s="6" t="s">
        <v>22</v>
      </c>
      <c r="H57" s="4" t="s">
        <v>130</v>
      </c>
      <c r="I57" s="6" t="s">
        <v>21</v>
      </c>
      <c r="J57" s="4" t="s">
        <v>131</v>
      </c>
      <c r="K57" s="4"/>
      <c r="L57" s="4"/>
      <c r="M57" s="4"/>
      <c r="N57" s="4"/>
      <c r="O57" s="4" t="s">
        <v>235</v>
      </c>
      <c r="P57" s="4" t="s">
        <v>280</v>
      </c>
      <c r="Q57" s="4" t="str">
        <f t="shared" ref="Q57:Q101" si="8">CONCATENATE(B57," Transient Voltage Suppressors")</f>
        <v>1.5SMC7.5A Transient Voltage Suppressors</v>
      </c>
      <c r="R57" t="str">
        <f t="shared" ref="R57:R120" ca="1" si="9">CONCATENATE(LEFT(CELL("имяфайла"), FIND("[",CELL("имяфайла"))-1),"DataSheet\","1.5SMC_Series(Vishay).pdf")</f>
        <v>C:\Altium Libraries\Discrete Semiconductors Library\DataSheet\1.5SMC_Series(Vishay).pdf</v>
      </c>
      <c r="S57" s="7" t="str">
        <f t="shared" ref="S57:S101" si="10">CONCATENATE("TVS DIODE ", B57," (",C57,", ",D57,", ",J57,", ",P57,")")</f>
        <v>TVS DIODE 1.5SMC7.5A (7.5 V, 1.5 kW, SMC Unidirectional, Vishay)</v>
      </c>
    </row>
    <row r="58" spans="1:19" x14ac:dyDescent="0.35">
      <c r="A58" s="4" t="s">
        <v>163</v>
      </c>
      <c r="B58" s="4" t="s">
        <v>236</v>
      </c>
      <c r="C58" s="4" t="str">
        <f>CONCATENATE(MID(B58,7,3)," V")</f>
        <v>8.2 V</v>
      </c>
      <c r="D58" s="4" t="s">
        <v>54</v>
      </c>
      <c r="E58" s="4" t="s">
        <v>932</v>
      </c>
      <c r="F58" s="5" t="str">
        <f t="shared" si="7"/>
        <v>1.5SMC8.2A (8.2 V, 1.5 kW, SMC Unidirectional)</v>
      </c>
      <c r="G58" s="6" t="s">
        <v>22</v>
      </c>
      <c r="H58" s="4" t="s">
        <v>130</v>
      </c>
      <c r="I58" s="6" t="s">
        <v>21</v>
      </c>
      <c r="J58" s="4" t="s">
        <v>131</v>
      </c>
      <c r="K58" s="4"/>
      <c r="L58" s="4"/>
      <c r="M58" s="4"/>
      <c r="N58" s="4"/>
      <c r="O58" s="4" t="s">
        <v>236</v>
      </c>
      <c r="P58" s="4" t="s">
        <v>280</v>
      </c>
      <c r="Q58" s="4" t="str">
        <f t="shared" si="8"/>
        <v>1.5SMC8.2A Transient Voltage Suppressors</v>
      </c>
      <c r="R58" t="str">
        <f t="shared" ca="1" si="9"/>
        <v>C:\Altium Libraries\Discrete Semiconductors Library\DataSheet\1.5SMC_Series(Vishay).pdf</v>
      </c>
      <c r="S58" s="7" t="str">
        <f t="shared" si="10"/>
        <v>TVS DIODE 1.5SMC8.2A (8.2 V, 1.5 kW, SMC Unidirectional, Vishay)</v>
      </c>
    </row>
    <row r="59" spans="1:19" x14ac:dyDescent="0.35">
      <c r="A59" s="4" t="s">
        <v>164</v>
      </c>
      <c r="B59" s="4" t="s">
        <v>237</v>
      </c>
      <c r="C59" s="4" t="str">
        <f>CONCATENATE(MID(B59,7,3)," V")</f>
        <v>9.1 V</v>
      </c>
      <c r="D59" s="4" t="s">
        <v>54</v>
      </c>
      <c r="E59" s="4" t="s">
        <v>932</v>
      </c>
      <c r="F59" s="5" t="str">
        <f t="shared" si="7"/>
        <v>1.5SMC9.1A (9.1 V, 1.5 kW, SMC Unidirectional)</v>
      </c>
      <c r="G59" s="6" t="s">
        <v>22</v>
      </c>
      <c r="H59" s="4" t="s">
        <v>130</v>
      </c>
      <c r="I59" s="6" t="s">
        <v>21</v>
      </c>
      <c r="J59" s="4" t="s">
        <v>131</v>
      </c>
      <c r="K59" s="4"/>
      <c r="L59" s="4"/>
      <c r="M59" s="4"/>
      <c r="N59" s="4"/>
      <c r="O59" s="4" t="s">
        <v>237</v>
      </c>
      <c r="P59" s="4" t="s">
        <v>280</v>
      </c>
      <c r="Q59" s="4" t="str">
        <f t="shared" si="8"/>
        <v>1.5SMC9.1A Transient Voltage Suppressors</v>
      </c>
      <c r="R59" t="str">
        <f t="shared" ca="1" si="9"/>
        <v>C:\Altium Libraries\Discrete Semiconductors Library\DataSheet\1.5SMC_Series(Vishay).pdf</v>
      </c>
      <c r="S59" s="7" t="str">
        <f t="shared" si="10"/>
        <v>TVS DIODE 1.5SMC9.1A (9.1 V, 1.5 kW, SMC Unidirectional, Vishay)</v>
      </c>
    </row>
    <row r="60" spans="1:19" x14ac:dyDescent="0.35">
      <c r="A60" s="4" t="s">
        <v>165</v>
      </c>
      <c r="B60" s="4" t="s">
        <v>238</v>
      </c>
      <c r="C60" s="4" t="str">
        <f>CONCATENATE(MID(B60,7,2)," V")</f>
        <v>10 V</v>
      </c>
      <c r="D60" s="4" t="s">
        <v>54</v>
      </c>
      <c r="E60" s="4" t="s">
        <v>932</v>
      </c>
      <c r="F60" s="5" t="str">
        <f t="shared" si="7"/>
        <v>1.5SMC10A (10 V, 1.5 kW, SMC Unidirectional)</v>
      </c>
      <c r="G60" s="6" t="s">
        <v>22</v>
      </c>
      <c r="H60" s="4" t="s">
        <v>130</v>
      </c>
      <c r="I60" s="6" t="s">
        <v>21</v>
      </c>
      <c r="J60" s="4" t="s">
        <v>131</v>
      </c>
      <c r="K60" s="4"/>
      <c r="L60" s="4"/>
      <c r="M60" s="4"/>
      <c r="N60" s="4"/>
      <c r="O60" s="4" t="s">
        <v>238</v>
      </c>
      <c r="P60" s="4" t="s">
        <v>280</v>
      </c>
      <c r="Q60" s="4" t="str">
        <f t="shared" si="8"/>
        <v>1.5SMC10A Transient Voltage Suppressors</v>
      </c>
      <c r="R60" t="str">
        <f t="shared" ca="1" si="9"/>
        <v>C:\Altium Libraries\Discrete Semiconductors Library\DataSheet\1.5SMC_Series(Vishay).pdf</v>
      </c>
      <c r="S60" s="7" t="str">
        <f t="shared" si="10"/>
        <v>TVS DIODE 1.5SMC10A (10 V, 1.5 kW, SMC Unidirectional, Vishay)</v>
      </c>
    </row>
    <row r="61" spans="1:19" x14ac:dyDescent="0.35">
      <c r="A61" s="4" t="s">
        <v>166</v>
      </c>
      <c r="B61" s="4" t="s">
        <v>239</v>
      </c>
      <c r="C61" s="4" t="str">
        <f t="shared" ref="C61:C83" si="11">CONCATENATE(MID(B61,7,2)," V")</f>
        <v>11 V</v>
      </c>
      <c r="D61" s="4" t="s">
        <v>54</v>
      </c>
      <c r="E61" s="4" t="s">
        <v>932</v>
      </c>
      <c r="F61" s="5" t="str">
        <f t="shared" si="7"/>
        <v>1.5SMC11A (11 V, 1.5 kW, SMC Unidirectional)</v>
      </c>
      <c r="G61" s="6" t="s">
        <v>22</v>
      </c>
      <c r="H61" s="4" t="s">
        <v>130</v>
      </c>
      <c r="I61" s="6" t="s">
        <v>21</v>
      </c>
      <c r="J61" s="4" t="s">
        <v>131</v>
      </c>
      <c r="K61" s="4"/>
      <c r="L61" s="4"/>
      <c r="M61" s="4"/>
      <c r="N61" s="4"/>
      <c r="O61" s="4" t="s">
        <v>239</v>
      </c>
      <c r="P61" s="4" t="s">
        <v>280</v>
      </c>
      <c r="Q61" s="4" t="str">
        <f t="shared" si="8"/>
        <v>1.5SMC11A Transient Voltage Suppressors</v>
      </c>
      <c r="R61" t="str">
        <f t="shared" ca="1" si="9"/>
        <v>C:\Altium Libraries\Discrete Semiconductors Library\DataSheet\1.5SMC_Series(Vishay).pdf</v>
      </c>
      <c r="S61" s="7" t="str">
        <f t="shared" si="10"/>
        <v>TVS DIODE 1.5SMC11A (11 V, 1.5 kW, SMC Unidirectional, Vishay)</v>
      </c>
    </row>
    <row r="62" spans="1:19" x14ac:dyDescent="0.35">
      <c r="A62" s="4" t="s">
        <v>167</v>
      </c>
      <c r="B62" s="4" t="s">
        <v>240</v>
      </c>
      <c r="C62" s="4" t="str">
        <f t="shared" si="11"/>
        <v>12 V</v>
      </c>
      <c r="D62" s="4" t="s">
        <v>54</v>
      </c>
      <c r="E62" s="4" t="s">
        <v>932</v>
      </c>
      <c r="F62" s="5" t="str">
        <f t="shared" si="7"/>
        <v>1.5SMC12A (12 V, 1.5 kW, SMC Unidirectional)</v>
      </c>
      <c r="G62" s="6" t="s">
        <v>22</v>
      </c>
      <c r="H62" s="4" t="s">
        <v>130</v>
      </c>
      <c r="I62" s="6" t="s">
        <v>21</v>
      </c>
      <c r="J62" s="4" t="s">
        <v>131</v>
      </c>
      <c r="K62" s="4"/>
      <c r="L62" s="4"/>
      <c r="M62" s="4"/>
      <c r="N62" s="4"/>
      <c r="O62" s="4" t="s">
        <v>240</v>
      </c>
      <c r="P62" s="4" t="s">
        <v>280</v>
      </c>
      <c r="Q62" s="4" t="str">
        <f t="shared" si="8"/>
        <v>1.5SMC12A Transient Voltage Suppressors</v>
      </c>
      <c r="R62" t="str">
        <f t="shared" ca="1" si="9"/>
        <v>C:\Altium Libraries\Discrete Semiconductors Library\DataSheet\1.5SMC_Series(Vishay).pdf</v>
      </c>
      <c r="S62" s="7" t="str">
        <f t="shared" si="10"/>
        <v>TVS DIODE 1.5SMC12A (12 V, 1.5 kW, SMC Unidirectional, Vishay)</v>
      </c>
    </row>
    <row r="63" spans="1:19" x14ac:dyDescent="0.35">
      <c r="A63" s="4" t="s">
        <v>168</v>
      </c>
      <c r="B63" s="4" t="s">
        <v>241</v>
      </c>
      <c r="C63" s="4" t="str">
        <f t="shared" si="11"/>
        <v>13 V</v>
      </c>
      <c r="D63" s="4" t="s">
        <v>54</v>
      </c>
      <c r="E63" s="4" t="s">
        <v>932</v>
      </c>
      <c r="F63" s="5" t="str">
        <f t="shared" si="7"/>
        <v>1.5SMC13A (13 V, 1.5 kW, SMC Unidirectional)</v>
      </c>
      <c r="G63" s="6" t="s">
        <v>22</v>
      </c>
      <c r="H63" s="4" t="s">
        <v>130</v>
      </c>
      <c r="I63" s="6" t="s">
        <v>21</v>
      </c>
      <c r="J63" s="4" t="s">
        <v>131</v>
      </c>
      <c r="K63" s="4"/>
      <c r="L63" s="4"/>
      <c r="M63" s="4"/>
      <c r="N63" s="4"/>
      <c r="O63" s="4" t="s">
        <v>241</v>
      </c>
      <c r="P63" s="4" t="s">
        <v>280</v>
      </c>
      <c r="Q63" s="4" t="str">
        <f t="shared" si="8"/>
        <v>1.5SMC13A Transient Voltage Suppressors</v>
      </c>
      <c r="R63" t="str">
        <f t="shared" ca="1" si="9"/>
        <v>C:\Altium Libraries\Discrete Semiconductors Library\DataSheet\1.5SMC_Series(Vishay).pdf</v>
      </c>
      <c r="S63" s="7" t="str">
        <f t="shared" si="10"/>
        <v>TVS DIODE 1.5SMC13A (13 V, 1.5 kW, SMC Unidirectional, Vishay)</v>
      </c>
    </row>
    <row r="64" spans="1:19" x14ac:dyDescent="0.35">
      <c r="A64" s="4" t="s">
        <v>195</v>
      </c>
      <c r="B64" s="4" t="s">
        <v>242</v>
      </c>
      <c r="C64" s="4" t="str">
        <f t="shared" si="11"/>
        <v>15 V</v>
      </c>
      <c r="D64" s="4" t="s">
        <v>54</v>
      </c>
      <c r="E64" s="4" t="s">
        <v>932</v>
      </c>
      <c r="F64" s="5" t="str">
        <f t="shared" si="7"/>
        <v>1.5SMC15A (15 V, 1.5 kW, SMC Unidirectional)</v>
      </c>
      <c r="G64" s="6" t="s">
        <v>22</v>
      </c>
      <c r="H64" s="4" t="s">
        <v>130</v>
      </c>
      <c r="I64" s="6" t="s">
        <v>21</v>
      </c>
      <c r="J64" s="4" t="s">
        <v>131</v>
      </c>
      <c r="K64" s="4"/>
      <c r="L64" s="4"/>
      <c r="M64" s="4"/>
      <c r="N64" s="4"/>
      <c r="O64" s="4" t="s">
        <v>242</v>
      </c>
      <c r="P64" s="4" t="s">
        <v>280</v>
      </c>
      <c r="Q64" s="4" t="str">
        <f t="shared" si="8"/>
        <v>1.5SMC15A Transient Voltage Suppressors</v>
      </c>
      <c r="R64" t="str">
        <f t="shared" ca="1" si="9"/>
        <v>C:\Altium Libraries\Discrete Semiconductors Library\DataSheet\1.5SMC_Series(Vishay).pdf</v>
      </c>
      <c r="S64" s="7" t="str">
        <f t="shared" si="10"/>
        <v>TVS DIODE 1.5SMC15A (15 V, 1.5 kW, SMC Unidirectional, Vishay)</v>
      </c>
    </row>
    <row r="65" spans="1:19" x14ac:dyDescent="0.35">
      <c r="A65" s="4" t="s">
        <v>196</v>
      </c>
      <c r="B65" s="4" t="s">
        <v>243</v>
      </c>
      <c r="C65" s="4" t="str">
        <f t="shared" si="11"/>
        <v>16 V</v>
      </c>
      <c r="D65" s="4" t="s">
        <v>54</v>
      </c>
      <c r="E65" s="4" t="s">
        <v>932</v>
      </c>
      <c r="F65" s="5" t="str">
        <f t="shared" si="7"/>
        <v>1.5SMC16A (16 V, 1.5 kW, SMC Unidirectional)</v>
      </c>
      <c r="G65" s="6" t="s">
        <v>22</v>
      </c>
      <c r="H65" s="4" t="s">
        <v>130</v>
      </c>
      <c r="I65" s="6" t="s">
        <v>21</v>
      </c>
      <c r="J65" s="4" t="s">
        <v>131</v>
      </c>
      <c r="K65" s="4"/>
      <c r="L65" s="4"/>
      <c r="M65" s="4"/>
      <c r="N65" s="4"/>
      <c r="O65" s="4" t="s">
        <v>243</v>
      </c>
      <c r="P65" s="4" t="s">
        <v>280</v>
      </c>
      <c r="Q65" s="4" t="str">
        <f t="shared" si="8"/>
        <v>1.5SMC16A Transient Voltage Suppressors</v>
      </c>
      <c r="R65" t="str">
        <f t="shared" ca="1" si="9"/>
        <v>C:\Altium Libraries\Discrete Semiconductors Library\DataSheet\1.5SMC_Series(Vishay).pdf</v>
      </c>
      <c r="S65" s="7" t="str">
        <f t="shared" si="10"/>
        <v>TVS DIODE 1.5SMC16A (16 V, 1.5 kW, SMC Unidirectional, Vishay)</v>
      </c>
    </row>
    <row r="66" spans="1:19" x14ac:dyDescent="0.35">
      <c r="A66" s="4" t="s">
        <v>197</v>
      </c>
      <c r="B66" s="4" t="s">
        <v>244</v>
      </c>
      <c r="C66" s="4" t="str">
        <f t="shared" si="11"/>
        <v>18 V</v>
      </c>
      <c r="D66" s="4" t="s">
        <v>54</v>
      </c>
      <c r="E66" s="4" t="s">
        <v>932</v>
      </c>
      <c r="F66" s="5" t="str">
        <f t="shared" si="7"/>
        <v>1.5SMC18A (18 V, 1.5 kW, SMC Unidirectional)</v>
      </c>
      <c r="G66" s="6" t="s">
        <v>22</v>
      </c>
      <c r="H66" s="4" t="s">
        <v>130</v>
      </c>
      <c r="I66" s="6" t="s">
        <v>21</v>
      </c>
      <c r="J66" s="4" t="s">
        <v>131</v>
      </c>
      <c r="K66" s="4"/>
      <c r="L66" s="4"/>
      <c r="M66" s="4"/>
      <c r="N66" s="4"/>
      <c r="O66" s="4" t="s">
        <v>244</v>
      </c>
      <c r="P66" s="4" t="s">
        <v>280</v>
      </c>
      <c r="Q66" s="4" t="str">
        <f t="shared" si="8"/>
        <v>1.5SMC18A Transient Voltage Suppressors</v>
      </c>
      <c r="R66" t="str">
        <f t="shared" ca="1" si="9"/>
        <v>C:\Altium Libraries\Discrete Semiconductors Library\DataSheet\1.5SMC_Series(Vishay).pdf</v>
      </c>
      <c r="S66" s="7" t="str">
        <f t="shared" si="10"/>
        <v>TVS DIODE 1.5SMC18A (18 V, 1.5 kW, SMC Unidirectional, Vishay)</v>
      </c>
    </row>
    <row r="67" spans="1:19" x14ac:dyDescent="0.35">
      <c r="A67" s="4" t="s">
        <v>198</v>
      </c>
      <c r="B67" s="4" t="s">
        <v>245</v>
      </c>
      <c r="C67" s="4" t="str">
        <f t="shared" si="11"/>
        <v>20 V</v>
      </c>
      <c r="D67" s="4" t="s">
        <v>54</v>
      </c>
      <c r="E67" s="4" t="s">
        <v>932</v>
      </c>
      <c r="F67" s="5" t="str">
        <f t="shared" si="7"/>
        <v>1.5SMC20A (20 V, 1.5 kW, SMC Unidirectional)</v>
      </c>
      <c r="G67" s="6" t="s">
        <v>22</v>
      </c>
      <c r="H67" s="4" t="s">
        <v>130</v>
      </c>
      <c r="I67" s="6" t="s">
        <v>21</v>
      </c>
      <c r="J67" s="4" t="s">
        <v>131</v>
      </c>
      <c r="K67" s="4"/>
      <c r="L67" s="4"/>
      <c r="M67" s="4"/>
      <c r="N67" s="4"/>
      <c r="O67" s="4" t="s">
        <v>245</v>
      </c>
      <c r="P67" s="4" t="s">
        <v>280</v>
      </c>
      <c r="Q67" s="4" t="str">
        <f t="shared" si="8"/>
        <v>1.5SMC20A Transient Voltage Suppressors</v>
      </c>
      <c r="R67" t="str">
        <f t="shared" ca="1" si="9"/>
        <v>C:\Altium Libraries\Discrete Semiconductors Library\DataSheet\1.5SMC_Series(Vishay).pdf</v>
      </c>
      <c r="S67" s="7" t="str">
        <f t="shared" si="10"/>
        <v>TVS DIODE 1.5SMC20A (20 V, 1.5 kW, SMC Unidirectional, Vishay)</v>
      </c>
    </row>
    <row r="68" spans="1:19" x14ac:dyDescent="0.35">
      <c r="A68" s="4" t="s">
        <v>199</v>
      </c>
      <c r="B68" s="4" t="s">
        <v>246</v>
      </c>
      <c r="C68" s="4" t="str">
        <f t="shared" si="11"/>
        <v>22 V</v>
      </c>
      <c r="D68" s="4" t="s">
        <v>54</v>
      </c>
      <c r="E68" s="4" t="s">
        <v>932</v>
      </c>
      <c r="F68" s="5" t="str">
        <f t="shared" si="7"/>
        <v>1.5SMC22A (22 V, 1.5 kW, SMC Unidirectional)</v>
      </c>
      <c r="G68" s="6" t="s">
        <v>22</v>
      </c>
      <c r="H68" s="4" t="s">
        <v>130</v>
      </c>
      <c r="I68" s="6" t="s">
        <v>21</v>
      </c>
      <c r="J68" s="4" t="s">
        <v>131</v>
      </c>
      <c r="K68" s="4"/>
      <c r="L68" s="4"/>
      <c r="M68" s="4"/>
      <c r="N68" s="4"/>
      <c r="O68" s="4" t="s">
        <v>246</v>
      </c>
      <c r="P68" s="4" t="s">
        <v>280</v>
      </c>
      <c r="Q68" s="4" t="str">
        <f t="shared" si="8"/>
        <v>1.5SMC22A Transient Voltage Suppressors</v>
      </c>
      <c r="R68" t="str">
        <f t="shared" ca="1" si="9"/>
        <v>C:\Altium Libraries\Discrete Semiconductors Library\DataSheet\1.5SMC_Series(Vishay).pdf</v>
      </c>
      <c r="S68" s="7" t="str">
        <f t="shared" si="10"/>
        <v>TVS DIODE 1.5SMC22A (22 V, 1.5 kW, SMC Unidirectional, Vishay)</v>
      </c>
    </row>
    <row r="69" spans="1:19" x14ac:dyDescent="0.35">
      <c r="A69" s="4" t="s">
        <v>200</v>
      </c>
      <c r="B69" s="4" t="s">
        <v>247</v>
      </c>
      <c r="C69" s="4" t="str">
        <f t="shared" si="11"/>
        <v>24 V</v>
      </c>
      <c r="D69" s="4" t="s">
        <v>54</v>
      </c>
      <c r="E69" s="4" t="s">
        <v>932</v>
      </c>
      <c r="F69" s="5" t="str">
        <f t="shared" si="7"/>
        <v>1.5SMC24A (24 V, 1.5 kW, SMC Unidirectional)</v>
      </c>
      <c r="G69" s="6" t="s">
        <v>22</v>
      </c>
      <c r="H69" s="4" t="s">
        <v>130</v>
      </c>
      <c r="I69" s="6" t="s">
        <v>21</v>
      </c>
      <c r="J69" s="4" t="s">
        <v>131</v>
      </c>
      <c r="K69" s="4"/>
      <c r="L69" s="4"/>
      <c r="M69" s="4"/>
      <c r="N69" s="4"/>
      <c r="O69" s="4" t="s">
        <v>247</v>
      </c>
      <c r="P69" s="4" t="s">
        <v>280</v>
      </c>
      <c r="Q69" s="4" t="str">
        <f t="shared" si="8"/>
        <v>1.5SMC24A Transient Voltage Suppressors</v>
      </c>
      <c r="R69" t="str">
        <f t="shared" ca="1" si="9"/>
        <v>C:\Altium Libraries\Discrete Semiconductors Library\DataSheet\1.5SMC_Series(Vishay).pdf</v>
      </c>
      <c r="S69" s="7" t="str">
        <f t="shared" si="10"/>
        <v>TVS DIODE 1.5SMC24A (24 V, 1.5 kW, SMC Unidirectional, Vishay)</v>
      </c>
    </row>
    <row r="70" spans="1:19" x14ac:dyDescent="0.35">
      <c r="A70" s="4" t="s">
        <v>201</v>
      </c>
      <c r="B70" s="4" t="s">
        <v>248</v>
      </c>
      <c r="C70" s="4" t="str">
        <f t="shared" si="11"/>
        <v>27 V</v>
      </c>
      <c r="D70" s="4" t="s">
        <v>54</v>
      </c>
      <c r="E70" s="4" t="s">
        <v>932</v>
      </c>
      <c r="F70" s="5" t="str">
        <f t="shared" si="7"/>
        <v>1.5SMC27A (27 V, 1.5 kW, SMC Unidirectional)</v>
      </c>
      <c r="G70" s="6" t="s">
        <v>22</v>
      </c>
      <c r="H70" s="4" t="s">
        <v>130</v>
      </c>
      <c r="I70" s="6" t="s">
        <v>21</v>
      </c>
      <c r="J70" s="4" t="s">
        <v>131</v>
      </c>
      <c r="K70" s="4"/>
      <c r="L70" s="4"/>
      <c r="M70" s="4"/>
      <c r="N70" s="4"/>
      <c r="O70" s="4" t="s">
        <v>248</v>
      </c>
      <c r="P70" s="4" t="s">
        <v>280</v>
      </c>
      <c r="Q70" s="4" t="str">
        <f t="shared" si="8"/>
        <v>1.5SMC27A Transient Voltage Suppressors</v>
      </c>
      <c r="R70" t="str">
        <f t="shared" ca="1" si="9"/>
        <v>C:\Altium Libraries\Discrete Semiconductors Library\DataSheet\1.5SMC_Series(Vishay).pdf</v>
      </c>
      <c r="S70" s="7" t="str">
        <f t="shared" si="10"/>
        <v>TVS DIODE 1.5SMC27A (27 V, 1.5 kW, SMC Unidirectional, Vishay)</v>
      </c>
    </row>
    <row r="71" spans="1:19" x14ac:dyDescent="0.35">
      <c r="A71" s="4" t="s">
        <v>202</v>
      </c>
      <c r="B71" s="4" t="s">
        <v>249</v>
      </c>
      <c r="C71" s="4" t="str">
        <f t="shared" si="11"/>
        <v>30 V</v>
      </c>
      <c r="D71" s="4" t="s">
        <v>54</v>
      </c>
      <c r="E71" s="4" t="s">
        <v>932</v>
      </c>
      <c r="F71" s="5" t="str">
        <f t="shared" si="7"/>
        <v>1.5SMC30A (30 V, 1.5 kW, SMC Unidirectional)</v>
      </c>
      <c r="G71" s="6" t="s">
        <v>22</v>
      </c>
      <c r="H71" s="4" t="s">
        <v>130</v>
      </c>
      <c r="I71" s="6" t="s">
        <v>21</v>
      </c>
      <c r="J71" s="4" t="s">
        <v>131</v>
      </c>
      <c r="K71" s="4"/>
      <c r="L71" s="4"/>
      <c r="M71" s="4"/>
      <c r="N71" s="4"/>
      <c r="O71" s="4" t="s">
        <v>249</v>
      </c>
      <c r="P71" s="4" t="s">
        <v>280</v>
      </c>
      <c r="Q71" s="4" t="str">
        <f t="shared" si="8"/>
        <v>1.5SMC30A Transient Voltage Suppressors</v>
      </c>
      <c r="R71" t="str">
        <f t="shared" ca="1" si="9"/>
        <v>C:\Altium Libraries\Discrete Semiconductors Library\DataSheet\1.5SMC_Series(Vishay).pdf</v>
      </c>
      <c r="S71" s="7" t="str">
        <f t="shared" si="10"/>
        <v>TVS DIODE 1.5SMC30A (30 V, 1.5 kW, SMC Unidirectional, Vishay)</v>
      </c>
    </row>
    <row r="72" spans="1:19" x14ac:dyDescent="0.35">
      <c r="A72" s="4" t="s">
        <v>203</v>
      </c>
      <c r="B72" s="4" t="s">
        <v>250</v>
      </c>
      <c r="C72" s="4" t="str">
        <f t="shared" si="11"/>
        <v>33 V</v>
      </c>
      <c r="D72" s="4" t="s">
        <v>54</v>
      </c>
      <c r="E72" s="4" t="s">
        <v>932</v>
      </c>
      <c r="F72" s="5" t="str">
        <f t="shared" si="7"/>
        <v>1.5SMC33A (33 V, 1.5 kW, SMC Unidirectional)</v>
      </c>
      <c r="G72" s="6" t="s">
        <v>22</v>
      </c>
      <c r="H72" s="4" t="s">
        <v>130</v>
      </c>
      <c r="I72" s="6" t="s">
        <v>21</v>
      </c>
      <c r="J72" s="4" t="s">
        <v>131</v>
      </c>
      <c r="K72" s="4"/>
      <c r="L72" s="4"/>
      <c r="M72" s="4"/>
      <c r="N72" s="4"/>
      <c r="O72" s="4" t="s">
        <v>250</v>
      </c>
      <c r="P72" s="4" t="s">
        <v>280</v>
      </c>
      <c r="Q72" s="4" t="str">
        <f t="shared" si="8"/>
        <v>1.5SMC33A Transient Voltage Suppressors</v>
      </c>
      <c r="R72" t="str">
        <f t="shared" ca="1" si="9"/>
        <v>C:\Altium Libraries\Discrete Semiconductors Library\DataSheet\1.5SMC_Series(Vishay).pdf</v>
      </c>
      <c r="S72" s="7" t="str">
        <f t="shared" si="10"/>
        <v>TVS DIODE 1.5SMC33A (33 V, 1.5 kW, SMC Unidirectional, Vishay)</v>
      </c>
    </row>
    <row r="73" spans="1:19" x14ac:dyDescent="0.35">
      <c r="A73" s="4" t="s">
        <v>204</v>
      </c>
      <c r="B73" s="4" t="s">
        <v>251</v>
      </c>
      <c r="C73" s="4" t="str">
        <f t="shared" si="11"/>
        <v>36 V</v>
      </c>
      <c r="D73" s="4" t="s">
        <v>54</v>
      </c>
      <c r="E73" s="4" t="s">
        <v>932</v>
      </c>
      <c r="F73" s="5" t="str">
        <f t="shared" si="7"/>
        <v>1.5SMC36A (36 V, 1.5 kW, SMC Unidirectional)</v>
      </c>
      <c r="G73" s="6" t="s">
        <v>22</v>
      </c>
      <c r="H73" s="4" t="s">
        <v>130</v>
      </c>
      <c r="I73" s="6" t="s">
        <v>21</v>
      </c>
      <c r="J73" s="4" t="s">
        <v>131</v>
      </c>
      <c r="K73" s="4"/>
      <c r="L73" s="4"/>
      <c r="M73" s="4"/>
      <c r="N73" s="4"/>
      <c r="O73" s="4" t="s">
        <v>251</v>
      </c>
      <c r="P73" s="4" t="s">
        <v>280</v>
      </c>
      <c r="Q73" s="4" t="str">
        <f t="shared" si="8"/>
        <v>1.5SMC36A Transient Voltage Suppressors</v>
      </c>
      <c r="R73" t="str">
        <f t="shared" ca="1" si="9"/>
        <v>C:\Altium Libraries\Discrete Semiconductors Library\DataSheet\1.5SMC_Series(Vishay).pdf</v>
      </c>
      <c r="S73" s="7" t="str">
        <f t="shared" si="10"/>
        <v>TVS DIODE 1.5SMC36A (36 V, 1.5 kW, SMC Unidirectional, Vishay)</v>
      </c>
    </row>
    <row r="74" spans="1:19" x14ac:dyDescent="0.35">
      <c r="A74" s="4" t="s">
        <v>205</v>
      </c>
      <c r="B74" s="4" t="s">
        <v>252</v>
      </c>
      <c r="C74" s="4" t="str">
        <f t="shared" si="11"/>
        <v>39 V</v>
      </c>
      <c r="D74" s="4" t="s">
        <v>54</v>
      </c>
      <c r="E74" s="4" t="s">
        <v>932</v>
      </c>
      <c r="F74" s="5" t="str">
        <f t="shared" si="7"/>
        <v>1.5SMC39A (39 V, 1.5 kW, SMC Unidirectional)</v>
      </c>
      <c r="G74" s="6" t="s">
        <v>22</v>
      </c>
      <c r="H74" s="4" t="s">
        <v>130</v>
      </c>
      <c r="I74" s="6" t="s">
        <v>21</v>
      </c>
      <c r="J74" s="4" t="s">
        <v>131</v>
      </c>
      <c r="K74" s="4"/>
      <c r="L74" s="4"/>
      <c r="M74" s="4"/>
      <c r="N74" s="4"/>
      <c r="O74" s="4" t="s">
        <v>252</v>
      </c>
      <c r="P74" s="4" t="s">
        <v>280</v>
      </c>
      <c r="Q74" s="4" t="str">
        <f t="shared" si="8"/>
        <v>1.5SMC39A Transient Voltage Suppressors</v>
      </c>
      <c r="R74" t="str">
        <f t="shared" ca="1" si="9"/>
        <v>C:\Altium Libraries\Discrete Semiconductors Library\DataSheet\1.5SMC_Series(Vishay).pdf</v>
      </c>
      <c r="S74" s="7" t="str">
        <f t="shared" si="10"/>
        <v>TVS DIODE 1.5SMC39A (39 V, 1.5 kW, SMC Unidirectional, Vishay)</v>
      </c>
    </row>
    <row r="75" spans="1:19" x14ac:dyDescent="0.35">
      <c r="A75" s="4" t="s">
        <v>206</v>
      </c>
      <c r="B75" s="4" t="s">
        <v>253</v>
      </c>
      <c r="C75" s="4" t="str">
        <f t="shared" si="11"/>
        <v>43 V</v>
      </c>
      <c r="D75" s="4" t="s">
        <v>54</v>
      </c>
      <c r="E75" s="4" t="s">
        <v>932</v>
      </c>
      <c r="F75" s="5" t="str">
        <f t="shared" si="7"/>
        <v>1.5SMC43A (43 V, 1.5 kW, SMC Unidirectional)</v>
      </c>
      <c r="G75" s="6" t="s">
        <v>22</v>
      </c>
      <c r="H75" s="4" t="s">
        <v>130</v>
      </c>
      <c r="I75" s="6" t="s">
        <v>21</v>
      </c>
      <c r="J75" s="4" t="s">
        <v>131</v>
      </c>
      <c r="K75" s="4"/>
      <c r="L75" s="4"/>
      <c r="M75" s="4"/>
      <c r="N75" s="4"/>
      <c r="O75" s="4" t="s">
        <v>253</v>
      </c>
      <c r="P75" s="4" t="s">
        <v>280</v>
      </c>
      <c r="Q75" s="4" t="str">
        <f t="shared" si="8"/>
        <v>1.5SMC43A Transient Voltage Suppressors</v>
      </c>
      <c r="R75" t="str">
        <f t="shared" ca="1" si="9"/>
        <v>C:\Altium Libraries\Discrete Semiconductors Library\DataSheet\1.5SMC_Series(Vishay).pdf</v>
      </c>
      <c r="S75" s="7" t="str">
        <f t="shared" si="10"/>
        <v>TVS DIODE 1.5SMC43A (43 V, 1.5 kW, SMC Unidirectional, Vishay)</v>
      </c>
    </row>
    <row r="76" spans="1:19" x14ac:dyDescent="0.35">
      <c r="A76" s="4" t="s">
        <v>207</v>
      </c>
      <c r="B76" s="4" t="s">
        <v>254</v>
      </c>
      <c r="C76" s="4" t="str">
        <f t="shared" si="11"/>
        <v>47 V</v>
      </c>
      <c r="D76" s="4" t="s">
        <v>54</v>
      </c>
      <c r="E76" s="4" t="s">
        <v>932</v>
      </c>
      <c r="F76" s="5" t="str">
        <f t="shared" si="7"/>
        <v>1.5SMC47A (47 V, 1.5 kW, SMC Unidirectional)</v>
      </c>
      <c r="G76" s="6" t="s">
        <v>22</v>
      </c>
      <c r="H76" s="4" t="s">
        <v>130</v>
      </c>
      <c r="I76" s="6" t="s">
        <v>21</v>
      </c>
      <c r="J76" s="4" t="s">
        <v>131</v>
      </c>
      <c r="K76" s="4"/>
      <c r="L76" s="4"/>
      <c r="M76" s="4"/>
      <c r="N76" s="4"/>
      <c r="O76" s="4" t="s">
        <v>254</v>
      </c>
      <c r="P76" s="4" t="s">
        <v>280</v>
      </c>
      <c r="Q76" s="4" t="str">
        <f t="shared" si="8"/>
        <v>1.5SMC47A Transient Voltage Suppressors</v>
      </c>
      <c r="R76" t="str">
        <f t="shared" ca="1" si="9"/>
        <v>C:\Altium Libraries\Discrete Semiconductors Library\DataSheet\1.5SMC_Series(Vishay).pdf</v>
      </c>
      <c r="S76" s="7" t="str">
        <f t="shared" si="10"/>
        <v>TVS DIODE 1.5SMC47A (47 V, 1.5 kW, SMC Unidirectional, Vishay)</v>
      </c>
    </row>
    <row r="77" spans="1:19" x14ac:dyDescent="0.35">
      <c r="A77" s="4" t="s">
        <v>208</v>
      </c>
      <c r="B77" s="4" t="s">
        <v>255</v>
      </c>
      <c r="C77" s="4" t="str">
        <f t="shared" si="11"/>
        <v>51 V</v>
      </c>
      <c r="D77" s="4" t="s">
        <v>54</v>
      </c>
      <c r="E77" s="4" t="s">
        <v>932</v>
      </c>
      <c r="F77" s="5" t="str">
        <f t="shared" si="7"/>
        <v>1.5SMC51A (51 V, 1.5 kW, SMC Unidirectional)</v>
      </c>
      <c r="G77" s="6" t="s">
        <v>22</v>
      </c>
      <c r="H77" s="4" t="s">
        <v>130</v>
      </c>
      <c r="I77" s="6" t="s">
        <v>21</v>
      </c>
      <c r="J77" s="4" t="s">
        <v>131</v>
      </c>
      <c r="K77" s="4"/>
      <c r="L77" s="4"/>
      <c r="M77" s="4"/>
      <c r="N77" s="4"/>
      <c r="O77" s="4" t="s">
        <v>255</v>
      </c>
      <c r="P77" s="4" t="s">
        <v>280</v>
      </c>
      <c r="Q77" s="4" t="str">
        <f t="shared" si="8"/>
        <v>1.5SMC51A Transient Voltage Suppressors</v>
      </c>
      <c r="R77" t="str">
        <f t="shared" ca="1" si="9"/>
        <v>C:\Altium Libraries\Discrete Semiconductors Library\DataSheet\1.5SMC_Series(Vishay).pdf</v>
      </c>
      <c r="S77" s="7" t="str">
        <f t="shared" si="10"/>
        <v>TVS DIODE 1.5SMC51A (51 V, 1.5 kW, SMC Unidirectional, Vishay)</v>
      </c>
    </row>
    <row r="78" spans="1:19" x14ac:dyDescent="0.35">
      <c r="A78" s="4" t="s">
        <v>209</v>
      </c>
      <c r="B78" s="4" t="s">
        <v>256</v>
      </c>
      <c r="C78" s="4" t="str">
        <f t="shared" si="11"/>
        <v>56 V</v>
      </c>
      <c r="D78" s="4" t="s">
        <v>54</v>
      </c>
      <c r="E78" s="4" t="s">
        <v>932</v>
      </c>
      <c r="F78" s="5" t="str">
        <f t="shared" si="7"/>
        <v>1.5SMC56A (56 V, 1.5 kW, SMC Unidirectional)</v>
      </c>
      <c r="G78" s="6" t="s">
        <v>22</v>
      </c>
      <c r="H78" s="4" t="s">
        <v>130</v>
      </c>
      <c r="I78" s="6" t="s">
        <v>21</v>
      </c>
      <c r="J78" s="4" t="s">
        <v>131</v>
      </c>
      <c r="K78" s="4"/>
      <c r="L78" s="4"/>
      <c r="M78" s="4"/>
      <c r="N78" s="4"/>
      <c r="O78" s="4" t="s">
        <v>256</v>
      </c>
      <c r="P78" s="4" t="s">
        <v>280</v>
      </c>
      <c r="Q78" s="4" t="str">
        <f t="shared" si="8"/>
        <v>1.5SMC56A Transient Voltage Suppressors</v>
      </c>
      <c r="R78" t="str">
        <f t="shared" ca="1" si="9"/>
        <v>C:\Altium Libraries\Discrete Semiconductors Library\DataSheet\1.5SMC_Series(Vishay).pdf</v>
      </c>
      <c r="S78" s="7" t="str">
        <f t="shared" si="10"/>
        <v>TVS DIODE 1.5SMC56A (56 V, 1.5 kW, SMC Unidirectional, Vishay)</v>
      </c>
    </row>
    <row r="79" spans="1:19" x14ac:dyDescent="0.35">
      <c r="A79" s="4" t="s">
        <v>210</v>
      </c>
      <c r="B79" s="4" t="s">
        <v>257</v>
      </c>
      <c r="C79" s="4" t="str">
        <f t="shared" si="11"/>
        <v>62 V</v>
      </c>
      <c r="D79" s="4" t="s">
        <v>54</v>
      </c>
      <c r="E79" s="4" t="s">
        <v>932</v>
      </c>
      <c r="F79" s="5" t="str">
        <f t="shared" si="7"/>
        <v>1.5SMC62A (62 V, 1.5 kW, SMC Unidirectional)</v>
      </c>
      <c r="G79" s="6" t="s">
        <v>22</v>
      </c>
      <c r="H79" s="4" t="s">
        <v>130</v>
      </c>
      <c r="I79" s="6" t="s">
        <v>21</v>
      </c>
      <c r="J79" s="4" t="s">
        <v>131</v>
      </c>
      <c r="K79" s="4"/>
      <c r="L79" s="4"/>
      <c r="M79" s="4"/>
      <c r="N79" s="4"/>
      <c r="O79" s="4" t="s">
        <v>257</v>
      </c>
      <c r="P79" s="4" t="s">
        <v>280</v>
      </c>
      <c r="Q79" s="4" t="str">
        <f t="shared" si="8"/>
        <v>1.5SMC62A Transient Voltage Suppressors</v>
      </c>
      <c r="R79" t="str">
        <f t="shared" ca="1" si="9"/>
        <v>C:\Altium Libraries\Discrete Semiconductors Library\DataSheet\1.5SMC_Series(Vishay).pdf</v>
      </c>
      <c r="S79" s="7" t="str">
        <f t="shared" si="10"/>
        <v>TVS DIODE 1.5SMC62A (62 V, 1.5 kW, SMC Unidirectional, Vishay)</v>
      </c>
    </row>
    <row r="80" spans="1:19" x14ac:dyDescent="0.35">
      <c r="A80" s="4" t="s">
        <v>211</v>
      </c>
      <c r="B80" s="4" t="s">
        <v>258</v>
      </c>
      <c r="C80" s="4" t="str">
        <f t="shared" si="11"/>
        <v>68 V</v>
      </c>
      <c r="D80" s="4" t="s">
        <v>54</v>
      </c>
      <c r="E80" s="4" t="s">
        <v>932</v>
      </c>
      <c r="F80" s="5" t="str">
        <f t="shared" si="7"/>
        <v>1.5SMC68A (68 V, 1.5 kW, SMC Unidirectional)</v>
      </c>
      <c r="G80" s="6" t="s">
        <v>22</v>
      </c>
      <c r="H80" s="4" t="s">
        <v>130</v>
      </c>
      <c r="I80" s="6" t="s">
        <v>21</v>
      </c>
      <c r="J80" s="4" t="s">
        <v>131</v>
      </c>
      <c r="K80" s="4"/>
      <c r="L80" s="4"/>
      <c r="M80" s="4"/>
      <c r="N80" s="4"/>
      <c r="O80" s="4" t="s">
        <v>258</v>
      </c>
      <c r="P80" s="4" t="s">
        <v>280</v>
      </c>
      <c r="Q80" s="4" t="str">
        <f t="shared" si="8"/>
        <v>1.5SMC68A Transient Voltage Suppressors</v>
      </c>
      <c r="R80" t="str">
        <f t="shared" ca="1" si="9"/>
        <v>C:\Altium Libraries\Discrete Semiconductors Library\DataSheet\1.5SMC_Series(Vishay).pdf</v>
      </c>
      <c r="S80" s="7" t="str">
        <f t="shared" si="10"/>
        <v>TVS DIODE 1.5SMC68A (68 V, 1.5 kW, SMC Unidirectional, Vishay)</v>
      </c>
    </row>
    <row r="81" spans="1:19" x14ac:dyDescent="0.35">
      <c r="A81" s="4" t="s">
        <v>212</v>
      </c>
      <c r="B81" s="4" t="s">
        <v>259</v>
      </c>
      <c r="C81" s="4" t="str">
        <f t="shared" si="11"/>
        <v>75 V</v>
      </c>
      <c r="D81" s="4" t="s">
        <v>54</v>
      </c>
      <c r="E81" s="4" t="s">
        <v>932</v>
      </c>
      <c r="F81" s="5" t="str">
        <f t="shared" si="7"/>
        <v>1.5SMC75A (75 V, 1.5 kW, SMC Unidirectional)</v>
      </c>
      <c r="G81" s="6" t="s">
        <v>22</v>
      </c>
      <c r="H81" s="4" t="s">
        <v>130</v>
      </c>
      <c r="I81" s="6" t="s">
        <v>21</v>
      </c>
      <c r="J81" s="4" t="s">
        <v>131</v>
      </c>
      <c r="K81" s="4"/>
      <c r="L81" s="4"/>
      <c r="M81" s="4"/>
      <c r="N81" s="4"/>
      <c r="O81" s="4" t="s">
        <v>259</v>
      </c>
      <c r="P81" s="4" t="s">
        <v>280</v>
      </c>
      <c r="Q81" s="4" t="str">
        <f t="shared" si="8"/>
        <v>1.5SMC75A Transient Voltage Suppressors</v>
      </c>
      <c r="R81" t="str">
        <f t="shared" ca="1" si="9"/>
        <v>C:\Altium Libraries\Discrete Semiconductors Library\DataSheet\1.5SMC_Series(Vishay).pdf</v>
      </c>
      <c r="S81" s="7" t="str">
        <f t="shared" si="10"/>
        <v>TVS DIODE 1.5SMC75A (75 V, 1.5 kW, SMC Unidirectional, Vishay)</v>
      </c>
    </row>
    <row r="82" spans="1:19" x14ac:dyDescent="0.35">
      <c r="A82" s="4" t="s">
        <v>213</v>
      </c>
      <c r="B82" s="4" t="s">
        <v>261</v>
      </c>
      <c r="C82" s="4" t="str">
        <f t="shared" si="11"/>
        <v>82 V</v>
      </c>
      <c r="D82" s="4" t="s">
        <v>54</v>
      </c>
      <c r="E82" s="4" t="s">
        <v>932</v>
      </c>
      <c r="F82" s="5" t="str">
        <f t="shared" si="7"/>
        <v>1.5SMC82A (82 V, 1.5 kW, SMC Unidirectional)</v>
      </c>
      <c r="G82" s="6" t="s">
        <v>22</v>
      </c>
      <c r="H82" s="4" t="s">
        <v>130</v>
      </c>
      <c r="I82" s="6" t="s">
        <v>21</v>
      </c>
      <c r="J82" s="4" t="s">
        <v>131</v>
      </c>
      <c r="K82" s="4"/>
      <c r="L82" s="4"/>
      <c r="M82" s="4"/>
      <c r="N82" s="4"/>
      <c r="O82" s="4" t="s">
        <v>261</v>
      </c>
      <c r="P82" s="4" t="s">
        <v>280</v>
      </c>
      <c r="Q82" s="4" t="str">
        <f t="shared" si="8"/>
        <v>1.5SMC82A Transient Voltage Suppressors</v>
      </c>
      <c r="R82" t="str">
        <f t="shared" ca="1" si="9"/>
        <v>C:\Altium Libraries\Discrete Semiconductors Library\DataSheet\1.5SMC_Series(Vishay).pdf</v>
      </c>
      <c r="S82" s="7" t="str">
        <f t="shared" si="10"/>
        <v>TVS DIODE 1.5SMC82A (82 V, 1.5 kW, SMC Unidirectional, Vishay)</v>
      </c>
    </row>
    <row r="83" spans="1:19" x14ac:dyDescent="0.35">
      <c r="A83" s="4" t="s">
        <v>214</v>
      </c>
      <c r="B83" s="4" t="s">
        <v>260</v>
      </c>
      <c r="C83" s="4" t="str">
        <f t="shared" si="11"/>
        <v>91 V</v>
      </c>
      <c r="D83" s="4" t="s">
        <v>54</v>
      </c>
      <c r="E83" s="4" t="s">
        <v>932</v>
      </c>
      <c r="F83" s="5" t="str">
        <f t="shared" si="7"/>
        <v>1.5SMC91A (91 V, 1.5 kW, SMC Unidirectional)</v>
      </c>
      <c r="G83" s="6" t="s">
        <v>22</v>
      </c>
      <c r="H83" s="4" t="s">
        <v>130</v>
      </c>
      <c r="I83" s="6" t="s">
        <v>21</v>
      </c>
      <c r="J83" s="4" t="s">
        <v>131</v>
      </c>
      <c r="K83" s="4"/>
      <c r="L83" s="4"/>
      <c r="M83" s="4"/>
      <c r="N83" s="4"/>
      <c r="O83" s="4" t="s">
        <v>260</v>
      </c>
      <c r="P83" s="4" t="s">
        <v>280</v>
      </c>
      <c r="Q83" s="4" t="str">
        <f t="shared" si="8"/>
        <v>1.5SMC91A Transient Voltage Suppressors</v>
      </c>
      <c r="R83" t="str">
        <f t="shared" ca="1" si="9"/>
        <v>C:\Altium Libraries\Discrete Semiconductors Library\DataSheet\1.5SMC_Series(Vishay).pdf</v>
      </c>
      <c r="S83" s="7" t="str">
        <f t="shared" si="10"/>
        <v>TVS DIODE 1.5SMC91A (91 V, 1.5 kW, SMC Unidirectional, Vishay)</v>
      </c>
    </row>
    <row r="84" spans="1:19" x14ac:dyDescent="0.35">
      <c r="A84" s="4" t="s">
        <v>215</v>
      </c>
      <c r="B84" s="4" t="s">
        <v>262</v>
      </c>
      <c r="C84" s="4" t="str">
        <f t="shared" ref="C84:C101" si="12">CONCATENATE(MID(B84,7,3)," V")</f>
        <v>100 V</v>
      </c>
      <c r="D84" s="4" t="s">
        <v>54</v>
      </c>
      <c r="E84" s="4" t="s">
        <v>932</v>
      </c>
      <c r="F84" s="5" t="str">
        <f t="shared" si="7"/>
        <v>1.5SMC100A (100 V, 1.5 kW, SMC Unidirectional)</v>
      </c>
      <c r="G84" s="6" t="s">
        <v>22</v>
      </c>
      <c r="H84" s="4" t="s">
        <v>130</v>
      </c>
      <c r="I84" s="6" t="s">
        <v>21</v>
      </c>
      <c r="J84" s="4" t="s">
        <v>131</v>
      </c>
      <c r="K84" s="4"/>
      <c r="L84" s="4"/>
      <c r="M84" s="4"/>
      <c r="N84" s="4"/>
      <c r="O84" s="4" t="s">
        <v>262</v>
      </c>
      <c r="P84" s="4" t="s">
        <v>280</v>
      </c>
      <c r="Q84" s="4" t="str">
        <f t="shared" si="8"/>
        <v>1.5SMC100A Transient Voltage Suppressors</v>
      </c>
      <c r="R84" t="str">
        <f t="shared" ca="1" si="9"/>
        <v>C:\Altium Libraries\Discrete Semiconductors Library\DataSheet\1.5SMC_Series(Vishay).pdf</v>
      </c>
      <c r="S84" s="7" t="str">
        <f t="shared" si="10"/>
        <v>TVS DIODE 1.5SMC100A (100 V, 1.5 kW, SMC Unidirectional, Vishay)</v>
      </c>
    </row>
    <row r="85" spans="1:19" x14ac:dyDescent="0.35">
      <c r="A85" s="4" t="s">
        <v>216</v>
      </c>
      <c r="B85" s="4" t="s">
        <v>263</v>
      </c>
      <c r="C85" s="4" t="str">
        <f t="shared" si="12"/>
        <v>110 V</v>
      </c>
      <c r="D85" s="4" t="s">
        <v>54</v>
      </c>
      <c r="E85" s="4" t="s">
        <v>932</v>
      </c>
      <c r="F85" s="5" t="str">
        <f t="shared" si="7"/>
        <v>1.5SMC110A (110 V, 1.5 kW, SMC Unidirectional)</v>
      </c>
      <c r="G85" s="6" t="s">
        <v>22</v>
      </c>
      <c r="H85" s="4" t="s">
        <v>130</v>
      </c>
      <c r="I85" s="6" t="s">
        <v>21</v>
      </c>
      <c r="J85" s="4" t="s">
        <v>131</v>
      </c>
      <c r="K85" s="4"/>
      <c r="L85" s="4"/>
      <c r="M85" s="4"/>
      <c r="N85" s="4"/>
      <c r="O85" s="4" t="s">
        <v>263</v>
      </c>
      <c r="P85" s="4" t="s">
        <v>280</v>
      </c>
      <c r="Q85" s="4" t="str">
        <f t="shared" si="8"/>
        <v>1.5SMC110A Transient Voltage Suppressors</v>
      </c>
      <c r="R85" t="str">
        <f t="shared" ca="1" si="9"/>
        <v>C:\Altium Libraries\Discrete Semiconductors Library\DataSheet\1.5SMC_Series(Vishay).pdf</v>
      </c>
      <c r="S85" s="7" t="str">
        <f t="shared" si="10"/>
        <v>TVS DIODE 1.5SMC110A (110 V, 1.5 kW, SMC Unidirectional, Vishay)</v>
      </c>
    </row>
    <row r="86" spans="1:19" x14ac:dyDescent="0.35">
      <c r="A86" s="4" t="s">
        <v>217</v>
      </c>
      <c r="B86" s="4" t="s">
        <v>264</v>
      </c>
      <c r="C86" s="4" t="str">
        <f t="shared" si="12"/>
        <v>120 V</v>
      </c>
      <c r="D86" s="4" t="s">
        <v>54</v>
      </c>
      <c r="E86" s="4" t="s">
        <v>932</v>
      </c>
      <c r="F86" s="5" t="str">
        <f t="shared" si="7"/>
        <v>1.5SMC120A (120 V, 1.5 kW, SMC Unidirectional)</v>
      </c>
      <c r="G86" s="6" t="s">
        <v>22</v>
      </c>
      <c r="H86" s="4" t="s">
        <v>130</v>
      </c>
      <c r="I86" s="6" t="s">
        <v>21</v>
      </c>
      <c r="J86" s="4" t="s">
        <v>131</v>
      </c>
      <c r="K86" s="4"/>
      <c r="L86" s="4"/>
      <c r="M86" s="4"/>
      <c r="N86" s="4"/>
      <c r="O86" s="4" t="s">
        <v>264</v>
      </c>
      <c r="P86" s="4" t="s">
        <v>280</v>
      </c>
      <c r="Q86" s="4" t="str">
        <f t="shared" si="8"/>
        <v>1.5SMC120A Transient Voltage Suppressors</v>
      </c>
      <c r="R86" t="str">
        <f t="shared" ca="1" si="9"/>
        <v>C:\Altium Libraries\Discrete Semiconductors Library\DataSheet\1.5SMC_Series(Vishay).pdf</v>
      </c>
      <c r="S86" s="7" t="str">
        <f t="shared" si="10"/>
        <v>TVS DIODE 1.5SMC120A (120 V, 1.5 kW, SMC Unidirectional, Vishay)</v>
      </c>
    </row>
    <row r="87" spans="1:19" x14ac:dyDescent="0.35">
      <c r="A87" s="4" t="s">
        <v>218</v>
      </c>
      <c r="B87" s="4" t="s">
        <v>265</v>
      </c>
      <c r="C87" s="4" t="str">
        <f t="shared" si="12"/>
        <v>130 V</v>
      </c>
      <c r="D87" s="4" t="s">
        <v>54</v>
      </c>
      <c r="E87" s="4" t="s">
        <v>932</v>
      </c>
      <c r="F87" s="5" t="str">
        <f t="shared" si="7"/>
        <v>1.5SMC130A (130 V, 1.5 kW, SMC Unidirectional)</v>
      </c>
      <c r="G87" s="6" t="s">
        <v>22</v>
      </c>
      <c r="H87" s="4" t="s">
        <v>130</v>
      </c>
      <c r="I87" s="6" t="s">
        <v>21</v>
      </c>
      <c r="J87" s="4" t="s">
        <v>131</v>
      </c>
      <c r="K87" s="4"/>
      <c r="L87" s="4"/>
      <c r="M87" s="4"/>
      <c r="N87" s="4"/>
      <c r="O87" s="4" t="s">
        <v>265</v>
      </c>
      <c r="P87" s="4" t="s">
        <v>280</v>
      </c>
      <c r="Q87" s="4" t="str">
        <f t="shared" si="8"/>
        <v>1.5SMC130A Transient Voltage Suppressors</v>
      </c>
      <c r="R87" t="str">
        <f t="shared" ca="1" si="9"/>
        <v>C:\Altium Libraries\Discrete Semiconductors Library\DataSheet\1.5SMC_Series(Vishay).pdf</v>
      </c>
      <c r="S87" s="7" t="str">
        <f t="shared" si="10"/>
        <v>TVS DIODE 1.5SMC130A (130 V, 1.5 kW, SMC Unidirectional, Vishay)</v>
      </c>
    </row>
    <row r="88" spans="1:19" x14ac:dyDescent="0.35">
      <c r="A88" s="4" t="s">
        <v>219</v>
      </c>
      <c r="B88" s="4" t="s">
        <v>266</v>
      </c>
      <c r="C88" s="4" t="str">
        <f t="shared" si="12"/>
        <v>150 V</v>
      </c>
      <c r="D88" s="4" t="s">
        <v>54</v>
      </c>
      <c r="E88" s="4" t="s">
        <v>932</v>
      </c>
      <c r="F88" s="5" t="str">
        <f t="shared" si="7"/>
        <v>1.5SMC150A (150 V, 1.5 kW, SMC Unidirectional)</v>
      </c>
      <c r="G88" s="6" t="s">
        <v>22</v>
      </c>
      <c r="H88" s="4" t="s">
        <v>130</v>
      </c>
      <c r="I88" s="6" t="s">
        <v>21</v>
      </c>
      <c r="J88" s="4" t="s">
        <v>131</v>
      </c>
      <c r="K88" s="4"/>
      <c r="L88" s="4"/>
      <c r="M88" s="4"/>
      <c r="N88" s="4"/>
      <c r="O88" s="4" t="s">
        <v>266</v>
      </c>
      <c r="P88" s="4" t="s">
        <v>280</v>
      </c>
      <c r="Q88" s="4" t="str">
        <f t="shared" si="8"/>
        <v>1.5SMC150A Transient Voltage Suppressors</v>
      </c>
      <c r="R88" t="str">
        <f t="shared" ca="1" si="9"/>
        <v>C:\Altium Libraries\Discrete Semiconductors Library\DataSheet\1.5SMC_Series(Vishay).pdf</v>
      </c>
      <c r="S88" s="7" t="str">
        <f t="shared" si="10"/>
        <v>TVS DIODE 1.5SMC150A (150 V, 1.5 kW, SMC Unidirectional, Vishay)</v>
      </c>
    </row>
    <row r="89" spans="1:19" x14ac:dyDescent="0.35">
      <c r="A89" s="4" t="s">
        <v>220</v>
      </c>
      <c r="B89" s="4" t="s">
        <v>267</v>
      </c>
      <c r="C89" s="4" t="str">
        <f t="shared" si="12"/>
        <v>160 V</v>
      </c>
      <c r="D89" s="4" t="s">
        <v>54</v>
      </c>
      <c r="E89" s="4" t="s">
        <v>932</v>
      </c>
      <c r="F89" s="5" t="str">
        <f t="shared" si="7"/>
        <v>1.5SMC160A (160 V, 1.5 kW, SMC Unidirectional)</v>
      </c>
      <c r="G89" s="6" t="s">
        <v>22</v>
      </c>
      <c r="H89" s="4" t="s">
        <v>130</v>
      </c>
      <c r="I89" s="6" t="s">
        <v>21</v>
      </c>
      <c r="J89" s="4" t="s">
        <v>131</v>
      </c>
      <c r="K89" s="4"/>
      <c r="L89" s="4"/>
      <c r="M89" s="4"/>
      <c r="N89" s="4"/>
      <c r="O89" s="4" t="s">
        <v>267</v>
      </c>
      <c r="P89" s="4" t="s">
        <v>280</v>
      </c>
      <c r="Q89" s="4" t="str">
        <f t="shared" si="8"/>
        <v>1.5SMC160A Transient Voltage Suppressors</v>
      </c>
      <c r="R89" t="str">
        <f t="shared" ca="1" si="9"/>
        <v>C:\Altium Libraries\Discrete Semiconductors Library\DataSheet\1.5SMC_Series(Vishay).pdf</v>
      </c>
      <c r="S89" s="7" t="str">
        <f t="shared" si="10"/>
        <v>TVS DIODE 1.5SMC160A (160 V, 1.5 kW, SMC Unidirectional, Vishay)</v>
      </c>
    </row>
    <row r="90" spans="1:19" x14ac:dyDescent="0.35">
      <c r="A90" s="4" t="s">
        <v>221</v>
      </c>
      <c r="B90" s="4" t="s">
        <v>268</v>
      </c>
      <c r="C90" s="4" t="str">
        <f t="shared" si="12"/>
        <v>170 V</v>
      </c>
      <c r="D90" s="4" t="s">
        <v>54</v>
      </c>
      <c r="E90" s="4" t="s">
        <v>932</v>
      </c>
      <c r="F90" s="5" t="str">
        <f t="shared" si="7"/>
        <v>1.5SMC170A (170 V, 1.5 kW, SMC Unidirectional)</v>
      </c>
      <c r="G90" s="6" t="s">
        <v>22</v>
      </c>
      <c r="H90" s="4" t="s">
        <v>130</v>
      </c>
      <c r="I90" s="6" t="s">
        <v>21</v>
      </c>
      <c r="J90" s="4" t="s">
        <v>131</v>
      </c>
      <c r="K90" s="4"/>
      <c r="L90" s="4"/>
      <c r="M90" s="4"/>
      <c r="N90" s="4"/>
      <c r="O90" s="4" t="s">
        <v>268</v>
      </c>
      <c r="P90" s="4" t="s">
        <v>280</v>
      </c>
      <c r="Q90" s="4" t="str">
        <f t="shared" si="8"/>
        <v>1.5SMC170A Transient Voltage Suppressors</v>
      </c>
      <c r="R90" t="str">
        <f t="shared" ca="1" si="9"/>
        <v>C:\Altium Libraries\Discrete Semiconductors Library\DataSheet\1.5SMC_Series(Vishay).pdf</v>
      </c>
      <c r="S90" s="7" t="str">
        <f t="shared" si="10"/>
        <v>TVS DIODE 1.5SMC170A (170 V, 1.5 kW, SMC Unidirectional, Vishay)</v>
      </c>
    </row>
    <row r="91" spans="1:19" x14ac:dyDescent="0.35">
      <c r="A91" s="4" t="s">
        <v>222</v>
      </c>
      <c r="B91" s="4" t="s">
        <v>269</v>
      </c>
      <c r="C91" s="4" t="str">
        <f t="shared" si="12"/>
        <v>180 V</v>
      </c>
      <c r="D91" s="4" t="s">
        <v>54</v>
      </c>
      <c r="E91" s="4" t="s">
        <v>932</v>
      </c>
      <c r="F91" s="5" t="str">
        <f t="shared" si="7"/>
        <v>1.5SMC180A (180 V, 1.5 kW, SMC Unidirectional)</v>
      </c>
      <c r="G91" s="6" t="s">
        <v>22</v>
      </c>
      <c r="H91" s="4" t="s">
        <v>130</v>
      </c>
      <c r="I91" s="6" t="s">
        <v>21</v>
      </c>
      <c r="J91" s="4" t="s">
        <v>131</v>
      </c>
      <c r="K91" s="4"/>
      <c r="L91" s="4"/>
      <c r="M91" s="4"/>
      <c r="N91" s="4"/>
      <c r="O91" s="4" t="s">
        <v>269</v>
      </c>
      <c r="P91" s="4" t="s">
        <v>280</v>
      </c>
      <c r="Q91" s="4" t="str">
        <f t="shared" si="8"/>
        <v>1.5SMC180A Transient Voltage Suppressors</v>
      </c>
      <c r="R91" t="str">
        <f t="shared" ca="1" si="9"/>
        <v>C:\Altium Libraries\Discrete Semiconductors Library\DataSheet\1.5SMC_Series(Vishay).pdf</v>
      </c>
      <c r="S91" s="7" t="str">
        <f t="shared" si="10"/>
        <v>TVS DIODE 1.5SMC180A (180 V, 1.5 kW, SMC Unidirectional, Vishay)</v>
      </c>
    </row>
    <row r="92" spans="1:19" x14ac:dyDescent="0.35">
      <c r="A92" s="4" t="s">
        <v>223</v>
      </c>
      <c r="B92" s="4" t="s">
        <v>270</v>
      </c>
      <c r="C92" s="4" t="str">
        <f t="shared" si="12"/>
        <v>200 V</v>
      </c>
      <c r="D92" s="4" t="s">
        <v>54</v>
      </c>
      <c r="E92" s="4" t="s">
        <v>932</v>
      </c>
      <c r="F92" s="5" t="str">
        <f t="shared" si="7"/>
        <v>1.5SMC200A (200 V, 1.5 kW, SMC Unidirectional)</v>
      </c>
      <c r="G92" s="6" t="s">
        <v>22</v>
      </c>
      <c r="H92" s="4" t="s">
        <v>130</v>
      </c>
      <c r="I92" s="6" t="s">
        <v>21</v>
      </c>
      <c r="J92" s="4" t="s">
        <v>131</v>
      </c>
      <c r="K92" s="4"/>
      <c r="L92" s="4"/>
      <c r="M92" s="4"/>
      <c r="N92" s="4"/>
      <c r="O92" s="4" t="s">
        <v>270</v>
      </c>
      <c r="P92" s="4" t="s">
        <v>280</v>
      </c>
      <c r="Q92" s="4" t="str">
        <f t="shared" si="8"/>
        <v>1.5SMC200A Transient Voltage Suppressors</v>
      </c>
      <c r="R92" t="str">
        <f t="shared" ca="1" si="9"/>
        <v>C:\Altium Libraries\Discrete Semiconductors Library\DataSheet\1.5SMC_Series(Vishay).pdf</v>
      </c>
      <c r="S92" s="7" t="str">
        <f t="shared" si="10"/>
        <v>TVS DIODE 1.5SMC200A (200 V, 1.5 kW, SMC Unidirectional, Vishay)</v>
      </c>
    </row>
    <row r="93" spans="1:19" x14ac:dyDescent="0.35">
      <c r="A93" s="4" t="s">
        <v>224</v>
      </c>
      <c r="B93" s="4" t="s">
        <v>271</v>
      </c>
      <c r="C93" s="4" t="str">
        <f t="shared" si="12"/>
        <v>220 V</v>
      </c>
      <c r="D93" s="4" t="s">
        <v>54</v>
      </c>
      <c r="E93" s="4" t="s">
        <v>932</v>
      </c>
      <c r="F93" s="5" t="str">
        <f t="shared" si="7"/>
        <v>1.5SMC220A (220 V, 1.5 kW, SMC Unidirectional)</v>
      </c>
      <c r="G93" s="6" t="s">
        <v>22</v>
      </c>
      <c r="H93" s="4" t="s">
        <v>130</v>
      </c>
      <c r="I93" s="6" t="s">
        <v>21</v>
      </c>
      <c r="J93" s="4" t="s">
        <v>131</v>
      </c>
      <c r="K93" s="4"/>
      <c r="L93" s="4"/>
      <c r="M93" s="4"/>
      <c r="N93" s="4"/>
      <c r="O93" s="4" t="s">
        <v>271</v>
      </c>
      <c r="P93" s="4" t="s">
        <v>280</v>
      </c>
      <c r="Q93" s="4" t="str">
        <f t="shared" si="8"/>
        <v>1.5SMC220A Transient Voltage Suppressors</v>
      </c>
      <c r="R93" t="str">
        <f t="shared" ca="1" si="9"/>
        <v>C:\Altium Libraries\Discrete Semiconductors Library\DataSheet\1.5SMC_Series(Vishay).pdf</v>
      </c>
      <c r="S93" s="7" t="str">
        <f t="shared" si="10"/>
        <v>TVS DIODE 1.5SMC220A (220 V, 1.5 kW, SMC Unidirectional, Vishay)</v>
      </c>
    </row>
    <row r="94" spans="1:19" x14ac:dyDescent="0.35">
      <c r="A94" s="4" t="s">
        <v>225</v>
      </c>
      <c r="B94" s="4" t="s">
        <v>272</v>
      </c>
      <c r="C94" s="4" t="str">
        <f t="shared" si="12"/>
        <v>250 V</v>
      </c>
      <c r="D94" s="4" t="s">
        <v>54</v>
      </c>
      <c r="E94" s="4" t="s">
        <v>932</v>
      </c>
      <c r="F94" s="5" t="str">
        <f t="shared" si="7"/>
        <v>1.5SMC250A (250 V, 1.5 kW, SMC Unidirectional)</v>
      </c>
      <c r="G94" s="6" t="s">
        <v>22</v>
      </c>
      <c r="H94" s="4" t="s">
        <v>130</v>
      </c>
      <c r="I94" s="6" t="s">
        <v>21</v>
      </c>
      <c r="J94" s="4" t="s">
        <v>131</v>
      </c>
      <c r="K94" s="4"/>
      <c r="L94" s="4"/>
      <c r="M94" s="4"/>
      <c r="N94" s="4"/>
      <c r="O94" s="4" t="s">
        <v>272</v>
      </c>
      <c r="P94" s="4" t="s">
        <v>280</v>
      </c>
      <c r="Q94" s="4" t="str">
        <f t="shared" si="8"/>
        <v>1.5SMC250A Transient Voltage Suppressors</v>
      </c>
      <c r="R94" t="str">
        <f t="shared" ca="1" si="9"/>
        <v>C:\Altium Libraries\Discrete Semiconductors Library\DataSheet\1.5SMC_Series(Vishay).pdf</v>
      </c>
      <c r="S94" s="7" t="str">
        <f t="shared" si="10"/>
        <v>TVS DIODE 1.5SMC250A (250 V, 1.5 kW, SMC Unidirectional, Vishay)</v>
      </c>
    </row>
    <row r="95" spans="1:19" x14ac:dyDescent="0.35">
      <c r="A95" s="4" t="s">
        <v>226</v>
      </c>
      <c r="B95" s="4" t="s">
        <v>273</v>
      </c>
      <c r="C95" s="4" t="str">
        <f t="shared" si="12"/>
        <v>300 V</v>
      </c>
      <c r="D95" s="4" t="s">
        <v>54</v>
      </c>
      <c r="E95" s="4" t="s">
        <v>932</v>
      </c>
      <c r="F95" s="5" t="str">
        <f t="shared" si="7"/>
        <v>1.5SMC300A (300 V, 1.5 kW, SMC Unidirectional)</v>
      </c>
      <c r="G95" s="6" t="s">
        <v>22</v>
      </c>
      <c r="H95" s="4" t="s">
        <v>130</v>
      </c>
      <c r="I95" s="6" t="s">
        <v>21</v>
      </c>
      <c r="J95" s="4" t="s">
        <v>131</v>
      </c>
      <c r="K95" s="4"/>
      <c r="L95" s="4"/>
      <c r="M95" s="4"/>
      <c r="N95" s="4"/>
      <c r="O95" s="4" t="s">
        <v>273</v>
      </c>
      <c r="P95" s="4" t="s">
        <v>280</v>
      </c>
      <c r="Q95" s="4" t="str">
        <f t="shared" si="8"/>
        <v>1.5SMC300A Transient Voltage Suppressors</v>
      </c>
      <c r="R95" t="str">
        <f t="shared" ca="1" si="9"/>
        <v>C:\Altium Libraries\Discrete Semiconductors Library\DataSheet\1.5SMC_Series(Vishay).pdf</v>
      </c>
      <c r="S95" s="7" t="str">
        <f t="shared" si="10"/>
        <v>TVS DIODE 1.5SMC300A (300 V, 1.5 kW, SMC Unidirectional, Vishay)</v>
      </c>
    </row>
    <row r="96" spans="1:19" x14ac:dyDescent="0.35">
      <c r="A96" s="4" t="s">
        <v>227</v>
      </c>
      <c r="B96" s="4" t="s">
        <v>274</v>
      </c>
      <c r="C96" s="4" t="str">
        <f t="shared" si="12"/>
        <v>350 V</v>
      </c>
      <c r="D96" s="4" t="s">
        <v>54</v>
      </c>
      <c r="E96" s="4" t="s">
        <v>932</v>
      </c>
      <c r="F96" s="5" t="str">
        <f t="shared" si="7"/>
        <v>1.5SMC350A (350 V, 1.5 kW, SMC Unidirectional)</v>
      </c>
      <c r="G96" s="6" t="s">
        <v>22</v>
      </c>
      <c r="H96" s="4" t="s">
        <v>130</v>
      </c>
      <c r="I96" s="6" t="s">
        <v>21</v>
      </c>
      <c r="J96" s="4" t="s">
        <v>131</v>
      </c>
      <c r="K96" s="4"/>
      <c r="L96" s="4"/>
      <c r="M96" s="4"/>
      <c r="N96" s="4"/>
      <c r="O96" s="4" t="s">
        <v>274</v>
      </c>
      <c r="P96" s="4" t="s">
        <v>280</v>
      </c>
      <c r="Q96" s="4" t="str">
        <f t="shared" si="8"/>
        <v>1.5SMC350A Transient Voltage Suppressors</v>
      </c>
      <c r="R96" t="str">
        <f t="shared" ca="1" si="9"/>
        <v>C:\Altium Libraries\Discrete Semiconductors Library\DataSheet\1.5SMC_Series(Vishay).pdf</v>
      </c>
      <c r="S96" s="7" t="str">
        <f t="shared" si="10"/>
        <v>TVS DIODE 1.5SMC350A (350 V, 1.5 kW, SMC Unidirectional, Vishay)</v>
      </c>
    </row>
    <row r="97" spans="1:19" x14ac:dyDescent="0.35">
      <c r="A97" s="4" t="s">
        <v>228</v>
      </c>
      <c r="B97" s="4" t="s">
        <v>275</v>
      </c>
      <c r="C97" s="4" t="str">
        <f t="shared" si="12"/>
        <v>400 V</v>
      </c>
      <c r="D97" s="4" t="s">
        <v>54</v>
      </c>
      <c r="E97" s="4" t="s">
        <v>932</v>
      </c>
      <c r="F97" s="5" t="str">
        <f t="shared" si="7"/>
        <v>1.5SMC400A (400 V, 1.5 kW, SMC Unidirectional)</v>
      </c>
      <c r="G97" s="6" t="s">
        <v>22</v>
      </c>
      <c r="H97" s="4" t="s">
        <v>130</v>
      </c>
      <c r="I97" s="6" t="s">
        <v>21</v>
      </c>
      <c r="J97" s="4" t="s">
        <v>131</v>
      </c>
      <c r="K97" s="4"/>
      <c r="L97" s="4"/>
      <c r="M97" s="4"/>
      <c r="N97" s="4"/>
      <c r="O97" s="4" t="s">
        <v>275</v>
      </c>
      <c r="P97" s="4" t="s">
        <v>280</v>
      </c>
      <c r="Q97" s="4" t="str">
        <f t="shared" si="8"/>
        <v>1.5SMC400A Transient Voltage Suppressors</v>
      </c>
      <c r="R97" t="str">
        <f t="shared" ca="1" si="9"/>
        <v>C:\Altium Libraries\Discrete Semiconductors Library\DataSheet\1.5SMC_Series(Vishay).pdf</v>
      </c>
      <c r="S97" s="7" t="str">
        <f t="shared" si="10"/>
        <v>TVS DIODE 1.5SMC400A (400 V, 1.5 kW, SMC Unidirectional, Vishay)</v>
      </c>
    </row>
    <row r="98" spans="1:19" x14ac:dyDescent="0.35">
      <c r="A98" s="4" t="s">
        <v>229</v>
      </c>
      <c r="B98" s="4" t="s">
        <v>276</v>
      </c>
      <c r="C98" s="4" t="str">
        <f t="shared" si="12"/>
        <v>440 V</v>
      </c>
      <c r="D98" s="4" t="s">
        <v>54</v>
      </c>
      <c r="E98" s="4" t="s">
        <v>932</v>
      </c>
      <c r="F98" s="5" t="str">
        <f t="shared" si="7"/>
        <v>1.5SMC440A (440 V, 1.5 kW, SMC Unidirectional)</v>
      </c>
      <c r="G98" s="6" t="s">
        <v>22</v>
      </c>
      <c r="H98" s="4" t="s">
        <v>130</v>
      </c>
      <c r="I98" s="6" t="s">
        <v>21</v>
      </c>
      <c r="J98" s="4" t="s">
        <v>131</v>
      </c>
      <c r="K98" s="4"/>
      <c r="L98" s="4"/>
      <c r="M98" s="4"/>
      <c r="N98" s="4"/>
      <c r="O98" s="4" t="s">
        <v>276</v>
      </c>
      <c r="P98" s="4" t="s">
        <v>280</v>
      </c>
      <c r="Q98" s="4" t="str">
        <f t="shared" si="8"/>
        <v>1.5SMC440A Transient Voltage Suppressors</v>
      </c>
      <c r="R98" t="str">
        <f t="shared" ca="1" si="9"/>
        <v>C:\Altium Libraries\Discrete Semiconductors Library\DataSheet\1.5SMC_Series(Vishay).pdf</v>
      </c>
      <c r="S98" s="7" t="str">
        <f t="shared" si="10"/>
        <v>TVS DIODE 1.5SMC440A (440 V, 1.5 kW, SMC Unidirectional, Vishay)</v>
      </c>
    </row>
    <row r="99" spans="1:19" x14ac:dyDescent="0.35">
      <c r="A99" s="4" t="s">
        <v>230</v>
      </c>
      <c r="B99" s="4" t="s">
        <v>277</v>
      </c>
      <c r="C99" s="4" t="str">
        <f t="shared" si="12"/>
        <v>480 V</v>
      </c>
      <c r="D99" s="4" t="s">
        <v>54</v>
      </c>
      <c r="E99" s="4" t="s">
        <v>932</v>
      </c>
      <c r="F99" s="5" t="str">
        <f t="shared" si="7"/>
        <v>1.5SMC480A (480 V, 1.5 kW, SMC Unidirectional)</v>
      </c>
      <c r="G99" s="6" t="s">
        <v>22</v>
      </c>
      <c r="H99" s="4" t="s">
        <v>130</v>
      </c>
      <c r="I99" s="6" t="s">
        <v>21</v>
      </c>
      <c r="J99" s="4" t="s">
        <v>131</v>
      </c>
      <c r="K99" s="4"/>
      <c r="L99" s="4"/>
      <c r="M99" s="4"/>
      <c r="N99" s="4"/>
      <c r="O99" s="4" t="s">
        <v>277</v>
      </c>
      <c r="P99" s="4" t="s">
        <v>280</v>
      </c>
      <c r="Q99" s="4" t="str">
        <f t="shared" si="8"/>
        <v>1.5SMC480A Transient Voltage Suppressors</v>
      </c>
      <c r="R99" t="str">
        <f t="shared" ca="1" si="9"/>
        <v>C:\Altium Libraries\Discrete Semiconductors Library\DataSheet\1.5SMC_Series(Vishay).pdf</v>
      </c>
      <c r="S99" s="7" t="str">
        <f t="shared" si="10"/>
        <v>TVS DIODE 1.5SMC480A (480 V, 1.5 kW, SMC Unidirectional, Vishay)</v>
      </c>
    </row>
    <row r="100" spans="1:19" x14ac:dyDescent="0.35">
      <c r="A100" s="4" t="s">
        <v>231</v>
      </c>
      <c r="B100" s="4" t="s">
        <v>278</v>
      </c>
      <c r="C100" s="4" t="str">
        <f t="shared" si="12"/>
        <v>510 V</v>
      </c>
      <c r="D100" s="4" t="s">
        <v>54</v>
      </c>
      <c r="E100" s="4" t="s">
        <v>932</v>
      </c>
      <c r="F100" s="5" t="str">
        <f t="shared" si="7"/>
        <v>1.5SMC510A (510 V, 1.5 kW, SMC Unidirectional)</v>
      </c>
      <c r="G100" s="6" t="s">
        <v>22</v>
      </c>
      <c r="H100" s="4" t="s">
        <v>130</v>
      </c>
      <c r="I100" s="6" t="s">
        <v>21</v>
      </c>
      <c r="J100" s="4" t="s">
        <v>131</v>
      </c>
      <c r="K100" s="4"/>
      <c r="L100" s="4"/>
      <c r="M100" s="4"/>
      <c r="N100" s="4"/>
      <c r="O100" s="4" t="s">
        <v>278</v>
      </c>
      <c r="P100" s="4" t="s">
        <v>280</v>
      </c>
      <c r="Q100" s="4" t="str">
        <f t="shared" si="8"/>
        <v>1.5SMC510A Transient Voltage Suppressors</v>
      </c>
      <c r="R100" t="str">
        <f t="shared" ca="1" si="9"/>
        <v>C:\Altium Libraries\Discrete Semiconductors Library\DataSheet\1.5SMC_Series(Vishay).pdf</v>
      </c>
      <c r="S100" s="7" t="str">
        <f t="shared" si="10"/>
        <v>TVS DIODE 1.5SMC510A (510 V, 1.5 kW, SMC Unidirectional, Vishay)</v>
      </c>
    </row>
    <row r="101" spans="1:19" x14ac:dyDescent="0.35">
      <c r="A101" s="4" t="s">
        <v>232</v>
      </c>
      <c r="B101" s="4" t="s">
        <v>279</v>
      </c>
      <c r="C101" s="4" t="str">
        <f t="shared" si="12"/>
        <v>540 V</v>
      </c>
      <c r="D101" s="4" t="s">
        <v>54</v>
      </c>
      <c r="E101" s="4" t="s">
        <v>932</v>
      </c>
      <c r="F101" s="5" t="str">
        <f t="shared" si="7"/>
        <v>1.5SMC540A (540 V, 1.5 kW, SMC Unidirectional)</v>
      </c>
      <c r="G101" s="6" t="s">
        <v>22</v>
      </c>
      <c r="H101" s="4" t="s">
        <v>130</v>
      </c>
      <c r="I101" s="6" t="s">
        <v>21</v>
      </c>
      <c r="J101" s="4" t="s">
        <v>131</v>
      </c>
      <c r="K101" s="4"/>
      <c r="L101" s="4"/>
      <c r="M101" s="4"/>
      <c r="N101" s="4"/>
      <c r="O101" s="4" t="s">
        <v>279</v>
      </c>
      <c r="P101" s="4" t="s">
        <v>280</v>
      </c>
      <c r="Q101" s="4" t="str">
        <f t="shared" si="8"/>
        <v>1.5SMC540A Transient Voltage Suppressors</v>
      </c>
      <c r="R101" t="str">
        <f t="shared" ca="1" si="9"/>
        <v>C:\Altium Libraries\Discrete Semiconductors Library\DataSheet\1.5SMC_Series(Vishay).pdf</v>
      </c>
      <c r="S101" s="7" t="str">
        <f t="shared" si="10"/>
        <v>TVS DIODE 1.5SMC540A (540 V, 1.5 kW, SMC Unidirectional, Vishay)</v>
      </c>
    </row>
    <row r="102" spans="1:19" x14ac:dyDescent="0.35">
      <c r="A102" s="11" t="s">
        <v>0</v>
      </c>
      <c r="B102" s="12" t="s">
        <v>11</v>
      </c>
      <c r="C102" s="12" t="s">
        <v>12</v>
      </c>
      <c r="D102" s="12" t="s">
        <v>53</v>
      </c>
      <c r="E102" s="12" t="s">
        <v>929</v>
      </c>
      <c r="F102" s="12" t="s">
        <v>1</v>
      </c>
      <c r="G102" s="12" t="s">
        <v>2</v>
      </c>
      <c r="H102" s="12" t="s">
        <v>3</v>
      </c>
      <c r="I102" s="12" t="s">
        <v>4</v>
      </c>
      <c r="J102" s="13" t="s">
        <v>5</v>
      </c>
      <c r="K102" s="13"/>
      <c r="L102" s="13"/>
      <c r="M102" s="13"/>
      <c r="N102" s="13"/>
      <c r="O102" s="14" t="s">
        <v>6</v>
      </c>
      <c r="P102" s="12" t="s">
        <v>7</v>
      </c>
      <c r="Q102" s="12" t="s">
        <v>8</v>
      </c>
      <c r="R102" s="12" t="s">
        <v>9</v>
      </c>
      <c r="S102" s="12" t="s">
        <v>10</v>
      </c>
    </row>
    <row r="103" spans="1:19" x14ac:dyDescent="0.35">
      <c r="A103" s="4" t="s">
        <v>233</v>
      </c>
      <c r="B103" s="4" t="s">
        <v>432</v>
      </c>
      <c r="C103" s="4" t="str">
        <f>CONCATENATE(MID(B103,7,3)," V")</f>
        <v>6.8 V</v>
      </c>
      <c r="D103" s="4" t="s">
        <v>54</v>
      </c>
      <c r="E103" s="4" t="s">
        <v>932</v>
      </c>
      <c r="F103" s="5" t="str">
        <f t="shared" ref="F103:F140" si="13">CONCATENATE(B103," (",C103,", ",D103,", ",J103,")")</f>
        <v>1.5SMC6.8CA (6.8 V, 1.5 kW, SMC Bidirectional)</v>
      </c>
      <c r="G103" s="6" t="s">
        <v>22</v>
      </c>
      <c r="H103" s="4" t="s">
        <v>193</v>
      </c>
      <c r="I103" s="6" t="s">
        <v>21</v>
      </c>
      <c r="J103" s="4" t="s">
        <v>133</v>
      </c>
      <c r="K103" s="4"/>
      <c r="L103" s="4"/>
      <c r="M103" s="4"/>
      <c r="N103" s="4"/>
      <c r="O103" s="4" t="s">
        <v>432</v>
      </c>
      <c r="P103" s="4" t="s">
        <v>280</v>
      </c>
      <c r="Q103" s="4" t="str">
        <f t="shared" ref="Q103:Q140" si="14">CONCATENATE(B103," Transient Voltage Suppressors")</f>
        <v>1.5SMC6.8CA Transient Voltage Suppressors</v>
      </c>
      <c r="R103" t="str">
        <f ca="1">CONCATENATE(LEFT(CELL("имяфайла"), FIND("[",CELL("имяфайла"))-1),"DataSheet\","1.5SMC_Series(Vishay).pdf")</f>
        <v>C:\Altium Libraries\Discrete Semiconductors Library\DataSheet\1.5SMC_Series(Vishay).pdf</v>
      </c>
      <c r="S103" s="7" t="str">
        <f t="shared" ref="S103:S140" si="15">CONCATENATE("TVS DIODE ", B103," (",C103,", ",D103,", ",J103,", ",P103,")")</f>
        <v>TVS DIODE 1.5SMC6.8CA (6.8 V, 1.5 kW, SMC Bidirectional, Vishay)</v>
      </c>
    </row>
    <row r="104" spans="1:19" x14ac:dyDescent="0.35">
      <c r="A104" s="4" t="s">
        <v>234</v>
      </c>
      <c r="B104" s="4" t="s">
        <v>317</v>
      </c>
      <c r="C104" s="4" t="str">
        <f>CONCATENATE(MID(B104,7,3)," V")</f>
        <v>7.5 V</v>
      </c>
      <c r="D104" s="4" t="s">
        <v>54</v>
      </c>
      <c r="E104" s="4" t="s">
        <v>932</v>
      </c>
      <c r="F104" s="5" t="str">
        <f t="shared" si="13"/>
        <v>1.5SMC7.5CA (7.5 V, 1.5 kW, SMC Bidirectional)</v>
      </c>
      <c r="G104" s="6" t="s">
        <v>22</v>
      </c>
      <c r="H104" s="4" t="s">
        <v>193</v>
      </c>
      <c r="I104" s="6" t="s">
        <v>21</v>
      </c>
      <c r="J104" s="4" t="s">
        <v>133</v>
      </c>
      <c r="K104" s="4"/>
      <c r="L104" s="4"/>
      <c r="M104" s="4"/>
      <c r="N104" s="4"/>
      <c r="O104" s="4" t="s">
        <v>317</v>
      </c>
      <c r="P104" s="4" t="s">
        <v>280</v>
      </c>
      <c r="Q104" s="4" t="str">
        <f t="shared" si="14"/>
        <v>1.5SMC7.5CA Transient Voltage Suppressors</v>
      </c>
      <c r="R104" t="str">
        <f t="shared" ca="1" si="9"/>
        <v>C:\Altium Libraries\Discrete Semiconductors Library\DataSheet\1.5SMC_Series(Vishay).pdf</v>
      </c>
      <c r="S104" s="7" t="str">
        <f t="shared" si="15"/>
        <v>TVS DIODE 1.5SMC7.5CA (7.5 V, 1.5 kW, SMC Bidirectional, Vishay)</v>
      </c>
    </row>
    <row r="105" spans="1:19" x14ac:dyDescent="0.35">
      <c r="A105" s="4" t="s">
        <v>281</v>
      </c>
      <c r="B105" s="4" t="s">
        <v>318</v>
      </c>
      <c r="C105" s="4" t="str">
        <f>CONCATENATE(MID(B105,7,3)," V")</f>
        <v>8.2 V</v>
      </c>
      <c r="D105" s="4" t="s">
        <v>54</v>
      </c>
      <c r="E105" s="4" t="s">
        <v>932</v>
      </c>
      <c r="F105" s="5" t="str">
        <f t="shared" si="13"/>
        <v>1.5SMC8.2CA (8.2 V, 1.5 kW, SMC Bidirectional)</v>
      </c>
      <c r="G105" s="6" t="s">
        <v>22</v>
      </c>
      <c r="H105" s="4" t="s">
        <v>193</v>
      </c>
      <c r="I105" s="6" t="s">
        <v>21</v>
      </c>
      <c r="J105" s="4" t="s">
        <v>133</v>
      </c>
      <c r="K105" s="4"/>
      <c r="L105" s="4"/>
      <c r="M105" s="4"/>
      <c r="N105" s="4"/>
      <c r="O105" s="4" t="s">
        <v>318</v>
      </c>
      <c r="P105" s="4" t="s">
        <v>280</v>
      </c>
      <c r="Q105" s="4" t="str">
        <f t="shared" si="14"/>
        <v>1.5SMC8.2CA Transient Voltage Suppressors</v>
      </c>
      <c r="R105" t="str">
        <f t="shared" ca="1" si="9"/>
        <v>C:\Altium Libraries\Discrete Semiconductors Library\DataSheet\1.5SMC_Series(Vishay).pdf</v>
      </c>
      <c r="S105" s="7" t="str">
        <f t="shared" si="15"/>
        <v>TVS DIODE 1.5SMC8.2CA (8.2 V, 1.5 kW, SMC Bidirectional, Vishay)</v>
      </c>
    </row>
    <row r="106" spans="1:19" x14ac:dyDescent="0.35">
      <c r="A106" s="4" t="s">
        <v>282</v>
      </c>
      <c r="B106" s="4" t="s">
        <v>319</v>
      </c>
      <c r="C106" s="4" t="str">
        <f>CONCATENATE(MID(B106,7,3)," V")</f>
        <v>9.1 V</v>
      </c>
      <c r="D106" s="4" t="s">
        <v>54</v>
      </c>
      <c r="E106" s="4" t="s">
        <v>932</v>
      </c>
      <c r="F106" s="5" t="str">
        <f t="shared" si="13"/>
        <v>1.5SMC9.1CA (9.1 V, 1.5 kW, SMC Bidirectional)</v>
      </c>
      <c r="G106" s="6" t="s">
        <v>22</v>
      </c>
      <c r="H106" s="4" t="s">
        <v>193</v>
      </c>
      <c r="I106" s="6" t="s">
        <v>21</v>
      </c>
      <c r="J106" s="4" t="s">
        <v>133</v>
      </c>
      <c r="K106" s="4"/>
      <c r="L106" s="4"/>
      <c r="M106" s="4"/>
      <c r="N106" s="4"/>
      <c r="O106" s="4" t="s">
        <v>319</v>
      </c>
      <c r="P106" s="4" t="s">
        <v>280</v>
      </c>
      <c r="Q106" s="4" t="str">
        <f t="shared" si="14"/>
        <v>1.5SMC9.1CA Transient Voltage Suppressors</v>
      </c>
      <c r="R106" t="str">
        <f t="shared" ca="1" si="9"/>
        <v>C:\Altium Libraries\Discrete Semiconductors Library\DataSheet\1.5SMC_Series(Vishay).pdf</v>
      </c>
      <c r="S106" s="7" t="str">
        <f t="shared" si="15"/>
        <v>TVS DIODE 1.5SMC9.1CA (9.1 V, 1.5 kW, SMC Bidirectional, Vishay)</v>
      </c>
    </row>
    <row r="107" spans="1:19" x14ac:dyDescent="0.35">
      <c r="A107" s="4" t="s">
        <v>283</v>
      </c>
      <c r="B107" s="4" t="s">
        <v>320</v>
      </c>
      <c r="C107" s="4" t="str">
        <f>CONCATENATE(MID(B107,7,2)," V")</f>
        <v>10 V</v>
      </c>
      <c r="D107" s="4" t="s">
        <v>54</v>
      </c>
      <c r="E107" s="4" t="s">
        <v>932</v>
      </c>
      <c r="F107" s="5" t="str">
        <f t="shared" si="13"/>
        <v>1.5SMC10CA (10 V, 1.5 kW, SMC Bidirectional)</v>
      </c>
      <c r="G107" s="6" t="s">
        <v>22</v>
      </c>
      <c r="H107" s="4" t="s">
        <v>193</v>
      </c>
      <c r="I107" s="6" t="s">
        <v>21</v>
      </c>
      <c r="J107" s="4" t="s">
        <v>133</v>
      </c>
      <c r="K107" s="4"/>
      <c r="L107" s="4"/>
      <c r="M107" s="4"/>
      <c r="N107" s="4"/>
      <c r="O107" s="4" t="s">
        <v>320</v>
      </c>
      <c r="P107" s="4" t="s">
        <v>280</v>
      </c>
      <c r="Q107" s="4" t="str">
        <f t="shared" si="14"/>
        <v>1.5SMC10CA Transient Voltage Suppressors</v>
      </c>
      <c r="R107" t="str">
        <f t="shared" ca="1" si="9"/>
        <v>C:\Altium Libraries\Discrete Semiconductors Library\DataSheet\1.5SMC_Series(Vishay).pdf</v>
      </c>
      <c r="S107" s="7" t="str">
        <f t="shared" si="15"/>
        <v>TVS DIODE 1.5SMC10CA (10 V, 1.5 kW, SMC Bidirectional, Vishay)</v>
      </c>
    </row>
    <row r="108" spans="1:19" x14ac:dyDescent="0.35">
      <c r="A108" s="4" t="s">
        <v>284</v>
      </c>
      <c r="B108" s="4" t="s">
        <v>321</v>
      </c>
      <c r="C108" s="4" t="str">
        <f t="shared" ref="C108:C130" si="16">CONCATENATE(MID(B108,7,2)," V")</f>
        <v>11 V</v>
      </c>
      <c r="D108" s="4" t="s">
        <v>54</v>
      </c>
      <c r="E108" s="4" t="s">
        <v>932</v>
      </c>
      <c r="F108" s="5" t="str">
        <f t="shared" si="13"/>
        <v>1.5SMC11CA (11 V, 1.5 kW, SMC Bidirectional)</v>
      </c>
      <c r="G108" s="6" t="s">
        <v>22</v>
      </c>
      <c r="H108" s="4" t="s">
        <v>193</v>
      </c>
      <c r="I108" s="6" t="s">
        <v>21</v>
      </c>
      <c r="J108" s="4" t="s">
        <v>133</v>
      </c>
      <c r="K108" s="4"/>
      <c r="L108" s="4"/>
      <c r="M108" s="4"/>
      <c r="N108" s="4"/>
      <c r="O108" s="4" t="s">
        <v>321</v>
      </c>
      <c r="P108" s="4" t="s">
        <v>280</v>
      </c>
      <c r="Q108" s="4" t="str">
        <f t="shared" si="14"/>
        <v>1.5SMC11CA Transient Voltage Suppressors</v>
      </c>
      <c r="R108" t="str">
        <f t="shared" ca="1" si="9"/>
        <v>C:\Altium Libraries\Discrete Semiconductors Library\DataSheet\1.5SMC_Series(Vishay).pdf</v>
      </c>
      <c r="S108" s="7" t="str">
        <f t="shared" si="15"/>
        <v>TVS DIODE 1.5SMC11CA (11 V, 1.5 kW, SMC Bidirectional, Vishay)</v>
      </c>
    </row>
    <row r="109" spans="1:19" x14ac:dyDescent="0.35">
      <c r="A109" s="4" t="s">
        <v>285</v>
      </c>
      <c r="B109" s="4" t="s">
        <v>322</v>
      </c>
      <c r="C109" s="4" t="str">
        <f t="shared" si="16"/>
        <v>12 V</v>
      </c>
      <c r="D109" s="4" t="s">
        <v>54</v>
      </c>
      <c r="E109" s="4" t="s">
        <v>932</v>
      </c>
      <c r="F109" s="5" t="str">
        <f t="shared" si="13"/>
        <v>1.5SMC12CA (12 V, 1.5 kW, SMC Bidirectional)</v>
      </c>
      <c r="G109" s="6" t="s">
        <v>22</v>
      </c>
      <c r="H109" s="4" t="s">
        <v>193</v>
      </c>
      <c r="I109" s="6" t="s">
        <v>21</v>
      </c>
      <c r="J109" s="4" t="s">
        <v>133</v>
      </c>
      <c r="K109" s="4"/>
      <c r="L109" s="4"/>
      <c r="M109" s="4"/>
      <c r="N109" s="4"/>
      <c r="O109" s="4" t="s">
        <v>322</v>
      </c>
      <c r="P109" s="4" t="s">
        <v>280</v>
      </c>
      <c r="Q109" s="4" t="str">
        <f t="shared" si="14"/>
        <v>1.5SMC12CA Transient Voltage Suppressors</v>
      </c>
      <c r="R109" t="str">
        <f t="shared" ca="1" si="9"/>
        <v>C:\Altium Libraries\Discrete Semiconductors Library\DataSheet\1.5SMC_Series(Vishay).pdf</v>
      </c>
      <c r="S109" s="7" t="str">
        <f t="shared" si="15"/>
        <v>TVS DIODE 1.5SMC12CA (12 V, 1.5 kW, SMC Bidirectional, Vishay)</v>
      </c>
    </row>
    <row r="110" spans="1:19" x14ac:dyDescent="0.35">
      <c r="A110" s="4" t="s">
        <v>286</v>
      </c>
      <c r="B110" s="4" t="s">
        <v>323</v>
      </c>
      <c r="C110" s="4" t="str">
        <f t="shared" si="16"/>
        <v>13 V</v>
      </c>
      <c r="D110" s="4" t="s">
        <v>54</v>
      </c>
      <c r="E110" s="4" t="s">
        <v>932</v>
      </c>
      <c r="F110" s="5" t="str">
        <f t="shared" si="13"/>
        <v>1.5SMC13CA (13 V, 1.5 kW, SMC Bidirectional)</v>
      </c>
      <c r="G110" s="6" t="s">
        <v>22</v>
      </c>
      <c r="H110" s="4" t="s">
        <v>193</v>
      </c>
      <c r="I110" s="6" t="s">
        <v>21</v>
      </c>
      <c r="J110" s="4" t="s">
        <v>133</v>
      </c>
      <c r="K110" s="4"/>
      <c r="L110" s="4"/>
      <c r="M110" s="4"/>
      <c r="N110" s="4"/>
      <c r="O110" s="4" t="s">
        <v>323</v>
      </c>
      <c r="P110" s="4" t="s">
        <v>280</v>
      </c>
      <c r="Q110" s="4" t="str">
        <f t="shared" si="14"/>
        <v>1.5SMC13CA Transient Voltage Suppressors</v>
      </c>
      <c r="R110" t="str">
        <f t="shared" ca="1" si="9"/>
        <v>C:\Altium Libraries\Discrete Semiconductors Library\DataSheet\1.5SMC_Series(Vishay).pdf</v>
      </c>
      <c r="S110" s="7" t="str">
        <f t="shared" si="15"/>
        <v>TVS DIODE 1.5SMC13CA (13 V, 1.5 kW, SMC Bidirectional, Vishay)</v>
      </c>
    </row>
    <row r="111" spans="1:19" x14ac:dyDescent="0.35">
      <c r="A111" s="4" t="s">
        <v>287</v>
      </c>
      <c r="B111" s="4" t="s">
        <v>324</v>
      </c>
      <c r="C111" s="4" t="str">
        <f t="shared" si="16"/>
        <v>15 V</v>
      </c>
      <c r="D111" s="4" t="s">
        <v>54</v>
      </c>
      <c r="E111" s="4" t="s">
        <v>932</v>
      </c>
      <c r="F111" s="5" t="str">
        <f t="shared" si="13"/>
        <v>1.5SMC15CA (15 V, 1.5 kW, SMC Bidirectional)</v>
      </c>
      <c r="G111" s="6" t="s">
        <v>22</v>
      </c>
      <c r="H111" s="4" t="s">
        <v>193</v>
      </c>
      <c r="I111" s="6" t="s">
        <v>21</v>
      </c>
      <c r="J111" s="4" t="s">
        <v>133</v>
      </c>
      <c r="K111" s="4"/>
      <c r="L111" s="4"/>
      <c r="M111" s="4"/>
      <c r="N111" s="4"/>
      <c r="O111" s="4" t="s">
        <v>324</v>
      </c>
      <c r="P111" s="4" t="s">
        <v>280</v>
      </c>
      <c r="Q111" s="4" t="str">
        <f t="shared" si="14"/>
        <v>1.5SMC15CA Transient Voltage Suppressors</v>
      </c>
      <c r="R111" t="str">
        <f t="shared" ca="1" si="9"/>
        <v>C:\Altium Libraries\Discrete Semiconductors Library\DataSheet\1.5SMC_Series(Vishay).pdf</v>
      </c>
      <c r="S111" s="7" t="str">
        <f t="shared" si="15"/>
        <v>TVS DIODE 1.5SMC15CA (15 V, 1.5 kW, SMC Bidirectional, Vishay)</v>
      </c>
    </row>
    <row r="112" spans="1:19" x14ac:dyDescent="0.35">
      <c r="A112" s="4" t="s">
        <v>288</v>
      </c>
      <c r="B112" s="4" t="s">
        <v>325</v>
      </c>
      <c r="C112" s="4" t="str">
        <f t="shared" si="16"/>
        <v>16 V</v>
      </c>
      <c r="D112" s="4" t="s">
        <v>54</v>
      </c>
      <c r="E112" s="4" t="s">
        <v>932</v>
      </c>
      <c r="F112" s="5" t="str">
        <f t="shared" si="13"/>
        <v>1.5SMC16CA (16 V, 1.5 kW, SMC Bidirectional)</v>
      </c>
      <c r="G112" s="6" t="s">
        <v>22</v>
      </c>
      <c r="H112" s="4" t="s">
        <v>193</v>
      </c>
      <c r="I112" s="6" t="s">
        <v>21</v>
      </c>
      <c r="J112" s="4" t="s">
        <v>133</v>
      </c>
      <c r="K112" s="4"/>
      <c r="L112" s="4"/>
      <c r="M112" s="4"/>
      <c r="N112" s="4"/>
      <c r="O112" s="4" t="s">
        <v>325</v>
      </c>
      <c r="P112" s="4" t="s">
        <v>280</v>
      </c>
      <c r="Q112" s="4" t="str">
        <f t="shared" si="14"/>
        <v>1.5SMC16CA Transient Voltage Suppressors</v>
      </c>
      <c r="R112" t="str">
        <f t="shared" ca="1" si="9"/>
        <v>C:\Altium Libraries\Discrete Semiconductors Library\DataSheet\1.5SMC_Series(Vishay).pdf</v>
      </c>
      <c r="S112" s="7" t="str">
        <f t="shared" si="15"/>
        <v>TVS DIODE 1.5SMC16CA (16 V, 1.5 kW, SMC Bidirectional, Vishay)</v>
      </c>
    </row>
    <row r="113" spans="1:19" x14ac:dyDescent="0.35">
      <c r="A113" s="4" t="s">
        <v>289</v>
      </c>
      <c r="B113" s="4" t="s">
        <v>326</v>
      </c>
      <c r="C113" s="4" t="str">
        <f t="shared" si="16"/>
        <v>18 V</v>
      </c>
      <c r="D113" s="4" t="s">
        <v>54</v>
      </c>
      <c r="E113" s="4" t="s">
        <v>932</v>
      </c>
      <c r="F113" s="5" t="str">
        <f t="shared" si="13"/>
        <v>1.5SMC18CA (18 V, 1.5 kW, SMC Bidirectional)</v>
      </c>
      <c r="G113" s="6" t="s">
        <v>22</v>
      </c>
      <c r="H113" s="4" t="s">
        <v>193</v>
      </c>
      <c r="I113" s="6" t="s">
        <v>21</v>
      </c>
      <c r="J113" s="4" t="s">
        <v>133</v>
      </c>
      <c r="K113" s="4"/>
      <c r="L113" s="4"/>
      <c r="M113" s="4"/>
      <c r="N113" s="4"/>
      <c r="O113" s="4" t="s">
        <v>326</v>
      </c>
      <c r="P113" s="4" t="s">
        <v>280</v>
      </c>
      <c r="Q113" s="4" t="str">
        <f t="shared" si="14"/>
        <v>1.5SMC18CA Transient Voltage Suppressors</v>
      </c>
      <c r="R113" t="str">
        <f t="shared" ca="1" si="9"/>
        <v>C:\Altium Libraries\Discrete Semiconductors Library\DataSheet\1.5SMC_Series(Vishay).pdf</v>
      </c>
      <c r="S113" s="7" t="str">
        <f t="shared" si="15"/>
        <v>TVS DIODE 1.5SMC18CA (18 V, 1.5 kW, SMC Bidirectional, Vishay)</v>
      </c>
    </row>
    <row r="114" spans="1:19" x14ac:dyDescent="0.35">
      <c r="A114" s="4" t="s">
        <v>290</v>
      </c>
      <c r="B114" s="4" t="s">
        <v>327</v>
      </c>
      <c r="C114" s="4" t="str">
        <f t="shared" si="16"/>
        <v>20 V</v>
      </c>
      <c r="D114" s="4" t="s">
        <v>54</v>
      </c>
      <c r="E114" s="4" t="s">
        <v>932</v>
      </c>
      <c r="F114" s="5" t="str">
        <f t="shared" si="13"/>
        <v>1.5SMC20CA (20 V, 1.5 kW, SMC Bidirectional)</v>
      </c>
      <c r="G114" s="6" t="s">
        <v>22</v>
      </c>
      <c r="H114" s="4" t="s">
        <v>193</v>
      </c>
      <c r="I114" s="6" t="s">
        <v>21</v>
      </c>
      <c r="J114" s="4" t="s">
        <v>133</v>
      </c>
      <c r="K114" s="4"/>
      <c r="L114" s="4"/>
      <c r="M114" s="4"/>
      <c r="N114" s="4"/>
      <c r="O114" s="4" t="s">
        <v>327</v>
      </c>
      <c r="P114" s="4" t="s">
        <v>280</v>
      </c>
      <c r="Q114" s="4" t="str">
        <f t="shared" si="14"/>
        <v>1.5SMC20CA Transient Voltage Suppressors</v>
      </c>
      <c r="R114" t="str">
        <f t="shared" ca="1" si="9"/>
        <v>C:\Altium Libraries\Discrete Semiconductors Library\DataSheet\1.5SMC_Series(Vishay).pdf</v>
      </c>
      <c r="S114" s="7" t="str">
        <f t="shared" si="15"/>
        <v>TVS DIODE 1.5SMC20CA (20 V, 1.5 kW, SMC Bidirectional, Vishay)</v>
      </c>
    </row>
    <row r="115" spans="1:19" x14ac:dyDescent="0.35">
      <c r="A115" s="4" t="s">
        <v>291</v>
      </c>
      <c r="B115" s="4" t="s">
        <v>328</v>
      </c>
      <c r="C115" s="4" t="str">
        <f t="shared" si="16"/>
        <v>22 V</v>
      </c>
      <c r="D115" s="4" t="s">
        <v>54</v>
      </c>
      <c r="E115" s="4" t="s">
        <v>932</v>
      </c>
      <c r="F115" s="5" t="str">
        <f t="shared" si="13"/>
        <v>1.5SMC22CA (22 V, 1.5 kW, SMC Bidirectional)</v>
      </c>
      <c r="G115" s="6" t="s">
        <v>22</v>
      </c>
      <c r="H115" s="4" t="s">
        <v>193</v>
      </c>
      <c r="I115" s="6" t="s">
        <v>21</v>
      </c>
      <c r="J115" s="4" t="s">
        <v>133</v>
      </c>
      <c r="K115" s="4"/>
      <c r="L115" s="4"/>
      <c r="M115" s="4"/>
      <c r="N115" s="4"/>
      <c r="O115" s="4" t="s">
        <v>328</v>
      </c>
      <c r="P115" s="4" t="s">
        <v>280</v>
      </c>
      <c r="Q115" s="4" t="str">
        <f t="shared" si="14"/>
        <v>1.5SMC22CA Transient Voltage Suppressors</v>
      </c>
      <c r="R115" t="str">
        <f t="shared" ca="1" si="9"/>
        <v>C:\Altium Libraries\Discrete Semiconductors Library\DataSheet\1.5SMC_Series(Vishay).pdf</v>
      </c>
      <c r="S115" s="7" t="str">
        <f t="shared" si="15"/>
        <v>TVS DIODE 1.5SMC22CA (22 V, 1.5 kW, SMC Bidirectional, Vishay)</v>
      </c>
    </row>
    <row r="116" spans="1:19" x14ac:dyDescent="0.35">
      <c r="A116" s="4" t="s">
        <v>292</v>
      </c>
      <c r="B116" s="4" t="s">
        <v>329</v>
      </c>
      <c r="C116" s="4" t="str">
        <f t="shared" si="16"/>
        <v>24 V</v>
      </c>
      <c r="D116" s="4" t="s">
        <v>54</v>
      </c>
      <c r="E116" s="4" t="s">
        <v>932</v>
      </c>
      <c r="F116" s="5" t="str">
        <f t="shared" si="13"/>
        <v>1.5SMC24CA (24 V, 1.5 kW, SMC Bidirectional)</v>
      </c>
      <c r="G116" s="6" t="s">
        <v>22</v>
      </c>
      <c r="H116" s="4" t="s">
        <v>193</v>
      </c>
      <c r="I116" s="6" t="s">
        <v>21</v>
      </c>
      <c r="J116" s="4" t="s">
        <v>133</v>
      </c>
      <c r="K116" s="4"/>
      <c r="L116" s="4"/>
      <c r="M116" s="4"/>
      <c r="N116" s="4"/>
      <c r="O116" s="4" t="s">
        <v>329</v>
      </c>
      <c r="P116" s="4" t="s">
        <v>280</v>
      </c>
      <c r="Q116" s="4" t="str">
        <f t="shared" si="14"/>
        <v>1.5SMC24CA Transient Voltage Suppressors</v>
      </c>
      <c r="R116" t="str">
        <f t="shared" ca="1" si="9"/>
        <v>C:\Altium Libraries\Discrete Semiconductors Library\DataSheet\1.5SMC_Series(Vishay).pdf</v>
      </c>
      <c r="S116" s="7" t="str">
        <f t="shared" si="15"/>
        <v>TVS DIODE 1.5SMC24CA (24 V, 1.5 kW, SMC Bidirectional, Vishay)</v>
      </c>
    </row>
    <row r="117" spans="1:19" x14ac:dyDescent="0.35">
      <c r="A117" s="4" t="s">
        <v>293</v>
      </c>
      <c r="B117" s="4" t="s">
        <v>330</v>
      </c>
      <c r="C117" s="4" t="str">
        <f t="shared" si="16"/>
        <v>27 V</v>
      </c>
      <c r="D117" s="4" t="s">
        <v>54</v>
      </c>
      <c r="E117" s="4" t="s">
        <v>932</v>
      </c>
      <c r="F117" s="5" t="str">
        <f t="shared" si="13"/>
        <v>1.5SMC27CA (27 V, 1.5 kW, SMC Bidirectional)</v>
      </c>
      <c r="G117" s="6" t="s">
        <v>22</v>
      </c>
      <c r="H117" s="4" t="s">
        <v>193</v>
      </c>
      <c r="I117" s="6" t="s">
        <v>21</v>
      </c>
      <c r="J117" s="4" t="s">
        <v>133</v>
      </c>
      <c r="K117" s="4"/>
      <c r="L117" s="4"/>
      <c r="M117" s="4"/>
      <c r="N117" s="4"/>
      <c r="O117" s="4" t="s">
        <v>330</v>
      </c>
      <c r="P117" s="4" t="s">
        <v>280</v>
      </c>
      <c r="Q117" s="4" t="str">
        <f t="shared" si="14"/>
        <v>1.5SMC27CA Transient Voltage Suppressors</v>
      </c>
      <c r="R117" t="str">
        <f t="shared" ca="1" si="9"/>
        <v>C:\Altium Libraries\Discrete Semiconductors Library\DataSheet\1.5SMC_Series(Vishay).pdf</v>
      </c>
      <c r="S117" s="7" t="str">
        <f t="shared" si="15"/>
        <v>TVS DIODE 1.5SMC27CA (27 V, 1.5 kW, SMC Bidirectional, Vishay)</v>
      </c>
    </row>
    <row r="118" spans="1:19" x14ac:dyDescent="0.35">
      <c r="A118" s="4" t="s">
        <v>294</v>
      </c>
      <c r="B118" s="4" t="s">
        <v>331</v>
      </c>
      <c r="C118" s="4" t="str">
        <f t="shared" si="16"/>
        <v>30 V</v>
      </c>
      <c r="D118" s="4" t="s">
        <v>54</v>
      </c>
      <c r="E118" s="4" t="s">
        <v>932</v>
      </c>
      <c r="F118" s="5" t="str">
        <f t="shared" si="13"/>
        <v>1.5SMC30CA (30 V, 1.5 kW, SMC Bidirectional)</v>
      </c>
      <c r="G118" s="6" t="s">
        <v>22</v>
      </c>
      <c r="H118" s="4" t="s">
        <v>193</v>
      </c>
      <c r="I118" s="6" t="s">
        <v>21</v>
      </c>
      <c r="J118" s="4" t="s">
        <v>133</v>
      </c>
      <c r="K118" s="4"/>
      <c r="L118" s="4"/>
      <c r="M118" s="4"/>
      <c r="N118" s="4"/>
      <c r="O118" s="4" t="s">
        <v>331</v>
      </c>
      <c r="P118" s="4" t="s">
        <v>280</v>
      </c>
      <c r="Q118" s="4" t="str">
        <f t="shared" si="14"/>
        <v>1.5SMC30CA Transient Voltage Suppressors</v>
      </c>
      <c r="R118" t="str">
        <f t="shared" ca="1" si="9"/>
        <v>C:\Altium Libraries\Discrete Semiconductors Library\DataSheet\1.5SMC_Series(Vishay).pdf</v>
      </c>
      <c r="S118" s="7" t="str">
        <f t="shared" si="15"/>
        <v>TVS DIODE 1.5SMC30CA (30 V, 1.5 kW, SMC Bidirectional, Vishay)</v>
      </c>
    </row>
    <row r="119" spans="1:19" x14ac:dyDescent="0.35">
      <c r="A119" s="4" t="s">
        <v>295</v>
      </c>
      <c r="B119" s="4" t="s">
        <v>332</v>
      </c>
      <c r="C119" s="4" t="str">
        <f t="shared" si="16"/>
        <v>33 V</v>
      </c>
      <c r="D119" s="4" t="s">
        <v>54</v>
      </c>
      <c r="E119" s="4" t="s">
        <v>932</v>
      </c>
      <c r="F119" s="5" t="str">
        <f t="shared" si="13"/>
        <v>1.5SMC33CA (33 V, 1.5 kW, SMC Bidirectional)</v>
      </c>
      <c r="G119" s="6" t="s">
        <v>22</v>
      </c>
      <c r="H119" s="4" t="s">
        <v>193</v>
      </c>
      <c r="I119" s="6" t="s">
        <v>21</v>
      </c>
      <c r="J119" s="4" t="s">
        <v>133</v>
      </c>
      <c r="K119" s="4"/>
      <c r="L119" s="4"/>
      <c r="M119" s="4"/>
      <c r="N119" s="4"/>
      <c r="O119" s="4" t="s">
        <v>332</v>
      </c>
      <c r="P119" s="4" t="s">
        <v>280</v>
      </c>
      <c r="Q119" s="4" t="str">
        <f t="shared" si="14"/>
        <v>1.5SMC33CA Transient Voltage Suppressors</v>
      </c>
      <c r="R119" t="str">
        <f t="shared" ca="1" si="9"/>
        <v>C:\Altium Libraries\Discrete Semiconductors Library\DataSheet\1.5SMC_Series(Vishay).pdf</v>
      </c>
      <c r="S119" s="7" t="str">
        <f t="shared" si="15"/>
        <v>TVS DIODE 1.5SMC33CA (33 V, 1.5 kW, SMC Bidirectional, Vishay)</v>
      </c>
    </row>
    <row r="120" spans="1:19" x14ac:dyDescent="0.35">
      <c r="A120" s="4" t="s">
        <v>296</v>
      </c>
      <c r="B120" s="4" t="s">
        <v>333</v>
      </c>
      <c r="C120" s="4" t="str">
        <f t="shared" si="16"/>
        <v>36 V</v>
      </c>
      <c r="D120" s="4" t="s">
        <v>54</v>
      </c>
      <c r="E120" s="4" t="s">
        <v>932</v>
      </c>
      <c r="F120" s="5" t="str">
        <f t="shared" si="13"/>
        <v>1.5SMC36CA (36 V, 1.5 kW, SMC Bidirectional)</v>
      </c>
      <c r="G120" s="6" t="s">
        <v>22</v>
      </c>
      <c r="H120" s="4" t="s">
        <v>193</v>
      </c>
      <c r="I120" s="6" t="s">
        <v>21</v>
      </c>
      <c r="J120" s="4" t="s">
        <v>133</v>
      </c>
      <c r="K120" s="4"/>
      <c r="L120" s="4"/>
      <c r="M120" s="4"/>
      <c r="N120" s="4"/>
      <c r="O120" s="4" t="s">
        <v>333</v>
      </c>
      <c r="P120" s="4" t="s">
        <v>280</v>
      </c>
      <c r="Q120" s="4" t="str">
        <f t="shared" si="14"/>
        <v>1.5SMC36CA Transient Voltage Suppressors</v>
      </c>
      <c r="R120" t="str">
        <f t="shared" ca="1" si="9"/>
        <v>C:\Altium Libraries\Discrete Semiconductors Library\DataSheet\1.5SMC_Series(Vishay).pdf</v>
      </c>
      <c r="S120" s="7" t="str">
        <f t="shared" si="15"/>
        <v>TVS DIODE 1.5SMC36CA (36 V, 1.5 kW, SMC Bidirectional, Vishay)</v>
      </c>
    </row>
    <row r="121" spans="1:19" x14ac:dyDescent="0.35">
      <c r="A121" s="4" t="s">
        <v>297</v>
      </c>
      <c r="B121" s="4" t="s">
        <v>334</v>
      </c>
      <c r="C121" s="4" t="str">
        <f t="shared" si="16"/>
        <v>39 V</v>
      </c>
      <c r="D121" s="4" t="s">
        <v>54</v>
      </c>
      <c r="E121" s="4" t="s">
        <v>932</v>
      </c>
      <c r="F121" s="5" t="str">
        <f t="shared" si="13"/>
        <v>1.5SMC39CA (39 V, 1.5 kW, SMC Bidirectional)</v>
      </c>
      <c r="G121" s="6" t="s">
        <v>22</v>
      </c>
      <c r="H121" s="4" t="s">
        <v>193</v>
      </c>
      <c r="I121" s="6" t="s">
        <v>21</v>
      </c>
      <c r="J121" s="4" t="s">
        <v>133</v>
      </c>
      <c r="K121" s="4"/>
      <c r="L121" s="4"/>
      <c r="M121" s="4"/>
      <c r="N121" s="4"/>
      <c r="O121" s="4" t="s">
        <v>334</v>
      </c>
      <c r="P121" s="4" t="s">
        <v>280</v>
      </c>
      <c r="Q121" s="4" t="str">
        <f t="shared" si="14"/>
        <v>1.5SMC39CA Transient Voltage Suppressors</v>
      </c>
      <c r="R121" t="str">
        <f t="shared" ref="R121:R140" ca="1" si="17">CONCATENATE(LEFT(CELL("имяфайла"), FIND("[",CELL("имяфайла"))-1),"DataSheet\","1.5SMC_Series(Vishay).pdf")</f>
        <v>C:\Altium Libraries\Discrete Semiconductors Library\DataSheet\1.5SMC_Series(Vishay).pdf</v>
      </c>
      <c r="S121" s="7" t="str">
        <f t="shared" si="15"/>
        <v>TVS DIODE 1.5SMC39CA (39 V, 1.5 kW, SMC Bidirectional, Vishay)</v>
      </c>
    </row>
    <row r="122" spans="1:19" x14ac:dyDescent="0.35">
      <c r="A122" s="4" t="s">
        <v>298</v>
      </c>
      <c r="B122" s="4" t="s">
        <v>335</v>
      </c>
      <c r="C122" s="4" t="str">
        <f t="shared" si="16"/>
        <v>43 V</v>
      </c>
      <c r="D122" s="4" t="s">
        <v>54</v>
      </c>
      <c r="E122" s="4" t="s">
        <v>932</v>
      </c>
      <c r="F122" s="5" t="str">
        <f t="shared" si="13"/>
        <v>1.5SMC43CA (43 V, 1.5 kW, SMC Bidirectional)</v>
      </c>
      <c r="G122" s="6" t="s">
        <v>22</v>
      </c>
      <c r="H122" s="4" t="s">
        <v>193</v>
      </c>
      <c r="I122" s="6" t="s">
        <v>21</v>
      </c>
      <c r="J122" s="4" t="s">
        <v>133</v>
      </c>
      <c r="K122" s="4"/>
      <c r="L122" s="4"/>
      <c r="M122" s="4"/>
      <c r="N122" s="4"/>
      <c r="O122" s="4" t="s">
        <v>335</v>
      </c>
      <c r="P122" s="4" t="s">
        <v>280</v>
      </c>
      <c r="Q122" s="4" t="str">
        <f t="shared" si="14"/>
        <v>1.5SMC43CA Transient Voltage Suppressors</v>
      </c>
      <c r="R122" t="str">
        <f t="shared" ca="1" si="17"/>
        <v>C:\Altium Libraries\Discrete Semiconductors Library\DataSheet\1.5SMC_Series(Vishay).pdf</v>
      </c>
      <c r="S122" s="7" t="str">
        <f t="shared" si="15"/>
        <v>TVS DIODE 1.5SMC43CA (43 V, 1.5 kW, SMC Bidirectional, Vishay)</v>
      </c>
    </row>
    <row r="123" spans="1:19" x14ac:dyDescent="0.35">
      <c r="A123" s="4" t="s">
        <v>299</v>
      </c>
      <c r="B123" s="4" t="s">
        <v>336</v>
      </c>
      <c r="C123" s="4" t="str">
        <f t="shared" si="16"/>
        <v>47 V</v>
      </c>
      <c r="D123" s="4" t="s">
        <v>54</v>
      </c>
      <c r="E123" s="4" t="s">
        <v>932</v>
      </c>
      <c r="F123" s="5" t="str">
        <f t="shared" si="13"/>
        <v>1.5SMC47CA (47 V, 1.5 kW, SMC Bidirectional)</v>
      </c>
      <c r="G123" s="6" t="s">
        <v>22</v>
      </c>
      <c r="H123" s="4" t="s">
        <v>193</v>
      </c>
      <c r="I123" s="6" t="s">
        <v>21</v>
      </c>
      <c r="J123" s="4" t="s">
        <v>133</v>
      </c>
      <c r="K123" s="4"/>
      <c r="L123" s="4"/>
      <c r="M123" s="4"/>
      <c r="N123" s="4"/>
      <c r="O123" s="4" t="s">
        <v>336</v>
      </c>
      <c r="P123" s="4" t="s">
        <v>280</v>
      </c>
      <c r="Q123" s="4" t="str">
        <f t="shared" si="14"/>
        <v>1.5SMC47CA Transient Voltage Suppressors</v>
      </c>
      <c r="R123" t="str">
        <f t="shared" ca="1" si="17"/>
        <v>C:\Altium Libraries\Discrete Semiconductors Library\DataSheet\1.5SMC_Series(Vishay).pdf</v>
      </c>
      <c r="S123" s="7" t="str">
        <f t="shared" si="15"/>
        <v>TVS DIODE 1.5SMC47CA (47 V, 1.5 kW, SMC Bidirectional, Vishay)</v>
      </c>
    </row>
    <row r="124" spans="1:19" x14ac:dyDescent="0.35">
      <c r="A124" s="4" t="s">
        <v>300</v>
      </c>
      <c r="B124" s="4" t="s">
        <v>337</v>
      </c>
      <c r="C124" s="4" t="str">
        <f t="shared" si="16"/>
        <v>51 V</v>
      </c>
      <c r="D124" s="4" t="s">
        <v>54</v>
      </c>
      <c r="E124" s="4" t="s">
        <v>932</v>
      </c>
      <c r="F124" s="5" t="str">
        <f t="shared" si="13"/>
        <v>1.5SMC51CA (51 V, 1.5 kW, SMC Bidirectional)</v>
      </c>
      <c r="G124" s="6" t="s">
        <v>22</v>
      </c>
      <c r="H124" s="4" t="s">
        <v>193</v>
      </c>
      <c r="I124" s="6" t="s">
        <v>21</v>
      </c>
      <c r="J124" s="4" t="s">
        <v>133</v>
      </c>
      <c r="K124" s="4"/>
      <c r="L124" s="4"/>
      <c r="M124" s="4"/>
      <c r="N124" s="4"/>
      <c r="O124" s="4" t="s">
        <v>337</v>
      </c>
      <c r="P124" s="4" t="s">
        <v>280</v>
      </c>
      <c r="Q124" s="4" t="str">
        <f t="shared" si="14"/>
        <v>1.5SMC51CA Transient Voltage Suppressors</v>
      </c>
      <c r="R124" t="str">
        <f t="shared" ca="1" si="17"/>
        <v>C:\Altium Libraries\Discrete Semiconductors Library\DataSheet\1.5SMC_Series(Vishay).pdf</v>
      </c>
      <c r="S124" s="7" t="str">
        <f t="shared" si="15"/>
        <v>TVS DIODE 1.5SMC51CA (51 V, 1.5 kW, SMC Bidirectional, Vishay)</v>
      </c>
    </row>
    <row r="125" spans="1:19" x14ac:dyDescent="0.35">
      <c r="A125" s="4" t="s">
        <v>301</v>
      </c>
      <c r="B125" s="4" t="s">
        <v>338</v>
      </c>
      <c r="C125" s="4" t="str">
        <f t="shared" si="16"/>
        <v>56 V</v>
      </c>
      <c r="D125" s="4" t="s">
        <v>54</v>
      </c>
      <c r="E125" s="4" t="s">
        <v>932</v>
      </c>
      <c r="F125" s="5" t="str">
        <f t="shared" si="13"/>
        <v>1.5SMC56CA (56 V, 1.5 kW, SMC Bidirectional)</v>
      </c>
      <c r="G125" s="6" t="s">
        <v>22</v>
      </c>
      <c r="H125" s="4" t="s">
        <v>193</v>
      </c>
      <c r="I125" s="6" t="s">
        <v>21</v>
      </c>
      <c r="J125" s="4" t="s">
        <v>133</v>
      </c>
      <c r="K125" s="4"/>
      <c r="L125" s="4"/>
      <c r="M125" s="4"/>
      <c r="N125" s="4"/>
      <c r="O125" s="4" t="s">
        <v>338</v>
      </c>
      <c r="P125" s="4" t="s">
        <v>280</v>
      </c>
      <c r="Q125" s="4" t="str">
        <f t="shared" si="14"/>
        <v>1.5SMC56CA Transient Voltage Suppressors</v>
      </c>
      <c r="R125" t="str">
        <f t="shared" ca="1" si="17"/>
        <v>C:\Altium Libraries\Discrete Semiconductors Library\DataSheet\1.5SMC_Series(Vishay).pdf</v>
      </c>
      <c r="S125" s="7" t="str">
        <f t="shared" si="15"/>
        <v>TVS DIODE 1.5SMC56CA (56 V, 1.5 kW, SMC Bidirectional, Vishay)</v>
      </c>
    </row>
    <row r="126" spans="1:19" x14ac:dyDescent="0.35">
      <c r="A126" s="4" t="s">
        <v>302</v>
      </c>
      <c r="B126" s="4" t="s">
        <v>339</v>
      </c>
      <c r="C126" s="4" t="str">
        <f t="shared" si="16"/>
        <v>62 V</v>
      </c>
      <c r="D126" s="4" t="s">
        <v>54</v>
      </c>
      <c r="E126" s="4" t="s">
        <v>932</v>
      </c>
      <c r="F126" s="5" t="str">
        <f t="shared" si="13"/>
        <v>1.5SMC62CA (62 V, 1.5 kW, SMC Bidirectional)</v>
      </c>
      <c r="G126" s="6" t="s">
        <v>22</v>
      </c>
      <c r="H126" s="4" t="s">
        <v>193</v>
      </c>
      <c r="I126" s="6" t="s">
        <v>21</v>
      </c>
      <c r="J126" s="4" t="s">
        <v>133</v>
      </c>
      <c r="K126" s="4"/>
      <c r="L126" s="4"/>
      <c r="M126" s="4"/>
      <c r="N126" s="4"/>
      <c r="O126" s="4" t="s">
        <v>339</v>
      </c>
      <c r="P126" s="4" t="s">
        <v>280</v>
      </c>
      <c r="Q126" s="4" t="str">
        <f t="shared" si="14"/>
        <v>1.5SMC62CA Transient Voltage Suppressors</v>
      </c>
      <c r="R126" t="str">
        <f t="shared" ca="1" si="17"/>
        <v>C:\Altium Libraries\Discrete Semiconductors Library\DataSheet\1.5SMC_Series(Vishay).pdf</v>
      </c>
      <c r="S126" s="7" t="str">
        <f t="shared" si="15"/>
        <v>TVS DIODE 1.5SMC62CA (62 V, 1.5 kW, SMC Bidirectional, Vishay)</v>
      </c>
    </row>
    <row r="127" spans="1:19" x14ac:dyDescent="0.35">
      <c r="A127" s="4" t="s">
        <v>303</v>
      </c>
      <c r="B127" s="4" t="s">
        <v>340</v>
      </c>
      <c r="C127" s="4" t="str">
        <f t="shared" si="16"/>
        <v>68 V</v>
      </c>
      <c r="D127" s="4" t="s">
        <v>54</v>
      </c>
      <c r="E127" s="4" t="s">
        <v>932</v>
      </c>
      <c r="F127" s="5" t="str">
        <f t="shared" si="13"/>
        <v>1.5SMC68CA (68 V, 1.5 kW, SMC Bidirectional)</v>
      </c>
      <c r="G127" s="6" t="s">
        <v>22</v>
      </c>
      <c r="H127" s="4" t="s">
        <v>193</v>
      </c>
      <c r="I127" s="6" t="s">
        <v>21</v>
      </c>
      <c r="J127" s="4" t="s">
        <v>133</v>
      </c>
      <c r="K127" s="4"/>
      <c r="L127" s="4"/>
      <c r="M127" s="4"/>
      <c r="N127" s="4"/>
      <c r="O127" s="4" t="s">
        <v>340</v>
      </c>
      <c r="P127" s="4" t="s">
        <v>280</v>
      </c>
      <c r="Q127" s="4" t="str">
        <f t="shared" si="14"/>
        <v>1.5SMC68CA Transient Voltage Suppressors</v>
      </c>
      <c r="R127" t="str">
        <f t="shared" ca="1" si="17"/>
        <v>C:\Altium Libraries\Discrete Semiconductors Library\DataSheet\1.5SMC_Series(Vishay).pdf</v>
      </c>
      <c r="S127" s="7" t="str">
        <f t="shared" si="15"/>
        <v>TVS DIODE 1.5SMC68CA (68 V, 1.5 kW, SMC Bidirectional, Vishay)</v>
      </c>
    </row>
    <row r="128" spans="1:19" x14ac:dyDescent="0.35">
      <c r="A128" s="4" t="s">
        <v>304</v>
      </c>
      <c r="B128" s="4" t="s">
        <v>341</v>
      </c>
      <c r="C128" s="4" t="str">
        <f t="shared" si="16"/>
        <v>75 V</v>
      </c>
      <c r="D128" s="4" t="s">
        <v>54</v>
      </c>
      <c r="E128" s="4" t="s">
        <v>932</v>
      </c>
      <c r="F128" s="5" t="str">
        <f t="shared" si="13"/>
        <v>1.5SMC75CA (75 V, 1.5 kW, SMC Bidirectional)</v>
      </c>
      <c r="G128" s="6" t="s">
        <v>22</v>
      </c>
      <c r="H128" s="4" t="s">
        <v>193</v>
      </c>
      <c r="I128" s="6" t="s">
        <v>21</v>
      </c>
      <c r="J128" s="4" t="s">
        <v>133</v>
      </c>
      <c r="K128" s="4"/>
      <c r="L128" s="4"/>
      <c r="M128" s="4"/>
      <c r="N128" s="4"/>
      <c r="O128" s="4" t="s">
        <v>341</v>
      </c>
      <c r="P128" s="4" t="s">
        <v>280</v>
      </c>
      <c r="Q128" s="4" t="str">
        <f t="shared" si="14"/>
        <v>1.5SMC75CA Transient Voltage Suppressors</v>
      </c>
      <c r="R128" t="str">
        <f t="shared" ca="1" si="17"/>
        <v>C:\Altium Libraries\Discrete Semiconductors Library\DataSheet\1.5SMC_Series(Vishay).pdf</v>
      </c>
      <c r="S128" s="7" t="str">
        <f t="shared" si="15"/>
        <v>TVS DIODE 1.5SMC75CA (75 V, 1.5 kW, SMC Bidirectional, Vishay)</v>
      </c>
    </row>
    <row r="129" spans="1:19" x14ac:dyDescent="0.35">
      <c r="A129" s="4" t="s">
        <v>305</v>
      </c>
      <c r="B129" s="4" t="s">
        <v>342</v>
      </c>
      <c r="C129" s="4" t="str">
        <f t="shared" si="16"/>
        <v>82 V</v>
      </c>
      <c r="D129" s="4" t="s">
        <v>54</v>
      </c>
      <c r="E129" s="4" t="s">
        <v>932</v>
      </c>
      <c r="F129" s="5" t="str">
        <f t="shared" si="13"/>
        <v>1.5SMC82CA (82 V, 1.5 kW, SMC Bidirectional)</v>
      </c>
      <c r="G129" s="6" t="s">
        <v>22</v>
      </c>
      <c r="H129" s="4" t="s">
        <v>193</v>
      </c>
      <c r="I129" s="6" t="s">
        <v>21</v>
      </c>
      <c r="J129" s="4" t="s">
        <v>133</v>
      </c>
      <c r="K129" s="4"/>
      <c r="L129" s="4"/>
      <c r="M129" s="4"/>
      <c r="N129" s="4"/>
      <c r="O129" s="4" t="s">
        <v>342</v>
      </c>
      <c r="P129" s="4" t="s">
        <v>280</v>
      </c>
      <c r="Q129" s="4" t="str">
        <f t="shared" si="14"/>
        <v>1.5SMC82CA Transient Voltage Suppressors</v>
      </c>
      <c r="R129" t="str">
        <f t="shared" ca="1" si="17"/>
        <v>C:\Altium Libraries\Discrete Semiconductors Library\DataSheet\1.5SMC_Series(Vishay).pdf</v>
      </c>
      <c r="S129" s="7" t="str">
        <f t="shared" si="15"/>
        <v>TVS DIODE 1.5SMC82CA (82 V, 1.5 kW, SMC Bidirectional, Vishay)</v>
      </c>
    </row>
    <row r="130" spans="1:19" x14ac:dyDescent="0.35">
      <c r="A130" s="4" t="s">
        <v>306</v>
      </c>
      <c r="B130" s="4" t="s">
        <v>343</v>
      </c>
      <c r="C130" s="4" t="str">
        <f t="shared" si="16"/>
        <v>91 V</v>
      </c>
      <c r="D130" s="4" t="s">
        <v>54</v>
      </c>
      <c r="E130" s="4" t="s">
        <v>932</v>
      </c>
      <c r="F130" s="5" t="str">
        <f t="shared" si="13"/>
        <v>1.5SMC91CA (91 V, 1.5 kW, SMC Bidirectional)</v>
      </c>
      <c r="G130" s="6" t="s">
        <v>22</v>
      </c>
      <c r="H130" s="4" t="s">
        <v>193</v>
      </c>
      <c r="I130" s="6" t="s">
        <v>21</v>
      </c>
      <c r="J130" s="4" t="s">
        <v>133</v>
      </c>
      <c r="K130" s="4"/>
      <c r="L130" s="4"/>
      <c r="M130" s="4"/>
      <c r="N130" s="4"/>
      <c r="O130" s="4" t="s">
        <v>343</v>
      </c>
      <c r="P130" s="4" t="s">
        <v>280</v>
      </c>
      <c r="Q130" s="4" t="str">
        <f t="shared" si="14"/>
        <v>1.5SMC91CA Transient Voltage Suppressors</v>
      </c>
      <c r="R130" t="str">
        <f t="shared" ca="1" si="17"/>
        <v>C:\Altium Libraries\Discrete Semiconductors Library\DataSheet\1.5SMC_Series(Vishay).pdf</v>
      </c>
      <c r="S130" s="7" t="str">
        <f t="shared" si="15"/>
        <v>TVS DIODE 1.5SMC91CA (91 V, 1.5 kW, SMC Bidirectional, Vishay)</v>
      </c>
    </row>
    <row r="131" spans="1:19" x14ac:dyDescent="0.35">
      <c r="A131" s="4" t="s">
        <v>307</v>
      </c>
      <c r="B131" s="4" t="s">
        <v>344</v>
      </c>
      <c r="C131" s="4" t="str">
        <f t="shared" ref="C131:C140" si="18">CONCATENATE(MID(B131,7,3)," V")</f>
        <v>100 V</v>
      </c>
      <c r="D131" s="4" t="s">
        <v>54</v>
      </c>
      <c r="E131" s="4" t="s">
        <v>932</v>
      </c>
      <c r="F131" s="5" t="str">
        <f t="shared" si="13"/>
        <v>1.5SMC100CA (100 V, 1.5 kW, SMC Bidirectional)</v>
      </c>
      <c r="G131" s="6" t="s">
        <v>22</v>
      </c>
      <c r="H131" s="4" t="s">
        <v>193</v>
      </c>
      <c r="I131" s="6" t="s">
        <v>21</v>
      </c>
      <c r="J131" s="4" t="s">
        <v>133</v>
      </c>
      <c r="K131" s="4"/>
      <c r="L131" s="4"/>
      <c r="M131" s="4"/>
      <c r="N131" s="4"/>
      <c r="O131" s="4" t="s">
        <v>344</v>
      </c>
      <c r="P131" s="4" t="s">
        <v>280</v>
      </c>
      <c r="Q131" s="4" t="str">
        <f t="shared" si="14"/>
        <v>1.5SMC100CA Transient Voltage Suppressors</v>
      </c>
      <c r="R131" t="str">
        <f t="shared" ca="1" si="17"/>
        <v>C:\Altium Libraries\Discrete Semiconductors Library\DataSheet\1.5SMC_Series(Vishay).pdf</v>
      </c>
      <c r="S131" s="7" t="str">
        <f t="shared" si="15"/>
        <v>TVS DIODE 1.5SMC100CA (100 V, 1.5 kW, SMC Bidirectional, Vishay)</v>
      </c>
    </row>
    <row r="132" spans="1:19" x14ac:dyDescent="0.35">
      <c r="A132" s="4" t="s">
        <v>308</v>
      </c>
      <c r="B132" s="4" t="s">
        <v>345</v>
      </c>
      <c r="C132" s="4" t="str">
        <f t="shared" si="18"/>
        <v>110 V</v>
      </c>
      <c r="D132" s="4" t="s">
        <v>54</v>
      </c>
      <c r="E132" s="4" t="s">
        <v>932</v>
      </c>
      <c r="F132" s="5" t="str">
        <f t="shared" si="13"/>
        <v>1.5SMC110CA (110 V, 1.5 kW, SMC Bidirectional)</v>
      </c>
      <c r="G132" s="6" t="s">
        <v>22</v>
      </c>
      <c r="H132" s="4" t="s">
        <v>193</v>
      </c>
      <c r="I132" s="6" t="s">
        <v>21</v>
      </c>
      <c r="J132" s="4" t="s">
        <v>133</v>
      </c>
      <c r="K132" s="4"/>
      <c r="L132" s="4"/>
      <c r="M132" s="4"/>
      <c r="N132" s="4"/>
      <c r="O132" s="4" t="s">
        <v>345</v>
      </c>
      <c r="P132" s="4" t="s">
        <v>280</v>
      </c>
      <c r="Q132" s="4" t="str">
        <f t="shared" si="14"/>
        <v>1.5SMC110CA Transient Voltage Suppressors</v>
      </c>
      <c r="R132" t="str">
        <f t="shared" ca="1" si="17"/>
        <v>C:\Altium Libraries\Discrete Semiconductors Library\DataSheet\1.5SMC_Series(Vishay).pdf</v>
      </c>
      <c r="S132" s="7" t="str">
        <f t="shared" si="15"/>
        <v>TVS DIODE 1.5SMC110CA (110 V, 1.5 kW, SMC Bidirectional, Vishay)</v>
      </c>
    </row>
    <row r="133" spans="1:19" x14ac:dyDescent="0.35">
      <c r="A133" s="4" t="s">
        <v>309</v>
      </c>
      <c r="B133" s="4" t="s">
        <v>346</v>
      </c>
      <c r="C133" s="4" t="str">
        <f t="shared" si="18"/>
        <v>120 V</v>
      </c>
      <c r="D133" s="4" t="s">
        <v>54</v>
      </c>
      <c r="E133" s="4" t="s">
        <v>932</v>
      </c>
      <c r="F133" s="5" t="str">
        <f t="shared" si="13"/>
        <v>1.5SMC120CA (120 V, 1.5 kW, SMC Bidirectional)</v>
      </c>
      <c r="G133" s="6" t="s">
        <v>22</v>
      </c>
      <c r="H133" s="4" t="s">
        <v>193</v>
      </c>
      <c r="I133" s="6" t="s">
        <v>21</v>
      </c>
      <c r="J133" s="4" t="s">
        <v>133</v>
      </c>
      <c r="K133" s="4"/>
      <c r="L133" s="4"/>
      <c r="M133" s="4"/>
      <c r="N133" s="4"/>
      <c r="O133" s="4" t="s">
        <v>346</v>
      </c>
      <c r="P133" s="4" t="s">
        <v>280</v>
      </c>
      <c r="Q133" s="4" t="str">
        <f t="shared" si="14"/>
        <v>1.5SMC120CA Transient Voltage Suppressors</v>
      </c>
      <c r="R133" t="str">
        <f t="shared" ca="1" si="17"/>
        <v>C:\Altium Libraries\Discrete Semiconductors Library\DataSheet\1.5SMC_Series(Vishay).pdf</v>
      </c>
      <c r="S133" s="7" t="str">
        <f t="shared" si="15"/>
        <v>TVS DIODE 1.5SMC120CA (120 V, 1.5 kW, SMC Bidirectional, Vishay)</v>
      </c>
    </row>
    <row r="134" spans="1:19" x14ac:dyDescent="0.35">
      <c r="A134" s="4" t="s">
        <v>310</v>
      </c>
      <c r="B134" s="4" t="s">
        <v>347</v>
      </c>
      <c r="C134" s="4" t="str">
        <f t="shared" si="18"/>
        <v>130 V</v>
      </c>
      <c r="D134" s="4" t="s">
        <v>54</v>
      </c>
      <c r="E134" s="4" t="s">
        <v>932</v>
      </c>
      <c r="F134" s="5" t="str">
        <f t="shared" si="13"/>
        <v>1.5SMC130CA (130 V, 1.5 kW, SMC Bidirectional)</v>
      </c>
      <c r="G134" s="6" t="s">
        <v>22</v>
      </c>
      <c r="H134" s="4" t="s">
        <v>193</v>
      </c>
      <c r="I134" s="6" t="s">
        <v>21</v>
      </c>
      <c r="J134" s="4" t="s">
        <v>133</v>
      </c>
      <c r="K134" s="4"/>
      <c r="L134" s="4"/>
      <c r="M134" s="4"/>
      <c r="N134" s="4"/>
      <c r="O134" s="4" t="s">
        <v>347</v>
      </c>
      <c r="P134" s="4" t="s">
        <v>280</v>
      </c>
      <c r="Q134" s="4" t="str">
        <f t="shared" si="14"/>
        <v>1.5SMC130CA Transient Voltage Suppressors</v>
      </c>
      <c r="R134" t="str">
        <f t="shared" ca="1" si="17"/>
        <v>C:\Altium Libraries\Discrete Semiconductors Library\DataSheet\1.5SMC_Series(Vishay).pdf</v>
      </c>
      <c r="S134" s="7" t="str">
        <f t="shared" si="15"/>
        <v>TVS DIODE 1.5SMC130CA (130 V, 1.5 kW, SMC Bidirectional, Vishay)</v>
      </c>
    </row>
    <row r="135" spans="1:19" x14ac:dyDescent="0.35">
      <c r="A135" s="4" t="s">
        <v>311</v>
      </c>
      <c r="B135" s="4" t="s">
        <v>348</v>
      </c>
      <c r="C135" s="4" t="str">
        <f t="shared" si="18"/>
        <v>150 V</v>
      </c>
      <c r="D135" s="4" t="s">
        <v>54</v>
      </c>
      <c r="E135" s="4" t="s">
        <v>932</v>
      </c>
      <c r="F135" s="5" t="str">
        <f t="shared" si="13"/>
        <v>1.5SMC150CA (150 V, 1.5 kW, SMC Bidirectional)</v>
      </c>
      <c r="G135" s="6" t="s">
        <v>22</v>
      </c>
      <c r="H135" s="4" t="s">
        <v>193</v>
      </c>
      <c r="I135" s="6" t="s">
        <v>21</v>
      </c>
      <c r="J135" s="4" t="s">
        <v>133</v>
      </c>
      <c r="K135" s="4"/>
      <c r="L135" s="4"/>
      <c r="M135" s="4"/>
      <c r="N135" s="4"/>
      <c r="O135" s="4" t="s">
        <v>348</v>
      </c>
      <c r="P135" s="4" t="s">
        <v>280</v>
      </c>
      <c r="Q135" s="4" t="str">
        <f t="shared" si="14"/>
        <v>1.5SMC150CA Transient Voltage Suppressors</v>
      </c>
      <c r="R135" t="str">
        <f t="shared" ca="1" si="17"/>
        <v>C:\Altium Libraries\Discrete Semiconductors Library\DataSheet\1.5SMC_Series(Vishay).pdf</v>
      </c>
      <c r="S135" s="7" t="str">
        <f t="shared" si="15"/>
        <v>TVS DIODE 1.5SMC150CA (150 V, 1.5 kW, SMC Bidirectional, Vishay)</v>
      </c>
    </row>
    <row r="136" spans="1:19" x14ac:dyDescent="0.35">
      <c r="A136" s="4" t="s">
        <v>312</v>
      </c>
      <c r="B136" s="4" t="s">
        <v>349</v>
      </c>
      <c r="C136" s="4" t="str">
        <f t="shared" si="18"/>
        <v>160 V</v>
      </c>
      <c r="D136" s="4" t="s">
        <v>54</v>
      </c>
      <c r="E136" s="4" t="s">
        <v>932</v>
      </c>
      <c r="F136" s="5" t="str">
        <f t="shared" si="13"/>
        <v>1.5SMC160CA (160 V, 1.5 kW, SMC Bidirectional)</v>
      </c>
      <c r="G136" s="6" t="s">
        <v>22</v>
      </c>
      <c r="H136" s="4" t="s">
        <v>193</v>
      </c>
      <c r="I136" s="6" t="s">
        <v>21</v>
      </c>
      <c r="J136" s="4" t="s">
        <v>133</v>
      </c>
      <c r="K136" s="4"/>
      <c r="L136" s="4"/>
      <c r="M136" s="4"/>
      <c r="N136" s="4"/>
      <c r="O136" s="4" t="s">
        <v>349</v>
      </c>
      <c r="P136" s="4" t="s">
        <v>280</v>
      </c>
      <c r="Q136" s="4" t="str">
        <f t="shared" si="14"/>
        <v>1.5SMC160CA Transient Voltage Suppressors</v>
      </c>
      <c r="R136" t="str">
        <f t="shared" ca="1" si="17"/>
        <v>C:\Altium Libraries\Discrete Semiconductors Library\DataSheet\1.5SMC_Series(Vishay).pdf</v>
      </c>
      <c r="S136" s="7" t="str">
        <f t="shared" si="15"/>
        <v>TVS DIODE 1.5SMC160CA (160 V, 1.5 kW, SMC Bidirectional, Vishay)</v>
      </c>
    </row>
    <row r="137" spans="1:19" x14ac:dyDescent="0.35">
      <c r="A137" s="4" t="s">
        <v>313</v>
      </c>
      <c r="B137" s="4" t="s">
        <v>350</v>
      </c>
      <c r="C137" s="4" t="str">
        <f t="shared" si="18"/>
        <v>170 V</v>
      </c>
      <c r="D137" s="4" t="s">
        <v>54</v>
      </c>
      <c r="E137" s="4" t="s">
        <v>932</v>
      </c>
      <c r="F137" s="5" t="str">
        <f t="shared" si="13"/>
        <v>1.5SMC170CA (170 V, 1.5 kW, SMC Bidirectional)</v>
      </c>
      <c r="G137" s="6" t="s">
        <v>22</v>
      </c>
      <c r="H137" s="4" t="s">
        <v>193</v>
      </c>
      <c r="I137" s="6" t="s">
        <v>21</v>
      </c>
      <c r="J137" s="4" t="s">
        <v>133</v>
      </c>
      <c r="K137" s="4"/>
      <c r="L137" s="4"/>
      <c r="M137" s="4"/>
      <c r="N137" s="4"/>
      <c r="O137" s="4" t="s">
        <v>350</v>
      </c>
      <c r="P137" s="4" t="s">
        <v>280</v>
      </c>
      <c r="Q137" s="4" t="str">
        <f t="shared" si="14"/>
        <v>1.5SMC170CA Transient Voltage Suppressors</v>
      </c>
      <c r="R137" t="str">
        <f t="shared" ca="1" si="17"/>
        <v>C:\Altium Libraries\Discrete Semiconductors Library\DataSheet\1.5SMC_Series(Vishay).pdf</v>
      </c>
      <c r="S137" s="7" t="str">
        <f t="shared" si="15"/>
        <v>TVS DIODE 1.5SMC170CA (170 V, 1.5 kW, SMC Bidirectional, Vishay)</v>
      </c>
    </row>
    <row r="138" spans="1:19" x14ac:dyDescent="0.35">
      <c r="A138" s="4" t="s">
        <v>314</v>
      </c>
      <c r="B138" s="4" t="s">
        <v>351</v>
      </c>
      <c r="C138" s="4" t="str">
        <f t="shared" si="18"/>
        <v>180 V</v>
      </c>
      <c r="D138" s="4" t="s">
        <v>54</v>
      </c>
      <c r="E138" s="4" t="s">
        <v>932</v>
      </c>
      <c r="F138" s="5" t="str">
        <f t="shared" si="13"/>
        <v>1.5SMC180CA (180 V, 1.5 kW, SMC Bidirectional)</v>
      </c>
      <c r="G138" s="6" t="s">
        <v>22</v>
      </c>
      <c r="H138" s="4" t="s">
        <v>193</v>
      </c>
      <c r="I138" s="6" t="s">
        <v>21</v>
      </c>
      <c r="J138" s="4" t="s">
        <v>133</v>
      </c>
      <c r="K138" s="4"/>
      <c r="L138" s="4"/>
      <c r="M138" s="4"/>
      <c r="N138" s="4"/>
      <c r="O138" s="4" t="s">
        <v>351</v>
      </c>
      <c r="P138" s="4" t="s">
        <v>280</v>
      </c>
      <c r="Q138" s="4" t="str">
        <f t="shared" si="14"/>
        <v>1.5SMC180CA Transient Voltage Suppressors</v>
      </c>
      <c r="R138" t="str">
        <f t="shared" ca="1" si="17"/>
        <v>C:\Altium Libraries\Discrete Semiconductors Library\DataSheet\1.5SMC_Series(Vishay).pdf</v>
      </c>
      <c r="S138" s="7" t="str">
        <f t="shared" si="15"/>
        <v>TVS DIODE 1.5SMC180CA (180 V, 1.5 kW, SMC Bidirectional, Vishay)</v>
      </c>
    </row>
    <row r="139" spans="1:19" x14ac:dyDescent="0.35">
      <c r="A139" s="4" t="s">
        <v>315</v>
      </c>
      <c r="B139" s="4" t="s">
        <v>352</v>
      </c>
      <c r="C139" s="4" t="str">
        <f t="shared" si="18"/>
        <v>200 V</v>
      </c>
      <c r="D139" s="4" t="s">
        <v>54</v>
      </c>
      <c r="E139" s="4" t="s">
        <v>932</v>
      </c>
      <c r="F139" s="5" t="str">
        <f t="shared" si="13"/>
        <v>1.5SMC200CA (200 V, 1.5 kW, SMC Bidirectional)</v>
      </c>
      <c r="G139" s="6" t="s">
        <v>22</v>
      </c>
      <c r="H139" s="4" t="s">
        <v>193</v>
      </c>
      <c r="I139" s="6" t="s">
        <v>21</v>
      </c>
      <c r="J139" s="4" t="s">
        <v>133</v>
      </c>
      <c r="K139" s="4"/>
      <c r="L139" s="4"/>
      <c r="M139" s="4"/>
      <c r="N139" s="4"/>
      <c r="O139" s="4" t="s">
        <v>352</v>
      </c>
      <c r="P139" s="4" t="s">
        <v>280</v>
      </c>
      <c r="Q139" s="4" t="str">
        <f t="shared" si="14"/>
        <v>1.5SMC200CA Transient Voltage Suppressors</v>
      </c>
      <c r="R139" t="str">
        <f t="shared" ca="1" si="17"/>
        <v>C:\Altium Libraries\Discrete Semiconductors Library\DataSheet\1.5SMC_Series(Vishay).pdf</v>
      </c>
      <c r="S139" s="7" t="str">
        <f t="shared" si="15"/>
        <v>TVS DIODE 1.5SMC200CA (200 V, 1.5 kW, SMC Bidirectional, Vishay)</v>
      </c>
    </row>
    <row r="140" spans="1:19" x14ac:dyDescent="0.35">
      <c r="A140" s="4" t="s">
        <v>316</v>
      </c>
      <c r="B140" s="4" t="s">
        <v>353</v>
      </c>
      <c r="C140" s="4" t="str">
        <f t="shared" si="18"/>
        <v>220 V</v>
      </c>
      <c r="D140" s="4" t="s">
        <v>54</v>
      </c>
      <c r="E140" s="4" t="s">
        <v>932</v>
      </c>
      <c r="F140" s="5" t="str">
        <f t="shared" si="13"/>
        <v>1.5SMC220CA (220 V, 1.5 kW, SMC Bidirectional)</v>
      </c>
      <c r="G140" s="6" t="s">
        <v>22</v>
      </c>
      <c r="H140" s="4" t="s">
        <v>193</v>
      </c>
      <c r="I140" s="6" t="s">
        <v>21</v>
      </c>
      <c r="J140" s="4" t="s">
        <v>133</v>
      </c>
      <c r="K140" s="4"/>
      <c r="L140" s="4"/>
      <c r="M140" s="4"/>
      <c r="N140" s="4"/>
      <c r="O140" s="4" t="s">
        <v>353</v>
      </c>
      <c r="P140" s="4" t="s">
        <v>280</v>
      </c>
      <c r="Q140" s="4" t="str">
        <f t="shared" si="14"/>
        <v>1.5SMC220CA Transient Voltage Suppressors</v>
      </c>
      <c r="R140" t="str">
        <f t="shared" ca="1" si="17"/>
        <v>C:\Altium Libraries\Discrete Semiconductors Library\DataSheet\1.5SMC_Series(Vishay).pdf</v>
      </c>
      <c r="S140" s="7" t="str">
        <f t="shared" si="15"/>
        <v>TVS DIODE 1.5SMC220CA (220 V, 1.5 kW, SMC Bidirectional, Vishay)</v>
      </c>
    </row>
    <row r="141" spans="1:19" x14ac:dyDescent="0.35">
      <c r="A141" s="11" t="s">
        <v>0</v>
      </c>
      <c r="B141" s="12" t="s">
        <v>11</v>
      </c>
      <c r="C141" s="12" t="s">
        <v>12</v>
      </c>
      <c r="D141" s="12" t="s">
        <v>53</v>
      </c>
      <c r="E141" s="12" t="s">
        <v>929</v>
      </c>
      <c r="F141" s="12" t="s">
        <v>1</v>
      </c>
      <c r="G141" s="12" t="s">
        <v>2</v>
      </c>
      <c r="H141" s="12" t="s">
        <v>3</v>
      </c>
      <c r="I141" s="12" t="s">
        <v>4</v>
      </c>
      <c r="J141" s="13" t="s">
        <v>5</v>
      </c>
      <c r="K141" s="13"/>
      <c r="L141" s="13"/>
      <c r="M141" s="13"/>
      <c r="N141" s="13"/>
      <c r="O141" s="14" t="s">
        <v>6</v>
      </c>
      <c r="P141" s="12" t="s">
        <v>7</v>
      </c>
      <c r="Q141" s="12" t="s">
        <v>8</v>
      </c>
      <c r="R141" s="12" t="s">
        <v>9</v>
      </c>
      <c r="S141" s="12" t="s">
        <v>10</v>
      </c>
    </row>
    <row r="142" spans="1:19" x14ac:dyDescent="0.35">
      <c r="A142" s="4" t="s">
        <v>403</v>
      </c>
      <c r="B142" s="4" t="s">
        <v>436</v>
      </c>
      <c r="C142" s="4" t="s">
        <v>434</v>
      </c>
      <c r="D142" s="4" t="s">
        <v>54</v>
      </c>
      <c r="E142" s="4" t="s">
        <v>934</v>
      </c>
      <c r="F142" s="5" t="str">
        <f t="shared" ref="F142:F170" si="19">CONCATENATE(B142," (",C142,", ",D142,", ",J142,")")</f>
        <v>1.5KE6V8A (6,8 V, 1.5 kW, DO-201AD Unidirectional (600mil))</v>
      </c>
      <c r="G142" s="6" t="s">
        <v>22</v>
      </c>
      <c r="H142" s="4" t="s">
        <v>130</v>
      </c>
      <c r="I142" s="6" t="s">
        <v>21</v>
      </c>
      <c r="J142" s="4" t="s">
        <v>523</v>
      </c>
      <c r="K142" s="4" t="s">
        <v>634</v>
      </c>
      <c r="L142" s="4" t="s">
        <v>636</v>
      </c>
      <c r="M142" s="4" t="s">
        <v>642</v>
      </c>
      <c r="N142" s="4" t="s">
        <v>645</v>
      </c>
      <c r="O142" s="4" t="s">
        <v>436</v>
      </c>
      <c r="P142" s="4" t="s">
        <v>129</v>
      </c>
      <c r="Q142" s="4" t="str">
        <f t="shared" ref="Q142:Q170" si="20">CONCATENATE(B142," Transient Voltage Suppressors")</f>
        <v>1.5KE6V8A Transient Voltage Suppressors</v>
      </c>
      <c r="R142" t="str">
        <f ca="1">CONCATENATE(LEFT(CELL("имяфайла"), FIND("[",CELL("имяфайла"))-1),"DataSheet\","1.5KE series(STM).pdf")</f>
        <v>C:\Altium Libraries\Discrete Semiconductors Library\DataSheet\1.5KE series(STM).pdf</v>
      </c>
      <c r="S142" s="7" t="str">
        <f t="shared" ref="S142:S170" si="21">CONCATENATE("TVS DIODE ", B142," (",C142,", ",D142,", ",J142,", ",P142,")")</f>
        <v>TVS DIODE 1.5KE6V8A (6,8 V, 1.5 kW, DO-201AD Unidirectional (600mil), STM)</v>
      </c>
    </row>
    <row r="143" spans="1:19" x14ac:dyDescent="0.35">
      <c r="A143" s="4" t="s">
        <v>404</v>
      </c>
      <c r="B143" s="4" t="s">
        <v>435</v>
      </c>
      <c r="C143" s="4" t="s">
        <v>438</v>
      </c>
      <c r="D143" s="4" t="s">
        <v>54</v>
      </c>
      <c r="E143" s="4" t="s">
        <v>934</v>
      </c>
      <c r="F143" s="5" t="str">
        <f t="shared" si="19"/>
        <v>1.5KE7V5A (7,5 V, 1.5 kW, DO-201AD Unidirectional (600mil))</v>
      </c>
      <c r="G143" s="6" t="s">
        <v>22</v>
      </c>
      <c r="H143" s="4" t="s">
        <v>130</v>
      </c>
      <c r="I143" s="6" t="s">
        <v>21</v>
      </c>
      <c r="J143" s="4" t="s">
        <v>523</v>
      </c>
      <c r="K143" s="4" t="s">
        <v>634</v>
      </c>
      <c r="L143" s="4" t="s">
        <v>636</v>
      </c>
      <c r="M143" s="4" t="s">
        <v>642</v>
      </c>
      <c r="N143" s="4" t="s">
        <v>645</v>
      </c>
      <c r="O143" s="4" t="s">
        <v>435</v>
      </c>
      <c r="P143" s="4" t="s">
        <v>129</v>
      </c>
      <c r="Q143" s="4" t="str">
        <f t="shared" si="20"/>
        <v>1.5KE7V5A Transient Voltage Suppressors</v>
      </c>
      <c r="R143" t="str">
        <f t="shared" ref="R143:R170" ca="1" si="22">CONCATENATE(LEFT(CELL("имяфайла"), FIND("[",CELL("имяфайла"))-1),"DataSheet\","1.5KE series(STM).pdf")</f>
        <v>C:\Altium Libraries\Discrete Semiconductors Library\DataSheet\1.5KE series(STM).pdf</v>
      </c>
      <c r="S143" s="7" t="str">
        <f t="shared" si="21"/>
        <v>TVS DIODE 1.5KE7V5A (7,5 V, 1.5 kW, DO-201AD Unidirectional (600mil), STM)</v>
      </c>
    </row>
    <row r="144" spans="1:19" x14ac:dyDescent="0.35">
      <c r="A144" s="4" t="s">
        <v>405</v>
      </c>
      <c r="B144" s="4" t="s">
        <v>437</v>
      </c>
      <c r="C144" s="4" t="str">
        <f>CONCATENATE(MID(B144,6,2)," V")</f>
        <v>10 V</v>
      </c>
      <c r="D144" s="4" t="s">
        <v>54</v>
      </c>
      <c r="E144" s="4" t="s">
        <v>934</v>
      </c>
      <c r="F144" s="5" t="str">
        <f t="shared" si="19"/>
        <v>1.5KE10A (10 V, 1.5 kW, DO-201AD Unidirectional (600mil))</v>
      </c>
      <c r="G144" s="6" t="s">
        <v>22</v>
      </c>
      <c r="H144" s="4" t="s">
        <v>130</v>
      </c>
      <c r="I144" s="6" t="s">
        <v>21</v>
      </c>
      <c r="J144" s="4" t="s">
        <v>523</v>
      </c>
      <c r="K144" s="4" t="s">
        <v>634</v>
      </c>
      <c r="L144" s="4" t="s">
        <v>636</v>
      </c>
      <c r="M144" s="4" t="s">
        <v>642</v>
      </c>
      <c r="N144" s="4" t="s">
        <v>645</v>
      </c>
      <c r="O144" s="4" t="s">
        <v>437</v>
      </c>
      <c r="P144" s="4" t="s">
        <v>129</v>
      </c>
      <c r="Q144" s="4" t="str">
        <f t="shared" si="20"/>
        <v>1.5KE10A Transient Voltage Suppressors</v>
      </c>
      <c r="R144" t="str">
        <f t="shared" ca="1" si="22"/>
        <v>C:\Altium Libraries\Discrete Semiconductors Library\DataSheet\1.5KE series(STM).pdf</v>
      </c>
      <c r="S144" s="7" t="str">
        <f t="shared" si="21"/>
        <v>TVS DIODE 1.5KE10A (10 V, 1.5 kW, DO-201AD Unidirectional (600mil), STM)</v>
      </c>
    </row>
    <row r="145" spans="1:19" x14ac:dyDescent="0.35">
      <c r="A145" s="4" t="s">
        <v>406</v>
      </c>
      <c r="B145" s="4" t="s">
        <v>439</v>
      </c>
      <c r="C145" s="4" t="str">
        <f t="shared" ref="C145:C159" si="23">CONCATENATE(MID(B145,6,2)," V")</f>
        <v>12 V</v>
      </c>
      <c r="D145" s="4" t="s">
        <v>54</v>
      </c>
      <c r="E145" s="4" t="s">
        <v>934</v>
      </c>
      <c r="F145" s="5" t="str">
        <f t="shared" si="19"/>
        <v>1.5KE12A (12 V, 1.5 kW, DO-201AD Unidirectional (600mil))</v>
      </c>
      <c r="G145" s="6" t="s">
        <v>22</v>
      </c>
      <c r="H145" s="4" t="s">
        <v>130</v>
      </c>
      <c r="I145" s="6" t="s">
        <v>21</v>
      </c>
      <c r="J145" s="4" t="s">
        <v>523</v>
      </c>
      <c r="K145" s="4" t="s">
        <v>634</v>
      </c>
      <c r="L145" s="4" t="s">
        <v>636</v>
      </c>
      <c r="M145" s="4" t="s">
        <v>642</v>
      </c>
      <c r="N145" s="4" t="s">
        <v>645</v>
      </c>
      <c r="O145" s="4" t="s">
        <v>439</v>
      </c>
      <c r="P145" s="4" t="s">
        <v>129</v>
      </c>
      <c r="Q145" s="4" t="str">
        <f t="shared" si="20"/>
        <v>1.5KE12A Transient Voltage Suppressors</v>
      </c>
      <c r="R145" t="str">
        <f t="shared" ca="1" si="22"/>
        <v>C:\Altium Libraries\Discrete Semiconductors Library\DataSheet\1.5KE series(STM).pdf</v>
      </c>
      <c r="S145" s="7" t="str">
        <f t="shared" si="21"/>
        <v>TVS DIODE 1.5KE12A (12 V, 1.5 kW, DO-201AD Unidirectional (600mil), STM)</v>
      </c>
    </row>
    <row r="146" spans="1:19" x14ac:dyDescent="0.35">
      <c r="A146" s="4" t="s">
        <v>407</v>
      </c>
      <c r="B146" s="4" t="s">
        <v>440</v>
      </c>
      <c r="C146" s="4" t="str">
        <f t="shared" si="23"/>
        <v>15 V</v>
      </c>
      <c r="D146" s="4" t="s">
        <v>54</v>
      </c>
      <c r="E146" s="4" t="s">
        <v>934</v>
      </c>
      <c r="F146" s="5" t="str">
        <f t="shared" si="19"/>
        <v>1.5KE15A (15 V, 1.5 kW, DO-201AD Unidirectional (600mil))</v>
      </c>
      <c r="G146" s="6" t="s">
        <v>22</v>
      </c>
      <c r="H146" s="4" t="s">
        <v>130</v>
      </c>
      <c r="I146" s="6" t="s">
        <v>21</v>
      </c>
      <c r="J146" s="4" t="s">
        <v>523</v>
      </c>
      <c r="K146" s="4" t="s">
        <v>634</v>
      </c>
      <c r="L146" s="4" t="s">
        <v>636</v>
      </c>
      <c r="M146" s="4" t="s">
        <v>642</v>
      </c>
      <c r="N146" s="4" t="s">
        <v>645</v>
      </c>
      <c r="O146" s="4" t="s">
        <v>440</v>
      </c>
      <c r="P146" s="4" t="s">
        <v>129</v>
      </c>
      <c r="Q146" s="4" t="str">
        <f t="shared" si="20"/>
        <v>1.5KE15A Transient Voltage Suppressors</v>
      </c>
      <c r="R146" t="str">
        <f t="shared" ca="1" si="22"/>
        <v>C:\Altium Libraries\Discrete Semiconductors Library\DataSheet\1.5KE series(STM).pdf</v>
      </c>
      <c r="S146" s="7" t="str">
        <f t="shared" si="21"/>
        <v>TVS DIODE 1.5KE15A (15 V, 1.5 kW, DO-201AD Unidirectional (600mil), STM)</v>
      </c>
    </row>
    <row r="147" spans="1:19" x14ac:dyDescent="0.35">
      <c r="A147" s="4" t="s">
        <v>408</v>
      </c>
      <c r="B147" s="4" t="s">
        <v>441</v>
      </c>
      <c r="C147" s="4" t="str">
        <f t="shared" si="23"/>
        <v>18 V</v>
      </c>
      <c r="D147" s="4" t="s">
        <v>54</v>
      </c>
      <c r="E147" s="4" t="s">
        <v>934</v>
      </c>
      <c r="F147" s="5" t="str">
        <f t="shared" si="19"/>
        <v>1.5KE18A (18 V, 1.5 kW, DO-201AD Unidirectional (600mil))</v>
      </c>
      <c r="G147" s="6" t="s">
        <v>22</v>
      </c>
      <c r="H147" s="4" t="s">
        <v>130</v>
      </c>
      <c r="I147" s="6" t="s">
        <v>21</v>
      </c>
      <c r="J147" s="4" t="s">
        <v>523</v>
      </c>
      <c r="K147" s="4" t="s">
        <v>634</v>
      </c>
      <c r="L147" s="4" t="s">
        <v>636</v>
      </c>
      <c r="M147" s="4" t="s">
        <v>642</v>
      </c>
      <c r="N147" s="4" t="s">
        <v>645</v>
      </c>
      <c r="O147" s="4" t="s">
        <v>441</v>
      </c>
      <c r="P147" s="4" t="s">
        <v>129</v>
      </c>
      <c r="Q147" s="4" t="str">
        <f t="shared" si="20"/>
        <v>1.5KE18A Transient Voltage Suppressors</v>
      </c>
      <c r="R147" t="str">
        <f t="shared" ca="1" si="22"/>
        <v>C:\Altium Libraries\Discrete Semiconductors Library\DataSheet\1.5KE series(STM).pdf</v>
      </c>
      <c r="S147" s="7" t="str">
        <f t="shared" si="21"/>
        <v>TVS DIODE 1.5KE18A (18 V, 1.5 kW, DO-201AD Unidirectional (600mil), STM)</v>
      </c>
    </row>
    <row r="148" spans="1:19" x14ac:dyDescent="0.35">
      <c r="A148" s="4" t="s">
        <v>409</v>
      </c>
      <c r="B148" s="4" t="s">
        <v>442</v>
      </c>
      <c r="C148" s="4" t="str">
        <f t="shared" si="23"/>
        <v>22 V</v>
      </c>
      <c r="D148" s="4" t="s">
        <v>54</v>
      </c>
      <c r="E148" s="4" t="s">
        <v>934</v>
      </c>
      <c r="F148" s="5" t="str">
        <f t="shared" si="19"/>
        <v>1.5KE22A (22 V, 1.5 kW, DO-201AD Unidirectional (600mil))</v>
      </c>
      <c r="G148" s="6" t="s">
        <v>22</v>
      </c>
      <c r="H148" s="4" t="s">
        <v>130</v>
      </c>
      <c r="I148" s="6" t="s">
        <v>21</v>
      </c>
      <c r="J148" s="4" t="s">
        <v>523</v>
      </c>
      <c r="K148" s="4" t="s">
        <v>634</v>
      </c>
      <c r="L148" s="4" t="s">
        <v>636</v>
      </c>
      <c r="M148" s="4" t="s">
        <v>642</v>
      </c>
      <c r="N148" s="4" t="s">
        <v>645</v>
      </c>
      <c r="O148" s="4" t="s">
        <v>442</v>
      </c>
      <c r="P148" s="4" t="s">
        <v>129</v>
      </c>
      <c r="Q148" s="4" t="str">
        <f t="shared" si="20"/>
        <v>1.5KE22A Transient Voltage Suppressors</v>
      </c>
      <c r="R148" t="str">
        <f t="shared" ca="1" si="22"/>
        <v>C:\Altium Libraries\Discrete Semiconductors Library\DataSheet\1.5KE series(STM).pdf</v>
      </c>
      <c r="S148" s="7" t="str">
        <f t="shared" si="21"/>
        <v>TVS DIODE 1.5KE22A (22 V, 1.5 kW, DO-201AD Unidirectional (600mil), STM)</v>
      </c>
    </row>
    <row r="149" spans="1:19" x14ac:dyDescent="0.35">
      <c r="A149" s="4" t="s">
        <v>410</v>
      </c>
      <c r="B149" s="4" t="s">
        <v>443</v>
      </c>
      <c r="C149" s="4" t="str">
        <f t="shared" si="23"/>
        <v>24 V</v>
      </c>
      <c r="D149" s="4" t="s">
        <v>54</v>
      </c>
      <c r="E149" s="4" t="s">
        <v>934</v>
      </c>
      <c r="F149" s="5" t="str">
        <f t="shared" si="19"/>
        <v>1.5KE24A (24 V, 1.5 kW, DO-201AD Unidirectional (600mil))</v>
      </c>
      <c r="G149" s="6" t="s">
        <v>22</v>
      </c>
      <c r="H149" s="4" t="s">
        <v>130</v>
      </c>
      <c r="I149" s="6" t="s">
        <v>21</v>
      </c>
      <c r="J149" s="4" t="s">
        <v>523</v>
      </c>
      <c r="K149" s="4" t="s">
        <v>634</v>
      </c>
      <c r="L149" s="4" t="s">
        <v>636</v>
      </c>
      <c r="M149" s="4" t="s">
        <v>642</v>
      </c>
      <c r="N149" s="4" t="s">
        <v>645</v>
      </c>
      <c r="O149" s="4" t="s">
        <v>443</v>
      </c>
      <c r="P149" s="4" t="s">
        <v>129</v>
      </c>
      <c r="Q149" s="4" t="str">
        <f t="shared" si="20"/>
        <v>1.5KE24A Transient Voltage Suppressors</v>
      </c>
      <c r="R149" t="str">
        <f t="shared" ca="1" si="22"/>
        <v>C:\Altium Libraries\Discrete Semiconductors Library\DataSheet\1.5KE series(STM).pdf</v>
      </c>
      <c r="S149" s="7" t="str">
        <f t="shared" si="21"/>
        <v>TVS DIODE 1.5KE24A (24 V, 1.5 kW, DO-201AD Unidirectional (600mil), STM)</v>
      </c>
    </row>
    <row r="150" spans="1:19" x14ac:dyDescent="0.35">
      <c r="A150" s="4" t="s">
        <v>411</v>
      </c>
      <c r="B150" s="4" t="s">
        <v>444</v>
      </c>
      <c r="C150" s="4" t="str">
        <f t="shared" si="23"/>
        <v>27 V</v>
      </c>
      <c r="D150" s="4" t="s">
        <v>54</v>
      </c>
      <c r="E150" s="4" t="s">
        <v>934</v>
      </c>
      <c r="F150" s="5" t="str">
        <f t="shared" si="19"/>
        <v>1.5KE27A (27 V, 1.5 kW, DO-201AD Unidirectional (600mil))</v>
      </c>
      <c r="G150" s="6" t="s">
        <v>22</v>
      </c>
      <c r="H150" s="4" t="s">
        <v>130</v>
      </c>
      <c r="I150" s="6" t="s">
        <v>21</v>
      </c>
      <c r="J150" s="4" t="s">
        <v>523</v>
      </c>
      <c r="K150" s="4" t="s">
        <v>634</v>
      </c>
      <c r="L150" s="4" t="s">
        <v>636</v>
      </c>
      <c r="M150" s="4" t="s">
        <v>642</v>
      </c>
      <c r="N150" s="4" t="s">
        <v>645</v>
      </c>
      <c r="O150" s="4" t="s">
        <v>444</v>
      </c>
      <c r="P150" s="4" t="s">
        <v>129</v>
      </c>
      <c r="Q150" s="4" t="str">
        <f t="shared" si="20"/>
        <v>1.5KE27A Transient Voltage Suppressors</v>
      </c>
      <c r="R150" t="str">
        <f t="shared" ca="1" si="22"/>
        <v>C:\Altium Libraries\Discrete Semiconductors Library\DataSheet\1.5KE series(STM).pdf</v>
      </c>
      <c r="S150" s="7" t="str">
        <f t="shared" si="21"/>
        <v>TVS DIODE 1.5KE27A (27 V, 1.5 kW, DO-201AD Unidirectional (600mil), STM)</v>
      </c>
    </row>
    <row r="151" spans="1:19" x14ac:dyDescent="0.35">
      <c r="A151" s="4" t="s">
        <v>412</v>
      </c>
      <c r="B151" s="4" t="s">
        <v>445</v>
      </c>
      <c r="C151" s="4" t="str">
        <f t="shared" si="23"/>
        <v>30 V</v>
      </c>
      <c r="D151" s="4" t="s">
        <v>54</v>
      </c>
      <c r="E151" s="4" t="s">
        <v>934</v>
      </c>
      <c r="F151" s="5" t="str">
        <f t="shared" si="19"/>
        <v>1.5KE30A (30 V, 1.5 kW, DO-201AD Unidirectional (600mil))</v>
      </c>
      <c r="G151" s="6" t="s">
        <v>22</v>
      </c>
      <c r="H151" s="4" t="s">
        <v>130</v>
      </c>
      <c r="I151" s="6" t="s">
        <v>21</v>
      </c>
      <c r="J151" s="4" t="s">
        <v>523</v>
      </c>
      <c r="K151" s="4" t="s">
        <v>634</v>
      </c>
      <c r="L151" s="4" t="s">
        <v>636</v>
      </c>
      <c r="M151" s="4" t="s">
        <v>642</v>
      </c>
      <c r="N151" s="4" t="s">
        <v>645</v>
      </c>
      <c r="O151" s="4" t="s">
        <v>445</v>
      </c>
      <c r="P151" s="4" t="s">
        <v>129</v>
      </c>
      <c r="Q151" s="4" t="str">
        <f t="shared" si="20"/>
        <v>1.5KE30A Transient Voltage Suppressors</v>
      </c>
      <c r="R151" t="str">
        <f t="shared" ca="1" si="22"/>
        <v>C:\Altium Libraries\Discrete Semiconductors Library\DataSheet\1.5KE series(STM).pdf</v>
      </c>
      <c r="S151" s="7" t="str">
        <f t="shared" si="21"/>
        <v>TVS DIODE 1.5KE30A (30 V, 1.5 kW, DO-201AD Unidirectional (600mil), STM)</v>
      </c>
    </row>
    <row r="152" spans="1:19" x14ac:dyDescent="0.35">
      <c r="A152" s="4" t="s">
        <v>413</v>
      </c>
      <c r="B152" s="4" t="s">
        <v>446</v>
      </c>
      <c r="C152" s="4" t="str">
        <f t="shared" si="23"/>
        <v>33 V</v>
      </c>
      <c r="D152" s="4" t="s">
        <v>54</v>
      </c>
      <c r="E152" s="4" t="s">
        <v>934</v>
      </c>
      <c r="F152" s="5" t="str">
        <f t="shared" si="19"/>
        <v>1.5KE33A (33 V, 1.5 kW, DO-201AD Unidirectional (600mil))</v>
      </c>
      <c r="G152" s="6" t="s">
        <v>22</v>
      </c>
      <c r="H152" s="4" t="s">
        <v>130</v>
      </c>
      <c r="I152" s="6" t="s">
        <v>21</v>
      </c>
      <c r="J152" s="4" t="s">
        <v>523</v>
      </c>
      <c r="K152" s="4" t="s">
        <v>634</v>
      </c>
      <c r="L152" s="4" t="s">
        <v>636</v>
      </c>
      <c r="M152" s="4" t="s">
        <v>642</v>
      </c>
      <c r="N152" s="4" t="s">
        <v>645</v>
      </c>
      <c r="O152" s="4" t="s">
        <v>446</v>
      </c>
      <c r="P152" s="4" t="s">
        <v>129</v>
      </c>
      <c r="Q152" s="4" t="str">
        <f t="shared" si="20"/>
        <v>1.5KE33A Transient Voltage Suppressors</v>
      </c>
      <c r="R152" t="str">
        <f t="shared" ca="1" si="22"/>
        <v>C:\Altium Libraries\Discrete Semiconductors Library\DataSheet\1.5KE series(STM).pdf</v>
      </c>
      <c r="S152" s="7" t="str">
        <f t="shared" si="21"/>
        <v>TVS DIODE 1.5KE33A (33 V, 1.5 kW, DO-201AD Unidirectional (600mil), STM)</v>
      </c>
    </row>
    <row r="153" spans="1:19" x14ac:dyDescent="0.35">
      <c r="A153" s="4" t="s">
        <v>414</v>
      </c>
      <c r="B153" s="4" t="s">
        <v>447</v>
      </c>
      <c r="C153" s="4" t="str">
        <f t="shared" si="23"/>
        <v>36 V</v>
      </c>
      <c r="D153" s="4" t="s">
        <v>54</v>
      </c>
      <c r="E153" s="4" t="s">
        <v>934</v>
      </c>
      <c r="F153" s="5" t="str">
        <f t="shared" si="19"/>
        <v>1.5KE36A (36 V, 1.5 kW, DO-201AD Unidirectional (600mil))</v>
      </c>
      <c r="G153" s="6" t="s">
        <v>22</v>
      </c>
      <c r="H153" s="4" t="s">
        <v>130</v>
      </c>
      <c r="I153" s="6" t="s">
        <v>21</v>
      </c>
      <c r="J153" s="4" t="s">
        <v>523</v>
      </c>
      <c r="K153" s="4" t="s">
        <v>634</v>
      </c>
      <c r="L153" s="4" t="s">
        <v>636</v>
      </c>
      <c r="M153" s="4" t="s">
        <v>642</v>
      </c>
      <c r="N153" s="4" t="s">
        <v>645</v>
      </c>
      <c r="O153" s="4" t="s">
        <v>447</v>
      </c>
      <c r="P153" s="4" t="s">
        <v>129</v>
      </c>
      <c r="Q153" s="4" t="str">
        <f t="shared" si="20"/>
        <v>1.5KE36A Transient Voltage Suppressors</v>
      </c>
      <c r="R153" t="str">
        <f t="shared" ca="1" si="22"/>
        <v>C:\Altium Libraries\Discrete Semiconductors Library\DataSheet\1.5KE series(STM).pdf</v>
      </c>
      <c r="S153" s="7" t="str">
        <f t="shared" si="21"/>
        <v>TVS DIODE 1.5KE36A (36 V, 1.5 kW, DO-201AD Unidirectional (600mil), STM)</v>
      </c>
    </row>
    <row r="154" spans="1:19" x14ac:dyDescent="0.35">
      <c r="A154" s="4" t="s">
        <v>415</v>
      </c>
      <c r="B154" s="4" t="s">
        <v>448</v>
      </c>
      <c r="C154" s="4" t="str">
        <f t="shared" si="23"/>
        <v>39 V</v>
      </c>
      <c r="D154" s="4" t="s">
        <v>54</v>
      </c>
      <c r="E154" s="4" t="s">
        <v>934</v>
      </c>
      <c r="F154" s="5" t="str">
        <f t="shared" si="19"/>
        <v>1.5KE39A (39 V, 1.5 kW, DO-201AD Unidirectional (600mil))</v>
      </c>
      <c r="G154" s="6" t="s">
        <v>22</v>
      </c>
      <c r="H154" s="4" t="s">
        <v>130</v>
      </c>
      <c r="I154" s="6" t="s">
        <v>21</v>
      </c>
      <c r="J154" s="4" t="s">
        <v>523</v>
      </c>
      <c r="K154" s="4" t="s">
        <v>634</v>
      </c>
      <c r="L154" s="4" t="s">
        <v>636</v>
      </c>
      <c r="M154" s="4" t="s">
        <v>642</v>
      </c>
      <c r="N154" s="4" t="s">
        <v>645</v>
      </c>
      <c r="O154" s="4" t="s">
        <v>448</v>
      </c>
      <c r="P154" s="4" t="s">
        <v>129</v>
      </c>
      <c r="Q154" s="4" t="str">
        <f t="shared" si="20"/>
        <v>1.5KE39A Transient Voltage Suppressors</v>
      </c>
      <c r="R154" t="str">
        <f t="shared" ca="1" si="22"/>
        <v>C:\Altium Libraries\Discrete Semiconductors Library\DataSheet\1.5KE series(STM).pdf</v>
      </c>
      <c r="S154" s="7" t="str">
        <f t="shared" si="21"/>
        <v>TVS DIODE 1.5KE39A (39 V, 1.5 kW, DO-201AD Unidirectional (600mil), STM)</v>
      </c>
    </row>
    <row r="155" spans="1:19" x14ac:dyDescent="0.35">
      <c r="A155" s="4" t="s">
        <v>416</v>
      </c>
      <c r="B155" s="4" t="s">
        <v>449</v>
      </c>
      <c r="C155" s="4" t="str">
        <f t="shared" si="23"/>
        <v>47 V</v>
      </c>
      <c r="D155" s="4" t="s">
        <v>54</v>
      </c>
      <c r="E155" s="4" t="s">
        <v>934</v>
      </c>
      <c r="F155" s="5" t="str">
        <f t="shared" si="19"/>
        <v>1.5KE47A (47 V, 1.5 kW, DO-201AD Unidirectional (600mil))</v>
      </c>
      <c r="G155" s="6" t="s">
        <v>22</v>
      </c>
      <c r="H155" s="4" t="s">
        <v>130</v>
      </c>
      <c r="I155" s="6" t="s">
        <v>21</v>
      </c>
      <c r="J155" s="4" t="s">
        <v>523</v>
      </c>
      <c r="K155" s="4" t="s">
        <v>634</v>
      </c>
      <c r="L155" s="4" t="s">
        <v>636</v>
      </c>
      <c r="M155" s="4" t="s">
        <v>642</v>
      </c>
      <c r="N155" s="4" t="s">
        <v>645</v>
      </c>
      <c r="O155" s="4" t="s">
        <v>449</v>
      </c>
      <c r="P155" s="4" t="s">
        <v>129</v>
      </c>
      <c r="Q155" s="4" t="str">
        <f t="shared" si="20"/>
        <v>1.5KE47A Transient Voltage Suppressors</v>
      </c>
      <c r="R155" t="str">
        <f t="shared" ca="1" si="22"/>
        <v>C:\Altium Libraries\Discrete Semiconductors Library\DataSheet\1.5KE series(STM).pdf</v>
      </c>
      <c r="S155" s="7" t="str">
        <f t="shared" si="21"/>
        <v>TVS DIODE 1.5KE47A (47 V, 1.5 kW, DO-201AD Unidirectional (600mil), STM)</v>
      </c>
    </row>
    <row r="156" spans="1:19" x14ac:dyDescent="0.35">
      <c r="A156" s="4" t="s">
        <v>417</v>
      </c>
      <c r="B156" s="4" t="s">
        <v>450</v>
      </c>
      <c r="C156" s="4" t="str">
        <f t="shared" si="23"/>
        <v>56 V</v>
      </c>
      <c r="D156" s="4" t="s">
        <v>54</v>
      </c>
      <c r="E156" s="4" t="s">
        <v>934</v>
      </c>
      <c r="F156" s="5" t="str">
        <f t="shared" si="19"/>
        <v>1.5KE56A (56 V, 1.5 kW, DO-201AD Unidirectional (600mil))</v>
      </c>
      <c r="G156" s="6" t="s">
        <v>22</v>
      </c>
      <c r="H156" s="4" t="s">
        <v>130</v>
      </c>
      <c r="I156" s="6" t="s">
        <v>21</v>
      </c>
      <c r="J156" s="4" t="s">
        <v>523</v>
      </c>
      <c r="K156" s="4" t="s">
        <v>634</v>
      </c>
      <c r="L156" s="4" t="s">
        <v>636</v>
      </c>
      <c r="M156" s="4" t="s">
        <v>642</v>
      </c>
      <c r="N156" s="4" t="s">
        <v>645</v>
      </c>
      <c r="O156" s="4" t="s">
        <v>450</v>
      </c>
      <c r="P156" s="4" t="s">
        <v>129</v>
      </c>
      <c r="Q156" s="4" t="str">
        <f t="shared" si="20"/>
        <v>1.5KE56A Transient Voltage Suppressors</v>
      </c>
      <c r="R156" t="str">
        <f t="shared" ca="1" si="22"/>
        <v>C:\Altium Libraries\Discrete Semiconductors Library\DataSheet\1.5KE series(STM).pdf</v>
      </c>
      <c r="S156" s="7" t="str">
        <f t="shared" si="21"/>
        <v>TVS DIODE 1.5KE56A (56 V, 1.5 kW, DO-201AD Unidirectional (600mil), STM)</v>
      </c>
    </row>
    <row r="157" spans="1:19" x14ac:dyDescent="0.35">
      <c r="A157" s="4" t="s">
        <v>418</v>
      </c>
      <c r="B157" s="4" t="s">
        <v>451</v>
      </c>
      <c r="C157" s="4" t="str">
        <f t="shared" si="23"/>
        <v>62 V</v>
      </c>
      <c r="D157" s="4" t="s">
        <v>54</v>
      </c>
      <c r="E157" s="4" t="s">
        <v>934</v>
      </c>
      <c r="F157" s="5" t="str">
        <f t="shared" si="19"/>
        <v>1.5KE62A (62 V, 1.5 kW, DO-201AD Unidirectional (600mil))</v>
      </c>
      <c r="G157" s="6" t="s">
        <v>22</v>
      </c>
      <c r="H157" s="4" t="s">
        <v>130</v>
      </c>
      <c r="I157" s="6" t="s">
        <v>21</v>
      </c>
      <c r="J157" s="4" t="s">
        <v>523</v>
      </c>
      <c r="K157" s="4" t="s">
        <v>634</v>
      </c>
      <c r="L157" s="4" t="s">
        <v>636</v>
      </c>
      <c r="M157" s="4" t="s">
        <v>642</v>
      </c>
      <c r="N157" s="4" t="s">
        <v>645</v>
      </c>
      <c r="O157" s="4" t="s">
        <v>451</v>
      </c>
      <c r="P157" s="4" t="s">
        <v>129</v>
      </c>
      <c r="Q157" s="4" t="str">
        <f t="shared" si="20"/>
        <v>1.5KE62A Transient Voltage Suppressors</v>
      </c>
      <c r="R157" t="str">
        <f t="shared" ca="1" si="22"/>
        <v>C:\Altium Libraries\Discrete Semiconductors Library\DataSheet\1.5KE series(STM).pdf</v>
      </c>
      <c r="S157" s="7" t="str">
        <f t="shared" si="21"/>
        <v>TVS DIODE 1.5KE62A (62 V, 1.5 kW, DO-201AD Unidirectional (600mil), STM)</v>
      </c>
    </row>
    <row r="158" spans="1:19" x14ac:dyDescent="0.35">
      <c r="A158" s="4" t="s">
        <v>419</v>
      </c>
      <c r="B158" s="4" t="s">
        <v>452</v>
      </c>
      <c r="C158" s="4" t="str">
        <f t="shared" si="23"/>
        <v>68 V</v>
      </c>
      <c r="D158" s="4" t="s">
        <v>54</v>
      </c>
      <c r="E158" s="4" t="s">
        <v>934</v>
      </c>
      <c r="F158" s="5" t="str">
        <f t="shared" si="19"/>
        <v>1.5KE68A (68 V, 1.5 kW, DO-201AD Unidirectional (600mil))</v>
      </c>
      <c r="G158" s="6" t="s">
        <v>22</v>
      </c>
      <c r="H158" s="4" t="s">
        <v>130</v>
      </c>
      <c r="I158" s="6" t="s">
        <v>21</v>
      </c>
      <c r="J158" s="4" t="s">
        <v>523</v>
      </c>
      <c r="K158" s="4" t="s">
        <v>634</v>
      </c>
      <c r="L158" s="4" t="s">
        <v>636</v>
      </c>
      <c r="M158" s="4" t="s">
        <v>642</v>
      </c>
      <c r="N158" s="4" t="s">
        <v>645</v>
      </c>
      <c r="O158" s="4" t="s">
        <v>452</v>
      </c>
      <c r="P158" s="4" t="s">
        <v>129</v>
      </c>
      <c r="Q158" s="4" t="str">
        <f t="shared" si="20"/>
        <v>1.5KE68A Transient Voltage Suppressors</v>
      </c>
      <c r="R158" t="str">
        <f t="shared" ca="1" si="22"/>
        <v>C:\Altium Libraries\Discrete Semiconductors Library\DataSheet\1.5KE series(STM).pdf</v>
      </c>
      <c r="S158" s="7" t="str">
        <f t="shared" si="21"/>
        <v>TVS DIODE 1.5KE68A (68 V, 1.5 kW, DO-201AD Unidirectional (600mil), STM)</v>
      </c>
    </row>
    <row r="159" spans="1:19" x14ac:dyDescent="0.35">
      <c r="A159" s="4" t="s">
        <v>420</v>
      </c>
      <c r="B159" s="4" t="s">
        <v>453</v>
      </c>
      <c r="C159" s="4" t="str">
        <f t="shared" si="23"/>
        <v>82 V</v>
      </c>
      <c r="D159" s="4" t="s">
        <v>54</v>
      </c>
      <c r="E159" s="4" t="s">
        <v>934</v>
      </c>
      <c r="F159" s="5" t="str">
        <f t="shared" si="19"/>
        <v>1.5KE82A (82 V, 1.5 kW, DO-201AD Unidirectional (600mil))</v>
      </c>
      <c r="G159" s="6" t="s">
        <v>22</v>
      </c>
      <c r="H159" s="4" t="s">
        <v>130</v>
      </c>
      <c r="I159" s="6" t="s">
        <v>21</v>
      </c>
      <c r="J159" s="4" t="s">
        <v>523</v>
      </c>
      <c r="K159" s="4" t="s">
        <v>634</v>
      </c>
      <c r="L159" s="4" t="s">
        <v>636</v>
      </c>
      <c r="M159" s="4" t="s">
        <v>642</v>
      </c>
      <c r="N159" s="4" t="s">
        <v>645</v>
      </c>
      <c r="O159" s="4" t="s">
        <v>453</v>
      </c>
      <c r="P159" s="4" t="s">
        <v>129</v>
      </c>
      <c r="Q159" s="4" t="str">
        <f t="shared" si="20"/>
        <v>1.5KE82A Transient Voltage Suppressors</v>
      </c>
      <c r="R159" t="str">
        <f t="shared" ca="1" si="22"/>
        <v>C:\Altium Libraries\Discrete Semiconductors Library\DataSheet\1.5KE series(STM).pdf</v>
      </c>
      <c r="S159" s="7" t="str">
        <f t="shared" si="21"/>
        <v>TVS DIODE 1.5KE82A (82 V, 1.5 kW, DO-201AD Unidirectional (600mil), STM)</v>
      </c>
    </row>
    <row r="160" spans="1:19" x14ac:dyDescent="0.35">
      <c r="A160" s="4" t="s">
        <v>421</v>
      </c>
      <c r="B160" s="4" t="s">
        <v>454</v>
      </c>
      <c r="C160" s="4" t="str">
        <f>CONCATENATE(MID(B160,6,3)," V")</f>
        <v>100 V</v>
      </c>
      <c r="D160" s="4" t="s">
        <v>54</v>
      </c>
      <c r="E160" s="4" t="s">
        <v>934</v>
      </c>
      <c r="F160" s="5" t="str">
        <f t="shared" si="19"/>
        <v>1.5KE100A (100 V, 1.5 kW, DO-201AD Unidirectional (600mil))</v>
      </c>
      <c r="G160" s="6" t="s">
        <v>22</v>
      </c>
      <c r="H160" s="4" t="s">
        <v>130</v>
      </c>
      <c r="I160" s="6" t="s">
        <v>21</v>
      </c>
      <c r="J160" s="4" t="s">
        <v>523</v>
      </c>
      <c r="K160" s="4" t="s">
        <v>634</v>
      </c>
      <c r="L160" s="4" t="s">
        <v>636</v>
      </c>
      <c r="M160" s="4" t="s">
        <v>642</v>
      </c>
      <c r="N160" s="4" t="s">
        <v>645</v>
      </c>
      <c r="O160" s="4" t="s">
        <v>454</v>
      </c>
      <c r="P160" s="4" t="s">
        <v>129</v>
      </c>
      <c r="Q160" s="4" t="str">
        <f t="shared" si="20"/>
        <v>1.5KE100A Transient Voltage Suppressors</v>
      </c>
      <c r="R160" t="str">
        <f t="shared" ca="1" si="22"/>
        <v>C:\Altium Libraries\Discrete Semiconductors Library\DataSheet\1.5KE series(STM).pdf</v>
      </c>
      <c r="S160" s="7" t="str">
        <f t="shared" si="21"/>
        <v>TVS DIODE 1.5KE100A (100 V, 1.5 kW, DO-201AD Unidirectional (600mil), STM)</v>
      </c>
    </row>
    <row r="161" spans="1:19" x14ac:dyDescent="0.35">
      <c r="A161" s="4" t="s">
        <v>422</v>
      </c>
      <c r="B161" s="4" t="s">
        <v>455</v>
      </c>
      <c r="C161" s="4" t="str">
        <f t="shared" ref="C161:C170" si="24">CONCATENATE(MID(B161,6,3)," V")</f>
        <v>120 V</v>
      </c>
      <c r="D161" s="4" t="s">
        <v>54</v>
      </c>
      <c r="E161" s="4" t="s">
        <v>934</v>
      </c>
      <c r="F161" s="5" t="str">
        <f t="shared" si="19"/>
        <v>1.5KE120A (120 V, 1.5 kW, DO-201AD Unidirectional (600mil))</v>
      </c>
      <c r="G161" s="6" t="s">
        <v>22</v>
      </c>
      <c r="H161" s="4" t="s">
        <v>130</v>
      </c>
      <c r="I161" s="6" t="s">
        <v>21</v>
      </c>
      <c r="J161" s="4" t="s">
        <v>523</v>
      </c>
      <c r="K161" s="4" t="s">
        <v>634</v>
      </c>
      <c r="L161" s="4" t="s">
        <v>636</v>
      </c>
      <c r="M161" s="4" t="s">
        <v>642</v>
      </c>
      <c r="N161" s="4" t="s">
        <v>645</v>
      </c>
      <c r="O161" s="4" t="s">
        <v>455</v>
      </c>
      <c r="P161" s="4" t="s">
        <v>129</v>
      </c>
      <c r="Q161" s="4" t="str">
        <f t="shared" si="20"/>
        <v>1.5KE120A Transient Voltage Suppressors</v>
      </c>
      <c r="R161" t="str">
        <f t="shared" ca="1" si="22"/>
        <v>C:\Altium Libraries\Discrete Semiconductors Library\DataSheet\1.5KE series(STM).pdf</v>
      </c>
      <c r="S161" s="7" t="str">
        <f t="shared" si="21"/>
        <v>TVS DIODE 1.5KE120A (120 V, 1.5 kW, DO-201AD Unidirectional (600mil), STM)</v>
      </c>
    </row>
    <row r="162" spans="1:19" x14ac:dyDescent="0.35">
      <c r="A162" s="4" t="s">
        <v>423</v>
      </c>
      <c r="B162" s="4" t="s">
        <v>456</v>
      </c>
      <c r="C162" s="4" t="str">
        <f t="shared" si="24"/>
        <v>150 V</v>
      </c>
      <c r="D162" s="4" t="s">
        <v>54</v>
      </c>
      <c r="E162" s="4" t="s">
        <v>934</v>
      </c>
      <c r="F162" s="5" t="str">
        <f t="shared" si="19"/>
        <v>1.5KE150A (150 V, 1.5 kW, DO-201AD Unidirectional (600mil))</v>
      </c>
      <c r="G162" s="6" t="s">
        <v>22</v>
      </c>
      <c r="H162" s="4" t="s">
        <v>130</v>
      </c>
      <c r="I162" s="6" t="s">
        <v>21</v>
      </c>
      <c r="J162" s="4" t="s">
        <v>523</v>
      </c>
      <c r="K162" s="4" t="s">
        <v>634</v>
      </c>
      <c r="L162" s="4" t="s">
        <v>636</v>
      </c>
      <c r="M162" s="4" t="s">
        <v>642</v>
      </c>
      <c r="N162" s="4" t="s">
        <v>645</v>
      </c>
      <c r="O162" s="4" t="s">
        <v>456</v>
      </c>
      <c r="P162" s="4" t="s">
        <v>129</v>
      </c>
      <c r="Q162" s="4" t="str">
        <f t="shared" si="20"/>
        <v>1.5KE150A Transient Voltage Suppressors</v>
      </c>
      <c r="R162" t="str">
        <f t="shared" ca="1" si="22"/>
        <v>C:\Altium Libraries\Discrete Semiconductors Library\DataSheet\1.5KE series(STM).pdf</v>
      </c>
      <c r="S162" s="7" t="str">
        <f t="shared" si="21"/>
        <v>TVS DIODE 1.5KE150A (150 V, 1.5 kW, DO-201AD Unidirectional (600mil), STM)</v>
      </c>
    </row>
    <row r="163" spans="1:19" x14ac:dyDescent="0.35">
      <c r="A163" s="4" t="s">
        <v>424</v>
      </c>
      <c r="B163" s="4" t="s">
        <v>457</v>
      </c>
      <c r="C163" s="4" t="str">
        <f t="shared" si="24"/>
        <v>180 V</v>
      </c>
      <c r="D163" s="4" t="s">
        <v>54</v>
      </c>
      <c r="E163" s="4" t="s">
        <v>934</v>
      </c>
      <c r="F163" s="5" t="str">
        <f t="shared" si="19"/>
        <v>1.5KE180A (180 V, 1.5 kW, DO-201AD Unidirectional (600mil))</v>
      </c>
      <c r="G163" s="6" t="s">
        <v>22</v>
      </c>
      <c r="H163" s="4" t="s">
        <v>130</v>
      </c>
      <c r="I163" s="6" t="s">
        <v>21</v>
      </c>
      <c r="J163" s="4" t="s">
        <v>523</v>
      </c>
      <c r="K163" s="4" t="s">
        <v>634</v>
      </c>
      <c r="L163" s="4" t="s">
        <v>636</v>
      </c>
      <c r="M163" s="4" t="s">
        <v>642</v>
      </c>
      <c r="N163" s="4" t="s">
        <v>645</v>
      </c>
      <c r="O163" s="4" t="s">
        <v>457</v>
      </c>
      <c r="P163" s="4" t="s">
        <v>129</v>
      </c>
      <c r="Q163" s="4" t="str">
        <f t="shared" si="20"/>
        <v>1.5KE180A Transient Voltage Suppressors</v>
      </c>
      <c r="R163" t="str">
        <f t="shared" ca="1" si="22"/>
        <v>C:\Altium Libraries\Discrete Semiconductors Library\DataSheet\1.5KE series(STM).pdf</v>
      </c>
      <c r="S163" s="7" t="str">
        <f t="shared" si="21"/>
        <v>TVS DIODE 1.5KE180A (180 V, 1.5 kW, DO-201AD Unidirectional (600mil), STM)</v>
      </c>
    </row>
    <row r="164" spans="1:19" x14ac:dyDescent="0.35">
      <c r="A164" s="4" t="s">
        <v>425</v>
      </c>
      <c r="B164" s="4" t="s">
        <v>458</v>
      </c>
      <c r="C164" s="4" t="str">
        <f t="shared" si="24"/>
        <v>200 V</v>
      </c>
      <c r="D164" s="4" t="s">
        <v>54</v>
      </c>
      <c r="E164" s="4" t="s">
        <v>934</v>
      </c>
      <c r="F164" s="5" t="str">
        <f t="shared" si="19"/>
        <v>1.5KE200A (200 V, 1.5 kW, DO-201AD Unidirectional (600mil))</v>
      </c>
      <c r="G164" s="6" t="s">
        <v>22</v>
      </c>
      <c r="H164" s="4" t="s">
        <v>130</v>
      </c>
      <c r="I164" s="6" t="s">
        <v>21</v>
      </c>
      <c r="J164" s="4" t="s">
        <v>523</v>
      </c>
      <c r="K164" s="4" t="s">
        <v>634</v>
      </c>
      <c r="L164" s="4" t="s">
        <v>636</v>
      </c>
      <c r="M164" s="4" t="s">
        <v>642</v>
      </c>
      <c r="N164" s="4" t="s">
        <v>645</v>
      </c>
      <c r="O164" s="4" t="s">
        <v>458</v>
      </c>
      <c r="P164" s="4" t="s">
        <v>129</v>
      </c>
      <c r="Q164" s="4" t="str">
        <f t="shared" si="20"/>
        <v>1.5KE200A Transient Voltage Suppressors</v>
      </c>
      <c r="R164" t="str">
        <f t="shared" ca="1" si="22"/>
        <v>C:\Altium Libraries\Discrete Semiconductors Library\DataSheet\1.5KE series(STM).pdf</v>
      </c>
      <c r="S164" s="7" t="str">
        <f t="shared" si="21"/>
        <v>TVS DIODE 1.5KE200A (200 V, 1.5 kW, DO-201AD Unidirectional (600mil), STM)</v>
      </c>
    </row>
    <row r="165" spans="1:19" x14ac:dyDescent="0.35">
      <c r="A165" s="4" t="s">
        <v>426</v>
      </c>
      <c r="B165" s="4" t="s">
        <v>459</v>
      </c>
      <c r="C165" s="4" t="str">
        <f t="shared" si="24"/>
        <v>220 V</v>
      </c>
      <c r="D165" s="4" t="s">
        <v>54</v>
      </c>
      <c r="E165" s="4" t="s">
        <v>934</v>
      </c>
      <c r="F165" s="5" t="str">
        <f t="shared" si="19"/>
        <v>1.5KE220A (220 V, 1.5 kW, DO-201AD Unidirectional (600mil))</v>
      </c>
      <c r="G165" s="6" t="s">
        <v>22</v>
      </c>
      <c r="H165" s="4" t="s">
        <v>130</v>
      </c>
      <c r="I165" s="6" t="s">
        <v>21</v>
      </c>
      <c r="J165" s="4" t="s">
        <v>523</v>
      </c>
      <c r="K165" s="4" t="s">
        <v>634</v>
      </c>
      <c r="L165" s="4" t="s">
        <v>636</v>
      </c>
      <c r="M165" s="4" t="s">
        <v>642</v>
      </c>
      <c r="N165" s="4" t="s">
        <v>645</v>
      </c>
      <c r="O165" s="4" t="s">
        <v>459</v>
      </c>
      <c r="P165" s="4" t="s">
        <v>129</v>
      </c>
      <c r="Q165" s="4" t="str">
        <f t="shared" si="20"/>
        <v>1.5KE220A Transient Voltage Suppressors</v>
      </c>
      <c r="R165" t="str">
        <f t="shared" ca="1" si="22"/>
        <v>C:\Altium Libraries\Discrete Semiconductors Library\DataSheet\1.5KE series(STM).pdf</v>
      </c>
      <c r="S165" s="7" t="str">
        <f t="shared" si="21"/>
        <v>TVS DIODE 1.5KE220A (220 V, 1.5 kW, DO-201AD Unidirectional (600mil), STM)</v>
      </c>
    </row>
    <row r="166" spans="1:19" x14ac:dyDescent="0.35">
      <c r="A166" s="4" t="s">
        <v>427</v>
      </c>
      <c r="B166" s="4" t="s">
        <v>460</v>
      </c>
      <c r="C166" s="4" t="str">
        <f t="shared" si="24"/>
        <v>250 V</v>
      </c>
      <c r="D166" s="4" t="s">
        <v>54</v>
      </c>
      <c r="E166" s="4" t="s">
        <v>934</v>
      </c>
      <c r="F166" s="5" t="str">
        <f t="shared" si="19"/>
        <v>1.5KE250A (250 V, 1.5 kW, DO-201AD Unidirectional (600mil))</v>
      </c>
      <c r="G166" s="6" t="s">
        <v>22</v>
      </c>
      <c r="H166" s="4" t="s">
        <v>130</v>
      </c>
      <c r="I166" s="6" t="s">
        <v>21</v>
      </c>
      <c r="J166" s="4" t="s">
        <v>523</v>
      </c>
      <c r="K166" s="4" t="s">
        <v>634</v>
      </c>
      <c r="L166" s="4" t="s">
        <v>636</v>
      </c>
      <c r="M166" s="4" t="s">
        <v>642</v>
      </c>
      <c r="N166" s="4" t="s">
        <v>645</v>
      </c>
      <c r="O166" s="4" t="s">
        <v>460</v>
      </c>
      <c r="P166" s="4" t="s">
        <v>129</v>
      </c>
      <c r="Q166" s="4" t="str">
        <f t="shared" si="20"/>
        <v>1.5KE250A Transient Voltage Suppressors</v>
      </c>
      <c r="R166" t="str">
        <f t="shared" ca="1" si="22"/>
        <v>C:\Altium Libraries\Discrete Semiconductors Library\DataSheet\1.5KE series(STM).pdf</v>
      </c>
      <c r="S166" s="7" t="str">
        <f t="shared" si="21"/>
        <v>TVS DIODE 1.5KE250A (250 V, 1.5 kW, DO-201AD Unidirectional (600mil), STM)</v>
      </c>
    </row>
    <row r="167" spans="1:19" x14ac:dyDescent="0.35">
      <c r="A167" s="4" t="s">
        <v>428</v>
      </c>
      <c r="B167" s="4" t="s">
        <v>461</v>
      </c>
      <c r="C167" s="4" t="str">
        <f t="shared" si="24"/>
        <v>300 V</v>
      </c>
      <c r="D167" s="4" t="s">
        <v>54</v>
      </c>
      <c r="E167" s="4" t="s">
        <v>934</v>
      </c>
      <c r="F167" s="5" t="str">
        <f t="shared" si="19"/>
        <v>1.5KE300A (300 V, 1.5 kW, DO-201AD Unidirectional (600mil))</v>
      </c>
      <c r="G167" s="6" t="s">
        <v>22</v>
      </c>
      <c r="H167" s="4" t="s">
        <v>130</v>
      </c>
      <c r="I167" s="6" t="s">
        <v>21</v>
      </c>
      <c r="J167" s="4" t="s">
        <v>523</v>
      </c>
      <c r="K167" s="4" t="s">
        <v>634</v>
      </c>
      <c r="L167" s="4" t="s">
        <v>636</v>
      </c>
      <c r="M167" s="4" t="s">
        <v>642</v>
      </c>
      <c r="N167" s="4" t="s">
        <v>645</v>
      </c>
      <c r="O167" s="4" t="s">
        <v>461</v>
      </c>
      <c r="P167" s="4" t="s">
        <v>129</v>
      </c>
      <c r="Q167" s="4" t="str">
        <f t="shared" si="20"/>
        <v>1.5KE300A Transient Voltage Suppressors</v>
      </c>
      <c r="R167" t="str">
        <f t="shared" ca="1" si="22"/>
        <v>C:\Altium Libraries\Discrete Semiconductors Library\DataSheet\1.5KE series(STM).pdf</v>
      </c>
      <c r="S167" s="7" t="str">
        <f t="shared" si="21"/>
        <v>TVS DIODE 1.5KE300A (300 V, 1.5 kW, DO-201AD Unidirectional (600mil), STM)</v>
      </c>
    </row>
    <row r="168" spans="1:19" x14ac:dyDescent="0.35">
      <c r="A168" s="4" t="s">
        <v>429</v>
      </c>
      <c r="B168" s="4" t="s">
        <v>462</v>
      </c>
      <c r="C168" s="4" t="str">
        <f t="shared" si="24"/>
        <v>350 V</v>
      </c>
      <c r="D168" s="4" t="s">
        <v>54</v>
      </c>
      <c r="E168" s="4" t="s">
        <v>934</v>
      </c>
      <c r="F168" s="5" t="str">
        <f t="shared" si="19"/>
        <v>1.5KE350A (350 V, 1.5 kW, DO-201AD Unidirectional (600mil))</v>
      </c>
      <c r="G168" s="6" t="s">
        <v>22</v>
      </c>
      <c r="H168" s="4" t="s">
        <v>130</v>
      </c>
      <c r="I168" s="6" t="s">
        <v>21</v>
      </c>
      <c r="J168" s="4" t="s">
        <v>523</v>
      </c>
      <c r="K168" s="4" t="s">
        <v>634</v>
      </c>
      <c r="L168" s="4" t="s">
        <v>636</v>
      </c>
      <c r="M168" s="4" t="s">
        <v>642</v>
      </c>
      <c r="N168" s="4" t="s">
        <v>645</v>
      </c>
      <c r="O168" s="4" t="s">
        <v>462</v>
      </c>
      <c r="P168" s="4" t="s">
        <v>129</v>
      </c>
      <c r="Q168" s="4" t="str">
        <f t="shared" si="20"/>
        <v>1.5KE350A Transient Voltage Suppressors</v>
      </c>
      <c r="R168" t="str">
        <f t="shared" ca="1" si="22"/>
        <v>C:\Altium Libraries\Discrete Semiconductors Library\DataSheet\1.5KE series(STM).pdf</v>
      </c>
      <c r="S168" s="7" t="str">
        <f t="shared" si="21"/>
        <v>TVS DIODE 1.5KE350A (350 V, 1.5 kW, DO-201AD Unidirectional (600mil), STM)</v>
      </c>
    </row>
    <row r="169" spans="1:19" x14ac:dyDescent="0.35">
      <c r="A169" s="4" t="s">
        <v>430</v>
      </c>
      <c r="B169" s="4" t="s">
        <v>463</v>
      </c>
      <c r="C169" s="4" t="str">
        <f t="shared" si="24"/>
        <v>400 V</v>
      </c>
      <c r="D169" s="4" t="s">
        <v>54</v>
      </c>
      <c r="E169" s="4" t="s">
        <v>934</v>
      </c>
      <c r="F169" s="5" t="str">
        <f t="shared" si="19"/>
        <v>1.5KE400A (400 V, 1.5 kW, DO-201AD Unidirectional (600mil))</v>
      </c>
      <c r="G169" s="6" t="s">
        <v>22</v>
      </c>
      <c r="H169" s="4" t="s">
        <v>130</v>
      </c>
      <c r="I169" s="6" t="s">
        <v>21</v>
      </c>
      <c r="J169" s="4" t="s">
        <v>523</v>
      </c>
      <c r="K169" s="4" t="s">
        <v>634</v>
      </c>
      <c r="L169" s="4" t="s">
        <v>636</v>
      </c>
      <c r="M169" s="4" t="s">
        <v>642</v>
      </c>
      <c r="N169" s="4" t="s">
        <v>645</v>
      </c>
      <c r="O169" s="4" t="s">
        <v>463</v>
      </c>
      <c r="P169" s="4" t="s">
        <v>129</v>
      </c>
      <c r="Q169" s="4" t="str">
        <f t="shared" si="20"/>
        <v>1.5KE400A Transient Voltage Suppressors</v>
      </c>
      <c r="R169" t="str">
        <f t="shared" ca="1" si="22"/>
        <v>C:\Altium Libraries\Discrete Semiconductors Library\DataSheet\1.5KE series(STM).pdf</v>
      </c>
      <c r="S169" s="7" t="str">
        <f t="shared" si="21"/>
        <v>TVS DIODE 1.5KE400A (400 V, 1.5 kW, DO-201AD Unidirectional (600mil), STM)</v>
      </c>
    </row>
    <row r="170" spans="1:19" x14ac:dyDescent="0.35">
      <c r="A170" s="4" t="s">
        <v>431</v>
      </c>
      <c r="B170" s="4" t="s">
        <v>464</v>
      </c>
      <c r="C170" s="4" t="str">
        <f t="shared" si="24"/>
        <v>440 V</v>
      </c>
      <c r="D170" s="4" t="s">
        <v>54</v>
      </c>
      <c r="E170" s="4" t="s">
        <v>934</v>
      </c>
      <c r="F170" s="5" t="str">
        <f t="shared" si="19"/>
        <v>1.5KE440A (440 V, 1.5 kW, DO-201AD Unidirectional (600mil))</v>
      </c>
      <c r="G170" s="6" t="s">
        <v>22</v>
      </c>
      <c r="H170" s="4" t="s">
        <v>130</v>
      </c>
      <c r="I170" s="6" t="s">
        <v>21</v>
      </c>
      <c r="J170" s="4" t="s">
        <v>523</v>
      </c>
      <c r="K170" s="4" t="s">
        <v>634</v>
      </c>
      <c r="L170" s="4" t="s">
        <v>636</v>
      </c>
      <c r="M170" s="4" t="s">
        <v>642</v>
      </c>
      <c r="N170" s="4" t="s">
        <v>645</v>
      </c>
      <c r="O170" s="4" t="s">
        <v>464</v>
      </c>
      <c r="P170" s="4" t="s">
        <v>129</v>
      </c>
      <c r="Q170" s="4" t="str">
        <f t="shared" si="20"/>
        <v>1.5KE440A Transient Voltage Suppressors</v>
      </c>
      <c r="R170" t="str">
        <f t="shared" ca="1" si="22"/>
        <v>C:\Altium Libraries\Discrete Semiconductors Library\DataSheet\1.5KE series(STM).pdf</v>
      </c>
      <c r="S170" s="7" t="str">
        <f t="shared" si="21"/>
        <v>TVS DIODE 1.5KE440A (440 V, 1.5 kW, DO-201AD Unidirectional (600mil), STM)</v>
      </c>
    </row>
    <row r="171" spans="1:19" x14ac:dyDescent="0.35">
      <c r="A171" s="11" t="s">
        <v>0</v>
      </c>
      <c r="B171" s="12" t="s">
        <v>11</v>
      </c>
      <c r="C171" s="12" t="s">
        <v>12</v>
      </c>
      <c r="D171" s="12" t="s">
        <v>53</v>
      </c>
      <c r="E171" s="12" t="s">
        <v>929</v>
      </c>
      <c r="F171" s="12" t="s">
        <v>1</v>
      </c>
      <c r="G171" s="12" t="s">
        <v>2</v>
      </c>
      <c r="H171" s="12" t="s">
        <v>3</v>
      </c>
      <c r="I171" s="12" t="s">
        <v>4</v>
      </c>
      <c r="J171" s="13" t="s">
        <v>5</v>
      </c>
      <c r="K171" s="13"/>
      <c r="L171" s="13"/>
      <c r="M171" s="13"/>
      <c r="N171" s="13"/>
      <c r="O171" s="14" t="s">
        <v>6</v>
      </c>
      <c r="P171" s="12" t="s">
        <v>7</v>
      </c>
      <c r="Q171" s="12" t="s">
        <v>8</v>
      </c>
      <c r="R171" s="12" t="s">
        <v>9</v>
      </c>
      <c r="S171" s="12" t="s">
        <v>10</v>
      </c>
    </row>
    <row r="172" spans="1:19" x14ac:dyDescent="0.35">
      <c r="A172" s="4" t="s">
        <v>403</v>
      </c>
      <c r="B172" s="4" t="s">
        <v>433</v>
      </c>
      <c r="C172" s="4" t="s">
        <v>434</v>
      </c>
      <c r="D172" s="4" t="s">
        <v>54</v>
      </c>
      <c r="E172" s="4" t="s">
        <v>934</v>
      </c>
      <c r="F172" s="5" t="str">
        <f t="shared" ref="F172:F200" si="25">CONCATENATE(B172," (",C172,", ",D172,", ",J172,")")</f>
        <v>1.5KE6V8CA (6,8 V, 1.5 kW, DO-201AD Bidirectional (600mil))</v>
      </c>
      <c r="G172" s="6" t="s">
        <v>22</v>
      </c>
      <c r="H172" s="4" t="s">
        <v>193</v>
      </c>
      <c r="I172" s="6" t="s">
        <v>21</v>
      </c>
      <c r="J172" s="4" t="s">
        <v>522</v>
      </c>
      <c r="K172" s="4" t="s">
        <v>635</v>
      </c>
      <c r="L172" s="4" t="s">
        <v>637</v>
      </c>
      <c r="M172" s="4" t="s">
        <v>643</v>
      </c>
      <c r="N172" s="4" t="s">
        <v>646</v>
      </c>
      <c r="O172" s="4" t="s">
        <v>433</v>
      </c>
      <c r="P172" s="4" t="s">
        <v>129</v>
      </c>
      <c r="Q172" s="4" t="str">
        <f t="shared" ref="Q172:Q200" si="26">CONCATENATE(B172," Transient Voltage Suppressors")</f>
        <v>1.5KE6V8CA Transient Voltage Suppressors</v>
      </c>
      <c r="R172" t="str">
        <f ca="1">CONCATENATE(LEFT(CELL("имяфайла"), FIND("[",CELL("имяфайла"))-1),"DataSheet\","1.5KE series(STM).pdf")</f>
        <v>C:\Altium Libraries\Discrete Semiconductors Library\DataSheet\1.5KE series(STM).pdf</v>
      </c>
      <c r="S172" s="7" t="str">
        <f t="shared" ref="S172:S200" si="27">CONCATENATE("TVS DIODE ", B172," (",C172,", ",D172,", ",J172,", ",P172,")")</f>
        <v>TVS DIODE 1.5KE6V8CA (6,8 V, 1.5 kW, DO-201AD Bidirectional (600mil), STM)</v>
      </c>
    </row>
    <row r="173" spans="1:19" x14ac:dyDescent="0.35">
      <c r="A173" s="4" t="s">
        <v>404</v>
      </c>
      <c r="B173" s="4" t="s">
        <v>465</v>
      </c>
      <c r="C173" s="4" t="s">
        <v>438</v>
      </c>
      <c r="D173" s="4" t="s">
        <v>54</v>
      </c>
      <c r="E173" s="4" t="s">
        <v>934</v>
      </c>
      <c r="F173" s="5" t="str">
        <f t="shared" si="25"/>
        <v>1.5KE7V5CA (7,5 V, 1.5 kW, DO-201AD Bidirectional (600mil))</v>
      </c>
      <c r="G173" s="6" t="s">
        <v>22</v>
      </c>
      <c r="H173" s="4" t="s">
        <v>193</v>
      </c>
      <c r="I173" s="6" t="s">
        <v>21</v>
      </c>
      <c r="J173" s="4" t="s">
        <v>522</v>
      </c>
      <c r="K173" s="4" t="s">
        <v>635</v>
      </c>
      <c r="L173" s="4" t="s">
        <v>637</v>
      </c>
      <c r="M173" s="4" t="s">
        <v>643</v>
      </c>
      <c r="N173" s="4" t="s">
        <v>646</v>
      </c>
      <c r="O173" s="4" t="s">
        <v>465</v>
      </c>
      <c r="P173" s="4" t="s">
        <v>129</v>
      </c>
      <c r="Q173" s="4" t="str">
        <f t="shared" si="26"/>
        <v>1.5KE7V5CA Transient Voltage Suppressors</v>
      </c>
      <c r="R173" t="str">
        <f t="shared" ref="R173:R200" ca="1" si="28">CONCATENATE(LEFT(CELL("имяфайла"), FIND("[",CELL("имяфайла"))-1),"DataSheet\","1.5KE series(STM).pdf")</f>
        <v>C:\Altium Libraries\Discrete Semiconductors Library\DataSheet\1.5KE series(STM).pdf</v>
      </c>
      <c r="S173" s="7" t="str">
        <f t="shared" si="27"/>
        <v>TVS DIODE 1.5KE7V5CA (7,5 V, 1.5 kW, DO-201AD Bidirectional (600mil), STM)</v>
      </c>
    </row>
    <row r="174" spans="1:19" x14ac:dyDescent="0.35">
      <c r="A174" s="4" t="s">
        <v>405</v>
      </c>
      <c r="B174" s="4" t="s">
        <v>466</v>
      </c>
      <c r="C174" s="4" t="str">
        <f>CONCATENATE(MID(B174,6,2)," V")</f>
        <v>10 V</v>
      </c>
      <c r="D174" s="4" t="s">
        <v>54</v>
      </c>
      <c r="E174" s="4" t="s">
        <v>934</v>
      </c>
      <c r="F174" s="5" t="str">
        <f t="shared" si="25"/>
        <v>1.5KE10CA (10 V, 1.5 kW, DO-201AD Bidirectional (600mil))</v>
      </c>
      <c r="G174" s="6" t="s">
        <v>22</v>
      </c>
      <c r="H174" s="4" t="s">
        <v>193</v>
      </c>
      <c r="I174" s="6" t="s">
        <v>21</v>
      </c>
      <c r="J174" s="4" t="s">
        <v>522</v>
      </c>
      <c r="K174" s="4" t="s">
        <v>635</v>
      </c>
      <c r="L174" s="4" t="s">
        <v>637</v>
      </c>
      <c r="M174" s="4" t="s">
        <v>643</v>
      </c>
      <c r="N174" s="4" t="s">
        <v>646</v>
      </c>
      <c r="O174" s="4" t="s">
        <v>466</v>
      </c>
      <c r="P174" s="4" t="s">
        <v>129</v>
      </c>
      <c r="Q174" s="4" t="str">
        <f t="shared" si="26"/>
        <v>1.5KE10CA Transient Voltage Suppressors</v>
      </c>
      <c r="R174" t="str">
        <f t="shared" ca="1" si="28"/>
        <v>C:\Altium Libraries\Discrete Semiconductors Library\DataSheet\1.5KE series(STM).pdf</v>
      </c>
      <c r="S174" s="7" t="str">
        <f t="shared" si="27"/>
        <v>TVS DIODE 1.5KE10CA (10 V, 1.5 kW, DO-201AD Bidirectional (600mil), STM)</v>
      </c>
    </row>
    <row r="175" spans="1:19" x14ac:dyDescent="0.35">
      <c r="A175" s="4" t="s">
        <v>406</v>
      </c>
      <c r="B175" s="4" t="s">
        <v>467</v>
      </c>
      <c r="C175" s="4" t="str">
        <f t="shared" ref="C175:C189" si="29">CONCATENATE(MID(B175,6,2)," V")</f>
        <v>12 V</v>
      </c>
      <c r="D175" s="4" t="s">
        <v>54</v>
      </c>
      <c r="E175" s="4" t="s">
        <v>934</v>
      </c>
      <c r="F175" s="5" t="str">
        <f t="shared" si="25"/>
        <v>1.5KE12CA (12 V, 1.5 kW, DO-201AD Bidirectional (600mil))</v>
      </c>
      <c r="G175" s="6" t="s">
        <v>22</v>
      </c>
      <c r="H175" s="4" t="s">
        <v>193</v>
      </c>
      <c r="I175" s="6" t="s">
        <v>21</v>
      </c>
      <c r="J175" s="4" t="s">
        <v>522</v>
      </c>
      <c r="K175" s="4" t="s">
        <v>635</v>
      </c>
      <c r="L175" s="4" t="s">
        <v>637</v>
      </c>
      <c r="M175" s="4" t="s">
        <v>643</v>
      </c>
      <c r="N175" s="4" t="s">
        <v>646</v>
      </c>
      <c r="O175" s="4" t="s">
        <v>467</v>
      </c>
      <c r="P175" s="4" t="s">
        <v>129</v>
      </c>
      <c r="Q175" s="4" t="str">
        <f t="shared" si="26"/>
        <v>1.5KE12CA Transient Voltage Suppressors</v>
      </c>
      <c r="R175" t="str">
        <f t="shared" ca="1" si="28"/>
        <v>C:\Altium Libraries\Discrete Semiconductors Library\DataSheet\1.5KE series(STM).pdf</v>
      </c>
      <c r="S175" s="7" t="str">
        <f t="shared" si="27"/>
        <v>TVS DIODE 1.5KE12CA (12 V, 1.5 kW, DO-201AD Bidirectional (600mil), STM)</v>
      </c>
    </row>
    <row r="176" spans="1:19" x14ac:dyDescent="0.35">
      <c r="A176" s="4" t="s">
        <v>407</v>
      </c>
      <c r="B176" s="4" t="s">
        <v>468</v>
      </c>
      <c r="C176" s="4" t="str">
        <f t="shared" si="29"/>
        <v>15 V</v>
      </c>
      <c r="D176" s="4" t="s">
        <v>54</v>
      </c>
      <c r="E176" s="4" t="s">
        <v>934</v>
      </c>
      <c r="F176" s="5" t="str">
        <f t="shared" si="25"/>
        <v>1.5KE15CA (15 V, 1.5 kW, DO-201AD Bidirectional (600mil))</v>
      </c>
      <c r="G176" s="6" t="s">
        <v>22</v>
      </c>
      <c r="H176" s="4" t="s">
        <v>193</v>
      </c>
      <c r="I176" s="6" t="s">
        <v>21</v>
      </c>
      <c r="J176" s="4" t="s">
        <v>522</v>
      </c>
      <c r="K176" s="4" t="s">
        <v>635</v>
      </c>
      <c r="L176" s="4" t="s">
        <v>637</v>
      </c>
      <c r="M176" s="4" t="s">
        <v>643</v>
      </c>
      <c r="N176" s="4" t="s">
        <v>646</v>
      </c>
      <c r="O176" s="4" t="s">
        <v>468</v>
      </c>
      <c r="P176" s="4" t="s">
        <v>129</v>
      </c>
      <c r="Q176" s="4" t="str">
        <f t="shared" si="26"/>
        <v>1.5KE15CA Transient Voltage Suppressors</v>
      </c>
      <c r="R176" t="str">
        <f t="shared" ca="1" si="28"/>
        <v>C:\Altium Libraries\Discrete Semiconductors Library\DataSheet\1.5KE series(STM).pdf</v>
      </c>
      <c r="S176" s="7" t="str">
        <f t="shared" si="27"/>
        <v>TVS DIODE 1.5KE15CA (15 V, 1.5 kW, DO-201AD Bidirectional (600mil), STM)</v>
      </c>
    </row>
    <row r="177" spans="1:19" x14ac:dyDescent="0.35">
      <c r="A177" s="4" t="s">
        <v>408</v>
      </c>
      <c r="B177" s="4" t="s">
        <v>469</v>
      </c>
      <c r="C177" s="4" t="str">
        <f t="shared" si="29"/>
        <v>18 V</v>
      </c>
      <c r="D177" s="4" t="s">
        <v>54</v>
      </c>
      <c r="E177" s="4" t="s">
        <v>934</v>
      </c>
      <c r="F177" s="5" t="str">
        <f t="shared" si="25"/>
        <v>1.5KE18CA (18 V, 1.5 kW, DO-201AD Bidirectional (600mil))</v>
      </c>
      <c r="G177" s="6" t="s">
        <v>22</v>
      </c>
      <c r="H177" s="4" t="s">
        <v>193</v>
      </c>
      <c r="I177" s="6" t="s">
        <v>21</v>
      </c>
      <c r="J177" s="4" t="s">
        <v>522</v>
      </c>
      <c r="K177" s="4" t="s">
        <v>635</v>
      </c>
      <c r="L177" s="4" t="s">
        <v>637</v>
      </c>
      <c r="M177" s="4" t="s">
        <v>643</v>
      </c>
      <c r="N177" s="4" t="s">
        <v>646</v>
      </c>
      <c r="O177" s="4" t="s">
        <v>469</v>
      </c>
      <c r="P177" s="4" t="s">
        <v>129</v>
      </c>
      <c r="Q177" s="4" t="str">
        <f t="shared" si="26"/>
        <v>1.5KE18CA Transient Voltage Suppressors</v>
      </c>
      <c r="R177" t="str">
        <f t="shared" ca="1" si="28"/>
        <v>C:\Altium Libraries\Discrete Semiconductors Library\DataSheet\1.5KE series(STM).pdf</v>
      </c>
      <c r="S177" s="7" t="str">
        <f t="shared" si="27"/>
        <v>TVS DIODE 1.5KE18CA (18 V, 1.5 kW, DO-201AD Bidirectional (600mil), STM)</v>
      </c>
    </row>
    <row r="178" spans="1:19" x14ac:dyDescent="0.35">
      <c r="A178" s="4" t="s">
        <v>409</v>
      </c>
      <c r="B178" s="4" t="s">
        <v>470</v>
      </c>
      <c r="C178" s="4" t="str">
        <f t="shared" si="29"/>
        <v>22 V</v>
      </c>
      <c r="D178" s="4" t="s">
        <v>54</v>
      </c>
      <c r="E178" s="4" t="s">
        <v>934</v>
      </c>
      <c r="F178" s="5" t="str">
        <f t="shared" si="25"/>
        <v>1.5KE22CA (22 V, 1.5 kW, DO-201AD Bidirectional (600mil))</v>
      </c>
      <c r="G178" s="6" t="s">
        <v>22</v>
      </c>
      <c r="H178" s="4" t="s">
        <v>193</v>
      </c>
      <c r="I178" s="6" t="s">
        <v>21</v>
      </c>
      <c r="J178" s="4" t="s">
        <v>522</v>
      </c>
      <c r="K178" s="4" t="s">
        <v>635</v>
      </c>
      <c r="L178" s="4" t="s">
        <v>637</v>
      </c>
      <c r="M178" s="4" t="s">
        <v>643</v>
      </c>
      <c r="N178" s="4" t="s">
        <v>646</v>
      </c>
      <c r="O178" s="4" t="s">
        <v>470</v>
      </c>
      <c r="P178" s="4" t="s">
        <v>129</v>
      </c>
      <c r="Q178" s="4" t="str">
        <f t="shared" si="26"/>
        <v>1.5KE22CA Transient Voltage Suppressors</v>
      </c>
      <c r="R178" t="str">
        <f t="shared" ca="1" si="28"/>
        <v>C:\Altium Libraries\Discrete Semiconductors Library\DataSheet\1.5KE series(STM).pdf</v>
      </c>
      <c r="S178" s="7" t="str">
        <f t="shared" si="27"/>
        <v>TVS DIODE 1.5KE22CA (22 V, 1.5 kW, DO-201AD Bidirectional (600mil), STM)</v>
      </c>
    </row>
    <row r="179" spans="1:19" x14ac:dyDescent="0.35">
      <c r="A179" s="4" t="s">
        <v>410</v>
      </c>
      <c r="B179" s="4" t="s">
        <v>471</v>
      </c>
      <c r="C179" s="4" t="str">
        <f t="shared" si="29"/>
        <v>24 V</v>
      </c>
      <c r="D179" s="4" t="s">
        <v>54</v>
      </c>
      <c r="E179" s="4" t="s">
        <v>934</v>
      </c>
      <c r="F179" s="5" t="str">
        <f t="shared" si="25"/>
        <v>1.5KE24CA (24 V, 1.5 kW, DO-201AD Bidirectional (600mil))</v>
      </c>
      <c r="G179" s="6" t="s">
        <v>22</v>
      </c>
      <c r="H179" s="4" t="s">
        <v>193</v>
      </c>
      <c r="I179" s="6" t="s">
        <v>21</v>
      </c>
      <c r="J179" s="4" t="s">
        <v>522</v>
      </c>
      <c r="K179" s="4" t="s">
        <v>635</v>
      </c>
      <c r="L179" s="4" t="s">
        <v>637</v>
      </c>
      <c r="M179" s="4" t="s">
        <v>643</v>
      </c>
      <c r="N179" s="4" t="s">
        <v>646</v>
      </c>
      <c r="O179" s="4" t="s">
        <v>471</v>
      </c>
      <c r="P179" s="4" t="s">
        <v>129</v>
      </c>
      <c r="Q179" s="4" t="str">
        <f t="shared" si="26"/>
        <v>1.5KE24CA Transient Voltage Suppressors</v>
      </c>
      <c r="R179" t="str">
        <f t="shared" ca="1" si="28"/>
        <v>C:\Altium Libraries\Discrete Semiconductors Library\DataSheet\1.5KE series(STM).pdf</v>
      </c>
      <c r="S179" s="7" t="str">
        <f t="shared" si="27"/>
        <v>TVS DIODE 1.5KE24CA (24 V, 1.5 kW, DO-201AD Bidirectional (600mil), STM)</v>
      </c>
    </row>
    <row r="180" spans="1:19" x14ac:dyDescent="0.35">
      <c r="A180" s="4" t="s">
        <v>411</v>
      </c>
      <c r="B180" s="4" t="s">
        <v>472</v>
      </c>
      <c r="C180" s="4" t="str">
        <f t="shared" si="29"/>
        <v>27 V</v>
      </c>
      <c r="D180" s="4" t="s">
        <v>54</v>
      </c>
      <c r="E180" s="4" t="s">
        <v>934</v>
      </c>
      <c r="F180" s="5" t="str">
        <f t="shared" si="25"/>
        <v>1.5KE27CA (27 V, 1.5 kW, DO-201AD Bidirectional (600mil))</v>
      </c>
      <c r="G180" s="6" t="s">
        <v>22</v>
      </c>
      <c r="H180" s="4" t="s">
        <v>193</v>
      </c>
      <c r="I180" s="6" t="s">
        <v>21</v>
      </c>
      <c r="J180" s="4" t="s">
        <v>522</v>
      </c>
      <c r="K180" s="4" t="s">
        <v>635</v>
      </c>
      <c r="L180" s="4" t="s">
        <v>637</v>
      </c>
      <c r="M180" s="4" t="s">
        <v>643</v>
      </c>
      <c r="N180" s="4" t="s">
        <v>646</v>
      </c>
      <c r="O180" s="4" t="s">
        <v>472</v>
      </c>
      <c r="P180" s="4" t="s">
        <v>129</v>
      </c>
      <c r="Q180" s="4" t="str">
        <f t="shared" si="26"/>
        <v>1.5KE27CA Transient Voltage Suppressors</v>
      </c>
      <c r="R180" t="str">
        <f t="shared" ca="1" si="28"/>
        <v>C:\Altium Libraries\Discrete Semiconductors Library\DataSheet\1.5KE series(STM).pdf</v>
      </c>
      <c r="S180" s="7" t="str">
        <f t="shared" si="27"/>
        <v>TVS DIODE 1.5KE27CA (27 V, 1.5 kW, DO-201AD Bidirectional (600mil), STM)</v>
      </c>
    </row>
    <row r="181" spans="1:19" x14ac:dyDescent="0.35">
      <c r="A181" s="4" t="s">
        <v>412</v>
      </c>
      <c r="B181" s="4" t="s">
        <v>473</v>
      </c>
      <c r="C181" s="4" t="str">
        <f t="shared" si="29"/>
        <v>30 V</v>
      </c>
      <c r="D181" s="4" t="s">
        <v>54</v>
      </c>
      <c r="E181" s="4" t="s">
        <v>934</v>
      </c>
      <c r="F181" s="5" t="str">
        <f t="shared" si="25"/>
        <v>1.5KE30CA (30 V, 1.5 kW, DO-201AD Bidirectional (600mil))</v>
      </c>
      <c r="G181" s="6" t="s">
        <v>22</v>
      </c>
      <c r="H181" s="4" t="s">
        <v>193</v>
      </c>
      <c r="I181" s="6" t="s">
        <v>21</v>
      </c>
      <c r="J181" s="4" t="s">
        <v>522</v>
      </c>
      <c r="K181" s="4" t="s">
        <v>635</v>
      </c>
      <c r="L181" s="4" t="s">
        <v>637</v>
      </c>
      <c r="M181" s="4" t="s">
        <v>643</v>
      </c>
      <c r="N181" s="4" t="s">
        <v>646</v>
      </c>
      <c r="O181" s="4" t="s">
        <v>473</v>
      </c>
      <c r="P181" s="4" t="s">
        <v>129</v>
      </c>
      <c r="Q181" s="4" t="str">
        <f t="shared" si="26"/>
        <v>1.5KE30CA Transient Voltage Suppressors</v>
      </c>
      <c r="R181" t="str">
        <f t="shared" ca="1" si="28"/>
        <v>C:\Altium Libraries\Discrete Semiconductors Library\DataSheet\1.5KE series(STM).pdf</v>
      </c>
      <c r="S181" s="7" t="str">
        <f t="shared" si="27"/>
        <v>TVS DIODE 1.5KE30CA (30 V, 1.5 kW, DO-201AD Bidirectional (600mil), STM)</v>
      </c>
    </row>
    <row r="182" spans="1:19" x14ac:dyDescent="0.35">
      <c r="A182" s="4" t="s">
        <v>413</v>
      </c>
      <c r="B182" s="4" t="s">
        <v>474</v>
      </c>
      <c r="C182" s="4" t="str">
        <f t="shared" si="29"/>
        <v>33 V</v>
      </c>
      <c r="D182" s="4" t="s">
        <v>54</v>
      </c>
      <c r="E182" s="4" t="s">
        <v>934</v>
      </c>
      <c r="F182" s="5" t="str">
        <f t="shared" si="25"/>
        <v>1.5KE33CA (33 V, 1.5 kW, DO-201AD Bidirectional (600mil))</v>
      </c>
      <c r="G182" s="6" t="s">
        <v>22</v>
      </c>
      <c r="H182" s="4" t="s">
        <v>193</v>
      </c>
      <c r="I182" s="6" t="s">
        <v>21</v>
      </c>
      <c r="J182" s="4" t="s">
        <v>522</v>
      </c>
      <c r="K182" s="4" t="s">
        <v>635</v>
      </c>
      <c r="L182" s="4" t="s">
        <v>637</v>
      </c>
      <c r="M182" s="4" t="s">
        <v>643</v>
      </c>
      <c r="N182" s="4" t="s">
        <v>646</v>
      </c>
      <c r="O182" s="4" t="s">
        <v>474</v>
      </c>
      <c r="P182" s="4" t="s">
        <v>129</v>
      </c>
      <c r="Q182" s="4" t="str">
        <f t="shared" si="26"/>
        <v>1.5KE33CA Transient Voltage Suppressors</v>
      </c>
      <c r="R182" t="str">
        <f t="shared" ca="1" si="28"/>
        <v>C:\Altium Libraries\Discrete Semiconductors Library\DataSheet\1.5KE series(STM).pdf</v>
      </c>
      <c r="S182" s="7" t="str">
        <f t="shared" si="27"/>
        <v>TVS DIODE 1.5KE33CA (33 V, 1.5 kW, DO-201AD Bidirectional (600mil), STM)</v>
      </c>
    </row>
    <row r="183" spans="1:19" x14ac:dyDescent="0.35">
      <c r="A183" s="4" t="s">
        <v>414</v>
      </c>
      <c r="B183" s="4" t="s">
        <v>475</v>
      </c>
      <c r="C183" s="4" t="str">
        <f t="shared" si="29"/>
        <v>36 V</v>
      </c>
      <c r="D183" s="4" t="s">
        <v>54</v>
      </c>
      <c r="E183" s="4" t="s">
        <v>934</v>
      </c>
      <c r="F183" s="5" t="str">
        <f t="shared" si="25"/>
        <v>1.5KE36CA (36 V, 1.5 kW, DO-201AD Bidirectional (600mil))</v>
      </c>
      <c r="G183" s="6" t="s">
        <v>22</v>
      </c>
      <c r="H183" s="4" t="s">
        <v>193</v>
      </c>
      <c r="I183" s="6" t="s">
        <v>21</v>
      </c>
      <c r="J183" s="4" t="s">
        <v>522</v>
      </c>
      <c r="K183" s="4" t="s">
        <v>635</v>
      </c>
      <c r="L183" s="4" t="s">
        <v>637</v>
      </c>
      <c r="M183" s="4" t="s">
        <v>643</v>
      </c>
      <c r="N183" s="4" t="s">
        <v>646</v>
      </c>
      <c r="O183" s="4" t="s">
        <v>475</v>
      </c>
      <c r="P183" s="4" t="s">
        <v>129</v>
      </c>
      <c r="Q183" s="4" t="str">
        <f t="shared" si="26"/>
        <v>1.5KE36CA Transient Voltage Suppressors</v>
      </c>
      <c r="R183" t="str">
        <f t="shared" ca="1" si="28"/>
        <v>C:\Altium Libraries\Discrete Semiconductors Library\DataSheet\1.5KE series(STM).pdf</v>
      </c>
      <c r="S183" s="7" t="str">
        <f t="shared" si="27"/>
        <v>TVS DIODE 1.5KE36CA (36 V, 1.5 kW, DO-201AD Bidirectional (600mil), STM)</v>
      </c>
    </row>
    <row r="184" spans="1:19" x14ac:dyDescent="0.35">
      <c r="A184" s="4" t="s">
        <v>415</v>
      </c>
      <c r="B184" s="4" t="s">
        <v>476</v>
      </c>
      <c r="C184" s="4" t="str">
        <f t="shared" si="29"/>
        <v>39 V</v>
      </c>
      <c r="D184" s="4" t="s">
        <v>54</v>
      </c>
      <c r="E184" s="4" t="s">
        <v>934</v>
      </c>
      <c r="F184" s="5" t="str">
        <f t="shared" si="25"/>
        <v>1.5KE39CA (39 V, 1.5 kW, DO-201AD Bidirectional (600mil))</v>
      </c>
      <c r="G184" s="6" t="s">
        <v>22</v>
      </c>
      <c r="H184" s="4" t="s">
        <v>193</v>
      </c>
      <c r="I184" s="6" t="s">
        <v>21</v>
      </c>
      <c r="J184" s="4" t="s">
        <v>522</v>
      </c>
      <c r="K184" s="4" t="s">
        <v>635</v>
      </c>
      <c r="L184" s="4" t="s">
        <v>637</v>
      </c>
      <c r="M184" s="4" t="s">
        <v>643</v>
      </c>
      <c r="N184" s="4" t="s">
        <v>646</v>
      </c>
      <c r="O184" s="4" t="s">
        <v>476</v>
      </c>
      <c r="P184" s="4" t="s">
        <v>129</v>
      </c>
      <c r="Q184" s="4" t="str">
        <f t="shared" si="26"/>
        <v>1.5KE39CA Transient Voltage Suppressors</v>
      </c>
      <c r="R184" t="str">
        <f t="shared" ca="1" si="28"/>
        <v>C:\Altium Libraries\Discrete Semiconductors Library\DataSheet\1.5KE series(STM).pdf</v>
      </c>
      <c r="S184" s="7" t="str">
        <f t="shared" si="27"/>
        <v>TVS DIODE 1.5KE39CA (39 V, 1.5 kW, DO-201AD Bidirectional (600mil), STM)</v>
      </c>
    </row>
    <row r="185" spans="1:19" x14ac:dyDescent="0.35">
      <c r="A185" s="4" t="s">
        <v>416</v>
      </c>
      <c r="B185" s="4" t="s">
        <v>477</v>
      </c>
      <c r="C185" s="4" t="str">
        <f t="shared" si="29"/>
        <v>47 V</v>
      </c>
      <c r="D185" s="4" t="s">
        <v>54</v>
      </c>
      <c r="E185" s="4" t="s">
        <v>934</v>
      </c>
      <c r="F185" s="5" t="str">
        <f t="shared" si="25"/>
        <v>1.5KE47CA (47 V, 1.5 kW, DO-201AD Bidirectional (600mil))</v>
      </c>
      <c r="G185" s="6" t="s">
        <v>22</v>
      </c>
      <c r="H185" s="4" t="s">
        <v>193</v>
      </c>
      <c r="I185" s="6" t="s">
        <v>21</v>
      </c>
      <c r="J185" s="4" t="s">
        <v>522</v>
      </c>
      <c r="K185" s="4" t="s">
        <v>635</v>
      </c>
      <c r="L185" s="4" t="s">
        <v>637</v>
      </c>
      <c r="M185" s="4" t="s">
        <v>643</v>
      </c>
      <c r="N185" s="4" t="s">
        <v>646</v>
      </c>
      <c r="O185" s="4" t="s">
        <v>477</v>
      </c>
      <c r="P185" s="4" t="s">
        <v>129</v>
      </c>
      <c r="Q185" s="4" t="str">
        <f t="shared" si="26"/>
        <v>1.5KE47CA Transient Voltage Suppressors</v>
      </c>
      <c r="R185" t="str">
        <f t="shared" ca="1" si="28"/>
        <v>C:\Altium Libraries\Discrete Semiconductors Library\DataSheet\1.5KE series(STM).pdf</v>
      </c>
      <c r="S185" s="7" t="str">
        <f t="shared" si="27"/>
        <v>TVS DIODE 1.5KE47CA (47 V, 1.5 kW, DO-201AD Bidirectional (600mil), STM)</v>
      </c>
    </row>
    <row r="186" spans="1:19" x14ac:dyDescent="0.35">
      <c r="A186" s="4" t="s">
        <v>417</v>
      </c>
      <c r="B186" s="4" t="s">
        <v>478</v>
      </c>
      <c r="C186" s="4" t="str">
        <f t="shared" si="29"/>
        <v>56 V</v>
      </c>
      <c r="D186" s="4" t="s">
        <v>54</v>
      </c>
      <c r="E186" s="4" t="s">
        <v>934</v>
      </c>
      <c r="F186" s="5" t="str">
        <f t="shared" si="25"/>
        <v>1.5KE56CA (56 V, 1.5 kW, DO-201AD Bidirectional (600mil))</v>
      </c>
      <c r="G186" s="6" t="s">
        <v>22</v>
      </c>
      <c r="H186" s="4" t="s">
        <v>193</v>
      </c>
      <c r="I186" s="6" t="s">
        <v>21</v>
      </c>
      <c r="J186" s="4" t="s">
        <v>522</v>
      </c>
      <c r="K186" s="4" t="s">
        <v>635</v>
      </c>
      <c r="L186" s="4" t="s">
        <v>637</v>
      </c>
      <c r="M186" s="4" t="s">
        <v>643</v>
      </c>
      <c r="N186" s="4" t="s">
        <v>646</v>
      </c>
      <c r="O186" s="4" t="s">
        <v>478</v>
      </c>
      <c r="P186" s="4" t="s">
        <v>129</v>
      </c>
      <c r="Q186" s="4" t="str">
        <f t="shared" si="26"/>
        <v>1.5KE56CA Transient Voltage Suppressors</v>
      </c>
      <c r="R186" t="str">
        <f t="shared" ca="1" si="28"/>
        <v>C:\Altium Libraries\Discrete Semiconductors Library\DataSheet\1.5KE series(STM).pdf</v>
      </c>
      <c r="S186" s="7" t="str">
        <f t="shared" si="27"/>
        <v>TVS DIODE 1.5KE56CA (56 V, 1.5 kW, DO-201AD Bidirectional (600mil), STM)</v>
      </c>
    </row>
    <row r="187" spans="1:19" x14ac:dyDescent="0.35">
      <c r="A187" s="4" t="s">
        <v>418</v>
      </c>
      <c r="B187" s="4" t="s">
        <v>479</v>
      </c>
      <c r="C187" s="4" t="str">
        <f t="shared" si="29"/>
        <v>62 V</v>
      </c>
      <c r="D187" s="4" t="s">
        <v>54</v>
      </c>
      <c r="E187" s="4" t="s">
        <v>934</v>
      </c>
      <c r="F187" s="5" t="str">
        <f t="shared" si="25"/>
        <v>1.5KE62CA (62 V, 1.5 kW, DO-201AD Bidirectional (600mil))</v>
      </c>
      <c r="G187" s="6" t="s">
        <v>22</v>
      </c>
      <c r="H187" s="4" t="s">
        <v>193</v>
      </c>
      <c r="I187" s="6" t="s">
        <v>21</v>
      </c>
      <c r="J187" s="4" t="s">
        <v>522</v>
      </c>
      <c r="K187" s="4" t="s">
        <v>635</v>
      </c>
      <c r="L187" s="4" t="s">
        <v>637</v>
      </c>
      <c r="M187" s="4" t="s">
        <v>643</v>
      </c>
      <c r="N187" s="4" t="s">
        <v>646</v>
      </c>
      <c r="O187" s="4" t="s">
        <v>479</v>
      </c>
      <c r="P187" s="4" t="s">
        <v>129</v>
      </c>
      <c r="Q187" s="4" t="str">
        <f t="shared" si="26"/>
        <v>1.5KE62CA Transient Voltage Suppressors</v>
      </c>
      <c r="R187" t="str">
        <f t="shared" ca="1" si="28"/>
        <v>C:\Altium Libraries\Discrete Semiconductors Library\DataSheet\1.5KE series(STM).pdf</v>
      </c>
      <c r="S187" s="7" t="str">
        <f t="shared" si="27"/>
        <v>TVS DIODE 1.5KE62CA (62 V, 1.5 kW, DO-201AD Bidirectional (600mil), STM)</v>
      </c>
    </row>
    <row r="188" spans="1:19" x14ac:dyDescent="0.35">
      <c r="A188" s="4" t="s">
        <v>419</v>
      </c>
      <c r="B188" s="4" t="s">
        <v>480</v>
      </c>
      <c r="C188" s="4" t="str">
        <f t="shared" si="29"/>
        <v>68 V</v>
      </c>
      <c r="D188" s="4" t="s">
        <v>54</v>
      </c>
      <c r="E188" s="4" t="s">
        <v>934</v>
      </c>
      <c r="F188" s="5" t="str">
        <f t="shared" si="25"/>
        <v>1.5KE68CA (68 V, 1.5 kW, DO-201AD Bidirectional (600mil))</v>
      </c>
      <c r="G188" s="6" t="s">
        <v>22</v>
      </c>
      <c r="H188" s="4" t="s">
        <v>193</v>
      </c>
      <c r="I188" s="6" t="s">
        <v>21</v>
      </c>
      <c r="J188" s="4" t="s">
        <v>522</v>
      </c>
      <c r="K188" s="4" t="s">
        <v>635</v>
      </c>
      <c r="L188" s="4" t="s">
        <v>637</v>
      </c>
      <c r="M188" s="4" t="s">
        <v>643</v>
      </c>
      <c r="N188" s="4" t="s">
        <v>646</v>
      </c>
      <c r="O188" s="4" t="s">
        <v>480</v>
      </c>
      <c r="P188" s="4" t="s">
        <v>129</v>
      </c>
      <c r="Q188" s="4" t="str">
        <f t="shared" si="26"/>
        <v>1.5KE68CA Transient Voltage Suppressors</v>
      </c>
      <c r="R188" t="str">
        <f t="shared" ca="1" si="28"/>
        <v>C:\Altium Libraries\Discrete Semiconductors Library\DataSheet\1.5KE series(STM).pdf</v>
      </c>
      <c r="S188" s="7" t="str">
        <f t="shared" si="27"/>
        <v>TVS DIODE 1.5KE68CA (68 V, 1.5 kW, DO-201AD Bidirectional (600mil), STM)</v>
      </c>
    </row>
    <row r="189" spans="1:19" x14ac:dyDescent="0.35">
      <c r="A189" s="4" t="s">
        <v>420</v>
      </c>
      <c r="B189" s="4" t="s">
        <v>481</v>
      </c>
      <c r="C189" s="4" t="str">
        <f t="shared" si="29"/>
        <v>82 V</v>
      </c>
      <c r="D189" s="4" t="s">
        <v>54</v>
      </c>
      <c r="E189" s="4" t="s">
        <v>934</v>
      </c>
      <c r="F189" s="5" t="str">
        <f t="shared" si="25"/>
        <v>1.5KE82CA (82 V, 1.5 kW, DO-201AD Bidirectional (600mil))</v>
      </c>
      <c r="G189" s="6" t="s">
        <v>22</v>
      </c>
      <c r="H189" s="4" t="s">
        <v>193</v>
      </c>
      <c r="I189" s="6" t="s">
        <v>21</v>
      </c>
      <c r="J189" s="4" t="s">
        <v>522</v>
      </c>
      <c r="K189" s="4" t="s">
        <v>635</v>
      </c>
      <c r="L189" s="4" t="s">
        <v>637</v>
      </c>
      <c r="M189" s="4" t="s">
        <v>643</v>
      </c>
      <c r="N189" s="4" t="s">
        <v>646</v>
      </c>
      <c r="O189" s="4" t="s">
        <v>481</v>
      </c>
      <c r="P189" s="4" t="s">
        <v>129</v>
      </c>
      <c r="Q189" s="4" t="str">
        <f t="shared" si="26"/>
        <v>1.5KE82CA Transient Voltage Suppressors</v>
      </c>
      <c r="R189" t="str">
        <f t="shared" ca="1" si="28"/>
        <v>C:\Altium Libraries\Discrete Semiconductors Library\DataSheet\1.5KE series(STM).pdf</v>
      </c>
      <c r="S189" s="7" t="str">
        <f t="shared" si="27"/>
        <v>TVS DIODE 1.5KE82CA (82 V, 1.5 kW, DO-201AD Bidirectional (600mil), STM)</v>
      </c>
    </row>
    <row r="190" spans="1:19" x14ac:dyDescent="0.35">
      <c r="A190" s="4" t="s">
        <v>421</v>
      </c>
      <c r="B190" s="4" t="s">
        <v>482</v>
      </c>
      <c r="C190" s="4" t="str">
        <f>CONCATENATE(MID(B190,6,3)," V")</f>
        <v>100 V</v>
      </c>
      <c r="D190" s="4" t="s">
        <v>54</v>
      </c>
      <c r="E190" s="4" t="s">
        <v>934</v>
      </c>
      <c r="F190" s="5" t="str">
        <f t="shared" si="25"/>
        <v>1.5KE100CA (100 V, 1.5 kW, DO-201AD Bidirectional (600mil))</v>
      </c>
      <c r="G190" s="6" t="s">
        <v>22</v>
      </c>
      <c r="H190" s="4" t="s">
        <v>193</v>
      </c>
      <c r="I190" s="6" t="s">
        <v>21</v>
      </c>
      <c r="J190" s="4" t="s">
        <v>522</v>
      </c>
      <c r="K190" s="4" t="s">
        <v>635</v>
      </c>
      <c r="L190" s="4" t="s">
        <v>637</v>
      </c>
      <c r="M190" s="4" t="s">
        <v>643</v>
      </c>
      <c r="N190" s="4" t="s">
        <v>646</v>
      </c>
      <c r="O190" s="4" t="s">
        <v>482</v>
      </c>
      <c r="P190" s="4" t="s">
        <v>129</v>
      </c>
      <c r="Q190" s="4" t="str">
        <f t="shared" si="26"/>
        <v>1.5KE100CA Transient Voltage Suppressors</v>
      </c>
      <c r="R190" t="str">
        <f t="shared" ca="1" si="28"/>
        <v>C:\Altium Libraries\Discrete Semiconductors Library\DataSheet\1.5KE series(STM).pdf</v>
      </c>
      <c r="S190" s="7" t="str">
        <f t="shared" si="27"/>
        <v>TVS DIODE 1.5KE100CA (100 V, 1.5 kW, DO-201AD Bidirectional (600mil), STM)</v>
      </c>
    </row>
    <row r="191" spans="1:19" x14ac:dyDescent="0.35">
      <c r="A191" s="4" t="s">
        <v>422</v>
      </c>
      <c r="B191" s="4" t="s">
        <v>483</v>
      </c>
      <c r="C191" s="4" t="str">
        <f t="shared" ref="C191:C200" si="30">CONCATENATE(MID(B191,6,3)," V")</f>
        <v>120 V</v>
      </c>
      <c r="D191" s="4" t="s">
        <v>54</v>
      </c>
      <c r="E191" s="4" t="s">
        <v>934</v>
      </c>
      <c r="F191" s="5" t="str">
        <f t="shared" si="25"/>
        <v>1.5KE120CA (120 V, 1.5 kW, DO-201AD Bidirectional (600mil))</v>
      </c>
      <c r="G191" s="6" t="s">
        <v>22</v>
      </c>
      <c r="H191" s="4" t="s">
        <v>193</v>
      </c>
      <c r="I191" s="6" t="s">
        <v>21</v>
      </c>
      <c r="J191" s="4" t="s">
        <v>522</v>
      </c>
      <c r="K191" s="4" t="s">
        <v>635</v>
      </c>
      <c r="L191" s="4" t="s">
        <v>637</v>
      </c>
      <c r="M191" s="4" t="s">
        <v>643</v>
      </c>
      <c r="N191" s="4" t="s">
        <v>646</v>
      </c>
      <c r="O191" s="4" t="s">
        <v>483</v>
      </c>
      <c r="P191" s="4" t="s">
        <v>129</v>
      </c>
      <c r="Q191" s="4" t="str">
        <f t="shared" si="26"/>
        <v>1.5KE120CA Transient Voltage Suppressors</v>
      </c>
      <c r="R191" t="str">
        <f t="shared" ca="1" si="28"/>
        <v>C:\Altium Libraries\Discrete Semiconductors Library\DataSheet\1.5KE series(STM).pdf</v>
      </c>
      <c r="S191" s="7" t="str">
        <f t="shared" si="27"/>
        <v>TVS DIODE 1.5KE120CA (120 V, 1.5 kW, DO-201AD Bidirectional (600mil), STM)</v>
      </c>
    </row>
    <row r="192" spans="1:19" x14ac:dyDescent="0.35">
      <c r="A192" s="4" t="s">
        <v>423</v>
      </c>
      <c r="B192" s="4" t="s">
        <v>484</v>
      </c>
      <c r="C192" s="4" t="str">
        <f t="shared" si="30"/>
        <v>150 V</v>
      </c>
      <c r="D192" s="4" t="s">
        <v>54</v>
      </c>
      <c r="E192" s="4" t="s">
        <v>934</v>
      </c>
      <c r="F192" s="5" t="str">
        <f t="shared" si="25"/>
        <v>1.5KE150CA (150 V, 1.5 kW, DO-201AD Bidirectional (600mil))</v>
      </c>
      <c r="G192" s="6" t="s">
        <v>22</v>
      </c>
      <c r="H192" s="4" t="s">
        <v>193</v>
      </c>
      <c r="I192" s="6" t="s">
        <v>21</v>
      </c>
      <c r="J192" s="4" t="s">
        <v>522</v>
      </c>
      <c r="K192" s="4" t="s">
        <v>635</v>
      </c>
      <c r="L192" s="4" t="s">
        <v>637</v>
      </c>
      <c r="M192" s="4" t="s">
        <v>643</v>
      </c>
      <c r="N192" s="4" t="s">
        <v>646</v>
      </c>
      <c r="O192" s="4" t="s">
        <v>484</v>
      </c>
      <c r="P192" s="4" t="s">
        <v>129</v>
      </c>
      <c r="Q192" s="4" t="str">
        <f t="shared" si="26"/>
        <v>1.5KE150CA Transient Voltage Suppressors</v>
      </c>
      <c r="R192" t="str">
        <f t="shared" ca="1" si="28"/>
        <v>C:\Altium Libraries\Discrete Semiconductors Library\DataSheet\1.5KE series(STM).pdf</v>
      </c>
      <c r="S192" s="7" t="str">
        <f t="shared" si="27"/>
        <v>TVS DIODE 1.5KE150CA (150 V, 1.5 kW, DO-201AD Bidirectional (600mil), STM)</v>
      </c>
    </row>
    <row r="193" spans="1:19" x14ac:dyDescent="0.35">
      <c r="A193" s="4" t="s">
        <v>424</v>
      </c>
      <c r="B193" s="4" t="s">
        <v>485</v>
      </c>
      <c r="C193" s="4" t="str">
        <f t="shared" si="30"/>
        <v>180 V</v>
      </c>
      <c r="D193" s="4" t="s">
        <v>54</v>
      </c>
      <c r="E193" s="4" t="s">
        <v>934</v>
      </c>
      <c r="F193" s="5" t="str">
        <f t="shared" si="25"/>
        <v>1.5KE180CA (180 V, 1.5 kW, DO-201AD Bidirectional (600mil))</v>
      </c>
      <c r="G193" s="6" t="s">
        <v>22</v>
      </c>
      <c r="H193" s="4" t="s">
        <v>193</v>
      </c>
      <c r="I193" s="6" t="s">
        <v>21</v>
      </c>
      <c r="J193" s="4" t="s">
        <v>522</v>
      </c>
      <c r="K193" s="4" t="s">
        <v>635</v>
      </c>
      <c r="L193" s="4" t="s">
        <v>637</v>
      </c>
      <c r="M193" s="4" t="s">
        <v>643</v>
      </c>
      <c r="N193" s="4" t="s">
        <v>646</v>
      </c>
      <c r="O193" s="4" t="s">
        <v>485</v>
      </c>
      <c r="P193" s="4" t="s">
        <v>129</v>
      </c>
      <c r="Q193" s="4" t="str">
        <f t="shared" si="26"/>
        <v>1.5KE180CA Transient Voltage Suppressors</v>
      </c>
      <c r="R193" t="str">
        <f t="shared" ca="1" si="28"/>
        <v>C:\Altium Libraries\Discrete Semiconductors Library\DataSheet\1.5KE series(STM).pdf</v>
      </c>
      <c r="S193" s="7" t="str">
        <f t="shared" si="27"/>
        <v>TVS DIODE 1.5KE180CA (180 V, 1.5 kW, DO-201AD Bidirectional (600mil), STM)</v>
      </c>
    </row>
    <row r="194" spans="1:19" x14ac:dyDescent="0.35">
      <c r="A194" s="4" t="s">
        <v>425</v>
      </c>
      <c r="B194" s="4" t="s">
        <v>486</v>
      </c>
      <c r="C194" s="4" t="str">
        <f t="shared" si="30"/>
        <v>200 V</v>
      </c>
      <c r="D194" s="4" t="s">
        <v>54</v>
      </c>
      <c r="E194" s="4" t="s">
        <v>934</v>
      </c>
      <c r="F194" s="5" t="str">
        <f t="shared" si="25"/>
        <v>1.5KE200CA (200 V, 1.5 kW, DO-201AD Bidirectional (600mil))</v>
      </c>
      <c r="G194" s="6" t="s">
        <v>22</v>
      </c>
      <c r="H194" s="4" t="s">
        <v>193</v>
      </c>
      <c r="I194" s="6" t="s">
        <v>21</v>
      </c>
      <c r="J194" s="4" t="s">
        <v>522</v>
      </c>
      <c r="K194" s="4" t="s">
        <v>635</v>
      </c>
      <c r="L194" s="4" t="s">
        <v>637</v>
      </c>
      <c r="M194" s="4" t="s">
        <v>643</v>
      </c>
      <c r="N194" s="4" t="s">
        <v>646</v>
      </c>
      <c r="O194" s="4" t="s">
        <v>486</v>
      </c>
      <c r="P194" s="4" t="s">
        <v>129</v>
      </c>
      <c r="Q194" s="4" t="str">
        <f t="shared" si="26"/>
        <v>1.5KE200CA Transient Voltage Suppressors</v>
      </c>
      <c r="R194" t="str">
        <f t="shared" ca="1" si="28"/>
        <v>C:\Altium Libraries\Discrete Semiconductors Library\DataSheet\1.5KE series(STM).pdf</v>
      </c>
      <c r="S194" s="7" t="str">
        <f t="shared" si="27"/>
        <v>TVS DIODE 1.5KE200CA (200 V, 1.5 kW, DO-201AD Bidirectional (600mil), STM)</v>
      </c>
    </row>
    <row r="195" spans="1:19" x14ac:dyDescent="0.35">
      <c r="A195" s="4" t="s">
        <v>426</v>
      </c>
      <c r="B195" s="4" t="s">
        <v>487</v>
      </c>
      <c r="C195" s="4" t="str">
        <f t="shared" si="30"/>
        <v>220 V</v>
      </c>
      <c r="D195" s="4" t="s">
        <v>54</v>
      </c>
      <c r="E195" s="4" t="s">
        <v>934</v>
      </c>
      <c r="F195" s="5" t="str">
        <f t="shared" si="25"/>
        <v>1.5KE220CA (220 V, 1.5 kW, DO-201AD Bidirectional (600mil))</v>
      </c>
      <c r="G195" s="6" t="s">
        <v>22</v>
      </c>
      <c r="H195" s="4" t="s">
        <v>193</v>
      </c>
      <c r="I195" s="6" t="s">
        <v>21</v>
      </c>
      <c r="J195" s="4" t="s">
        <v>522</v>
      </c>
      <c r="K195" s="4" t="s">
        <v>635</v>
      </c>
      <c r="L195" s="4" t="s">
        <v>637</v>
      </c>
      <c r="M195" s="4" t="s">
        <v>643</v>
      </c>
      <c r="N195" s="4" t="s">
        <v>646</v>
      </c>
      <c r="O195" s="4" t="s">
        <v>487</v>
      </c>
      <c r="P195" s="4" t="s">
        <v>129</v>
      </c>
      <c r="Q195" s="4" t="str">
        <f t="shared" si="26"/>
        <v>1.5KE220CA Transient Voltage Suppressors</v>
      </c>
      <c r="R195" t="str">
        <f t="shared" ca="1" si="28"/>
        <v>C:\Altium Libraries\Discrete Semiconductors Library\DataSheet\1.5KE series(STM).pdf</v>
      </c>
      <c r="S195" s="7" t="str">
        <f t="shared" si="27"/>
        <v>TVS DIODE 1.5KE220CA (220 V, 1.5 kW, DO-201AD Bidirectional (600mil), STM)</v>
      </c>
    </row>
    <row r="196" spans="1:19" x14ac:dyDescent="0.35">
      <c r="A196" s="4" t="s">
        <v>427</v>
      </c>
      <c r="B196" s="4" t="s">
        <v>488</v>
      </c>
      <c r="C196" s="4" t="str">
        <f t="shared" si="30"/>
        <v>250 V</v>
      </c>
      <c r="D196" s="4" t="s">
        <v>54</v>
      </c>
      <c r="E196" s="4" t="s">
        <v>934</v>
      </c>
      <c r="F196" s="5" t="str">
        <f t="shared" si="25"/>
        <v>1.5KE250CA (250 V, 1.5 kW, DO-201AD Bidirectional (600mil))</v>
      </c>
      <c r="G196" s="6" t="s">
        <v>22</v>
      </c>
      <c r="H196" s="4" t="s">
        <v>193</v>
      </c>
      <c r="I196" s="6" t="s">
        <v>21</v>
      </c>
      <c r="J196" s="4" t="s">
        <v>522</v>
      </c>
      <c r="K196" s="4" t="s">
        <v>635</v>
      </c>
      <c r="L196" s="4" t="s">
        <v>637</v>
      </c>
      <c r="M196" s="4" t="s">
        <v>643</v>
      </c>
      <c r="N196" s="4" t="s">
        <v>646</v>
      </c>
      <c r="O196" s="4" t="s">
        <v>488</v>
      </c>
      <c r="P196" s="4" t="s">
        <v>129</v>
      </c>
      <c r="Q196" s="4" t="str">
        <f t="shared" si="26"/>
        <v>1.5KE250CA Transient Voltage Suppressors</v>
      </c>
      <c r="R196" t="str">
        <f t="shared" ca="1" si="28"/>
        <v>C:\Altium Libraries\Discrete Semiconductors Library\DataSheet\1.5KE series(STM).pdf</v>
      </c>
      <c r="S196" s="7" t="str">
        <f t="shared" si="27"/>
        <v>TVS DIODE 1.5KE250CA (250 V, 1.5 kW, DO-201AD Bidirectional (600mil), STM)</v>
      </c>
    </row>
    <row r="197" spans="1:19" x14ac:dyDescent="0.35">
      <c r="A197" s="4" t="s">
        <v>428</v>
      </c>
      <c r="B197" s="4" t="s">
        <v>489</v>
      </c>
      <c r="C197" s="4" t="str">
        <f t="shared" si="30"/>
        <v>300 V</v>
      </c>
      <c r="D197" s="4" t="s">
        <v>54</v>
      </c>
      <c r="E197" s="4" t="s">
        <v>934</v>
      </c>
      <c r="F197" s="5" t="str">
        <f t="shared" si="25"/>
        <v>1.5KE300CA (300 V, 1.5 kW, DO-201AD Bidirectional (600mil))</v>
      </c>
      <c r="G197" s="6" t="s">
        <v>22</v>
      </c>
      <c r="H197" s="4" t="s">
        <v>193</v>
      </c>
      <c r="I197" s="6" t="s">
        <v>21</v>
      </c>
      <c r="J197" s="4" t="s">
        <v>522</v>
      </c>
      <c r="K197" s="4" t="s">
        <v>635</v>
      </c>
      <c r="L197" s="4" t="s">
        <v>637</v>
      </c>
      <c r="M197" s="4" t="s">
        <v>643</v>
      </c>
      <c r="N197" s="4" t="s">
        <v>646</v>
      </c>
      <c r="O197" s="4" t="s">
        <v>489</v>
      </c>
      <c r="P197" s="4" t="s">
        <v>129</v>
      </c>
      <c r="Q197" s="4" t="str">
        <f t="shared" si="26"/>
        <v>1.5KE300CA Transient Voltage Suppressors</v>
      </c>
      <c r="R197" t="str">
        <f t="shared" ca="1" si="28"/>
        <v>C:\Altium Libraries\Discrete Semiconductors Library\DataSheet\1.5KE series(STM).pdf</v>
      </c>
      <c r="S197" s="7" t="str">
        <f t="shared" si="27"/>
        <v>TVS DIODE 1.5KE300CA (300 V, 1.5 kW, DO-201AD Bidirectional (600mil), STM)</v>
      </c>
    </row>
    <row r="198" spans="1:19" x14ac:dyDescent="0.35">
      <c r="A198" s="4" t="s">
        <v>429</v>
      </c>
      <c r="B198" s="4" t="s">
        <v>490</v>
      </c>
      <c r="C198" s="4" t="str">
        <f t="shared" si="30"/>
        <v>350 V</v>
      </c>
      <c r="D198" s="4" t="s">
        <v>54</v>
      </c>
      <c r="E198" s="4" t="s">
        <v>934</v>
      </c>
      <c r="F198" s="5" t="str">
        <f t="shared" si="25"/>
        <v>1.5KE350CA (350 V, 1.5 kW, DO-201AD Bidirectional (600mil))</v>
      </c>
      <c r="G198" s="6" t="s">
        <v>22</v>
      </c>
      <c r="H198" s="4" t="s">
        <v>193</v>
      </c>
      <c r="I198" s="6" t="s">
        <v>21</v>
      </c>
      <c r="J198" s="4" t="s">
        <v>522</v>
      </c>
      <c r="K198" s="4" t="s">
        <v>635</v>
      </c>
      <c r="L198" s="4" t="s">
        <v>637</v>
      </c>
      <c r="M198" s="4" t="s">
        <v>643</v>
      </c>
      <c r="N198" s="4" t="s">
        <v>646</v>
      </c>
      <c r="O198" s="4" t="s">
        <v>490</v>
      </c>
      <c r="P198" s="4" t="s">
        <v>129</v>
      </c>
      <c r="Q198" s="4" t="str">
        <f t="shared" si="26"/>
        <v>1.5KE350CA Transient Voltage Suppressors</v>
      </c>
      <c r="R198" t="str">
        <f t="shared" ca="1" si="28"/>
        <v>C:\Altium Libraries\Discrete Semiconductors Library\DataSheet\1.5KE series(STM).pdf</v>
      </c>
      <c r="S198" s="7" t="str">
        <f t="shared" si="27"/>
        <v>TVS DIODE 1.5KE350CA (350 V, 1.5 kW, DO-201AD Bidirectional (600mil), STM)</v>
      </c>
    </row>
    <row r="199" spans="1:19" x14ac:dyDescent="0.35">
      <c r="A199" s="4" t="s">
        <v>430</v>
      </c>
      <c r="B199" s="4" t="s">
        <v>491</v>
      </c>
      <c r="C199" s="4" t="str">
        <f t="shared" si="30"/>
        <v>400 V</v>
      </c>
      <c r="D199" s="4" t="s">
        <v>54</v>
      </c>
      <c r="E199" s="4" t="s">
        <v>934</v>
      </c>
      <c r="F199" s="5" t="str">
        <f t="shared" si="25"/>
        <v>1.5KE400CA (400 V, 1.5 kW, DO-201AD Bidirectional (600mil))</v>
      </c>
      <c r="G199" s="6" t="s">
        <v>22</v>
      </c>
      <c r="H199" s="4" t="s">
        <v>193</v>
      </c>
      <c r="I199" s="6" t="s">
        <v>21</v>
      </c>
      <c r="J199" s="4" t="s">
        <v>522</v>
      </c>
      <c r="K199" s="4" t="s">
        <v>635</v>
      </c>
      <c r="L199" s="4" t="s">
        <v>637</v>
      </c>
      <c r="M199" s="4" t="s">
        <v>643</v>
      </c>
      <c r="N199" s="4" t="s">
        <v>646</v>
      </c>
      <c r="O199" s="4" t="s">
        <v>491</v>
      </c>
      <c r="P199" s="4" t="s">
        <v>129</v>
      </c>
      <c r="Q199" s="4" t="str">
        <f t="shared" si="26"/>
        <v>1.5KE400CA Transient Voltage Suppressors</v>
      </c>
      <c r="R199" t="str">
        <f t="shared" ca="1" si="28"/>
        <v>C:\Altium Libraries\Discrete Semiconductors Library\DataSheet\1.5KE series(STM).pdf</v>
      </c>
      <c r="S199" s="7" t="str">
        <f t="shared" si="27"/>
        <v>TVS DIODE 1.5KE400CA (400 V, 1.5 kW, DO-201AD Bidirectional (600mil), STM)</v>
      </c>
    </row>
    <row r="200" spans="1:19" x14ac:dyDescent="0.35">
      <c r="A200" s="4" t="s">
        <v>431</v>
      </c>
      <c r="B200" s="4" t="s">
        <v>492</v>
      </c>
      <c r="C200" s="4" t="str">
        <f t="shared" si="30"/>
        <v>440 V</v>
      </c>
      <c r="D200" s="4" t="s">
        <v>54</v>
      </c>
      <c r="E200" s="4" t="s">
        <v>934</v>
      </c>
      <c r="F200" s="5" t="str">
        <f t="shared" si="25"/>
        <v>1.5KE440CA (440 V, 1.5 kW, DO-201AD Bidirectional (600mil))</v>
      </c>
      <c r="G200" s="6" t="s">
        <v>22</v>
      </c>
      <c r="H200" s="4" t="s">
        <v>193</v>
      </c>
      <c r="I200" s="6" t="s">
        <v>21</v>
      </c>
      <c r="J200" s="4" t="s">
        <v>522</v>
      </c>
      <c r="K200" s="4" t="s">
        <v>635</v>
      </c>
      <c r="L200" s="4" t="s">
        <v>637</v>
      </c>
      <c r="M200" s="4" t="s">
        <v>643</v>
      </c>
      <c r="N200" s="4" t="s">
        <v>646</v>
      </c>
      <c r="O200" s="4" t="s">
        <v>492</v>
      </c>
      <c r="P200" s="4" t="s">
        <v>129</v>
      </c>
      <c r="Q200" s="4" t="str">
        <f t="shared" si="26"/>
        <v>1.5KE440CA Transient Voltage Suppressors</v>
      </c>
      <c r="R200" t="str">
        <f t="shared" ca="1" si="28"/>
        <v>C:\Altium Libraries\Discrete Semiconductors Library\DataSheet\1.5KE series(STM).pdf</v>
      </c>
      <c r="S200" s="7" t="str">
        <f t="shared" si="27"/>
        <v>TVS DIODE 1.5KE440CA (440 V, 1.5 kW, DO-201AD Bidirectional (600mil), STM)</v>
      </c>
    </row>
    <row r="201" spans="1:19" x14ac:dyDescent="0.35">
      <c r="A201" s="11" t="s">
        <v>0</v>
      </c>
      <c r="B201" s="12" t="s">
        <v>11</v>
      </c>
      <c r="C201" s="12" t="s">
        <v>12</v>
      </c>
      <c r="D201" s="12" t="s">
        <v>53</v>
      </c>
      <c r="E201" s="12" t="s">
        <v>929</v>
      </c>
      <c r="F201" s="12" t="s">
        <v>1</v>
      </c>
      <c r="G201" s="12" t="s">
        <v>2</v>
      </c>
      <c r="H201" s="12" t="s">
        <v>3</v>
      </c>
      <c r="I201" s="12" t="s">
        <v>4</v>
      </c>
      <c r="J201" s="12" t="s">
        <v>5</v>
      </c>
      <c r="K201" s="12" t="s">
        <v>373</v>
      </c>
      <c r="L201" s="12" t="s">
        <v>374</v>
      </c>
      <c r="M201" s="12" t="s">
        <v>640</v>
      </c>
      <c r="N201" s="12" t="s">
        <v>644</v>
      </c>
      <c r="O201" s="14" t="s">
        <v>6</v>
      </c>
      <c r="P201" s="12" t="s">
        <v>7</v>
      </c>
      <c r="Q201" s="12" t="s">
        <v>8</v>
      </c>
      <c r="R201" s="12" t="s">
        <v>9</v>
      </c>
      <c r="S201" s="12" t="s">
        <v>10</v>
      </c>
    </row>
    <row r="202" spans="1:19" x14ac:dyDescent="0.35">
      <c r="A202" s="4" t="s">
        <v>712</v>
      </c>
      <c r="B202" s="4" t="s">
        <v>765</v>
      </c>
      <c r="C202" s="4" t="s">
        <v>52</v>
      </c>
      <c r="D202" s="4" t="s">
        <v>820</v>
      </c>
      <c r="E202" s="4" t="s">
        <v>933</v>
      </c>
      <c r="F202" s="5" t="str">
        <f>CONCATENATE(B202," (",C202,", ",D202,", ",J202,")")</f>
        <v>SMAJ5.0A (5 V, 400 W, SMA Unidirectional)</v>
      </c>
      <c r="G202" s="6" t="s">
        <v>22</v>
      </c>
      <c r="H202" s="4" t="s">
        <v>130</v>
      </c>
      <c r="I202" s="6" t="s">
        <v>21</v>
      </c>
      <c r="J202" s="4" t="s">
        <v>818</v>
      </c>
      <c r="K202" s="4"/>
      <c r="L202" s="4"/>
      <c r="M202" s="4"/>
      <c r="N202" s="4"/>
      <c r="O202" s="4" t="s">
        <v>875</v>
      </c>
      <c r="P202" s="4" t="s">
        <v>129</v>
      </c>
      <c r="Q202" s="4" t="str">
        <f>CONCATENATE(B202," Transient Voltage Suppressors")</f>
        <v>SMAJ5.0A Transient Voltage Suppressors</v>
      </c>
      <c r="R202" t="str">
        <f ca="1">CONCATENATE(LEFT(CELL("имяфайла"), FIND("[",CELL("имяфайла"))-1),"DataSheet\","SMAJ Series (STM).pdf")</f>
        <v>C:\Altium Libraries\Discrete Semiconductors Library\DataSheet\SMAJ Series (STM).pdf</v>
      </c>
      <c r="S202" s="7" t="str">
        <f>CONCATENATE("TVS DIODE ", B202," (",C202,", ",D202,", ",J202,", ",P202,")")</f>
        <v>TVS DIODE SMAJ5.0A (5 V, 400 W, SMA Unidirectional, STM)</v>
      </c>
    </row>
    <row r="203" spans="1:19" x14ac:dyDescent="0.35">
      <c r="A203" s="4" t="s">
        <v>713</v>
      </c>
      <c r="B203" s="4" t="s">
        <v>766</v>
      </c>
      <c r="C203" s="4" t="s">
        <v>56</v>
      </c>
      <c r="D203" s="4" t="s">
        <v>820</v>
      </c>
      <c r="E203" s="4" t="s">
        <v>933</v>
      </c>
      <c r="F203" s="5" t="str">
        <f t="shared" ref="F203:F228" si="31">CONCATENATE(B203," (",C203,", ",D203,", ",J203,")")</f>
        <v>SMAJ6.0A (6 V, 400 W, SMA Unidirectional)</v>
      </c>
      <c r="G203" s="6" t="s">
        <v>22</v>
      </c>
      <c r="H203" s="4" t="s">
        <v>130</v>
      </c>
      <c r="I203" s="6" t="s">
        <v>21</v>
      </c>
      <c r="J203" s="4" t="s">
        <v>818</v>
      </c>
      <c r="K203" s="4"/>
      <c r="L203" s="4"/>
      <c r="M203" s="4"/>
      <c r="N203" s="4"/>
      <c r="O203" s="4" t="s">
        <v>876</v>
      </c>
      <c r="P203" s="4" t="s">
        <v>129</v>
      </c>
      <c r="Q203" s="4" t="str">
        <f t="shared" ref="Q203:Q228" si="32">CONCATENATE(B203," Transient Voltage Suppressors")</f>
        <v>SMAJ6.0A Transient Voltage Suppressors</v>
      </c>
      <c r="R203" t="str">
        <f t="shared" ref="R203:R228" ca="1" si="33">CONCATENATE(LEFT(CELL("имяфайла"), FIND("[",CELL("имяфайла"))-1),"DataSheet\","SMAJ Series (STM).pdf")</f>
        <v>C:\Altium Libraries\Discrete Semiconductors Library\DataSheet\SMAJ Series (STM).pdf</v>
      </c>
      <c r="S203" s="7" t="str">
        <f t="shared" ref="S203:S228" si="34">CONCATENATE("TVS DIODE ", B203," (",C203,", ",D203,", ",J203,", ",P203,")")</f>
        <v>TVS DIODE SMAJ6.0A (6 V, 400 W, SMA Unidirectional, STM)</v>
      </c>
    </row>
    <row r="204" spans="1:19" x14ac:dyDescent="0.35">
      <c r="A204" s="4" t="s">
        <v>714</v>
      </c>
      <c r="B204" s="4" t="s">
        <v>767</v>
      </c>
      <c r="C204" s="4" t="s">
        <v>88</v>
      </c>
      <c r="D204" s="4" t="s">
        <v>820</v>
      </c>
      <c r="E204" s="4" t="s">
        <v>933</v>
      </c>
      <c r="F204" s="5" t="str">
        <f t="shared" si="31"/>
        <v>SMAJ6.5A (6.5 V, 400 W, SMA Unidirectional)</v>
      </c>
      <c r="G204" s="6" t="s">
        <v>22</v>
      </c>
      <c r="H204" s="4" t="s">
        <v>130</v>
      </c>
      <c r="I204" s="6" t="s">
        <v>21</v>
      </c>
      <c r="J204" s="4" t="s">
        <v>818</v>
      </c>
      <c r="K204" s="4"/>
      <c r="L204" s="4"/>
      <c r="M204" s="4"/>
      <c r="N204" s="4"/>
      <c r="O204" s="4" t="s">
        <v>877</v>
      </c>
      <c r="P204" s="4" t="s">
        <v>129</v>
      </c>
      <c r="Q204" s="4" t="str">
        <f t="shared" si="32"/>
        <v>SMAJ6.5A Transient Voltage Suppressors</v>
      </c>
      <c r="R204" t="str">
        <f t="shared" ca="1" si="33"/>
        <v>C:\Altium Libraries\Discrete Semiconductors Library\DataSheet\SMAJ Series (STM).pdf</v>
      </c>
      <c r="S204" s="7" t="str">
        <f t="shared" si="34"/>
        <v>TVS DIODE SMAJ6.5A (6.5 V, 400 W, SMA Unidirectional, STM)</v>
      </c>
    </row>
    <row r="205" spans="1:19" x14ac:dyDescent="0.35">
      <c r="A205" s="4" t="s">
        <v>715</v>
      </c>
      <c r="B205" s="4" t="s">
        <v>768</v>
      </c>
      <c r="C205" s="4" t="s">
        <v>89</v>
      </c>
      <c r="D205" s="4" t="s">
        <v>820</v>
      </c>
      <c r="E205" s="4" t="s">
        <v>933</v>
      </c>
      <c r="F205" s="5" t="str">
        <f t="shared" si="31"/>
        <v>SMAJ8.5A (8.5 V, 400 W, SMA Unidirectional)</v>
      </c>
      <c r="G205" s="6" t="s">
        <v>22</v>
      </c>
      <c r="H205" s="4" t="s">
        <v>130</v>
      </c>
      <c r="I205" s="6" t="s">
        <v>21</v>
      </c>
      <c r="J205" s="4" t="s">
        <v>818</v>
      </c>
      <c r="K205" s="4"/>
      <c r="L205" s="4"/>
      <c r="M205" s="4"/>
      <c r="N205" s="4"/>
      <c r="O205" s="4" t="s">
        <v>878</v>
      </c>
      <c r="P205" s="4" t="s">
        <v>129</v>
      </c>
      <c r="Q205" s="4" t="str">
        <f t="shared" si="32"/>
        <v>SMAJ8.5A Transient Voltage Suppressors</v>
      </c>
      <c r="R205" t="str">
        <f t="shared" ca="1" si="33"/>
        <v>C:\Altium Libraries\Discrete Semiconductors Library\DataSheet\SMAJ Series (STM).pdf</v>
      </c>
      <c r="S205" s="7" t="str">
        <f t="shared" si="34"/>
        <v>TVS DIODE SMAJ8.5A (8.5 V, 400 W, SMA Unidirectional, STM)</v>
      </c>
    </row>
    <row r="206" spans="1:19" x14ac:dyDescent="0.35">
      <c r="A206" s="4" t="s">
        <v>716</v>
      </c>
      <c r="B206" s="4" t="s">
        <v>769</v>
      </c>
      <c r="C206" s="4" t="s">
        <v>61</v>
      </c>
      <c r="D206" s="4" t="s">
        <v>820</v>
      </c>
      <c r="E206" s="4" t="s">
        <v>933</v>
      </c>
      <c r="F206" s="5" t="str">
        <f t="shared" si="31"/>
        <v>SMAJ10A (10 V, 400 W, SMA Unidirectional)</v>
      </c>
      <c r="G206" s="6" t="s">
        <v>22</v>
      </c>
      <c r="H206" s="4" t="s">
        <v>130</v>
      </c>
      <c r="I206" s="6" t="s">
        <v>21</v>
      </c>
      <c r="J206" s="4" t="s">
        <v>818</v>
      </c>
      <c r="K206" s="4"/>
      <c r="L206" s="4"/>
      <c r="M206" s="4"/>
      <c r="N206" s="4"/>
      <c r="O206" s="4" t="s">
        <v>879</v>
      </c>
      <c r="P206" s="4" t="s">
        <v>129</v>
      </c>
      <c r="Q206" s="4" t="str">
        <f t="shared" si="32"/>
        <v>SMAJ10A Transient Voltage Suppressors</v>
      </c>
      <c r="R206" t="str">
        <f t="shared" ca="1" si="33"/>
        <v>C:\Altium Libraries\Discrete Semiconductors Library\DataSheet\SMAJ Series (STM).pdf</v>
      </c>
      <c r="S206" s="7" t="str">
        <f t="shared" si="34"/>
        <v>TVS DIODE SMAJ10A (10 V, 400 W, SMA Unidirectional, STM)</v>
      </c>
    </row>
    <row r="207" spans="1:19" x14ac:dyDescent="0.35">
      <c r="A207" s="4" t="s">
        <v>717</v>
      </c>
      <c r="B207" s="4" t="s">
        <v>770</v>
      </c>
      <c r="C207" s="4" t="s">
        <v>64</v>
      </c>
      <c r="D207" s="4" t="s">
        <v>820</v>
      </c>
      <c r="E207" s="4" t="s">
        <v>933</v>
      </c>
      <c r="F207" s="5" t="str">
        <f t="shared" si="31"/>
        <v>SMAJ12A (12 V, 400 W, SMA Unidirectional)</v>
      </c>
      <c r="G207" s="6" t="s">
        <v>22</v>
      </c>
      <c r="H207" s="4" t="s">
        <v>130</v>
      </c>
      <c r="I207" s="6" t="s">
        <v>21</v>
      </c>
      <c r="J207" s="4" t="s">
        <v>818</v>
      </c>
      <c r="K207" s="4"/>
      <c r="L207" s="4"/>
      <c r="M207" s="4"/>
      <c r="N207" s="4"/>
      <c r="O207" s="4" t="s">
        <v>880</v>
      </c>
      <c r="P207" s="4" t="s">
        <v>129</v>
      </c>
      <c r="Q207" s="4" t="str">
        <f t="shared" si="32"/>
        <v>SMAJ12A Transient Voltage Suppressors</v>
      </c>
      <c r="R207" t="str">
        <f t="shared" ca="1" si="33"/>
        <v>C:\Altium Libraries\Discrete Semiconductors Library\DataSheet\SMAJ Series (STM).pdf</v>
      </c>
      <c r="S207" s="7" t="str">
        <f t="shared" si="34"/>
        <v>TVS DIODE SMAJ12A (12 V, 400 W, SMA Unidirectional, STM)</v>
      </c>
    </row>
    <row r="208" spans="1:19" x14ac:dyDescent="0.35">
      <c r="A208" s="4" t="s">
        <v>718</v>
      </c>
      <c r="B208" s="4" t="s">
        <v>771</v>
      </c>
      <c r="C208" s="4" t="s">
        <v>66</v>
      </c>
      <c r="D208" s="4" t="s">
        <v>820</v>
      </c>
      <c r="E208" s="4" t="s">
        <v>933</v>
      </c>
      <c r="F208" s="5" t="str">
        <f t="shared" si="31"/>
        <v>SMAJ13A (13 V, 400 W, SMA Unidirectional)</v>
      </c>
      <c r="G208" s="6" t="s">
        <v>22</v>
      </c>
      <c r="H208" s="4" t="s">
        <v>130</v>
      </c>
      <c r="I208" s="6" t="s">
        <v>21</v>
      </c>
      <c r="J208" s="4" t="s">
        <v>818</v>
      </c>
      <c r="K208" s="4"/>
      <c r="L208" s="4"/>
      <c r="M208" s="4"/>
      <c r="N208" s="4"/>
      <c r="O208" s="4" t="s">
        <v>881</v>
      </c>
      <c r="P208" s="4" t="s">
        <v>129</v>
      </c>
      <c r="Q208" s="4" t="str">
        <f t="shared" si="32"/>
        <v>SMAJ13A Transient Voltage Suppressors</v>
      </c>
      <c r="R208" t="str">
        <f t="shared" ca="1" si="33"/>
        <v>C:\Altium Libraries\Discrete Semiconductors Library\DataSheet\SMAJ Series (STM).pdf</v>
      </c>
      <c r="S208" s="7" t="str">
        <f t="shared" si="34"/>
        <v>TVS DIODE SMAJ13A (13 V, 400 W, SMA Unidirectional, STM)</v>
      </c>
    </row>
    <row r="209" spans="1:19" x14ac:dyDescent="0.35">
      <c r="A209" s="4" t="s">
        <v>719</v>
      </c>
      <c r="B209" s="4" t="s">
        <v>772</v>
      </c>
      <c r="C209" s="4" t="s">
        <v>69</v>
      </c>
      <c r="D209" s="4" t="s">
        <v>820</v>
      </c>
      <c r="E209" s="4" t="s">
        <v>933</v>
      </c>
      <c r="F209" s="5" t="str">
        <f t="shared" si="31"/>
        <v>SMAJ15A (15 V, 400 W, SMA Unidirectional)</v>
      </c>
      <c r="G209" s="6" t="s">
        <v>22</v>
      </c>
      <c r="H209" s="4" t="s">
        <v>130</v>
      </c>
      <c r="I209" s="6" t="s">
        <v>21</v>
      </c>
      <c r="J209" s="4" t="s">
        <v>818</v>
      </c>
      <c r="K209" s="4"/>
      <c r="L209" s="4"/>
      <c r="M209" s="4"/>
      <c r="N209" s="4"/>
      <c r="O209" s="4" t="s">
        <v>882</v>
      </c>
      <c r="P209" s="4" t="s">
        <v>129</v>
      </c>
      <c r="Q209" s="4" t="str">
        <f t="shared" si="32"/>
        <v>SMAJ15A Transient Voltage Suppressors</v>
      </c>
      <c r="R209" t="str">
        <f t="shared" ca="1" si="33"/>
        <v>C:\Altium Libraries\Discrete Semiconductors Library\DataSheet\SMAJ Series (STM).pdf</v>
      </c>
      <c r="S209" s="7" t="str">
        <f t="shared" si="34"/>
        <v>TVS DIODE SMAJ15A (15 V, 400 W, SMA Unidirectional, STM)</v>
      </c>
    </row>
    <row r="210" spans="1:19" x14ac:dyDescent="0.35">
      <c r="A210" s="4" t="s">
        <v>720</v>
      </c>
      <c r="B210" s="4" t="s">
        <v>773</v>
      </c>
      <c r="C210" s="4" t="s">
        <v>73</v>
      </c>
      <c r="D210" s="4" t="s">
        <v>820</v>
      </c>
      <c r="E210" s="4" t="s">
        <v>933</v>
      </c>
      <c r="F210" s="5" t="str">
        <f t="shared" si="31"/>
        <v>SMAJ18A (18 V, 400 W, SMA Unidirectional)</v>
      </c>
      <c r="G210" s="6" t="s">
        <v>22</v>
      </c>
      <c r="H210" s="4" t="s">
        <v>130</v>
      </c>
      <c r="I210" s="6" t="s">
        <v>21</v>
      </c>
      <c r="J210" s="4" t="s">
        <v>818</v>
      </c>
      <c r="K210" s="4"/>
      <c r="L210" s="4"/>
      <c r="M210" s="4"/>
      <c r="N210" s="4"/>
      <c r="O210" s="4" t="s">
        <v>883</v>
      </c>
      <c r="P210" s="4" t="s">
        <v>129</v>
      </c>
      <c r="Q210" s="4" t="str">
        <f t="shared" si="32"/>
        <v>SMAJ18A Transient Voltage Suppressors</v>
      </c>
      <c r="R210" t="str">
        <f t="shared" ca="1" si="33"/>
        <v>C:\Altium Libraries\Discrete Semiconductors Library\DataSheet\SMAJ Series (STM).pdf</v>
      </c>
      <c r="S210" s="7" t="str">
        <f t="shared" si="34"/>
        <v>TVS DIODE SMAJ18A (18 V, 400 W, SMA Unidirectional, STM)</v>
      </c>
    </row>
    <row r="211" spans="1:19" x14ac:dyDescent="0.35">
      <c r="A211" s="4" t="s">
        <v>721</v>
      </c>
      <c r="B211" s="4" t="s">
        <v>774</v>
      </c>
      <c r="C211" s="4" t="s">
        <v>76</v>
      </c>
      <c r="D211" s="4" t="s">
        <v>820</v>
      </c>
      <c r="E211" s="4" t="s">
        <v>933</v>
      </c>
      <c r="F211" s="5" t="str">
        <f t="shared" si="31"/>
        <v>SMAJ20A (20 V, 400 W, SMA Unidirectional)</v>
      </c>
      <c r="G211" s="6" t="s">
        <v>22</v>
      </c>
      <c r="H211" s="4" t="s">
        <v>130</v>
      </c>
      <c r="I211" s="6" t="s">
        <v>21</v>
      </c>
      <c r="J211" s="4" t="s">
        <v>818</v>
      </c>
      <c r="K211" s="4"/>
      <c r="L211" s="4"/>
      <c r="M211" s="4"/>
      <c r="N211" s="4"/>
      <c r="O211" s="4" t="s">
        <v>884</v>
      </c>
      <c r="P211" s="4" t="s">
        <v>129</v>
      </c>
      <c r="Q211" s="4" t="str">
        <f t="shared" si="32"/>
        <v>SMAJ20A Transient Voltage Suppressors</v>
      </c>
      <c r="R211" t="str">
        <f t="shared" ca="1" si="33"/>
        <v>C:\Altium Libraries\Discrete Semiconductors Library\DataSheet\SMAJ Series (STM).pdf</v>
      </c>
      <c r="S211" s="7" t="str">
        <f t="shared" si="34"/>
        <v>TVS DIODE SMAJ20A (20 V, 400 W, SMA Unidirectional, STM)</v>
      </c>
    </row>
    <row r="212" spans="1:19" x14ac:dyDescent="0.35">
      <c r="A212" s="4" t="s">
        <v>722</v>
      </c>
      <c r="B212" s="4" t="s">
        <v>775</v>
      </c>
      <c r="C212" s="4" t="s">
        <v>79</v>
      </c>
      <c r="D212" s="4" t="s">
        <v>820</v>
      </c>
      <c r="E212" s="4" t="s">
        <v>933</v>
      </c>
      <c r="F212" s="5" t="str">
        <f t="shared" si="31"/>
        <v>SMAJ22A (22 V, 400 W, SMA Unidirectional)</v>
      </c>
      <c r="G212" s="6" t="s">
        <v>22</v>
      </c>
      <c r="H212" s="4" t="s">
        <v>130</v>
      </c>
      <c r="I212" s="6" t="s">
        <v>21</v>
      </c>
      <c r="J212" s="4" t="s">
        <v>818</v>
      </c>
      <c r="K212" s="4"/>
      <c r="L212" s="4"/>
      <c r="M212" s="4"/>
      <c r="N212" s="4"/>
      <c r="O212" s="4" t="s">
        <v>885</v>
      </c>
      <c r="P212" s="4" t="s">
        <v>129</v>
      </c>
      <c r="Q212" s="4" t="str">
        <f t="shared" si="32"/>
        <v>SMAJ22A Transient Voltage Suppressors</v>
      </c>
      <c r="R212" t="str">
        <f t="shared" ca="1" si="33"/>
        <v>C:\Altium Libraries\Discrete Semiconductors Library\DataSheet\SMAJ Series (STM).pdf</v>
      </c>
      <c r="S212" s="7" t="str">
        <f t="shared" si="34"/>
        <v>TVS DIODE SMAJ22A (22 V, 400 W, SMA Unidirectional, STM)</v>
      </c>
    </row>
    <row r="213" spans="1:19" x14ac:dyDescent="0.35">
      <c r="A213" s="4" t="s">
        <v>723</v>
      </c>
      <c r="B213" s="4" t="s">
        <v>776</v>
      </c>
      <c r="C213" s="4" t="s">
        <v>82</v>
      </c>
      <c r="D213" s="4" t="s">
        <v>820</v>
      </c>
      <c r="E213" s="4" t="s">
        <v>933</v>
      </c>
      <c r="F213" s="5" t="str">
        <f t="shared" si="31"/>
        <v>SMAJ24A (24 V, 400 W, SMA Unidirectional)</v>
      </c>
      <c r="G213" s="6" t="s">
        <v>22</v>
      </c>
      <c r="H213" s="4" t="s">
        <v>130</v>
      </c>
      <c r="I213" s="6" t="s">
        <v>21</v>
      </c>
      <c r="J213" s="4" t="s">
        <v>818</v>
      </c>
      <c r="K213" s="4"/>
      <c r="L213" s="4"/>
      <c r="M213" s="4"/>
      <c r="N213" s="4"/>
      <c r="O213" s="4" t="s">
        <v>886</v>
      </c>
      <c r="P213" s="4" t="s">
        <v>129</v>
      </c>
      <c r="Q213" s="4" t="str">
        <f t="shared" si="32"/>
        <v>SMAJ24A Transient Voltage Suppressors</v>
      </c>
      <c r="R213" t="str">
        <f t="shared" ca="1" si="33"/>
        <v>C:\Altium Libraries\Discrete Semiconductors Library\DataSheet\SMAJ Series (STM).pdf</v>
      </c>
      <c r="S213" s="7" t="str">
        <f t="shared" si="34"/>
        <v>TVS DIODE SMAJ24A (24 V, 400 W, SMA Unidirectional, STM)</v>
      </c>
    </row>
    <row r="214" spans="1:19" x14ac:dyDescent="0.35">
      <c r="A214" s="4" t="s">
        <v>724</v>
      </c>
      <c r="B214" s="4" t="s">
        <v>777</v>
      </c>
      <c r="C214" s="4" t="s">
        <v>85</v>
      </c>
      <c r="D214" s="4" t="s">
        <v>820</v>
      </c>
      <c r="E214" s="4" t="s">
        <v>933</v>
      </c>
      <c r="F214" s="5" t="str">
        <f t="shared" si="31"/>
        <v>SMAJ26A (26 V, 400 W, SMA Unidirectional)</v>
      </c>
      <c r="G214" s="6" t="s">
        <v>22</v>
      </c>
      <c r="H214" s="4" t="s">
        <v>130</v>
      </c>
      <c r="I214" s="6" t="s">
        <v>21</v>
      </c>
      <c r="J214" s="4" t="s">
        <v>818</v>
      </c>
      <c r="K214" s="4"/>
      <c r="L214" s="4"/>
      <c r="M214" s="4"/>
      <c r="N214" s="4"/>
      <c r="O214" s="4" t="s">
        <v>887</v>
      </c>
      <c r="P214" s="4" t="s">
        <v>129</v>
      </c>
      <c r="Q214" s="4" t="str">
        <f t="shared" si="32"/>
        <v>SMAJ26A Transient Voltage Suppressors</v>
      </c>
      <c r="R214" t="str">
        <f t="shared" ca="1" si="33"/>
        <v>C:\Altium Libraries\Discrete Semiconductors Library\DataSheet\SMAJ Series (STM).pdf</v>
      </c>
      <c r="S214" s="7" t="str">
        <f t="shared" si="34"/>
        <v>TVS DIODE SMAJ26A (26 V, 400 W, SMA Unidirectional, STM)</v>
      </c>
    </row>
    <row r="215" spans="1:19" x14ac:dyDescent="0.35">
      <c r="A215" s="4" t="s">
        <v>725</v>
      </c>
      <c r="B215" s="4" t="s">
        <v>778</v>
      </c>
      <c r="C215" s="4" t="s">
        <v>90</v>
      </c>
      <c r="D215" s="4" t="s">
        <v>820</v>
      </c>
      <c r="E215" s="4" t="s">
        <v>933</v>
      </c>
      <c r="F215" s="5" t="str">
        <f t="shared" si="31"/>
        <v>SMAJ28A (28 V, 400 W, SMA Unidirectional)</v>
      </c>
      <c r="G215" s="6" t="s">
        <v>22</v>
      </c>
      <c r="H215" s="4" t="s">
        <v>130</v>
      </c>
      <c r="I215" s="6" t="s">
        <v>21</v>
      </c>
      <c r="J215" s="4" t="s">
        <v>818</v>
      </c>
      <c r="K215" s="4"/>
      <c r="L215" s="4"/>
      <c r="M215" s="4"/>
      <c r="N215" s="4"/>
      <c r="O215" s="4" t="s">
        <v>888</v>
      </c>
      <c r="P215" s="4" t="s">
        <v>129</v>
      </c>
      <c r="Q215" s="4" t="str">
        <f t="shared" si="32"/>
        <v>SMAJ28A Transient Voltage Suppressors</v>
      </c>
      <c r="R215" t="str">
        <f t="shared" ca="1" si="33"/>
        <v>C:\Altium Libraries\Discrete Semiconductors Library\DataSheet\SMAJ Series (STM).pdf</v>
      </c>
      <c r="S215" s="7" t="str">
        <f t="shared" si="34"/>
        <v>TVS DIODE SMAJ28A (28 V, 400 W, SMA Unidirectional, STM)</v>
      </c>
    </row>
    <row r="216" spans="1:19" x14ac:dyDescent="0.35">
      <c r="A216" s="4" t="s">
        <v>726</v>
      </c>
      <c r="B216" s="4" t="s">
        <v>779</v>
      </c>
      <c r="C216" s="4" t="s">
        <v>18</v>
      </c>
      <c r="D216" s="4" t="s">
        <v>820</v>
      </c>
      <c r="E216" s="4" t="s">
        <v>933</v>
      </c>
      <c r="F216" s="5" t="str">
        <f t="shared" si="31"/>
        <v>SMAJ30A (30 V, 400 W, SMA Unidirectional)</v>
      </c>
      <c r="G216" s="6" t="s">
        <v>22</v>
      </c>
      <c r="H216" s="4" t="s">
        <v>130</v>
      </c>
      <c r="I216" s="6" t="s">
        <v>21</v>
      </c>
      <c r="J216" s="4" t="s">
        <v>818</v>
      </c>
      <c r="K216" s="4"/>
      <c r="L216" s="4"/>
      <c r="M216" s="4"/>
      <c r="N216" s="4"/>
      <c r="O216" s="4" t="s">
        <v>889</v>
      </c>
      <c r="P216" s="4" t="s">
        <v>129</v>
      </c>
      <c r="Q216" s="4" t="str">
        <f t="shared" si="32"/>
        <v>SMAJ30A Transient Voltage Suppressors</v>
      </c>
      <c r="R216" t="str">
        <f t="shared" ca="1" si="33"/>
        <v>C:\Altium Libraries\Discrete Semiconductors Library\DataSheet\SMAJ Series (STM).pdf</v>
      </c>
      <c r="S216" s="7" t="str">
        <f t="shared" si="34"/>
        <v>TVS DIODE SMAJ30A (30 V, 400 W, SMA Unidirectional, STM)</v>
      </c>
    </row>
    <row r="217" spans="1:19" x14ac:dyDescent="0.35">
      <c r="A217" s="4" t="s">
        <v>727</v>
      </c>
      <c r="B217" s="4" t="s">
        <v>780</v>
      </c>
      <c r="C217" s="4" t="s">
        <v>91</v>
      </c>
      <c r="D217" s="4" t="s">
        <v>820</v>
      </c>
      <c r="E217" s="4" t="s">
        <v>933</v>
      </c>
      <c r="F217" s="5" t="str">
        <f t="shared" si="31"/>
        <v>SMAJ33A (33 V, 400 W, SMA Unidirectional)</v>
      </c>
      <c r="G217" s="6" t="s">
        <v>22</v>
      </c>
      <c r="H217" s="4" t="s">
        <v>130</v>
      </c>
      <c r="I217" s="6" t="s">
        <v>21</v>
      </c>
      <c r="J217" s="4" t="s">
        <v>818</v>
      </c>
      <c r="K217" s="4"/>
      <c r="L217" s="4"/>
      <c r="M217" s="4"/>
      <c r="N217" s="4"/>
      <c r="O217" s="4" t="s">
        <v>890</v>
      </c>
      <c r="P217" s="4" t="s">
        <v>129</v>
      </c>
      <c r="Q217" s="4" t="str">
        <f t="shared" si="32"/>
        <v>SMAJ33A Transient Voltage Suppressors</v>
      </c>
      <c r="R217" t="str">
        <f t="shared" ca="1" si="33"/>
        <v>C:\Altium Libraries\Discrete Semiconductors Library\DataSheet\SMAJ Series (STM).pdf</v>
      </c>
      <c r="S217" s="7" t="str">
        <f t="shared" si="34"/>
        <v>TVS DIODE SMAJ33A (33 V, 400 W, SMA Unidirectional, STM)</v>
      </c>
    </row>
    <row r="218" spans="1:19" x14ac:dyDescent="0.35">
      <c r="A218" s="4" t="s">
        <v>728</v>
      </c>
      <c r="B218" s="4" t="s">
        <v>781</v>
      </c>
      <c r="C218" s="4" t="s">
        <v>92</v>
      </c>
      <c r="D218" s="4" t="s">
        <v>820</v>
      </c>
      <c r="E218" s="4" t="s">
        <v>933</v>
      </c>
      <c r="F218" s="5" t="str">
        <f>CONCATENATE(B218," (",C218,", ",D218,", ",J218,")")</f>
        <v>SMAJ40A (40 V, 400 W, SMA Unidirectional)</v>
      </c>
      <c r="G218" s="6" t="s">
        <v>22</v>
      </c>
      <c r="H218" s="4" t="s">
        <v>130</v>
      </c>
      <c r="I218" s="6" t="s">
        <v>21</v>
      </c>
      <c r="J218" s="4" t="s">
        <v>818</v>
      </c>
      <c r="K218" s="4"/>
      <c r="L218" s="4"/>
      <c r="M218" s="4"/>
      <c r="N218" s="4"/>
      <c r="O218" s="4" t="s">
        <v>891</v>
      </c>
      <c r="P218" s="4" t="s">
        <v>129</v>
      </c>
      <c r="Q218" s="4" t="str">
        <f>CONCATENATE(B218," Transient Voltage Suppressors")</f>
        <v>SMAJ40A Transient Voltage Suppressors</v>
      </c>
      <c r="R218" t="str">
        <f t="shared" ca="1" si="33"/>
        <v>C:\Altium Libraries\Discrete Semiconductors Library\DataSheet\SMAJ Series (STM).pdf</v>
      </c>
      <c r="S218" s="7" t="str">
        <f>CONCATENATE("TVS DIODE ", B218," (",C218,", ",D218,", ",J218,", ",P218,")")</f>
        <v>TVS DIODE SMAJ40A (40 V, 400 W, SMA Unidirectional, STM)</v>
      </c>
    </row>
    <row r="219" spans="1:19" x14ac:dyDescent="0.35">
      <c r="A219" s="4" t="s">
        <v>729</v>
      </c>
      <c r="B219" s="4" t="s">
        <v>819</v>
      </c>
      <c r="C219" s="4" t="s">
        <v>613</v>
      </c>
      <c r="D219" s="4" t="s">
        <v>820</v>
      </c>
      <c r="E219" s="4" t="s">
        <v>933</v>
      </c>
      <c r="F219" s="5" t="str">
        <f t="shared" si="31"/>
        <v>SMAJ43A (43 V, 400 W, SMA Unidirectional)</v>
      </c>
      <c r="G219" s="6" t="s">
        <v>22</v>
      </c>
      <c r="H219" s="4" t="s">
        <v>130</v>
      </c>
      <c r="I219" s="6" t="s">
        <v>21</v>
      </c>
      <c r="J219" s="4" t="s">
        <v>818</v>
      </c>
      <c r="K219" s="4"/>
      <c r="L219" s="4"/>
      <c r="M219" s="4"/>
      <c r="N219" s="4"/>
      <c r="O219" s="4" t="s">
        <v>892</v>
      </c>
      <c r="P219" s="4" t="s">
        <v>129</v>
      </c>
      <c r="Q219" s="4" t="str">
        <f t="shared" si="32"/>
        <v>SMAJ43A Transient Voltage Suppressors</v>
      </c>
      <c r="R219" t="str">
        <f t="shared" ca="1" si="33"/>
        <v>C:\Altium Libraries\Discrete Semiconductors Library\DataSheet\SMAJ Series (STM).pdf</v>
      </c>
      <c r="S219" s="7" t="str">
        <f t="shared" si="34"/>
        <v>TVS DIODE SMAJ43A (43 V, 400 W, SMA Unidirectional, STM)</v>
      </c>
    </row>
    <row r="220" spans="1:19" x14ac:dyDescent="0.35">
      <c r="A220" s="4" t="s">
        <v>730</v>
      </c>
      <c r="B220" s="4" t="s">
        <v>782</v>
      </c>
      <c r="C220" s="4" t="s">
        <v>93</v>
      </c>
      <c r="D220" s="4" t="s">
        <v>820</v>
      </c>
      <c r="E220" s="4" t="s">
        <v>933</v>
      </c>
      <c r="F220" s="5" t="str">
        <f t="shared" si="31"/>
        <v>SMAJ48A (48 V, 400 W, SMA Unidirectional)</v>
      </c>
      <c r="G220" s="6" t="s">
        <v>22</v>
      </c>
      <c r="H220" s="4" t="s">
        <v>130</v>
      </c>
      <c r="I220" s="6" t="s">
        <v>21</v>
      </c>
      <c r="J220" s="4" t="s">
        <v>818</v>
      </c>
      <c r="K220" s="4"/>
      <c r="L220" s="4"/>
      <c r="M220" s="4"/>
      <c r="N220" s="4"/>
      <c r="O220" s="4" t="s">
        <v>893</v>
      </c>
      <c r="P220" s="4" t="s">
        <v>129</v>
      </c>
      <c r="Q220" s="4" t="str">
        <f t="shared" si="32"/>
        <v>SMAJ48A Transient Voltage Suppressors</v>
      </c>
      <c r="R220" t="str">
        <f t="shared" ca="1" si="33"/>
        <v>C:\Altium Libraries\Discrete Semiconductors Library\DataSheet\SMAJ Series (STM).pdf</v>
      </c>
      <c r="S220" s="7" t="str">
        <f t="shared" si="34"/>
        <v>TVS DIODE SMAJ48A (48 V, 400 W, SMA Unidirectional, STM)</v>
      </c>
    </row>
    <row r="221" spans="1:19" x14ac:dyDescent="0.35">
      <c r="A221" s="4" t="s">
        <v>731</v>
      </c>
      <c r="B221" s="4" t="s">
        <v>783</v>
      </c>
      <c r="C221" s="4" t="s">
        <v>94</v>
      </c>
      <c r="D221" s="4" t="s">
        <v>820</v>
      </c>
      <c r="E221" s="4" t="s">
        <v>933</v>
      </c>
      <c r="F221" s="5" t="str">
        <f t="shared" si="31"/>
        <v>SMAJ58A (58 V, 400 W, SMA Unidirectional)</v>
      </c>
      <c r="G221" s="6" t="s">
        <v>22</v>
      </c>
      <c r="H221" s="4" t="s">
        <v>130</v>
      </c>
      <c r="I221" s="6" t="s">
        <v>21</v>
      </c>
      <c r="J221" s="4" t="s">
        <v>818</v>
      </c>
      <c r="K221" s="4"/>
      <c r="L221" s="4"/>
      <c r="M221" s="4"/>
      <c r="N221" s="4"/>
      <c r="O221" s="4" t="s">
        <v>894</v>
      </c>
      <c r="P221" s="4" t="s">
        <v>129</v>
      </c>
      <c r="Q221" s="4" t="str">
        <f t="shared" si="32"/>
        <v>SMAJ58A Transient Voltage Suppressors</v>
      </c>
      <c r="R221" t="str">
        <f t="shared" ca="1" si="33"/>
        <v>C:\Altium Libraries\Discrete Semiconductors Library\DataSheet\SMAJ Series (STM).pdf</v>
      </c>
      <c r="S221" s="7" t="str">
        <f t="shared" si="34"/>
        <v>TVS DIODE SMAJ58A (58 V, 400 W, SMA Unidirectional, STM)</v>
      </c>
    </row>
    <row r="222" spans="1:19" x14ac:dyDescent="0.35">
      <c r="A222" s="4" t="s">
        <v>732</v>
      </c>
      <c r="B222" s="4" t="s">
        <v>784</v>
      </c>
      <c r="C222" s="4" t="s">
        <v>95</v>
      </c>
      <c r="D222" s="4" t="s">
        <v>820</v>
      </c>
      <c r="E222" s="4" t="s">
        <v>933</v>
      </c>
      <c r="F222" s="5" t="str">
        <f t="shared" si="31"/>
        <v>SMAJ70A (70 V, 400 W, SMA Unidirectional)</v>
      </c>
      <c r="G222" s="6" t="s">
        <v>22</v>
      </c>
      <c r="H222" s="4" t="s">
        <v>130</v>
      </c>
      <c r="I222" s="6" t="s">
        <v>21</v>
      </c>
      <c r="J222" s="4" t="s">
        <v>818</v>
      </c>
      <c r="K222" s="4"/>
      <c r="L222" s="4"/>
      <c r="M222" s="4"/>
      <c r="N222" s="4"/>
      <c r="O222" s="4" t="s">
        <v>895</v>
      </c>
      <c r="P222" s="4" t="s">
        <v>129</v>
      </c>
      <c r="Q222" s="4" t="str">
        <f t="shared" si="32"/>
        <v>SMAJ70A Transient Voltage Suppressors</v>
      </c>
      <c r="R222" t="str">
        <f t="shared" ca="1" si="33"/>
        <v>C:\Altium Libraries\Discrete Semiconductors Library\DataSheet\SMAJ Series (STM).pdf</v>
      </c>
      <c r="S222" s="7" t="str">
        <f t="shared" si="34"/>
        <v>TVS DIODE SMAJ70A (70 V, 400 W, SMA Unidirectional, STM)</v>
      </c>
    </row>
    <row r="223" spans="1:19" x14ac:dyDescent="0.35">
      <c r="A223" s="4" t="s">
        <v>733</v>
      </c>
      <c r="B223" s="4" t="s">
        <v>785</v>
      </c>
      <c r="C223" s="4" t="s">
        <v>96</v>
      </c>
      <c r="D223" s="4" t="s">
        <v>820</v>
      </c>
      <c r="E223" s="4" t="s">
        <v>933</v>
      </c>
      <c r="F223" s="5" t="str">
        <f t="shared" si="31"/>
        <v>SMAJ85A (85 V, 400 W, SMA Unidirectional)</v>
      </c>
      <c r="G223" s="6" t="s">
        <v>22</v>
      </c>
      <c r="H223" s="4" t="s">
        <v>130</v>
      </c>
      <c r="I223" s="6" t="s">
        <v>21</v>
      </c>
      <c r="J223" s="4" t="s">
        <v>818</v>
      </c>
      <c r="K223" s="4"/>
      <c r="L223" s="4"/>
      <c r="M223" s="4"/>
      <c r="N223" s="4"/>
      <c r="O223" s="4" t="s">
        <v>896</v>
      </c>
      <c r="P223" s="4" t="s">
        <v>129</v>
      </c>
      <c r="Q223" s="4" t="str">
        <f t="shared" si="32"/>
        <v>SMAJ85A Transient Voltage Suppressors</v>
      </c>
      <c r="R223" t="str">
        <f t="shared" ca="1" si="33"/>
        <v>C:\Altium Libraries\Discrete Semiconductors Library\DataSheet\SMAJ Series (STM).pdf</v>
      </c>
      <c r="S223" s="7" t="str">
        <f t="shared" si="34"/>
        <v>TVS DIODE SMAJ85A (85 V, 400 W, SMA Unidirectional, STM)</v>
      </c>
    </row>
    <row r="224" spans="1:19" x14ac:dyDescent="0.35">
      <c r="A224" s="4" t="s">
        <v>734</v>
      </c>
      <c r="B224" s="4" t="s">
        <v>786</v>
      </c>
      <c r="C224" s="4" t="s">
        <v>46</v>
      </c>
      <c r="D224" s="4" t="s">
        <v>820</v>
      </c>
      <c r="E224" s="4" t="s">
        <v>933</v>
      </c>
      <c r="F224" s="5" t="str">
        <f t="shared" si="31"/>
        <v>SMAJ100A (100 V, 400 W, SMA Unidirectional)</v>
      </c>
      <c r="G224" s="6" t="s">
        <v>22</v>
      </c>
      <c r="H224" s="4" t="s">
        <v>130</v>
      </c>
      <c r="I224" s="6" t="s">
        <v>21</v>
      </c>
      <c r="J224" s="4" t="s">
        <v>818</v>
      </c>
      <c r="K224" s="4"/>
      <c r="L224" s="4"/>
      <c r="M224" s="4"/>
      <c r="N224" s="4"/>
      <c r="O224" s="4" t="s">
        <v>897</v>
      </c>
      <c r="P224" s="4" t="s">
        <v>129</v>
      </c>
      <c r="Q224" s="4" t="str">
        <f t="shared" si="32"/>
        <v>SMAJ100A Transient Voltage Suppressors</v>
      </c>
      <c r="R224" t="str">
        <f t="shared" ca="1" si="33"/>
        <v>C:\Altium Libraries\Discrete Semiconductors Library\DataSheet\SMAJ Series (STM).pdf</v>
      </c>
      <c r="S224" s="7" t="str">
        <f t="shared" si="34"/>
        <v>TVS DIODE SMAJ100A (100 V, 400 W, SMA Unidirectional, STM)</v>
      </c>
    </row>
    <row r="225" spans="1:19" x14ac:dyDescent="0.35">
      <c r="A225" s="4" t="s">
        <v>735</v>
      </c>
      <c r="B225" s="4" t="s">
        <v>787</v>
      </c>
      <c r="C225" s="4" t="s">
        <v>97</v>
      </c>
      <c r="D225" s="4" t="s">
        <v>820</v>
      </c>
      <c r="E225" s="4" t="s">
        <v>933</v>
      </c>
      <c r="F225" s="5" t="str">
        <f t="shared" si="31"/>
        <v>SMAJ130A (130 V, 400 W, SMA Unidirectional)</v>
      </c>
      <c r="G225" s="6" t="s">
        <v>22</v>
      </c>
      <c r="H225" s="4" t="s">
        <v>130</v>
      </c>
      <c r="I225" s="6" t="s">
        <v>21</v>
      </c>
      <c r="J225" s="4" t="s">
        <v>818</v>
      </c>
      <c r="K225" s="4"/>
      <c r="L225" s="4"/>
      <c r="M225" s="4"/>
      <c r="N225" s="4"/>
      <c r="O225" s="4" t="s">
        <v>898</v>
      </c>
      <c r="P225" s="4" t="s">
        <v>129</v>
      </c>
      <c r="Q225" s="4" t="str">
        <f t="shared" si="32"/>
        <v>SMAJ130A Transient Voltage Suppressors</v>
      </c>
      <c r="R225" t="str">
        <f t="shared" ca="1" si="33"/>
        <v>C:\Altium Libraries\Discrete Semiconductors Library\DataSheet\SMAJ Series (STM).pdf</v>
      </c>
      <c r="S225" s="7" t="str">
        <f t="shared" si="34"/>
        <v>TVS DIODE SMAJ130A (130 V, 400 W, SMA Unidirectional, STM)</v>
      </c>
    </row>
    <row r="226" spans="1:19" x14ac:dyDescent="0.35">
      <c r="A226" s="4" t="s">
        <v>736</v>
      </c>
      <c r="B226" s="4" t="s">
        <v>788</v>
      </c>
      <c r="C226" s="4" t="s">
        <v>101</v>
      </c>
      <c r="D226" s="4" t="s">
        <v>820</v>
      </c>
      <c r="E226" s="4" t="s">
        <v>933</v>
      </c>
      <c r="F226" s="5" t="str">
        <f t="shared" si="31"/>
        <v>SMAJ154A (154 V, 400 W, SMA Unidirectional)</v>
      </c>
      <c r="G226" s="6" t="s">
        <v>22</v>
      </c>
      <c r="H226" s="4" t="s">
        <v>130</v>
      </c>
      <c r="I226" s="6" t="s">
        <v>21</v>
      </c>
      <c r="J226" s="4" t="s">
        <v>818</v>
      </c>
      <c r="K226" s="4"/>
      <c r="L226" s="4"/>
      <c r="M226" s="4"/>
      <c r="N226" s="4"/>
      <c r="O226" s="4" t="s">
        <v>899</v>
      </c>
      <c r="P226" s="4" t="s">
        <v>129</v>
      </c>
      <c r="Q226" s="4" t="str">
        <f t="shared" si="32"/>
        <v>SMAJ154A Transient Voltage Suppressors</v>
      </c>
      <c r="R226" t="str">
        <f t="shared" ca="1" si="33"/>
        <v>C:\Altium Libraries\Discrete Semiconductors Library\DataSheet\SMAJ Series (STM).pdf</v>
      </c>
      <c r="S226" s="7" t="str">
        <f t="shared" si="34"/>
        <v>TVS DIODE SMAJ154A (154 V, 400 W, SMA Unidirectional, STM)</v>
      </c>
    </row>
    <row r="227" spans="1:19" x14ac:dyDescent="0.35">
      <c r="A227" s="4" t="s">
        <v>737</v>
      </c>
      <c r="B227" s="4" t="s">
        <v>789</v>
      </c>
      <c r="C227" s="4" t="s">
        <v>102</v>
      </c>
      <c r="D227" s="4" t="s">
        <v>820</v>
      </c>
      <c r="E227" s="4" t="s">
        <v>933</v>
      </c>
      <c r="F227" s="5" t="str">
        <f t="shared" si="31"/>
        <v>SMAJ170A (170 V, 400 W, SMA Unidirectional)</v>
      </c>
      <c r="G227" s="6" t="s">
        <v>22</v>
      </c>
      <c r="H227" s="4" t="s">
        <v>130</v>
      </c>
      <c r="I227" s="6" t="s">
        <v>21</v>
      </c>
      <c r="J227" s="4" t="s">
        <v>818</v>
      </c>
      <c r="K227" s="4"/>
      <c r="L227" s="4"/>
      <c r="M227" s="4"/>
      <c r="N227" s="4"/>
      <c r="O227" s="4" t="s">
        <v>900</v>
      </c>
      <c r="P227" s="4" t="s">
        <v>129</v>
      </c>
      <c r="Q227" s="4" t="str">
        <f t="shared" si="32"/>
        <v>SMAJ170A Transient Voltage Suppressors</v>
      </c>
      <c r="R227" t="str">
        <f t="shared" ca="1" si="33"/>
        <v>C:\Altium Libraries\Discrete Semiconductors Library\DataSheet\SMAJ Series (STM).pdf</v>
      </c>
      <c r="S227" s="7" t="str">
        <f t="shared" si="34"/>
        <v>TVS DIODE SMAJ170A (170 V, 400 W, SMA Unidirectional, STM)</v>
      </c>
    </row>
    <row r="228" spans="1:19" x14ac:dyDescent="0.35">
      <c r="A228" s="4" t="s">
        <v>738</v>
      </c>
      <c r="B228" s="4" t="s">
        <v>790</v>
      </c>
      <c r="C228" s="4" t="s">
        <v>103</v>
      </c>
      <c r="D228" s="4" t="s">
        <v>820</v>
      </c>
      <c r="E228" s="4" t="s">
        <v>933</v>
      </c>
      <c r="F228" s="5" t="str">
        <f t="shared" si="31"/>
        <v>SMAJ188A (188 V, 400 W, SMA Unidirectional)</v>
      </c>
      <c r="G228" s="6" t="s">
        <v>22</v>
      </c>
      <c r="H228" s="4" t="s">
        <v>130</v>
      </c>
      <c r="I228" s="6" t="s">
        <v>21</v>
      </c>
      <c r="J228" s="4" t="s">
        <v>818</v>
      </c>
      <c r="K228" s="4"/>
      <c r="L228" s="4"/>
      <c r="M228" s="4"/>
      <c r="N228" s="4"/>
      <c r="O228" s="4" t="s">
        <v>901</v>
      </c>
      <c r="P228" s="4" t="s">
        <v>129</v>
      </c>
      <c r="Q228" s="4" t="str">
        <f t="shared" si="32"/>
        <v>SMAJ188A Transient Voltage Suppressors</v>
      </c>
      <c r="R228" t="str">
        <f t="shared" ca="1" si="33"/>
        <v>C:\Altium Libraries\Discrete Semiconductors Library\DataSheet\SMAJ Series (STM).pdf</v>
      </c>
      <c r="S228" s="7" t="str">
        <f t="shared" si="34"/>
        <v>TVS DIODE SMAJ188A (188 V, 400 W, SMA Unidirectional, STM)</v>
      </c>
    </row>
    <row r="229" spans="1:19" x14ac:dyDescent="0.35">
      <c r="A229" s="11" t="s">
        <v>0</v>
      </c>
      <c r="B229" s="12" t="s">
        <v>11</v>
      </c>
      <c r="C229" s="12" t="s">
        <v>12</v>
      </c>
      <c r="D229" s="12" t="s">
        <v>53</v>
      </c>
      <c r="E229" s="12" t="s">
        <v>929</v>
      </c>
      <c r="F229" s="12" t="s">
        <v>1</v>
      </c>
      <c r="G229" s="12" t="s">
        <v>2</v>
      </c>
      <c r="H229" s="12" t="s">
        <v>3</v>
      </c>
      <c r="I229" s="12" t="s">
        <v>4</v>
      </c>
      <c r="J229" s="13" t="s">
        <v>5</v>
      </c>
      <c r="K229" s="13"/>
      <c r="L229" s="13"/>
      <c r="M229" s="13"/>
      <c r="N229" s="13"/>
      <c r="O229" s="14" t="s">
        <v>6</v>
      </c>
      <c r="P229" s="12" t="s">
        <v>7</v>
      </c>
      <c r="Q229" s="12" t="s">
        <v>8</v>
      </c>
      <c r="R229" s="12" t="s">
        <v>9</v>
      </c>
      <c r="S229" s="12" t="s">
        <v>10</v>
      </c>
    </row>
    <row r="230" spans="1:19" x14ac:dyDescent="0.35">
      <c r="A230" s="4" t="s">
        <v>739</v>
      </c>
      <c r="B230" s="4" t="s">
        <v>791</v>
      </c>
      <c r="C230" s="4" t="s">
        <v>52</v>
      </c>
      <c r="D230" s="4" t="s">
        <v>820</v>
      </c>
      <c r="E230" s="4" t="s">
        <v>933</v>
      </c>
      <c r="F230" s="5" t="str">
        <f t="shared" ref="F230:F256" si="35">CONCATENATE(B230," (",C230,", ",D230,", ",J230,")")</f>
        <v>SMAJ5.0CA (5 V, 400 W, SMA Bidirectional)</v>
      </c>
      <c r="G230" s="6" t="s">
        <v>22</v>
      </c>
      <c r="H230" s="4" t="s">
        <v>193</v>
      </c>
      <c r="I230" s="6" t="s">
        <v>21</v>
      </c>
      <c r="J230" s="4" t="s">
        <v>817</v>
      </c>
      <c r="K230" s="4"/>
      <c r="L230" s="4"/>
      <c r="M230" s="4"/>
      <c r="N230" s="4"/>
      <c r="O230" s="4" t="s">
        <v>902</v>
      </c>
      <c r="P230" s="4" t="s">
        <v>129</v>
      </c>
      <c r="Q230" s="4" t="str">
        <f t="shared" ref="Q230:Q256" si="36">CONCATENATE(B230," Transient Voltage Suppressors")</f>
        <v>SMAJ5.0CA Transient Voltage Suppressors</v>
      </c>
      <c r="R230" t="str">
        <f ca="1">CONCATENATE(LEFT(CELL("имяфайла"), FIND("[",CELL("имяфайла"))-1),"DataSheet\","SMAJ Series (STM).pdf")</f>
        <v>C:\Altium Libraries\Discrete Semiconductors Library\DataSheet\SMAJ Series (STM).pdf</v>
      </c>
      <c r="S230" s="7" t="str">
        <f t="shared" ref="S230:S256" si="37">CONCATENATE("TVS DIODE ", B230," (",C230,", ",D230,", ",J230,", ",P230,")")</f>
        <v>TVS DIODE SMAJ5.0CA (5 V, 400 W, SMA Bidirectional, STM)</v>
      </c>
    </row>
    <row r="231" spans="1:19" x14ac:dyDescent="0.35">
      <c r="A231" s="4" t="s">
        <v>740</v>
      </c>
      <c r="B231" s="4" t="s">
        <v>792</v>
      </c>
      <c r="C231" s="4" t="s">
        <v>56</v>
      </c>
      <c r="D231" s="4" t="s">
        <v>820</v>
      </c>
      <c r="E231" s="4" t="s">
        <v>933</v>
      </c>
      <c r="F231" s="5" t="str">
        <f t="shared" si="35"/>
        <v>SMAJ6.0CA (6 V, 400 W, SMA Bidirectional)</v>
      </c>
      <c r="G231" s="6" t="s">
        <v>22</v>
      </c>
      <c r="H231" s="4" t="s">
        <v>193</v>
      </c>
      <c r="I231" s="6" t="s">
        <v>21</v>
      </c>
      <c r="J231" s="4" t="s">
        <v>817</v>
      </c>
      <c r="K231" s="4"/>
      <c r="L231" s="4"/>
      <c r="M231" s="4"/>
      <c r="N231" s="4"/>
      <c r="O231" s="4" t="s">
        <v>903</v>
      </c>
      <c r="P231" s="4" t="s">
        <v>129</v>
      </c>
      <c r="Q231" s="4" t="str">
        <f t="shared" si="36"/>
        <v>SMAJ6.0CA Transient Voltage Suppressors</v>
      </c>
      <c r="R231" t="str">
        <f t="shared" ref="R231:R256" ca="1" si="38">CONCATENATE(LEFT(CELL("имяфайла"), FIND("[",CELL("имяфайла"))-1),"DataSheet\","SMAJ Series (STM).pdf")</f>
        <v>C:\Altium Libraries\Discrete Semiconductors Library\DataSheet\SMAJ Series (STM).pdf</v>
      </c>
      <c r="S231" s="7" t="str">
        <f t="shared" si="37"/>
        <v>TVS DIODE SMAJ6.0CA (6 V, 400 W, SMA Bidirectional, STM)</v>
      </c>
    </row>
    <row r="232" spans="1:19" x14ac:dyDescent="0.35">
      <c r="A232" s="4" t="s">
        <v>741</v>
      </c>
      <c r="B232" s="4" t="s">
        <v>793</v>
      </c>
      <c r="C232" s="4" t="s">
        <v>88</v>
      </c>
      <c r="D232" s="4" t="s">
        <v>820</v>
      </c>
      <c r="E232" s="4" t="s">
        <v>933</v>
      </c>
      <c r="F232" s="5" t="str">
        <f t="shared" si="35"/>
        <v>SMAJ6.5CA (6.5 V, 400 W, SMA Bidirectional)</v>
      </c>
      <c r="G232" s="6" t="s">
        <v>22</v>
      </c>
      <c r="H232" s="4" t="s">
        <v>193</v>
      </c>
      <c r="I232" s="6" t="s">
        <v>21</v>
      </c>
      <c r="J232" s="4" t="s">
        <v>817</v>
      </c>
      <c r="K232" s="4"/>
      <c r="L232" s="4"/>
      <c r="M232" s="4"/>
      <c r="N232" s="4"/>
      <c r="O232" s="4" t="s">
        <v>904</v>
      </c>
      <c r="P232" s="4" t="s">
        <v>129</v>
      </c>
      <c r="Q232" s="4" t="str">
        <f t="shared" si="36"/>
        <v>SMAJ6.5CA Transient Voltage Suppressors</v>
      </c>
      <c r="R232" t="str">
        <f t="shared" ca="1" si="38"/>
        <v>C:\Altium Libraries\Discrete Semiconductors Library\DataSheet\SMAJ Series (STM).pdf</v>
      </c>
      <c r="S232" s="7" t="str">
        <f t="shared" si="37"/>
        <v>TVS DIODE SMAJ6.5CA (6.5 V, 400 W, SMA Bidirectional, STM)</v>
      </c>
    </row>
    <row r="233" spans="1:19" x14ac:dyDescent="0.35">
      <c r="A233" s="4" t="s">
        <v>742</v>
      </c>
      <c r="B233" s="4" t="s">
        <v>794</v>
      </c>
      <c r="C233" s="4" t="s">
        <v>89</v>
      </c>
      <c r="D233" s="4" t="s">
        <v>820</v>
      </c>
      <c r="E233" s="4" t="s">
        <v>933</v>
      </c>
      <c r="F233" s="5" t="str">
        <f t="shared" si="35"/>
        <v>SMAJ8.5CA (8.5 V, 400 W, SMA Bidirectional)</v>
      </c>
      <c r="G233" s="6" t="s">
        <v>22</v>
      </c>
      <c r="H233" s="4" t="s">
        <v>193</v>
      </c>
      <c r="I233" s="6" t="s">
        <v>21</v>
      </c>
      <c r="J233" s="4" t="s">
        <v>817</v>
      </c>
      <c r="K233" s="4"/>
      <c r="L233" s="4"/>
      <c r="M233" s="4"/>
      <c r="N233" s="4"/>
      <c r="O233" s="4" t="s">
        <v>905</v>
      </c>
      <c r="P233" s="4" t="s">
        <v>129</v>
      </c>
      <c r="Q233" s="4" t="str">
        <f t="shared" si="36"/>
        <v>SMAJ8.5CA Transient Voltage Suppressors</v>
      </c>
      <c r="R233" t="str">
        <f t="shared" ca="1" si="38"/>
        <v>C:\Altium Libraries\Discrete Semiconductors Library\DataSheet\SMAJ Series (STM).pdf</v>
      </c>
      <c r="S233" s="7" t="str">
        <f t="shared" si="37"/>
        <v>TVS DIODE SMAJ8.5CA (8.5 V, 400 W, SMA Bidirectional, STM)</v>
      </c>
    </row>
    <row r="234" spans="1:19" x14ac:dyDescent="0.35">
      <c r="A234" s="4" t="s">
        <v>743</v>
      </c>
      <c r="B234" s="4" t="s">
        <v>795</v>
      </c>
      <c r="C234" s="4" t="s">
        <v>61</v>
      </c>
      <c r="D234" s="4" t="s">
        <v>820</v>
      </c>
      <c r="E234" s="4" t="s">
        <v>933</v>
      </c>
      <c r="F234" s="5" t="str">
        <f t="shared" si="35"/>
        <v>SMAJ10CA (10 V, 400 W, SMA Bidirectional)</v>
      </c>
      <c r="G234" s="6" t="s">
        <v>22</v>
      </c>
      <c r="H234" s="4" t="s">
        <v>193</v>
      </c>
      <c r="I234" s="6" t="s">
        <v>21</v>
      </c>
      <c r="J234" s="4" t="s">
        <v>817</v>
      </c>
      <c r="K234" s="4"/>
      <c r="L234" s="4"/>
      <c r="M234" s="4"/>
      <c r="N234" s="4"/>
      <c r="O234" s="4" t="s">
        <v>906</v>
      </c>
      <c r="P234" s="4" t="s">
        <v>129</v>
      </c>
      <c r="Q234" s="4" t="str">
        <f t="shared" si="36"/>
        <v>SMAJ10CA Transient Voltage Suppressors</v>
      </c>
      <c r="R234" t="str">
        <f t="shared" ca="1" si="38"/>
        <v>C:\Altium Libraries\Discrete Semiconductors Library\DataSheet\SMAJ Series (STM).pdf</v>
      </c>
      <c r="S234" s="7" t="str">
        <f t="shared" si="37"/>
        <v>TVS DIODE SMAJ10CA (10 V, 400 W, SMA Bidirectional, STM)</v>
      </c>
    </row>
    <row r="235" spans="1:19" x14ac:dyDescent="0.35">
      <c r="A235" s="4" t="s">
        <v>744</v>
      </c>
      <c r="B235" s="4" t="s">
        <v>796</v>
      </c>
      <c r="C235" s="4" t="s">
        <v>64</v>
      </c>
      <c r="D235" s="4" t="s">
        <v>820</v>
      </c>
      <c r="E235" s="4" t="s">
        <v>933</v>
      </c>
      <c r="F235" s="5" t="str">
        <f t="shared" si="35"/>
        <v>SMAJ12CA (12 V, 400 W, SMA Bidirectional)</v>
      </c>
      <c r="G235" s="6" t="s">
        <v>22</v>
      </c>
      <c r="H235" s="4" t="s">
        <v>193</v>
      </c>
      <c r="I235" s="6" t="s">
        <v>21</v>
      </c>
      <c r="J235" s="4" t="s">
        <v>817</v>
      </c>
      <c r="K235" s="4"/>
      <c r="L235" s="4"/>
      <c r="M235" s="4"/>
      <c r="N235" s="4"/>
      <c r="O235" s="4" t="s">
        <v>907</v>
      </c>
      <c r="P235" s="4" t="s">
        <v>129</v>
      </c>
      <c r="Q235" s="4" t="str">
        <f t="shared" si="36"/>
        <v>SMAJ12CA Transient Voltage Suppressors</v>
      </c>
      <c r="R235" t="str">
        <f t="shared" ca="1" si="38"/>
        <v>C:\Altium Libraries\Discrete Semiconductors Library\DataSheet\SMAJ Series (STM).pdf</v>
      </c>
      <c r="S235" s="7" t="str">
        <f t="shared" si="37"/>
        <v>TVS DIODE SMAJ12CA (12 V, 400 W, SMA Bidirectional, STM)</v>
      </c>
    </row>
    <row r="236" spans="1:19" x14ac:dyDescent="0.35">
      <c r="A236" s="4" t="s">
        <v>745</v>
      </c>
      <c r="B236" s="4" t="s">
        <v>797</v>
      </c>
      <c r="C236" s="4" t="s">
        <v>66</v>
      </c>
      <c r="D236" s="4" t="s">
        <v>820</v>
      </c>
      <c r="E236" s="4" t="s">
        <v>933</v>
      </c>
      <c r="F236" s="5" t="str">
        <f t="shared" si="35"/>
        <v>SMAJ13CA (13 V, 400 W, SMA Bidirectional)</v>
      </c>
      <c r="G236" s="6" t="s">
        <v>22</v>
      </c>
      <c r="H236" s="4" t="s">
        <v>193</v>
      </c>
      <c r="I236" s="6" t="s">
        <v>21</v>
      </c>
      <c r="J236" s="4" t="s">
        <v>817</v>
      </c>
      <c r="K236" s="4"/>
      <c r="L236" s="4"/>
      <c r="M236" s="4"/>
      <c r="N236" s="4"/>
      <c r="O236" s="4" t="s">
        <v>908</v>
      </c>
      <c r="P236" s="4" t="s">
        <v>129</v>
      </c>
      <c r="Q236" s="4" t="str">
        <f t="shared" si="36"/>
        <v>SMAJ13CA Transient Voltage Suppressors</v>
      </c>
      <c r="R236" t="str">
        <f t="shared" ca="1" si="38"/>
        <v>C:\Altium Libraries\Discrete Semiconductors Library\DataSheet\SMAJ Series (STM).pdf</v>
      </c>
      <c r="S236" s="7" t="str">
        <f t="shared" si="37"/>
        <v>TVS DIODE SMAJ13CA (13 V, 400 W, SMA Bidirectional, STM)</v>
      </c>
    </row>
    <row r="237" spans="1:19" x14ac:dyDescent="0.35">
      <c r="A237" s="4" t="s">
        <v>746</v>
      </c>
      <c r="B237" s="4" t="s">
        <v>798</v>
      </c>
      <c r="C237" s="4" t="s">
        <v>69</v>
      </c>
      <c r="D237" s="4" t="s">
        <v>820</v>
      </c>
      <c r="E237" s="4" t="s">
        <v>933</v>
      </c>
      <c r="F237" s="5" t="str">
        <f t="shared" si="35"/>
        <v>SMAJ15CA (15 V, 400 W, SMA Bidirectional)</v>
      </c>
      <c r="G237" s="6" t="s">
        <v>22</v>
      </c>
      <c r="H237" s="4" t="s">
        <v>193</v>
      </c>
      <c r="I237" s="6" t="s">
        <v>21</v>
      </c>
      <c r="J237" s="4" t="s">
        <v>817</v>
      </c>
      <c r="K237" s="4"/>
      <c r="L237" s="4"/>
      <c r="M237" s="4"/>
      <c r="N237" s="4"/>
      <c r="O237" s="4" t="s">
        <v>909</v>
      </c>
      <c r="P237" s="4" t="s">
        <v>129</v>
      </c>
      <c r="Q237" s="4" t="str">
        <f t="shared" si="36"/>
        <v>SMAJ15CA Transient Voltage Suppressors</v>
      </c>
      <c r="R237" t="str">
        <f t="shared" ca="1" si="38"/>
        <v>C:\Altium Libraries\Discrete Semiconductors Library\DataSheet\SMAJ Series (STM).pdf</v>
      </c>
      <c r="S237" s="7" t="str">
        <f t="shared" si="37"/>
        <v>TVS DIODE SMAJ15CA (15 V, 400 W, SMA Bidirectional, STM)</v>
      </c>
    </row>
    <row r="238" spans="1:19" x14ac:dyDescent="0.35">
      <c r="A238" s="4" t="s">
        <v>747</v>
      </c>
      <c r="B238" s="4" t="s">
        <v>799</v>
      </c>
      <c r="C238" s="4" t="s">
        <v>73</v>
      </c>
      <c r="D238" s="4" t="s">
        <v>820</v>
      </c>
      <c r="E238" s="4" t="s">
        <v>933</v>
      </c>
      <c r="F238" s="5" t="str">
        <f t="shared" si="35"/>
        <v>SMAJ18CA (18 V, 400 W, SMA Bidirectional)</v>
      </c>
      <c r="G238" s="6" t="s">
        <v>22</v>
      </c>
      <c r="H238" s="4" t="s">
        <v>193</v>
      </c>
      <c r="I238" s="6" t="s">
        <v>21</v>
      </c>
      <c r="J238" s="4" t="s">
        <v>817</v>
      </c>
      <c r="K238" s="4"/>
      <c r="L238" s="4"/>
      <c r="M238" s="4"/>
      <c r="N238" s="4"/>
      <c r="O238" s="4" t="s">
        <v>910</v>
      </c>
      <c r="P238" s="4" t="s">
        <v>129</v>
      </c>
      <c r="Q238" s="4" t="str">
        <f t="shared" si="36"/>
        <v>SMAJ18CA Transient Voltage Suppressors</v>
      </c>
      <c r="R238" t="str">
        <f t="shared" ca="1" si="38"/>
        <v>C:\Altium Libraries\Discrete Semiconductors Library\DataSheet\SMAJ Series (STM).pdf</v>
      </c>
      <c r="S238" s="7" t="str">
        <f t="shared" si="37"/>
        <v>TVS DIODE SMAJ18CA (18 V, 400 W, SMA Bidirectional, STM)</v>
      </c>
    </row>
    <row r="239" spans="1:19" x14ac:dyDescent="0.35">
      <c r="A239" s="4" t="s">
        <v>748</v>
      </c>
      <c r="B239" s="4" t="s">
        <v>800</v>
      </c>
      <c r="C239" s="4" t="s">
        <v>76</v>
      </c>
      <c r="D239" s="4" t="s">
        <v>820</v>
      </c>
      <c r="E239" s="4" t="s">
        <v>933</v>
      </c>
      <c r="F239" s="5" t="str">
        <f t="shared" si="35"/>
        <v>SMAJ20CA (20 V, 400 W, SMA Bidirectional)</v>
      </c>
      <c r="G239" s="6" t="s">
        <v>22</v>
      </c>
      <c r="H239" s="4" t="s">
        <v>193</v>
      </c>
      <c r="I239" s="6" t="s">
        <v>21</v>
      </c>
      <c r="J239" s="4" t="s">
        <v>817</v>
      </c>
      <c r="K239" s="4"/>
      <c r="L239" s="4"/>
      <c r="M239" s="4"/>
      <c r="N239" s="4"/>
      <c r="O239" s="4" t="s">
        <v>911</v>
      </c>
      <c r="P239" s="4" t="s">
        <v>129</v>
      </c>
      <c r="Q239" s="4" t="str">
        <f t="shared" si="36"/>
        <v>SMAJ20CA Transient Voltage Suppressors</v>
      </c>
      <c r="R239" t="str">
        <f t="shared" ca="1" si="38"/>
        <v>C:\Altium Libraries\Discrete Semiconductors Library\DataSheet\SMAJ Series (STM).pdf</v>
      </c>
      <c r="S239" s="7" t="str">
        <f t="shared" si="37"/>
        <v>TVS DIODE SMAJ20CA (20 V, 400 W, SMA Bidirectional, STM)</v>
      </c>
    </row>
    <row r="240" spans="1:19" x14ac:dyDescent="0.35">
      <c r="A240" s="4" t="s">
        <v>749</v>
      </c>
      <c r="B240" s="4" t="s">
        <v>801</v>
      </c>
      <c r="C240" s="4" t="s">
        <v>79</v>
      </c>
      <c r="D240" s="4" t="s">
        <v>820</v>
      </c>
      <c r="E240" s="4" t="s">
        <v>933</v>
      </c>
      <c r="F240" s="5" t="str">
        <f t="shared" si="35"/>
        <v>SMAJ22CA (22 V, 400 W, SMA Bidirectional)</v>
      </c>
      <c r="G240" s="6" t="s">
        <v>22</v>
      </c>
      <c r="H240" s="4" t="s">
        <v>193</v>
      </c>
      <c r="I240" s="6" t="s">
        <v>21</v>
      </c>
      <c r="J240" s="4" t="s">
        <v>817</v>
      </c>
      <c r="K240" s="4"/>
      <c r="L240" s="4"/>
      <c r="M240" s="4"/>
      <c r="N240" s="4"/>
      <c r="O240" s="4" t="s">
        <v>912</v>
      </c>
      <c r="P240" s="4" t="s">
        <v>129</v>
      </c>
      <c r="Q240" s="4" t="str">
        <f t="shared" si="36"/>
        <v>SMAJ22CA Transient Voltage Suppressors</v>
      </c>
      <c r="R240" t="str">
        <f t="shared" ca="1" si="38"/>
        <v>C:\Altium Libraries\Discrete Semiconductors Library\DataSheet\SMAJ Series (STM).pdf</v>
      </c>
      <c r="S240" s="7" t="str">
        <f t="shared" si="37"/>
        <v>TVS DIODE SMAJ22CA (22 V, 400 W, SMA Bidirectional, STM)</v>
      </c>
    </row>
    <row r="241" spans="1:19" x14ac:dyDescent="0.35">
      <c r="A241" s="4" t="s">
        <v>750</v>
      </c>
      <c r="B241" s="4" t="s">
        <v>802</v>
      </c>
      <c r="C241" s="4" t="s">
        <v>82</v>
      </c>
      <c r="D241" s="4" t="s">
        <v>820</v>
      </c>
      <c r="E241" s="4" t="s">
        <v>933</v>
      </c>
      <c r="F241" s="5" t="str">
        <f t="shared" si="35"/>
        <v>SMAJ24CA (24 V, 400 W, SMA Bidirectional)</v>
      </c>
      <c r="G241" s="6" t="s">
        <v>22</v>
      </c>
      <c r="H241" s="4" t="s">
        <v>193</v>
      </c>
      <c r="I241" s="6" t="s">
        <v>21</v>
      </c>
      <c r="J241" s="4" t="s">
        <v>817</v>
      </c>
      <c r="K241" s="4"/>
      <c r="L241" s="4"/>
      <c r="M241" s="4"/>
      <c r="N241" s="4"/>
      <c r="O241" s="4" t="s">
        <v>913</v>
      </c>
      <c r="P241" s="4" t="s">
        <v>129</v>
      </c>
      <c r="Q241" s="4" t="str">
        <f t="shared" si="36"/>
        <v>SMAJ24CA Transient Voltage Suppressors</v>
      </c>
      <c r="R241" t="str">
        <f t="shared" ca="1" si="38"/>
        <v>C:\Altium Libraries\Discrete Semiconductors Library\DataSheet\SMAJ Series (STM).pdf</v>
      </c>
      <c r="S241" s="7" t="str">
        <f t="shared" si="37"/>
        <v>TVS DIODE SMAJ24CA (24 V, 400 W, SMA Bidirectional, STM)</v>
      </c>
    </row>
    <row r="242" spans="1:19" x14ac:dyDescent="0.35">
      <c r="A242" s="4" t="s">
        <v>751</v>
      </c>
      <c r="B242" s="4" t="s">
        <v>803</v>
      </c>
      <c r="C242" s="4" t="s">
        <v>85</v>
      </c>
      <c r="D242" s="4" t="s">
        <v>820</v>
      </c>
      <c r="E242" s="4" t="s">
        <v>933</v>
      </c>
      <c r="F242" s="5" t="str">
        <f t="shared" si="35"/>
        <v>SMAJ26CA (26 V, 400 W, SMA Bidirectional)</v>
      </c>
      <c r="G242" s="6" t="s">
        <v>22</v>
      </c>
      <c r="H242" s="4" t="s">
        <v>193</v>
      </c>
      <c r="I242" s="6" t="s">
        <v>21</v>
      </c>
      <c r="J242" s="4" t="s">
        <v>817</v>
      </c>
      <c r="K242" s="4"/>
      <c r="L242" s="4"/>
      <c r="M242" s="4"/>
      <c r="N242" s="4"/>
      <c r="O242" s="4" t="s">
        <v>914</v>
      </c>
      <c r="P242" s="4" t="s">
        <v>129</v>
      </c>
      <c r="Q242" s="4" t="str">
        <f t="shared" si="36"/>
        <v>SMAJ26CA Transient Voltage Suppressors</v>
      </c>
      <c r="R242" t="str">
        <f t="shared" ca="1" si="38"/>
        <v>C:\Altium Libraries\Discrete Semiconductors Library\DataSheet\SMAJ Series (STM).pdf</v>
      </c>
      <c r="S242" s="7" t="str">
        <f t="shared" si="37"/>
        <v>TVS DIODE SMAJ26CA (26 V, 400 W, SMA Bidirectional, STM)</v>
      </c>
    </row>
    <row r="243" spans="1:19" x14ac:dyDescent="0.35">
      <c r="A243" s="4" t="s">
        <v>752</v>
      </c>
      <c r="B243" s="4" t="s">
        <v>804</v>
      </c>
      <c r="C243" s="4" t="s">
        <v>90</v>
      </c>
      <c r="D243" s="4" t="s">
        <v>820</v>
      </c>
      <c r="E243" s="4" t="s">
        <v>933</v>
      </c>
      <c r="F243" s="5" t="str">
        <f t="shared" si="35"/>
        <v>SMAJ28CA (28 V, 400 W, SMA Bidirectional)</v>
      </c>
      <c r="G243" s="6" t="s">
        <v>22</v>
      </c>
      <c r="H243" s="4" t="s">
        <v>193</v>
      </c>
      <c r="I243" s="6" t="s">
        <v>21</v>
      </c>
      <c r="J243" s="4" t="s">
        <v>817</v>
      </c>
      <c r="K243" s="4"/>
      <c r="L243" s="4"/>
      <c r="M243" s="4"/>
      <c r="N243" s="4"/>
      <c r="O243" s="4" t="s">
        <v>915</v>
      </c>
      <c r="P243" s="4" t="s">
        <v>129</v>
      </c>
      <c r="Q243" s="4" t="str">
        <f t="shared" si="36"/>
        <v>SMAJ28CA Transient Voltage Suppressors</v>
      </c>
      <c r="R243" t="str">
        <f t="shared" ca="1" si="38"/>
        <v>C:\Altium Libraries\Discrete Semiconductors Library\DataSheet\SMAJ Series (STM).pdf</v>
      </c>
      <c r="S243" s="7" t="str">
        <f t="shared" si="37"/>
        <v>TVS DIODE SMAJ28CA (28 V, 400 W, SMA Bidirectional, STM)</v>
      </c>
    </row>
    <row r="244" spans="1:19" x14ac:dyDescent="0.35">
      <c r="A244" s="4" t="s">
        <v>753</v>
      </c>
      <c r="B244" s="4" t="s">
        <v>805</v>
      </c>
      <c r="C244" s="4" t="s">
        <v>18</v>
      </c>
      <c r="D244" s="4" t="s">
        <v>820</v>
      </c>
      <c r="E244" s="4" t="s">
        <v>933</v>
      </c>
      <c r="F244" s="5" t="str">
        <f t="shared" si="35"/>
        <v>SMAJ30CA (30 V, 400 W, SMA Bidirectional)</v>
      </c>
      <c r="G244" s="6" t="s">
        <v>22</v>
      </c>
      <c r="H244" s="4" t="s">
        <v>193</v>
      </c>
      <c r="I244" s="6" t="s">
        <v>21</v>
      </c>
      <c r="J244" s="4" t="s">
        <v>817</v>
      </c>
      <c r="K244" s="4"/>
      <c r="L244" s="4"/>
      <c r="M244" s="4"/>
      <c r="N244" s="4"/>
      <c r="O244" s="4" t="s">
        <v>916</v>
      </c>
      <c r="P244" s="4" t="s">
        <v>129</v>
      </c>
      <c r="Q244" s="4" t="str">
        <f t="shared" si="36"/>
        <v>SMAJ30CA Transient Voltage Suppressors</v>
      </c>
      <c r="R244" t="str">
        <f t="shared" ca="1" si="38"/>
        <v>C:\Altium Libraries\Discrete Semiconductors Library\DataSheet\SMAJ Series (STM).pdf</v>
      </c>
      <c r="S244" s="7" t="str">
        <f t="shared" si="37"/>
        <v>TVS DIODE SMAJ30CA (30 V, 400 W, SMA Bidirectional, STM)</v>
      </c>
    </row>
    <row r="245" spans="1:19" x14ac:dyDescent="0.35">
      <c r="A245" s="4" t="s">
        <v>754</v>
      </c>
      <c r="B245" s="4" t="s">
        <v>806</v>
      </c>
      <c r="C245" s="4" t="s">
        <v>91</v>
      </c>
      <c r="D245" s="4" t="s">
        <v>820</v>
      </c>
      <c r="E245" s="4" t="s">
        <v>933</v>
      </c>
      <c r="F245" s="5" t="str">
        <f t="shared" si="35"/>
        <v>SMAJ33CA (33 V, 400 W, SMA Bidirectional)</v>
      </c>
      <c r="G245" s="6" t="s">
        <v>22</v>
      </c>
      <c r="H245" s="4" t="s">
        <v>193</v>
      </c>
      <c r="I245" s="6" t="s">
        <v>21</v>
      </c>
      <c r="J245" s="4" t="s">
        <v>817</v>
      </c>
      <c r="K245" s="4"/>
      <c r="L245" s="4"/>
      <c r="M245" s="4"/>
      <c r="N245" s="4"/>
      <c r="O245" s="4" t="s">
        <v>917</v>
      </c>
      <c r="P245" s="4" t="s">
        <v>129</v>
      </c>
      <c r="Q245" s="4" t="str">
        <f t="shared" si="36"/>
        <v>SMAJ33CA Transient Voltage Suppressors</v>
      </c>
      <c r="R245" t="str">
        <f t="shared" ca="1" si="38"/>
        <v>C:\Altium Libraries\Discrete Semiconductors Library\DataSheet\SMAJ Series (STM).pdf</v>
      </c>
      <c r="S245" s="7" t="str">
        <f t="shared" si="37"/>
        <v>TVS DIODE SMAJ33CA (33 V, 400 W, SMA Bidirectional, STM)</v>
      </c>
    </row>
    <row r="246" spans="1:19" x14ac:dyDescent="0.35">
      <c r="A246" s="4" t="s">
        <v>755</v>
      </c>
      <c r="B246" s="4" t="s">
        <v>807</v>
      </c>
      <c r="C246" s="4" t="s">
        <v>92</v>
      </c>
      <c r="D246" s="4" t="s">
        <v>820</v>
      </c>
      <c r="E246" s="4" t="s">
        <v>933</v>
      </c>
      <c r="F246" s="5" t="str">
        <f t="shared" si="35"/>
        <v>SMAJ40CA (40 V, 400 W, SMA Bidirectional)</v>
      </c>
      <c r="G246" s="6" t="s">
        <v>22</v>
      </c>
      <c r="H246" s="4" t="s">
        <v>193</v>
      </c>
      <c r="I246" s="6" t="s">
        <v>21</v>
      </c>
      <c r="J246" s="4" t="s">
        <v>817</v>
      </c>
      <c r="K246" s="4"/>
      <c r="L246" s="4"/>
      <c r="M246" s="4"/>
      <c r="N246" s="4"/>
      <c r="O246" s="4" t="s">
        <v>918</v>
      </c>
      <c r="P246" s="4" t="s">
        <v>129</v>
      </c>
      <c r="Q246" s="4" t="str">
        <f t="shared" si="36"/>
        <v>SMAJ40CA Transient Voltage Suppressors</v>
      </c>
      <c r="R246" t="str">
        <f t="shared" ca="1" si="38"/>
        <v>C:\Altium Libraries\Discrete Semiconductors Library\DataSheet\SMAJ Series (STM).pdf</v>
      </c>
      <c r="S246" s="7" t="str">
        <f t="shared" si="37"/>
        <v>TVS DIODE SMAJ40CA (40 V, 400 W, SMA Bidirectional, STM)</v>
      </c>
    </row>
    <row r="247" spans="1:19" x14ac:dyDescent="0.35">
      <c r="A247" s="4" t="s">
        <v>756</v>
      </c>
      <c r="B247" s="4" t="s">
        <v>821</v>
      </c>
      <c r="C247" s="4" t="s">
        <v>613</v>
      </c>
      <c r="D247" s="4" t="s">
        <v>820</v>
      </c>
      <c r="E247" s="4" t="s">
        <v>933</v>
      </c>
      <c r="F247" s="5" t="str">
        <f>CONCATENATE(B247," (",C247,", ",D247,", ",J247,")")</f>
        <v>SMAJ43CA (43 V, 400 W, SMA Bidirectional)</v>
      </c>
      <c r="G247" s="6" t="s">
        <v>22</v>
      </c>
      <c r="H247" s="4" t="s">
        <v>193</v>
      </c>
      <c r="I247" s="6" t="s">
        <v>21</v>
      </c>
      <c r="J247" s="4" t="s">
        <v>817</v>
      </c>
      <c r="K247" s="4"/>
      <c r="L247" s="4"/>
      <c r="M247" s="4"/>
      <c r="N247" s="4"/>
      <c r="O247" s="4" t="s">
        <v>919</v>
      </c>
      <c r="P247" s="4" t="s">
        <v>129</v>
      </c>
      <c r="Q247" s="4" t="str">
        <f>CONCATENATE(B247," Transient Voltage Suppressors")</f>
        <v>SMAJ43CA Transient Voltage Suppressors</v>
      </c>
      <c r="R247" t="str">
        <f t="shared" ca="1" si="38"/>
        <v>C:\Altium Libraries\Discrete Semiconductors Library\DataSheet\SMAJ Series (STM).pdf</v>
      </c>
      <c r="S247" s="7" t="str">
        <f>CONCATENATE("TVS DIODE ", B247," (",C247,", ",D247,", ",J247,", ",P247,")")</f>
        <v>TVS DIODE SMAJ43CA (43 V, 400 W, SMA Bidirectional, STM)</v>
      </c>
    </row>
    <row r="248" spans="1:19" x14ac:dyDescent="0.35">
      <c r="A248" s="4" t="s">
        <v>757</v>
      </c>
      <c r="B248" s="4" t="s">
        <v>808</v>
      </c>
      <c r="C248" s="4" t="s">
        <v>93</v>
      </c>
      <c r="D248" s="4" t="s">
        <v>820</v>
      </c>
      <c r="E248" s="4" t="s">
        <v>933</v>
      </c>
      <c r="F248" s="5" t="str">
        <f t="shared" si="35"/>
        <v>SMAJ48CA (48 V, 400 W, SMA Bidirectional)</v>
      </c>
      <c r="G248" s="6" t="s">
        <v>22</v>
      </c>
      <c r="H248" s="4" t="s">
        <v>193</v>
      </c>
      <c r="I248" s="6" t="s">
        <v>21</v>
      </c>
      <c r="J248" s="4" t="s">
        <v>817</v>
      </c>
      <c r="K248" s="4"/>
      <c r="L248" s="4"/>
      <c r="M248" s="4"/>
      <c r="N248" s="4"/>
      <c r="O248" s="4" t="s">
        <v>920</v>
      </c>
      <c r="P248" s="4" t="s">
        <v>129</v>
      </c>
      <c r="Q248" s="4" t="str">
        <f t="shared" si="36"/>
        <v>SMAJ48CA Transient Voltage Suppressors</v>
      </c>
      <c r="R248" t="str">
        <f t="shared" ca="1" si="38"/>
        <v>C:\Altium Libraries\Discrete Semiconductors Library\DataSheet\SMAJ Series (STM).pdf</v>
      </c>
      <c r="S248" s="7" t="str">
        <f t="shared" si="37"/>
        <v>TVS DIODE SMAJ48CA (48 V, 400 W, SMA Bidirectional, STM)</v>
      </c>
    </row>
    <row r="249" spans="1:19" x14ac:dyDescent="0.35">
      <c r="A249" s="4" t="s">
        <v>758</v>
      </c>
      <c r="B249" s="4" t="s">
        <v>809</v>
      </c>
      <c r="C249" s="4" t="s">
        <v>94</v>
      </c>
      <c r="D249" s="4" t="s">
        <v>820</v>
      </c>
      <c r="E249" s="4" t="s">
        <v>933</v>
      </c>
      <c r="F249" s="5" t="str">
        <f t="shared" si="35"/>
        <v>SMAJ58CA (58 V, 400 W, SMA Bidirectional)</v>
      </c>
      <c r="G249" s="6" t="s">
        <v>22</v>
      </c>
      <c r="H249" s="4" t="s">
        <v>193</v>
      </c>
      <c r="I249" s="6" t="s">
        <v>21</v>
      </c>
      <c r="J249" s="4" t="s">
        <v>817</v>
      </c>
      <c r="K249" s="4"/>
      <c r="L249" s="4"/>
      <c r="M249" s="4"/>
      <c r="N249" s="4"/>
      <c r="O249" s="4" t="s">
        <v>921</v>
      </c>
      <c r="P249" s="4" t="s">
        <v>129</v>
      </c>
      <c r="Q249" s="4" t="str">
        <f t="shared" si="36"/>
        <v>SMAJ58CA Transient Voltage Suppressors</v>
      </c>
      <c r="R249" t="str">
        <f t="shared" ca="1" si="38"/>
        <v>C:\Altium Libraries\Discrete Semiconductors Library\DataSheet\SMAJ Series (STM).pdf</v>
      </c>
      <c r="S249" s="7" t="str">
        <f t="shared" si="37"/>
        <v>TVS DIODE SMAJ58CA (58 V, 400 W, SMA Bidirectional, STM)</v>
      </c>
    </row>
    <row r="250" spans="1:19" x14ac:dyDescent="0.35">
      <c r="A250" s="4" t="s">
        <v>759</v>
      </c>
      <c r="B250" s="4" t="s">
        <v>810</v>
      </c>
      <c r="C250" s="4" t="s">
        <v>95</v>
      </c>
      <c r="D250" s="4" t="s">
        <v>820</v>
      </c>
      <c r="E250" s="4" t="s">
        <v>933</v>
      </c>
      <c r="F250" s="5" t="str">
        <f t="shared" si="35"/>
        <v>SMAJ70CA (70 V, 400 W, SMA Bidirectional)</v>
      </c>
      <c r="G250" s="6" t="s">
        <v>22</v>
      </c>
      <c r="H250" s="4" t="s">
        <v>193</v>
      </c>
      <c r="I250" s="6" t="s">
        <v>21</v>
      </c>
      <c r="J250" s="4" t="s">
        <v>817</v>
      </c>
      <c r="K250" s="4"/>
      <c r="L250" s="4"/>
      <c r="M250" s="4"/>
      <c r="N250" s="4"/>
      <c r="O250" s="4" t="s">
        <v>922</v>
      </c>
      <c r="P250" s="4" t="s">
        <v>129</v>
      </c>
      <c r="Q250" s="4" t="str">
        <f t="shared" si="36"/>
        <v>SMAJ70CA Transient Voltage Suppressors</v>
      </c>
      <c r="R250" t="str">
        <f t="shared" ca="1" si="38"/>
        <v>C:\Altium Libraries\Discrete Semiconductors Library\DataSheet\SMAJ Series (STM).pdf</v>
      </c>
      <c r="S250" s="7" t="str">
        <f t="shared" si="37"/>
        <v>TVS DIODE SMAJ70CA (70 V, 400 W, SMA Bidirectional, STM)</v>
      </c>
    </row>
    <row r="251" spans="1:19" x14ac:dyDescent="0.35">
      <c r="A251" s="4" t="s">
        <v>760</v>
      </c>
      <c r="B251" s="4" t="s">
        <v>811</v>
      </c>
      <c r="C251" s="4" t="s">
        <v>96</v>
      </c>
      <c r="D251" s="4" t="s">
        <v>820</v>
      </c>
      <c r="E251" s="4" t="s">
        <v>933</v>
      </c>
      <c r="F251" s="5" t="str">
        <f t="shared" si="35"/>
        <v>SMAJ85CA (85 V, 400 W, SMA Bidirectional)</v>
      </c>
      <c r="G251" s="6" t="s">
        <v>22</v>
      </c>
      <c r="H251" s="4" t="s">
        <v>193</v>
      </c>
      <c r="I251" s="6" t="s">
        <v>21</v>
      </c>
      <c r="J251" s="4" t="s">
        <v>817</v>
      </c>
      <c r="K251" s="4"/>
      <c r="L251" s="4"/>
      <c r="M251" s="4"/>
      <c r="N251" s="4"/>
      <c r="O251" s="4" t="s">
        <v>923</v>
      </c>
      <c r="P251" s="4" t="s">
        <v>129</v>
      </c>
      <c r="Q251" s="4" t="str">
        <f t="shared" si="36"/>
        <v>SMAJ85CA Transient Voltage Suppressors</v>
      </c>
      <c r="R251" t="str">
        <f t="shared" ca="1" si="38"/>
        <v>C:\Altium Libraries\Discrete Semiconductors Library\DataSheet\SMAJ Series (STM).pdf</v>
      </c>
      <c r="S251" s="7" t="str">
        <f t="shared" si="37"/>
        <v>TVS DIODE SMAJ85CA (85 V, 400 W, SMA Bidirectional, STM)</v>
      </c>
    </row>
    <row r="252" spans="1:19" x14ac:dyDescent="0.35">
      <c r="A252" s="4" t="s">
        <v>761</v>
      </c>
      <c r="B252" s="4" t="s">
        <v>812</v>
      </c>
      <c r="C252" s="4" t="s">
        <v>46</v>
      </c>
      <c r="D252" s="4" t="s">
        <v>820</v>
      </c>
      <c r="E252" s="4" t="s">
        <v>933</v>
      </c>
      <c r="F252" s="5" t="str">
        <f t="shared" si="35"/>
        <v>SMAJ100CA (100 V, 400 W, SMA Bidirectional)</v>
      </c>
      <c r="G252" s="6" t="s">
        <v>22</v>
      </c>
      <c r="H252" s="4" t="s">
        <v>193</v>
      </c>
      <c r="I252" s="6" t="s">
        <v>21</v>
      </c>
      <c r="J252" s="4" t="s">
        <v>817</v>
      </c>
      <c r="K252" s="4"/>
      <c r="L252" s="4"/>
      <c r="M252" s="4"/>
      <c r="N252" s="4"/>
      <c r="O252" s="4" t="s">
        <v>924</v>
      </c>
      <c r="P252" s="4" t="s">
        <v>129</v>
      </c>
      <c r="Q252" s="4" t="str">
        <f t="shared" si="36"/>
        <v>SMAJ100CA Transient Voltage Suppressors</v>
      </c>
      <c r="R252" t="str">
        <f t="shared" ca="1" si="38"/>
        <v>C:\Altium Libraries\Discrete Semiconductors Library\DataSheet\SMAJ Series (STM).pdf</v>
      </c>
      <c r="S252" s="7" t="str">
        <f t="shared" si="37"/>
        <v>TVS DIODE SMAJ100CA (100 V, 400 W, SMA Bidirectional, STM)</v>
      </c>
    </row>
    <row r="253" spans="1:19" x14ac:dyDescent="0.35">
      <c r="A253" s="4" t="s">
        <v>762</v>
      </c>
      <c r="B253" s="4" t="s">
        <v>813</v>
      </c>
      <c r="C253" s="4" t="s">
        <v>97</v>
      </c>
      <c r="D253" s="4" t="s">
        <v>820</v>
      </c>
      <c r="E253" s="4" t="s">
        <v>933</v>
      </c>
      <c r="F253" s="5" t="str">
        <f t="shared" si="35"/>
        <v>SMAJ130CA (130 V, 400 W, SMA Bidirectional)</v>
      </c>
      <c r="G253" s="6" t="s">
        <v>22</v>
      </c>
      <c r="H253" s="4" t="s">
        <v>193</v>
      </c>
      <c r="I253" s="6" t="s">
        <v>21</v>
      </c>
      <c r="J253" s="4" t="s">
        <v>817</v>
      </c>
      <c r="K253" s="4"/>
      <c r="L253" s="4"/>
      <c r="M253" s="4"/>
      <c r="N253" s="4"/>
      <c r="O253" s="4" t="s">
        <v>925</v>
      </c>
      <c r="P253" s="4" t="s">
        <v>129</v>
      </c>
      <c r="Q253" s="4" t="str">
        <f t="shared" si="36"/>
        <v>SMAJ130CA Transient Voltage Suppressors</v>
      </c>
      <c r="R253" t="str">
        <f t="shared" ca="1" si="38"/>
        <v>C:\Altium Libraries\Discrete Semiconductors Library\DataSheet\SMAJ Series (STM).pdf</v>
      </c>
      <c r="S253" s="7" t="str">
        <f t="shared" si="37"/>
        <v>TVS DIODE SMAJ130CA (130 V, 400 W, SMA Bidirectional, STM)</v>
      </c>
    </row>
    <row r="254" spans="1:19" x14ac:dyDescent="0.35">
      <c r="A254" s="4" t="s">
        <v>763</v>
      </c>
      <c r="B254" s="4" t="s">
        <v>814</v>
      </c>
      <c r="C254" s="4" t="s">
        <v>101</v>
      </c>
      <c r="D254" s="4" t="s">
        <v>820</v>
      </c>
      <c r="E254" s="4" t="s">
        <v>933</v>
      </c>
      <c r="F254" s="5" t="str">
        <f t="shared" si="35"/>
        <v>SMAJ154CA (154 V, 400 W, SMA Bidirectional)</v>
      </c>
      <c r="G254" s="6" t="s">
        <v>22</v>
      </c>
      <c r="H254" s="4" t="s">
        <v>193</v>
      </c>
      <c r="I254" s="6" t="s">
        <v>21</v>
      </c>
      <c r="J254" s="4" t="s">
        <v>817</v>
      </c>
      <c r="K254" s="4"/>
      <c r="L254" s="4"/>
      <c r="M254" s="4"/>
      <c r="N254" s="4"/>
      <c r="O254" s="4" t="s">
        <v>926</v>
      </c>
      <c r="P254" s="4" t="s">
        <v>129</v>
      </c>
      <c r="Q254" s="4" t="str">
        <f t="shared" si="36"/>
        <v>SMAJ154CA Transient Voltage Suppressors</v>
      </c>
      <c r="R254" t="str">
        <f t="shared" ca="1" si="38"/>
        <v>C:\Altium Libraries\Discrete Semiconductors Library\DataSheet\SMAJ Series (STM).pdf</v>
      </c>
      <c r="S254" s="7" t="str">
        <f t="shared" si="37"/>
        <v>TVS DIODE SMAJ154CA (154 V, 400 W, SMA Bidirectional, STM)</v>
      </c>
    </row>
    <row r="255" spans="1:19" x14ac:dyDescent="0.35">
      <c r="A255" s="4" t="s">
        <v>764</v>
      </c>
      <c r="B255" s="4" t="s">
        <v>815</v>
      </c>
      <c r="C255" s="4" t="s">
        <v>102</v>
      </c>
      <c r="D255" s="4" t="s">
        <v>820</v>
      </c>
      <c r="E255" s="4" t="s">
        <v>933</v>
      </c>
      <c r="F255" s="5" t="str">
        <f t="shared" si="35"/>
        <v>SMAJ170CA (170 V, 400 W, SMA Bidirectional)</v>
      </c>
      <c r="G255" s="6" t="s">
        <v>22</v>
      </c>
      <c r="H255" s="4" t="s">
        <v>193</v>
      </c>
      <c r="I255" s="6" t="s">
        <v>21</v>
      </c>
      <c r="J255" s="4" t="s">
        <v>817</v>
      </c>
      <c r="K255" s="4"/>
      <c r="L255" s="4"/>
      <c r="M255" s="4"/>
      <c r="N255" s="4"/>
      <c r="O255" s="4" t="s">
        <v>927</v>
      </c>
      <c r="P255" s="4" t="s">
        <v>129</v>
      </c>
      <c r="Q255" s="4" t="str">
        <f t="shared" si="36"/>
        <v>SMAJ170CA Transient Voltage Suppressors</v>
      </c>
      <c r="R255" t="str">
        <f t="shared" ca="1" si="38"/>
        <v>C:\Altium Libraries\Discrete Semiconductors Library\DataSheet\SMAJ Series (STM).pdf</v>
      </c>
      <c r="S255" s="7" t="str">
        <f t="shared" si="37"/>
        <v>TVS DIODE SMAJ170CA (170 V, 400 W, SMA Bidirectional, STM)</v>
      </c>
    </row>
    <row r="256" spans="1:19" x14ac:dyDescent="0.35">
      <c r="A256" s="4" t="s">
        <v>822</v>
      </c>
      <c r="B256" s="4" t="s">
        <v>816</v>
      </c>
      <c r="C256" s="4" t="s">
        <v>103</v>
      </c>
      <c r="D256" s="4" t="s">
        <v>820</v>
      </c>
      <c r="E256" s="4" t="s">
        <v>933</v>
      </c>
      <c r="F256" s="5" t="str">
        <f t="shared" si="35"/>
        <v>SMAJ188CA (188 V, 400 W, SMA Bidirectional)</v>
      </c>
      <c r="G256" s="6" t="s">
        <v>22</v>
      </c>
      <c r="H256" s="4" t="s">
        <v>193</v>
      </c>
      <c r="I256" s="6" t="s">
        <v>21</v>
      </c>
      <c r="J256" s="4" t="s">
        <v>817</v>
      </c>
      <c r="K256" s="4"/>
      <c r="L256" s="4"/>
      <c r="M256" s="4"/>
      <c r="N256" s="4"/>
      <c r="O256" s="4" t="s">
        <v>928</v>
      </c>
      <c r="P256" s="4" t="s">
        <v>129</v>
      </c>
      <c r="Q256" s="4" t="str">
        <f t="shared" si="36"/>
        <v>SMAJ188CA Transient Voltage Suppressors</v>
      </c>
      <c r="R256" t="str">
        <f t="shared" ca="1" si="38"/>
        <v>C:\Altium Libraries\Discrete Semiconductors Library\DataSheet\SMAJ Series (STM).pdf</v>
      </c>
      <c r="S256" s="7" t="str">
        <f t="shared" si="37"/>
        <v>TVS DIODE SMAJ188CA (188 V, 400 W, SMA Bidirectional, STM)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I1" zoomScale="80" zoomScaleNormal="80" workbookViewId="0">
      <selection activeCell="N18" sqref="N18"/>
    </sheetView>
  </sheetViews>
  <sheetFormatPr defaultRowHeight="14.5" x14ac:dyDescent="0.35"/>
  <cols>
    <col min="1" max="1" width="7.36328125" bestFit="1" customWidth="1"/>
    <col min="2" max="2" width="10" style="4" bestFit="1" customWidth="1"/>
    <col min="3" max="3" width="7.1796875" bestFit="1" customWidth="1"/>
    <col min="5" max="5" width="15.1796875" bestFit="1" customWidth="1"/>
    <col min="6" max="6" width="22.81640625" style="4" bestFit="1" customWidth="1"/>
    <col min="7" max="7" width="36" bestFit="1" customWidth="1"/>
    <col min="8" max="8" width="19.90625" bestFit="1" customWidth="1"/>
    <col min="9" max="9" width="35.6328125" bestFit="1" customWidth="1"/>
    <col min="10" max="10" width="17.90625" bestFit="1" customWidth="1"/>
    <col min="11" max="11" width="14" style="4" bestFit="1" customWidth="1"/>
    <col min="12" max="12" width="11.90625" customWidth="1"/>
    <col min="13" max="13" width="41" bestFit="1" customWidth="1"/>
    <col min="14" max="14" width="78.81640625" bestFit="1" customWidth="1"/>
    <col min="15" max="15" width="44.54296875" bestFit="1" customWidth="1"/>
  </cols>
  <sheetData>
    <row r="1" spans="1:15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5">
      <c r="A2" s="4" t="s">
        <v>979</v>
      </c>
      <c r="B2" s="4" t="s">
        <v>980</v>
      </c>
      <c r="C2" s="4" t="s">
        <v>365</v>
      </c>
      <c r="D2" s="6" t="s">
        <v>981</v>
      </c>
      <c r="E2" s="4" t="s">
        <v>982</v>
      </c>
      <c r="F2" s="4" t="str">
        <f t="shared" ref="F2:F7" si="0">CONCATENATE(B2," (",C2,", ",D2,", ","D-PAK)")</f>
        <v>V3FL45 (45 V, 3 A, D-PAK)</v>
      </c>
      <c r="G2" s="6" t="s">
        <v>22</v>
      </c>
      <c r="H2" s="4" t="s">
        <v>665</v>
      </c>
      <c r="I2" s="6" t="s">
        <v>21</v>
      </c>
      <c r="J2" s="4" t="s">
        <v>982</v>
      </c>
      <c r="K2" s="4" t="s">
        <v>983</v>
      </c>
      <c r="L2" s="4" t="s">
        <v>280</v>
      </c>
      <c r="M2" s="4" t="str">
        <f>CONCATENATE(B2," Ultrafast Recovery Diode")</f>
        <v>V3FL45 Ultrafast Recovery Diode</v>
      </c>
      <c r="N2" t="str">
        <f ca="1">CONCATENATE(LEFT(CELL("имяфайла"), FIND("[",CELL("имяфайла"))-1),"DataSheet\","V3FL45(Vishay).pdf")</f>
        <v>C:\Altium Libraries\Discrete Semiconductors Library\DataSheet\V3FL45(Vishay).pdf</v>
      </c>
      <c r="O2" s="7" t="str">
        <f t="shared" ref="O2:O7" si="1">CONCATENATE("Diode ", B2," (",C2,", ",D2,", ",J2,", ",L2,")")</f>
        <v>Diode V3FL45 (45 V, 3 A, DO-219AB, Vishay)</v>
      </c>
    </row>
    <row r="3" spans="1:15" x14ac:dyDescent="0.35">
      <c r="A3" s="4" t="s">
        <v>38</v>
      </c>
      <c r="B3" s="4" t="s">
        <v>984</v>
      </c>
      <c r="C3" s="4" t="s">
        <v>989</v>
      </c>
      <c r="D3" s="6" t="s">
        <v>981</v>
      </c>
      <c r="E3" s="4" t="s">
        <v>991</v>
      </c>
      <c r="F3" s="4" t="str">
        <f t="shared" si="0"/>
        <v>SS32 (46 V, 3 A, D-PAK)</v>
      </c>
      <c r="G3" s="6" t="s">
        <v>22</v>
      </c>
      <c r="H3" s="4" t="s">
        <v>665</v>
      </c>
      <c r="I3" s="6" t="s">
        <v>21</v>
      </c>
      <c r="J3" t="s">
        <v>131</v>
      </c>
      <c r="K3" s="4" t="s">
        <v>993</v>
      </c>
      <c r="L3" s="4" t="s">
        <v>280</v>
      </c>
      <c r="M3" s="4" t="str">
        <f>CONCATENATE(B3," Surface-Mount Schottky Barrier Rectifier")</f>
        <v>SS32 Surface-Mount Schottky Barrier Rectifier</v>
      </c>
      <c r="N3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3" s="7" t="str">
        <f t="shared" si="1"/>
        <v>Diode SS32 (46 V, 3 A, SMC Unidirectional, Vishay)</v>
      </c>
    </row>
    <row r="4" spans="1:15" x14ac:dyDescent="0.35">
      <c r="A4" s="4" t="s">
        <v>55</v>
      </c>
      <c r="B4" s="4" t="s">
        <v>985</v>
      </c>
      <c r="C4" s="4" t="s">
        <v>614</v>
      </c>
      <c r="D4" s="6" t="s">
        <v>981</v>
      </c>
      <c r="E4" s="4" t="s">
        <v>991</v>
      </c>
      <c r="F4" s="4" t="str">
        <f t="shared" si="0"/>
        <v>SS33 (47 V, 3 A, D-PAK)</v>
      </c>
      <c r="G4" s="6" t="s">
        <v>22</v>
      </c>
      <c r="H4" s="4" t="s">
        <v>665</v>
      </c>
      <c r="I4" s="6" t="s">
        <v>21</v>
      </c>
      <c r="J4" t="s">
        <v>131</v>
      </c>
      <c r="K4" s="4" t="s">
        <v>994</v>
      </c>
      <c r="L4" s="4" t="s">
        <v>280</v>
      </c>
      <c r="M4" s="4" t="str">
        <f>CONCATENATE(B4," Surface-Mount Schottky Barrier Rectifier")</f>
        <v>SS33 Surface-Mount Schottky Barrier Rectifier</v>
      </c>
      <c r="N4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4" s="7" t="str">
        <f t="shared" si="1"/>
        <v>Diode SS33 (47 V, 3 A, SMC Unidirectional, Vishay)</v>
      </c>
    </row>
    <row r="5" spans="1:15" x14ac:dyDescent="0.35">
      <c r="A5" s="4" t="s">
        <v>57</v>
      </c>
      <c r="B5" s="4" t="s">
        <v>986</v>
      </c>
      <c r="C5" s="4" t="s">
        <v>93</v>
      </c>
      <c r="D5" s="6" t="s">
        <v>981</v>
      </c>
      <c r="E5" s="4" t="s">
        <v>991</v>
      </c>
      <c r="F5" s="4" t="str">
        <f t="shared" si="0"/>
        <v>SS34 (48 V, 3 A, D-PAK)</v>
      </c>
      <c r="G5" s="6" t="s">
        <v>22</v>
      </c>
      <c r="H5" s="4" t="s">
        <v>665</v>
      </c>
      <c r="I5" s="6" t="s">
        <v>21</v>
      </c>
      <c r="J5" t="s">
        <v>131</v>
      </c>
      <c r="K5" s="4" t="s">
        <v>995</v>
      </c>
      <c r="L5" s="4" t="s">
        <v>280</v>
      </c>
      <c r="M5" s="4" t="str">
        <f>CONCATENATE(B5," Surface-Mount Schottky Barrier Rectifier")</f>
        <v>SS34 Surface-Mount Schottky Barrier Rectifier</v>
      </c>
      <c r="N5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5" s="7" t="str">
        <f t="shared" si="1"/>
        <v>Diode SS34 (48 V, 3 A, SMC Unidirectional, Vishay)</v>
      </c>
    </row>
    <row r="6" spans="1:15" x14ac:dyDescent="0.35">
      <c r="A6" s="4" t="s">
        <v>58</v>
      </c>
      <c r="B6" s="4" t="s">
        <v>987</v>
      </c>
      <c r="C6" s="4" t="s">
        <v>990</v>
      </c>
      <c r="D6" s="6" t="s">
        <v>981</v>
      </c>
      <c r="E6" s="4" t="s">
        <v>991</v>
      </c>
      <c r="F6" s="4" t="str">
        <f t="shared" si="0"/>
        <v>SS35 (49 V, 3 A, D-PAK)</v>
      </c>
      <c r="G6" s="6" t="s">
        <v>22</v>
      </c>
      <c r="H6" s="4" t="s">
        <v>665</v>
      </c>
      <c r="I6" s="6" t="s">
        <v>21</v>
      </c>
      <c r="J6" t="s">
        <v>131</v>
      </c>
      <c r="K6" s="4" t="s">
        <v>996</v>
      </c>
      <c r="L6" s="4" t="s">
        <v>280</v>
      </c>
      <c r="M6" s="4" t="str">
        <f>CONCATENATE(B6," Surface-Mount Schottky Barrier Rectifier")</f>
        <v>SS35 Surface-Mount Schottky Barrier Rectifier</v>
      </c>
      <c r="N6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6" s="7" t="str">
        <f t="shared" si="1"/>
        <v>Diode SS35 (49 V, 3 A, SMC Unidirectional, Vishay)</v>
      </c>
    </row>
    <row r="7" spans="1:15" x14ac:dyDescent="0.35">
      <c r="A7" s="4" t="s">
        <v>59</v>
      </c>
      <c r="B7" s="4" t="s">
        <v>988</v>
      </c>
      <c r="C7" s="4" t="s">
        <v>393</v>
      </c>
      <c r="D7" s="6" t="s">
        <v>981</v>
      </c>
      <c r="E7" s="4" t="s">
        <v>991</v>
      </c>
      <c r="F7" s="4" t="str">
        <f t="shared" si="0"/>
        <v>SS36 (50 V, 3 A, D-PAK)</v>
      </c>
      <c r="G7" s="6" t="s">
        <v>22</v>
      </c>
      <c r="H7" s="4" t="s">
        <v>665</v>
      </c>
      <c r="I7" s="6" t="s">
        <v>21</v>
      </c>
      <c r="J7" t="s">
        <v>131</v>
      </c>
      <c r="K7" s="4" t="s">
        <v>992</v>
      </c>
      <c r="L7" s="4" t="s">
        <v>280</v>
      </c>
      <c r="M7" s="4" t="str">
        <f>CONCATENATE(B7," Surface-Mount Schottky Barrier Rectifier")</f>
        <v>SS36 Surface-Mount Schottky Barrier Rectifier</v>
      </c>
      <c r="N7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7" s="7" t="str">
        <f t="shared" si="1"/>
        <v>Diode SS36 (50 V, 3 A, SMC Unidirectional, Vishay)</v>
      </c>
    </row>
    <row r="8" spans="1:15" x14ac:dyDescent="0.35">
      <c r="A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BJT</vt:lpstr>
      <vt:lpstr>Thyristor</vt:lpstr>
      <vt:lpstr>MOSFET</vt:lpstr>
      <vt:lpstr>IGBT</vt:lpstr>
      <vt:lpstr>LED SMD</vt:lpstr>
      <vt:lpstr>DIODES POWER</vt:lpstr>
      <vt:lpstr>Bridge Rectifier</vt:lpstr>
      <vt:lpstr>DIODES TVS</vt:lpstr>
      <vt:lpstr>DIODES SCHOTTKY</vt:lpstr>
      <vt:lpstr>DIODES ZENER</vt:lpstr>
      <vt:lpstr>DIODES 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2024-06-01T15:01:33Z</dcterms:modified>
</cp:coreProperties>
</file>