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Optocoupler Digital" sheetId="1" r:id="rId1"/>
    <sheet name="Optocoupler Transistor" sheetId="2" r:id="rId2"/>
    <sheet name="Solid State Relay" sheetId="3" r:id="rId3"/>
    <sheet name="USB Upstream Port Filter" sheetId="4" r:id="rId4"/>
    <sheet name="CAN Transceiver" sheetId="6" r:id="rId5"/>
    <sheet name="RS-485 Transceiver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7" l="1"/>
  <c r="O2" i="7"/>
  <c r="F2" i="7"/>
  <c r="N3" i="1"/>
  <c r="N2" i="1"/>
  <c r="O4" i="1"/>
  <c r="N4" i="1"/>
  <c r="F4" i="1"/>
  <c r="O3" i="1"/>
  <c r="F3" i="1"/>
  <c r="N2" i="6" l="1"/>
  <c r="O2" i="6"/>
  <c r="F2" i="6"/>
  <c r="N4" i="2" l="1"/>
  <c r="F4" i="2"/>
  <c r="O4" i="2"/>
  <c r="G2" i="4" l="1"/>
  <c r="O2" i="4"/>
  <c r="P2" i="4"/>
  <c r="G3" i="4"/>
  <c r="O3" i="4"/>
  <c r="P3" i="4"/>
  <c r="G4" i="4"/>
  <c r="O4" i="4"/>
  <c r="P4" i="4"/>
  <c r="N3" i="2" l="1"/>
  <c r="O3" i="2"/>
  <c r="F3" i="2"/>
  <c r="O2" i="2"/>
  <c r="F2" i="2"/>
  <c r="N2" i="2"/>
  <c r="O2" i="3"/>
  <c r="N2" i="3"/>
  <c r="F2" i="3"/>
  <c r="O2" i="1" l="1"/>
  <c r="F2" i="1"/>
</calcChain>
</file>

<file path=xl/sharedStrings.xml><?xml version="1.0" encoding="utf-8"?>
<sst xmlns="http://schemas.openxmlformats.org/spreadsheetml/2006/main" count="229" uniqueCount="90">
  <si>
    <t>ID</t>
  </si>
  <si>
    <t>Model</t>
  </si>
  <si>
    <t>Comment</t>
  </si>
  <si>
    <t>Library Path</t>
  </si>
  <si>
    <t>Library Ref</t>
  </si>
  <si>
    <t>Footprint Path</t>
  </si>
  <si>
    <t>Footprint Ref</t>
  </si>
  <si>
    <t>PartNumber</t>
  </si>
  <si>
    <t>Manufacture</t>
  </si>
  <si>
    <t>ComponentLink1Description</t>
  </si>
  <si>
    <t>ComponentLink1URL</t>
  </si>
  <si>
    <t>Description</t>
  </si>
  <si>
    <t>U0000</t>
  </si>
  <si>
    <t>ACPL-M21L</t>
  </si>
  <si>
    <t>Speed</t>
  </si>
  <si>
    <t>5 Mbit</t>
  </si>
  <si>
    <t>Supply Voltage</t>
  </si>
  <si>
    <t>2.7 V ... 5.5 V</t>
  </si>
  <si>
    <t>Interface IC Sym Lib.SchLib</t>
  </si>
  <si>
    <t>Interface IC Pad Lib.PcbLib</t>
  </si>
  <si>
    <t>ACPL-M21L Low Power, 5 MBd Digital CMOS Optocoupler</t>
  </si>
  <si>
    <t>Qty Channels</t>
  </si>
  <si>
    <t>Voltage</t>
  </si>
  <si>
    <t>TPL521</t>
  </si>
  <si>
    <t>TLP521</t>
  </si>
  <si>
    <t>Current</t>
  </si>
  <si>
    <t>Ixys</t>
  </si>
  <si>
    <t>60 V</t>
  </si>
  <si>
    <t>600 mA</t>
  </si>
  <si>
    <t>CPC1018N</t>
  </si>
  <si>
    <t>CPC1018N Single-Pole, Normally-Open Solid State Relay</t>
  </si>
  <si>
    <t>CPC10xx</t>
  </si>
  <si>
    <t>55 V</t>
  </si>
  <si>
    <t>50 mA</t>
  </si>
  <si>
    <t>DIP-4</t>
  </si>
  <si>
    <t>TLP521-1</t>
  </si>
  <si>
    <t>Toshiba</t>
  </si>
  <si>
    <t>TLP521 Phototransistor Optocoupler</t>
  </si>
  <si>
    <t>U0001</t>
  </si>
  <si>
    <t>LTV-354T</t>
  </si>
  <si>
    <t>35 V</t>
  </si>
  <si>
    <t>LiteOn</t>
  </si>
  <si>
    <t>SOP-4</t>
  </si>
  <si>
    <t>LTV-354T Phototransistor Optocoupler</t>
  </si>
  <si>
    <t>USB Upstream Port Filter and TVS For EMI Filtering and ESD Protection</t>
  </si>
  <si>
    <t>SEMTECH</t>
  </si>
  <si>
    <t>STF203-33.TC</t>
  </si>
  <si>
    <t>SOT363</t>
  </si>
  <si>
    <t>STF203</t>
  </si>
  <si>
    <t>±8kV</t>
  </si>
  <si>
    <t>±15kV</t>
  </si>
  <si>
    <t>33R</t>
  </si>
  <si>
    <t>STF203-33</t>
  </si>
  <si>
    <t>IC0002</t>
  </si>
  <si>
    <t>STF203-22.TC</t>
  </si>
  <si>
    <t>22R</t>
  </si>
  <si>
    <t>STF203-22</t>
  </si>
  <si>
    <t>IC0001</t>
  </si>
  <si>
    <t>STF203-15.TC</t>
  </si>
  <si>
    <t>15R</t>
  </si>
  <si>
    <t>STF203-15</t>
  </si>
  <si>
    <t>IC0000</t>
  </si>
  <si>
    <t>Contact Discharge</t>
  </si>
  <si>
    <t>Air Discharge</t>
  </si>
  <si>
    <t>Rs</t>
  </si>
  <si>
    <t>Series</t>
  </si>
  <si>
    <t>U0002</t>
  </si>
  <si>
    <t>80 V</t>
  </si>
  <si>
    <t>TLP183 Phototransistor Optocoupler</t>
  </si>
  <si>
    <t>LTV183</t>
  </si>
  <si>
    <t>TLP183(BL-TPL,E</t>
  </si>
  <si>
    <t>ISO1044</t>
  </si>
  <si>
    <t>1.7 V ... 5.5 V</t>
  </si>
  <si>
    <t>ISO1044B</t>
  </si>
  <si>
    <t>TI</t>
  </si>
  <si>
    <t>ISO1044 Isolated CAN FD Transceiver in Small Package</t>
  </si>
  <si>
    <t>SO-8 Narrow</t>
  </si>
  <si>
    <t>TLP2361</t>
  </si>
  <si>
    <t>15 Mbit</t>
  </si>
  <si>
    <t xml:space="preserve"> Broadcom</t>
  </si>
  <si>
    <t>TLP2361 BufferInverter logic type 15 MBd Digital Optocoupler</t>
  </si>
  <si>
    <t>TLP2355</t>
  </si>
  <si>
    <t>TLP2355 Buffer logic type, 5 MBd Digital Optocoupler</t>
  </si>
  <si>
    <t>SO-6 5pin</t>
  </si>
  <si>
    <t>MAX485</t>
  </si>
  <si>
    <t>Low-power transceivers for RS-485 and RS-422</t>
  </si>
  <si>
    <t>2.5 Mbit</t>
  </si>
  <si>
    <t>4.75 V ... 5.25 V</t>
  </si>
  <si>
    <t>MAX483ESA</t>
  </si>
  <si>
    <t>Maxim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</si>
</sst>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zoomScale="85" zoomScaleNormal="85" workbookViewId="0">
      <selection activeCell="M2" sqref="M2"/>
    </sheetView>
  </sheetViews>
  <sheetFormatPr defaultRowHeight="14.5" x14ac:dyDescent="0.35"/>
  <cols>
    <col min="2" max="2" width="10.6328125" bestFit="1" customWidth="1"/>
    <col min="3" max="3" width="6.90625" bestFit="1" customWidth="1"/>
    <col min="4" max="4" width="13.08984375" bestFit="1" customWidth="1"/>
    <col min="5" max="5" width="14.453125" bestFit="1" customWidth="1"/>
    <col min="6" max="6" width="30.6328125" bestFit="1" customWidth="1"/>
    <col min="7" max="7" width="24.90625" bestFit="1" customWidth="1"/>
    <col min="8" max="8" width="10.6328125" bestFit="1" customWidth="1"/>
    <col min="9" max="9" width="24.54296875" bestFit="1" customWidth="1"/>
    <col min="10" max="10" width="12.6328125" bestFit="1" customWidth="1"/>
    <col min="11" max="11" width="11.90625" bestFit="1" customWidth="1"/>
    <col min="12" max="12" width="12.36328125" bestFit="1" customWidth="1"/>
    <col min="13" max="13" width="54.54296875" bestFit="1" customWidth="1"/>
    <col min="14" max="14" width="65.81640625" bestFit="1" customWidth="1"/>
    <col min="15" max="15" width="76.54296875" bestFit="1" customWidth="1"/>
  </cols>
  <sheetData>
    <row r="1" spans="1:15" x14ac:dyDescent="0.35">
      <c r="A1" s="1" t="s">
        <v>0</v>
      </c>
      <c r="B1" s="2" t="s">
        <v>1</v>
      </c>
      <c r="C1" s="2" t="s">
        <v>14</v>
      </c>
      <c r="D1" s="2" t="s">
        <v>21</v>
      </c>
      <c r="E1" s="2" t="s">
        <v>16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  <c r="L1" s="1" t="s">
        <v>8</v>
      </c>
      <c r="M1" s="2" t="s">
        <v>9</v>
      </c>
      <c r="N1" s="2" t="s">
        <v>10</v>
      </c>
      <c r="O1" s="2" t="s">
        <v>11</v>
      </c>
    </row>
    <row r="2" spans="1:15" x14ac:dyDescent="0.35">
      <c r="A2" t="s">
        <v>12</v>
      </c>
      <c r="B2" s="4" t="s">
        <v>13</v>
      </c>
      <c r="C2" s="4" t="s">
        <v>15</v>
      </c>
      <c r="D2" s="4">
        <v>1</v>
      </c>
      <c r="E2" s="4" t="s">
        <v>17</v>
      </c>
      <c r="F2" t="str">
        <f>CONCATENATE(B2," (",C2,", ",E2," )")</f>
        <v>ACPL-M21L (5 Mbit, 2.7 V ... 5.5 V )</v>
      </c>
      <c r="G2" t="s">
        <v>18</v>
      </c>
      <c r="H2" s="4" t="s">
        <v>13</v>
      </c>
      <c r="I2" t="s">
        <v>19</v>
      </c>
      <c r="J2" s="4" t="s">
        <v>13</v>
      </c>
      <c r="K2" s="4" t="s">
        <v>13</v>
      </c>
      <c r="L2" s="4" t="s">
        <v>79</v>
      </c>
      <c r="M2" s="6" t="s">
        <v>20</v>
      </c>
      <c r="N2" t="str">
        <f ca="1">CONCATENATE(LEFT(CELL("имяфайла"), FIND("[",CELL("имяфайла"))-1),"DataSheet\ACPL-M21(Broadcom).pdf")</f>
        <v>C:\Altium Libraries\Interface IC Library\DataSheet\ACPL-M21(Broadcom).pdf</v>
      </c>
      <c r="O2" t="str">
        <f>CONCATENATE(M2," (", C2,", ", E2,", ", J2, ")")</f>
        <v>ACPL-M21L Low Power, 5 MBd Digital CMOS Optocoupler (5 Mbit, 2.7 V ... 5.5 V, ACPL-M21L)</v>
      </c>
    </row>
    <row r="3" spans="1:15" x14ac:dyDescent="0.35">
      <c r="A3" t="s">
        <v>38</v>
      </c>
      <c r="B3" s="4" t="s">
        <v>81</v>
      </c>
      <c r="C3" s="4" t="s">
        <v>15</v>
      </c>
      <c r="D3" s="4">
        <v>1</v>
      </c>
      <c r="E3" s="4" t="s">
        <v>17</v>
      </c>
      <c r="F3" t="str">
        <f>CONCATENATE(B3," (",C3,", ",E3," )")</f>
        <v>TLP2355 (5 Mbit, 2.7 V ... 5.5 V )</v>
      </c>
      <c r="G3" t="s">
        <v>18</v>
      </c>
      <c r="H3" s="4" t="s">
        <v>81</v>
      </c>
      <c r="I3" t="s">
        <v>19</v>
      </c>
      <c r="J3" s="4" t="s">
        <v>83</v>
      </c>
      <c r="K3" s="4" t="s">
        <v>81</v>
      </c>
      <c r="L3" s="4" t="s">
        <v>36</v>
      </c>
      <c r="M3" s="6" t="s">
        <v>82</v>
      </c>
      <c r="N3" t="str">
        <f ca="1">CONCATENATE(LEFT(CELL("имяфайла"), FIND("[",CELL("имяфайла"))-1),"DataSheet\TLP2355(Toshiba).pdf")</f>
        <v>C:\Altium Libraries\Interface IC Library\DataSheet\TLP2355(Toshiba).pdf</v>
      </c>
      <c r="O3" t="str">
        <f>CONCATENATE(M3," (", C3,", ", E3,", ", J3, ")")</f>
        <v>TLP2355 Buffer logic type, 5 MBd Digital Optocoupler (5 Mbit, 2.7 V ... 5.5 V, SO-6 5pin)</v>
      </c>
    </row>
    <row r="4" spans="1:15" x14ac:dyDescent="0.35">
      <c r="A4" t="s">
        <v>66</v>
      </c>
      <c r="B4" s="4" t="s">
        <v>77</v>
      </c>
      <c r="C4" s="4" t="s">
        <v>78</v>
      </c>
      <c r="D4" s="4">
        <v>1</v>
      </c>
      <c r="E4" s="4" t="s">
        <v>17</v>
      </c>
      <c r="F4" t="str">
        <f>CONCATENATE(B4," (",C4,", ",E4," )")</f>
        <v>TLP2361 (15 Mbit, 2.7 V ... 5.5 V )</v>
      </c>
      <c r="G4" t="s">
        <v>18</v>
      </c>
      <c r="H4" s="4" t="s">
        <v>77</v>
      </c>
      <c r="I4" t="s">
        <v>19</v>
      </c>
      <c r="J4" s="4" t="s">
        <v>83</v>
      </c>
      <c r="K4" s="4" t="s">
        <v>77</v>
      </c>
      <c r="L4" s="4" t="s">
        <v>36</v>
      </c>
      <c r="M4" s="6" t="s">
        <v>80</v>
      </c>
      <c r="N4" t="str">
        <f ca="1">CONCATENATE(LEFT(CELL("имяфайла"), FIND("[",CELL("имяфайла"))-1),"DataSheet\TLP2361(Toshiba).pdf")</f>
        <v>C:\Altium Libraries\Interface IC Library\DataSheet\TLP2361(Toshiba).pdf</v>
      </c>
      <c r="O4" t="str">
        <f>CONCATENATE(M4," (", C4,", ", E4,", ", J4, ")")</f>
        <v>TLP2361 BufferInverter logic type 15 MBd Digital Optocoupler (15 Mbit, 2.7 V ... 5.5 V, SO-6 5pin)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H4" sqref="H4"/>
    </sheetView>
  </sheetViews>
  <sheetFormatPr defaultRowHeight="14.5" x14ac:dyDescent="0.35"/>
  <cols>
    <col min="1" max="1" width="6.08984375" bestFit="1" customWidth="1"/>
    <col min="2" max="2" width="10.08984375" bestFit="1" customWidth="1"/>
    <col min="3" max="3" width="11.90625" bestFit="1" customWidth="1"/>
    <col min="4" max="4" width="7" bestFit="1" customWidth="1"/>
    <col min="5" max="5" width="7.08984375" bestFit="1" customWidth="1"/>
    <col min="6" max="6" width="20" bestFit="1" customWidth="1"/>
    <col min="7" max="7" width="23.08984375" bestFit="1" customWidth="1"/>
    <col min="8" max="8" width="10.08984375" bestFit="1" customWidth="1"/>
    <col min="9" max="9" width="22.90625" bestFit="1" customWidth="1"/>
    <col min="10" max="10" width="11.6328125" bestFit="1" customWidth="1"/>
    <col min="11" max="11" width="14.54296875" bestFit="1" customWidth="1"/>
    <col min="12" max="12" width="11.54296875" bestFit="1" customWidth="1"/>
    <col min="13" max="13" width="33.08984375" bestFit="1" customWidth="1"/>
    <col min="14" max="14" width="61.54296875" bestFit="1" customWidth="1"/>
    <col min="15" max="15" width="50.90625" bestFit="1" customWidth="1"/>
  </cols>
  <sheetData>
    <row r="1" spans="1:15" x14ac:dyDescent="0.35">
      <c r="A1" s="1" t="s">
        <v>0</v>
      </c>
      <c r="B1" s="2" t="s">
        <v>1</v>
      </c>
      <c r="C1" s="2" t="s">
        <v>21</v>
      </c>
      <c r="D1" s="2" t="s">
        <v>22</v>
      </c>
      <c r="E1" s="2" t="s">
        <v>25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  <c r="L1" s="1" t="s">
        <v>8</v>
      </c>
      <c r="M1" s="2" t="s">
        <v>9</v>
      </c>
      <c r="N1" s="2" t="s">
        <v>10</v>
      </c>
      <c r="O1" s="2" t="s">
        <v>11</v>
      </c>
    </row>
    <row r="2" spans="1:15" x14ac:dyDescent="0.35">
      <c r="A2" s="4" t="s">
        <v>12</v>
      </c>
      <c r="B2" s="4" t="s">
        <v>23</v>
      </c>
      <c r="C2" s="4">
        <v>1</v>
      </c>
      <c r="D2" s="4" t="s">
        <v>32</v>
      </c>
      <c r="E2" s="4" t="s">
        <v>33</v>
      </c>
      <c r="F2" t="str">
        <f>CONCATENATE(B2," (",D2,", ",E2,")")</f>
        <v>TPL521 (55 V, 50 mA)</v>
      </c>
      <c r="G2" t="s">
        <v>18</v>
      </c>
      <c r="H2" s="4" t="s">
        <v>24</v>
      </c>
      <c r="I2" t="s">
        <v>19</v>
      </c>
      <c r="J2" s="4" t="s">
        <v>34</v>
      </c>
      <c r="K2" s="4" t="s">
        <v>35</v>
      </c>
      <c r="L2" s="4" t="s">
        <v>36</v>
      </c>
      <c r="M2" s="4" t="s">
        <v>37</v>
      </c>
      <c r="N2" t="str">
        <f ca="1">CONCATENATE(LEFT(CELL("имяфайла"), FIND("[",CELL("имяфайла"))-1),"DataSheet\TLP521(Toshiba).pdf")</f>
        <v>C:\Altium Libraries\Interface IC Library\DataSheet\TLP521(Toshiba).pdf</v>
      </c>
      <c r="O2" t="str">
        <f>CONCATENATE(M2," (",D2,", ",E2,", ", J2, ")")</f>
        <v>TLP521 Phototransistor Optocoupler (55 V, 50 mA, DIP-4)</v>
      </c>
    </row>
    <row r="3" spans="1:15" x14ac:dyDescent="0.35">
      <c r="A3" s="4" t="s">
        <v>38</v>
      </c>
      <c r="B3" s="4" t="s">
        <v>39</v>
      </c>
      <c r="C3" s="4">
        <v>1</v>
      </c>
      <c r="D3" s="4" t="s">
        <v>40</v>
      </c>
      <c r="E3" s="4" t="s">
        <v>33</v>
      </c>
      <c r="F3" t="str">
        <f>CONCATENATE(B3," (",D3,", ",E3,")")</f>
        <v>LTV-354T (35 V, 50 mA)</v>
      </c>
      <c r="G3" t="s">
        <v>18</v>
      </c>
      <c r="H3" s="4" t="s">
        <v>39</v>
      </c>
      <c r="I3" t="s">
        <v>19</v>
      </c>
      <c r="J3" s="4" t="s">
        <v>42</v>
      </c>
      <c r="K3" s="4" t="s">
        <v>39</v>
      </c>
      <c r="L3" s="4" t="s">
        <v>41</v>
      </c>
      <c r="M3" s="4" t="s">
        <v>43</v>
      </c>
      <c r="N3" t="str">
        <f ca="1">CONCATENATE(LEFT(CELL("имяфайла"), FIND("[",CELL("имяфайла"))-1),"DataSheet\LTV-354T(LiteOn).pdf")</f>
        <v>C:\Altium Libraries\Interface IC Library\DataSheet\LTV-354T(LiteOn).pdf</v>
      </c>
      <c r="O3" t="str">
        <f>CONCATENATE(M3," (",D3,", ",E3,", ", J3, ")")</f>
        <v>LTV-354T Phototransistor Optocoupler (35 V, 50 mA, SOP-4)</v>
      </c>
    </row>
    <row r="4" spans="1:15" x14ac:dyDescent="0.35">
      <c r="A4" s="4" t="s">
        <v>66</v>
      </c>
      <c r="B4" s="4" t="s">
        <v>69</v>
      </c>
      <c r="C4" s="4">
        <v>1</v>
      </c>
      <c r="D4" s="4" t="s">
        <v>67</v>
      </c>
      <c r="E4" s="4" t="s">
        <v>33</v>
      </c>
      <c r="F4" t="str">
        <f>CONCATENATE(B4," (",D4,", ",E4,")")</f>
        <v>LTV183 (80 V, 50 mA)</v>
      </c>
      <c r="G4" t="s">
        <v>18</v>
      </c>
      <c r="H4" s="4" t="s">
        <v>24</v>
      </c>
      <c r="I4" t="s">
        <v>19</v>
      </c>
      <c r="J4" s="4" t="s">
        <v>42</v>
      </c>
      <c r="K4" s="4" t="s">
        <v>70</v>
      </c>
      <c r="L4" s="4" t="s">
        <v>36</v>
      </c>
      <c r="M4" s="4" t="s">
        <v>68</v>
      </c>
      <c r="N4" t="str">
        <f ca="1">CONCATENATE(LEFT(CELL("имяфайла"), FIND("[",CELL("имяфайла"))-1),"DataSheet\TLP183(Toshiba).pdf")</f>
        <v>C:\Altium Libraries\Interface IC Library\DataSheet\TLP183(Toshiba).pdf</v>
      </c>
      <c r="O4" t="str">
        <f>CONCATENATE(M4," (",D4,", ",E4,", ", J4, ")")</f>
        <v>TLP183 Phototransistor Optocoupler (80 V, 50 mA, SOP-4)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zoomScale="85" zoomScaleNormal="85" workbookViewId="0">
      <selection activeCell="D14" sqref="D14"/>
    </sheetView>
  </sheetViews>
  <sheetFormatPr defaultRowHeight="14.5" x14ac:dyDescent="0.35"/>
  <cols>
    <col min="2" max="2" width="9.81640625" bestFit="1" customWidth="1"/>
    <col min="3" max="3" width="12.1796875" bestFit="1" customWidth="1"/>
    <col min="4" max="4" width="7.453125" bestFit="1" customWidth="1"/>
    <col min="5" max="5" width="7.36328125" bestFit="1" customWidth="1"/>
    <col min="6" max="6" width="23.36328125" customWidth="1"/>
    <col min="7" max="7" width="23.453125" bestFit="1" customWidth="1"/>
    <col min="8" max="8" width="9.90625" bestFit="1" customWidth="1"/>
    <col min="9" max="9" width="23.08984375" bestFit="1" customWidth="1"/>
    <col min="10" max="10" width="11.6328125" bestFit="1" customWidth="1"/>
    <col min="11" max="11" width="11.08984375" bestFit="1" customWidth="1"/>
    <col min="12" max="12" width="11.54296875" bestFit="1" customWidth="1"/>
    <col min="13" max="13" width="49.453125" bestFit="1" customWidth="1"/>
    <col min="14" max="14" width="62.453125" bestFit="1" customWidth="1"/>
    <col min="15" max="15" width="69.08984375" bestFit="1" customWidth="1"/>
  </cols>
  <sheetData>
    <row r="1" spans="1:15" x14ac:dyDescent="0.35">
      <c r="A1" s="1" t="s">
        <v>0</v>
      </c>
      <c r="B1" s="2" t="s">
        <v>1</v>
      </c>
      <c r="C1" s="2" t="s">
        <v>21</v>
      </c>
      <c r="D1" s="2" t="s">
        <v>22</v>
      </c>
      <c r="E1" s="2" t="s">
        <v>25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  <c r="L1" s="1" t="s">
        <v>8</v>
      </c>
      <c r="M1" s="2" t="s">
        <v>9</v>
      </c>
      <c r="N1" s="2" t="s">
        <v>10</v>
      </c>
      <c r="O1" s="2" t="s">
        <v>11</v>
      </c>
    </row>
    <row r="2" spans="1:15" x14ac:dyDescent="0.35">
      <c r="A2" s="4" t="s">
        <v>12</v>
      </c>
      <c r="B2" s="4" t="s">
        <v>29</v>
      </c>
      <c r="C2" s="4">
        <v>1</v>
      </c>
      <c r="D2" s="4" t="s">
        <v>27</v>
      </c>
      <c r="E2" s="4" t="s">
        <v>28</v>
      </c>
      <c r="F2" t="str">
        <f>CONCATENATE(B2," (",D2,", ",E2," )")</f>
        <v>CPC1018N (60 V, 600 mA )</v>
      </c>
      <c r="G2" t="s">
        <v>18</v>
      </c>
      <c r="H2" s="4" t="s">
        <v>31</v>
      </c>
      <c r="I2" t="s">
        <v>19</v>
      </c>
      <c r="J2" s="4" t="s">
        <v>31</v>
      </c>
      <c r="K2" s="4" t="s">
        <v>29</v>
      </c>
      <c r="L2" s="4" t="s">
        <v>26</v>
      </c>
      <c r="M2" s="4" t="s">
        <v>30</v>
      </c>
      <c r="N2" t="str">
        <f ca="1">CONCATENATE(LEFT(CELL("имяфайла"), FIND("[",CELL("имяфайла"))-1),"DataSheet\CPC1018N(IXYS).pdf")</f>
        <v>C:\Altium Libraries\Interface IC Library\DataSheet\CPC1018N(IXYS).pdf</v>
      </c>
      <c r="O2" t="str">
        <f>CONCATENATE(M2," (", D2,", ", E2," , ", J2, ")")</f>
        <v>CPC1018N Single-Pole, Normally-Open Solid State Relay (60 V, 600 mA , CPC10xx)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zoomScale="90" zoomScaleNormal="90" workbookViewId="0">
      <selection activeCell="I8" sqref="I8"/>
    </sheetView>
  </sheetViews>
  <sheetFormatPr defaultRowHeight="14.5" x14ac:dyDescent="0.35"/>
  <cols>
    <col min="1" max="1" width="6.6328125" bestFit="1" customWidth="1"/>
    <col min="2" max="2" width="7" bestFit="1" customWidth="1"/>
    <col min="3" max="3" width="9.6328125" bestFit="1" customWidth="1"/>
    <col min="4" max="4" width="4.08984375" bestFit="1" customWidth="1"/>
    <col min="5" max="5" width="12.54296875" bestFit="1" customWidth="1"/>
    <col min="6" max="6" width="16.90625" bestFit="1" customWidth="1"/>
    <col min="7" max="7" width="38.08984375" bestFit="1" customWidth="1"/>
    <col min="8" max="8" width="23.453125" bestFit="1" customWidth="1"/>
    <col min="9" max="9" width="10.453125" bestFit="1" customWidth="1"/>
    <col min="10" max="10" width="23.1796875" bestFit="1" customWidth="1"/>
    <col min="11" max="12" width="12.6328125" bestFit="1" customWidth="1"/>
    <col min="13" max="13" width="12.453125" bestFit="1" customWidth="1"/>
    <col min="14" max="14" width="64" bestFit="1" customWidth="1"/>
    <col min="15" max="15" width="70.90625" bestFit="1" customWidth="1"/>
    <col min="16" max="16" width="97.36328125" bestFit="1" customWidth="1"/>
  </cols>
  <sheetData>
    <row r="1" spans="1:16" x14ac:dyDescent="0.35">
      <c r="A1" s="1" t="s">
        <v>0</v>
      </c>
      <c r="B1" s="1" t="s">
        <v>65</v>
      </c>
      <c r="C1" s="2" t="s">
        <v>1</v>
      </c>
      <c r="D1" s="2" t="s">
        <v>64</v>
      </c>
      <c r="E1" s="2" t="s">
        <v>63</v>
      </c>
      <c r="F1" s="2" t="s">
        <v>62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3" t="s">
        <v>7</v>
      </c>
      <c r="M1" s="2" t="s">
        <v>8</v>
      </c>
      <c r="N1" s="2" t="s">
        <v>9</v>
      </c>
      <c r="O1" s="2" t="s">
        <v>10</v>
      </c>
      <c r="P1" s="2" t="s">
        <v>11</v>
      </c>
    </row>
    <row r="2" spans="1:16" x14ac:dyDescent="0.35">
      <c r="A2" s="4" t="s">
        <v>61</v>
      </c>
      <c r="B2" s="4" t="s">
        <v>48</v>
      </c>
      <c r="C2" s="4" t="s">
        <v>60</v>
      </c>
      <c r="D2" s="4" t="s">
        <v>59</v>
      </c>
      <c r="E2" s="4" t="s">
        <v>50</v>
      </c>
      <c r="F2" s="4" t="s">
        <v>49</v>
      </c>
      <c r="G2" s="4" t="str">
        <f>CONCATENATE(C2," (",D2," ,","Contact Discharge ",F2," )")</f>
        <v>STF203-15 (15R ,Contact Discharge ±8kV )</v>
      </c>
      <c r="H2" s="5" t="s">
        <v>18</v>
      </c>
      <c r="I2" s="5" t="s">
        <v>48</v>
      </c>
      <c r="J2" s="5" t="s">
        <v>19</v>
      </c>
      <c r="K2" s="4" t="s">
        <v>47</v>
      </c>
      <c r="L2" s="4" t="s">
        <v>58</v>
      </c>
      <c r="M2" s="4" t="s">
        <v>45</v>
      </c>
      <c r="N2" s="4" t="s">
        <v>44</v>
      </c>
      <c r="O2" s="4" t="str">
        <f ca="1">CONCATENATE(LEFT(CELL("имяфайла"), FIND("[",CELL("имяфайла"))-1),"DataSheet\STF203-xx series (Semtech).pdf")</f>
        <v>C:\Altium Libraries\Interface IC Library\DataSheet\STF203-xx series (Semtech).pdf</v>
      </c>
      <c r="P2" s="4" t="str">
        <f>CONCATENATE(N2," ",C2," (",D2," ,","Contact Discharge ",F2," )")</f>
        <v>USB Upstream Port Filter and TVS For EMI Filtering and ESD Protection STF203-15 (15R ,Contact Discharge ±8kV )</v>
      </c>
    </row>
    <row r="3" spans="1:16" x14ac:dyDescent="0.35">
      <c r="A3" s="4" t="s">
        <v>57</v>
      </c>
      <c r="B3" s="4" t="s">
        <v>48</v>
      </c>
      <c r="C3" s="4" t="s">
        <v>56</v>
      </c>
      <c r="D3" s="4" t="s">
        <v>55</v>
      </c>
      <c r="E3" s="4" t="s">
        <v>50</v>
      </c>
      <c r="F3" s="4" t="s">
        <v>49</v>
      </c>
      <c r="G3" s="4" t="str">
        <f>CONCATENATE(C3," (",D3," ,","Contact Discharge ",F3," )")</f>
        <v>STF203-22 (22R ,Contact Discharge ±8kV )</v>
      </c>
      <c r="H3" s="5" t="s">
        <v>18</v>
      </c>
      <c r="I3" s="5" t="s">
        <v>48</v>
      </c>
      <c r="J3" s="5" t="s">
        <v>19</v>
      </c>
      <c r="K3" s="4" t="s">
        <v>47</v>
      </c>
      <c r="L3" s="4" t="s">
        <v>54</v>
      </c>
      <c r="M3" s="4" t="s">
        <v>45</v>
      </c>
      <c r="N3" s="4" t="s">
        <v>44</v>
      </c>
      <c r="O3" s="4" t="str">
        <f ca="1">CONCATENATE(LEFT(CELL("имяфайла"), FIND("[",CELL("имяфайла"))-1),"DataSheet\STF203-xx series (Semtech).pdf")</f>
        <v>C:\Altium Libraries\Interface IC Library\DataSheet\STF203-xx series (Semtech).pdf</v>
      </c>
      <c r="P3" s="4" t="str">
        <f>CONCATENATE(N3," ",C3," (",D3," ,","Contact Discharge ",F3," )")</f>
        <v>USB Upstream Port Filter and TVS For EMI Filtering and ESD Protection STF203-22 (22R ,Contact Discharge ±8kV )</v>
      </c>
    </row>
    <row r="4" spans="1:16" x14ac:dyDescent="0.35">
      <c r="A4" s="4" t="s">
        <v>53</v>
      </c>
      <c r="B4" s="4" t="s">
        <v>48</v>
      </c>
      <c r="C4" s="4" t="s">
        <v>52</v>
      </c>
      <c r="D4" s="4" t="s">
        <v>51</v>
      </c>
      <c r="E4" s="4" t="s">
        <v>50</v>
      </c>
      <c r="F4" s="4" t="s">
        <v>49</v>
      </c>
      <c r="G4" s="4" t="str">
        <f>CONCATENATE(C4," (",D4," ,","Contact Discharge ",F4," )")</f>
        <v>STF203-33 (33R ,Contact Discharge ±8kV )</v>
      </c>
      <c r="H4" s="5" t="s">
        <v>18</v>
      </c>
      <c r="I4" s="5" t="s">
        <v>48</v>
      </c>
      <c r="J4" s="5" t="s">
        <v>19</v>
      </c>
      <c r="K4" s="4" t="s">
        <v>47</v>
      </c>
      <c r="L4" s="4" t="s">
        <v>46</v>
      </c>
      <c r="M4" s="4" t="s">
        <v>45</v>
      </c>
      <c r="N4" s="4" t="s">
        <v>44</v>
      </c>
      <c r="O4" s="4" t="str">
        <f ca="1">CONCATENATE(LEFT(CELL("имяфайла"), FIND("[",CELL("имяфайла"))-1),"DataSheet\STF203-xx series (Semtech).pdf")</f>
        <v>C:\Altium Libraries\Interface IC Library\DataSheet\STF203-xx series (Semtech).pdf</v>
      </c>
      <c r="P4" s="4" t="str">
        <f>CONCATENATE(N4," ",C4," (",D4," ,","Contact Discharge ",F4," )")</f>
        <v>USB Upstream Port Filter and TVS For EMI Filtering and ESD Protection STF203-33 (33R ,Contact Discharge ±8kV )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I47" sqref="I47"/>
    </sheetView>
  </sheetViews>
  <sheetFormatPr defaultRowHeight="14.5" x14ac:dyDescent="0.35"/>
  <cols>
    <col min="1" max="1" width="6.08984375" bestFit="1" customWidth="1"/>
    <col min="2" max="2" width="10.08984375" bestFit="1" customWidth="1"/>
    <col min="3" max="3" width="6.1796875" bestFit="1" customWidth="1"/>
    <col min="4" max="4" width="11.81640625" bestFit="1" customWidth="1"/>
    <col min="5" max="5" width="13.08984375" bestFit="1" customWidth="1"/>
    <col min="6" max="6" width="27.1796875" bestFit="1" customWidth="1"/>
    <col min="7" max="7" width="23.08984375" bestFit="1" customWidth="1"/>
    <col min="8" max="8" width="10.08984375" bestFit="1" customWidth="1"/>
    <col min="9" max="9" width="22.81640625" bestFit="1" customWidth="1"/>
    <col min="10" max="10" width="11.7265625" bestFit="1" customWidth="1"/>
    <col min="11" max="11" width="11" bestFit="1" customWidth="1"/>
    <col min="12" max="12" width="11.6328125" bestFit="1" customWidth="1"/>
    <col min="13" max="13" width="48.81640625" bestFit="1" customWidth="1"/>
    <col min="14" max="14" width="62.36328125" bestFit="1" customWidth="1"/>
    <col min="15" max="15" width="78.453125" bestFit="1" customWidth="1"/>
  </cols>
  <sheetData>
    <row r="1" spans="1:15" x14ac:dyDescent="0.35">
      <c r="A1" s="1" t="s">
        <v>0</v>
      </c>
      <c r="B1" s="2" t="s">
        <v>1</v>
      </c>
      <c r="C1" s="2" t="s">
        <v>14</v>
      </c>
      <c r="D1" s="2" t="s">
        <v>21</v>
      </c>
      <c r="E1" s="2" t="s">
        <v>16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  <c r="L1" s="1" t="s">
        <v>8</v>
      </c>
      <c r="M1" s="2" t="s">
        <v>9</v>
      </c>
      <c r="N1" s="2" t="s">
        <v>10</v>
      </c>
      <c r="O1" s="2" t="s">
        <v>11</v>
      </c>
    </row>
    <row r="2" spans="1:15" x14ac:dyDescent="0.35">
      <c r="A2" t="s">
        <v>12</v>
      </c>
      <c r="B2" s="4" t="s">
        <v>71</v>
      </c>
      <c r="C2" s="4" t="s">
        <v>15</v>
      </c>
      <c r="D2" s="4">
        <v>1</v>
      </c>
      <c r="E2" s="4" t="s">
        <v>72</v>
      </c>
      <c r="F2" t="str">
        <f>CONCATENATE(B2," (",C2,", ",E2," )")</f>
        <v>ISO1044 (5 Mbit, 1.7 V ... 5.5 V )</v>
      </c>
      <c r="G2" t="s">
        <v>18</v>
      </c>
      <c r="H2" s="4" t="s">
        <v>71</v>
      </c>
      <c r="I2" t="s">
        <v>19</v>
      </c>
      <c r="J2" s="4" t="s">
        <v>76</v>
      </c>
      <c r="K2" s="4" t="s">
        <v>73</v>
      </c>
      <c r="L2" s="4" t="s">
        <v>74</v>
      </c>
      <c r="M2" s="4" t="s">
        <v>75</v>
      </c>
      <c r="N2" t="str">
        <f ca="1">CONCATENATE(LEFT(CELL("имяфайла"), FIND("[",CELL("имяфайла"))-1),"DataSheet\ISO1044(TI).pdf")</f>
        <v>C:\Altium Libraries\Interface IC Library\DataSheet\ISO1044(TI).pdf</v>
      </c>
      <c r="O2" t="str">
        <f>CONCATENATE(M2," (", C2,", ", E2,", ", J2, ")")</f>
        <v>ISO1044 Isolated CAN FD Transceiver in Small Package (5 Mbit, 1.7 V ... 5.5 V, SO-8 Narrow)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L3" sqref="L3"/>
    </sheetView>
  </sheetViews>
  <sheetFormatPr defaultRowHeight="14.5" x14ac:dyDescent="0.35"/>
  <cols>
    <col min="1" max="1" width="6.08984375" bestFit="1" customWidth="1"/>
    <col min="2" max="2" width="7.6328125" bestFit="1" customWidth="1"/>
    <col min="3" max="3" width="7.7265625" bestFit="1" customWidth="1"/>
    <col min="4" max="4" width="11.81640625" bestFit="1" customWidth="1"/>
    <col min="5" max="5" width="13.6328125" bestFit="1" customWidth="1"/>
    <col min="6" max="6" width="30.90625" bestFit="1" customWidth="1"/>
    <col min="7" max="7" width="23.08984375" bestFit="1" customWidth="1"/>
    <col min="8" max="8" width="9.7265625" bestFit="1" customWidth="1"/>
    <col min="9" max="9" width="22.81640625" bestFit="1" customWidth="1"/>
    <col min="10" max="10" width="11.7265625" bestFit="1" customWidth="1"/>
    <col min="11" max="11" width="11" bestFit="1" customWidth="1"/>
    <col min="12" max="12" width="11.6328125" bestFit="1" customWidth="1"/>
    <col min="13" max="13" width="46.1796875" bestFit="1" customWidth="1"/>
    <col min="14" max="14" width="57" bestFit="1" customWidth="1"/>
    <col min="15" max="15" width="77.08984375" bestFit="1" customWidth="1"/>
  </cols>
  <sheetData>
    <row r="1" spans="1:15" x14ac:dyDescent="0.35">
      <c r="A1" s="1" t="s">
        <v>0</v>
      </c>
      <c r="B1" s="2" t="s">
        <v>1</v>
      </c>
      <c r="C1" s="2" t="s">
        <v>14</v>
      </c>
      <c r="D1" s="2" t="s">
        <v>21</v>
      </c>
      <c r="E1" s="2" t="s">
        <v>16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  <c r="L1" s="1" t="s">
        <v>8</v>
      </c>
      <c r="M1" s="2" t="s">
        <v>9</v>
      </c>
      <c r="N1" s="2" t="s">
        <v>10</v>
      </c>
      <c r="O1" s="2" t="s">
        <v>11</v>
      </c>
    </row>
    <row r="2" spans="1:15" x14ac:dyDescent="0.35">
      <c r="A2" t="s">
        <v>12</v>
      </c>
      <c r="B2" s="4" t="s">
        <v>84</v>
      </c>
      <c r="C2" s="4" t="s">
        <v>86</v>
      </c>
      <c r="D2" s="4">
        <v>1</v>
      </c>
      <c r="E2" s="4" t="s">
        <v>87</v>
      </c>
      <c r="F2" t="str">
        <f>CONCATENATE(B2," (",C2,", ",E2," )")</f>
        <v>MAX485 (2.5 Mbit, 4.75 V ... 5.25 V )</v>
      </c>
      <c r="G2" t="s">
        <v>18</v>
      </c>
      <c r="H2" s="4" t="s">
        <v>84</v>
      </c>
      <c r="I2" t="s">
        <v>19</v>
      </c>
      <c r="J2" s="4" t="s">
        <v>76</v>
      </c>
      <c r="K2" s="4" t="s">
        <v>88</v>
      </c>
      <c r="L2" s="4" t="s">
        <v>89</v>
      </c>
      <c r="M2" s="4" t="s">
        <v>85</v>
      </c>
      <c r="N2" t="str">
        <f ca="1">CONCATENATE(LEFT(CELL("имяфайла"), FIND("[",CELL("имяфайла"))-1),"DataSheet\MAX485(Maxim).pdf")</f>
        <v>C:\Altium Libraries\Interface IC Library\DataSheet\MAX485(Maxim).pdf</v>
      </c>
      <c r="O2" t="str">
        <f>CONCATENATE(M2," (", C2,", ", E2,", ", J2, ")")</f>
        <v>Low-power transceivers for RS-485 and RS-422 (2.5 Mbit, 4.75 V ... 5.25 V, SO-8 Narrow)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Optocoupler Digital</vt:lpstr>
      <vt:lpstr>Optocoupler Transistor</vt:lpstr>
      <vt:lpstr>Solid State Relay</vt:lpstr>
      <vt:lpstr>USB Upstream Port Filter</vt:lpstr>
      <vt:lpstr>CAN Transceiver</vt:lpstr>
      <vt:lpstr>RS-485 Transceiver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2024-05-18T01:18:46Z</dcterms:modified>
</cp:coreProperties>
</file>