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/>
  </bookViews>
  <sheets>
    <sheet name="Current Sensor" sheetId="5" r:id="rId1"/>
    <sheet name="Op Apm" sheetId="4" r:id="rId2"/>
    <sheet name="Proximity (Touch) Controller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5" l="1"/>
  <c r="F42" i="5"/>
  <c r="N42" i="5"/>
  <c r="N40" i="5" l="1"/>
  <c r="F40" i="5"/>
  <c r="M16" i="4" l="1"/>
  <c r="F16" i="4"/>
  <c r="N16" i="4"/>
  <c r="M15" i="4" l="1"/>
  <c r="F15" i="4"/>
  <c r="N15" i="4"/>
  <c r="N14" i="4" l="1"/>
  <c r="M14" i="4"/>
  <c r="F14" i="4"/>
  <c r="N33" i="5" l="1"/>
  <c r="F34" i="5" l="1"/>
  <c r="N34" i="5"/>
  <c r="F35" i="5"/>
  <c r="N35" i="5"/>
  <c r="F36" i="5"/>
  <c r="N36" i="5"/>
  <c r="F37" i="5"/>
  <c r="N37" i="5"/>
  <c r="F33" i="5"/>
  <c r="M20" i="4" l="1"/>
  <c r="M19" i="4"/>
  <c r="N19" i="4"/>
  <c r="N20" i="4"/>
  <c r="F19" i="4"/>
  <c r="F20" i="4"/>
  <c r="M13" i="4" l="1"/>
  <c r="F13" i="4"/>
  <c r="N13" i="4"/>
  <c r="M12" i="4" l="1"/>
  <c r="F12" i="4"/>
  <c r="N12" i="4"/>
  <c r="N3" i="6" l="1"/>
  <c r="N4" i="6"/>
  <c r="N5" i="6"/>
  <c r="N2" i="6"/>
  <c r="N31" i="5" l="1"/>
  <c r="F31" i="5"/>
  <c r="N30" i="5"/>
  <c r="F30" i="5"/>
  <c r="N29" i="5"/>
  <c r="F29" i="5"/>
  <c r="N28" i="5"/>
  <c r="F28" i="5"/>
  <c r="N27" i="5"/>
  <c r="F27" i="5"/>
  <c r="N26" i="5"/>
  <c r="F26" i="5"/>
  <c r="N25" i="5"/>
  <c r="F25" i="5"/>
  <c r="N24" i="5"/>
  <c r="F24" i="5"/>
  <c r="N23" i="5"/>
  <c r="F23" i="5"/>
  <c r="N22" i="5"/>
  <c r="F22" i="5"/>
  <c r="N21" i="5"/>
  <c r="F21" i="5"/>
  <c r="N20" i="5"/>
  <c r="F20" i="5"/>
  <c r="F12" i="5" l="1"/>
  <c r="N12" i="5"/>
  <c r="F13" i="5"/>
  <c r="N13" i="5"/>
  <c r="F14" i="5"/>
  <c r="N14" i="5"/>
  <c r="F15" i="5"/>
  <c r="N15" i="5"/>
  <c r="F16" i="5"/>
  <c r="N16" i="5"/>
  <c r="F17" i="5"/>
  <c r="N17" i="5"/>
  <c r="F18" i="5"/>
  <c r="N18" i="5"/>
  <c r="N11" i="5"/>
  <c r="F11" i="5"/>
  <c r="O3" i="6" l="1"/>
  <c r="O4" i="6"/>
  <c r="O5" i="6"/>
  <c r="O2" i="6"/>
  <c r="F3" i="6"/>
  <c r="F4" i="6"/>
  <c r="F5" i="6"/>
  <c r="F2" i="6"/>
  <c r="M6" i="4" l="1"/>
  <c r="M5" i="4"/>
  <c r="M4" i="4"/>
  <c r="M3" i="4"/>
  <c r="M2" i="4"/>
  <c r="M11" i="4" l="1"/>
  <c r="M10" i="4"/>
  <c r="F11" i="4" l="1"/>
  <c r="N11" i="4"/>
  <c r="N3" i="5" l="1"/>
  <c r="N4" i="5"/>
  <c r="N5" i="5"/>
  <c r="N6" i="5"/>
  <c r="N7" i="5"/>
  <c r="N8" i="5"/>
  <c r="N9" i="5"/>
  <c r="N2" i="5"/>
  <c r="F3" i="5"/>
  <c r="F4" i="5"/>
  <c r="F5" i="5"/>
  <c r="F6" i="5"/>
  <c r="F7" i="5"/>
  <c r="F8" i="5"/>
  <c r="F9" i="5"/>
  <c r="F2" i="5"/>
  <c r="N10" i="4" l="1"/>
  <c r="F10" i="4"/>
  <c r="N3" i="4" l="1"/>
  <c r="F3" i="4"/>
  <c r="N5" i="4" l="1"/>
  <c r="N6" i="4"/>
  <c r="F5" i="4"/>
  <c r="F6" i="4"/>
  <c r="M9" i="4" l="1"/>
  <c r="M8" i="4"/>
  <c r="F9" i="4"/>
  <c r="N9" i="4"/>
  <c r="F8" i="4"/>
  <c r="N8" i="4"/>
  <c r="M7" i="4"/>
  <c r="N4" i="4" l="1"/>
  <c r="N7" i="4"/>
  <c r="N2" i="4"/>
  <c r="F7" i="4" l="1"/>
  <c r="F2" i="4" l="1"/>
  <c r="F4" i="4" l="1"/>
</calcChain>
</file>

<file path=xl/sharedStrings.xml><?xml version="1.0" encoding="utf-8"?>
<sst xmlns="http://schemas.openxmlformats.org/spreadsheetml/2006/main" count="730" uniqueCount="294">
  <si>
    <t>ID</t>
  </si>
  <si>
    <t>Comment</t>
  </si>
  <si>
    <t>Library Path</t>
  </si>
  <si>
    <t>Library Ref</t>
  </si>
  <si>
    <t>Footprint Path</t>
  </si>
  <si>
    <t>PartNumber</t>
  </si>
  <si>
    <t>ComponentLink1Description</t>
  </si>
  <si>
    <t>ComponentLink1URL</t>
  </si>
  <si>
    <t>Description</t>
  </si>
  <si>
    <t>Model</t>
  </si>
  <si>
    <t>SO-8 Narrow</t>
  </si>
  <si>
    <t>DA0000</t>
  </si>
  <si>
    <t>DA0001</t>
  </si>
  <si>
    <t>DA0002</t>
  </si>
  <si>
    <t>Footprint Ref</t>
  </si>
  <si>
    <t>Bandwidth</t>
  </si>
  <si>
    <t>AD</t>
  </si>
  <si>
    <t>AD620</t>
  </si>
  <si>
    <r>
      <rPr>
        <sz val="11"/>
        <color theme="1"/>
        <rFont val="Calibri"/>
        <family val="2"/>
        <charset val="204"/>
      </rPr>
      <t>±2.3</t>
    </r>
    <r>
      <rPr>
        <sz val="11"/>
        <color theme="1"/>
        <rFont val="Calibri"/>
        <family val="2"/>
        <scheme val="minor"/>
      </rPr>
      <t>V to ±18V</t>
    </r>
  </si>
  <si>
    <t>800 kHz (G=10)</t>
  </si>
  <si>
    <t>Analog IC Sym Lib.SchLib</t>
  </si>
  <si>
    <t>Analog IC Pad Lib.PcbLib</t>
  </si>
  <si>
    <t>AD823</t>
  </si>
  <si>
    <r>
      <rPr>
        <sz val="11"/>
        <color theme="1"/>
        <rFont val="Calibri"/>
        <family val="2"/>
        <charset val="204"/>
      </rPr>
      <t>3</t>
    </r>
    <r>
      <rPr>
        <sz val="11"/>
        <color theme="1"/>
        <rFont val="Calibri"/>
        <family val="2"/>
        <scheme val="minor"/>
      </rPr>
      <t>V to 36V</t>
    </r>
  </si>
  <si>
    <t>16 MHz</t>
  </si>
  <si>
    <t>Op Amp (dual)</t>
  </si>
  <si>
    <t>AD825</t>
  </si>
  <si>
    <t>±5 V to ±15 V</t>
  </si>
  <si>
    <t>41 MHz</t>
  </si>
  <si>
    <t>DA0003</t>
  </si>
  <si>
    <t>LM321</t>
  </si>
  <si>
    <t>±3 V to ±32 V</t>
  </si>
  <si>
    <t>1MHz</t>
  </si>
  <si>
    <t>Op Amp (SO-8)</t>
  </si>
  <si>
    <t>SOT23-5</t>
  </si>
  <si>
    <t>LM321MF</t>
  </si>
  <si>
    <t>AD825ARZ</t>
  </si>
  <si>
    <t>AD620ARZ</t>
  </si>
  <si>
    <t>AD823ARZ</t>
  </si>
  <si>
    <t>Supply Voltage</t>
  </si>
  <si>
    <t>DA0004</t>
  </si>
  <si>
    <t>Manufacture</t>
  </si>
  <si>
    <t>TI</t>
  </si>
  <si>
    <t>LM358</t>
  </si>
  <si>
    <t>LM358ADR</t>
  </si>
  <si>
    <t>DA0005</t>
  </si>
  <si>
    <t>LM258ADR</t>
  </si>
  <si>
    <t>LM258A</t>
  </si>
  <si>
    <t>LM358A</t>
  </si>
  <si>
    <t>DA0006</t>
  </si>
  <si>
    <t>AD8226</t>
  </si>
  <si>
    <t>±1.35 V to ±18 V</t>
  </si>
  <si>
    <t>1.5 MHz</t>
  </si>
  <si>
    <t>AD8226ARZ</t>
  </si>
  <si>
    <t>DA0007</t>
  </si>
  <si>
    <t>AD623</t>
  </si>
  <si>
    <t>800 kHz (G=1)</t>
  </si>
  <si>
    <t>AD623ARZ</t>
  </si>
  <si>
    <r>
      <rPr>
        <sz val="11"/>
        <color theme="1"/>
        <rFont val="Calibri"/>
        <family val="2"/>
        <charset val="204"/>
      </rPr>
      <t>±3</t>
    </r>
    <r>
      <rPr>
        <sz val="11"/>
        <color theme="1"/>
        <rFont val="Calibri"/>
        <family val="2"/>
        <scheme val="minor"/>
      </rPr>
      <t>V to ±12V</t>
    </r>
  </si>
  <si>
    <t>LT</t>
  </si>
  <si>
    <t>DA0008</t>
  </si>
  <si>
    <t>LT1797</t>
  </si>
  <si>
    <t>10MHz</t>
  </si>
  <si>
    <t>±2.7 V to ±12 V</t>
  </si>
  <si>
    <t>ACSxxx PFF-Case</t>
  </si>
  <si>
    <t>Series</t>
  </si>
  <si>
    <t>ACS758LCB-050B</t>
  </si>
  <si>
    <t>ACS758LCB-050U</t>
  </si>
  <si>
    <t>ACS758LCB-100B</t>
  </si>
  <si>
    <t>ACS758LCB-100U</t>
  </si>
  <si>
    <t>ACS758KCB-150B</t>
  </si>
  <si>
    <t>ACS758KCB-150U</t>
  </si>
  <si>
    <t>ACS758ECB-200B</t>
  </si>
  <si>
    <t>ACS758ECB-200U</t>
  </si>
  <si>
    <t>ACS758</t>
  </si>
  <si>
    <t>DA0009</t>
  </si>
  <si>
    <t>DA0013</t>
  </si>
  <si>
    <t>Primary Current</t>
  </si>
  <si>
    <t>±50 A</t>
  </si>
  <si>
    <t>50 A</t>
  </si>
  <si>
    <t>±100 A</t>
  </si>
  <si>
    <t>100 A</t>
  </si>
  <si>
    <t>±150 A</t>
  </si>
  <si>
    <t>150 A</t>
  </si>
  <si>
    <t>±200 A</t>
  </si>
  <si>
    <t>200 A</t>
  </si>
  <si>
    <t>40 mV/A</t>
  </si>
  <si>
    <t>60 mV/A</t>
  </si>
  <si>
    <t>20 mV/A</t>
  </si>
  <si>
    <t>26.7 mV/A</t>
  </si>
  <si>
    <t>13.3 mV/A</t>
  </si>
  <si>
    <t>10 mV/A</t>
  </si>
  <si>
    <t>ACS758LCB-050B-PFF-T</t>
  </si>
  <si>
    <t>ACS758LCB-050U-PFF-T</t>
  </si>
  <si>
    <t>ACS758LCB-100B-PFF-T</t>
  </si>
  <si>
    <t>ACS758LCB-100U-PFF-T</t>
  </si>
  <si>
    <t>ACS758KCB-150B-PFF-T</t>
  </si>
  <si>
    <t>ACS758KCB-150U-PFF-T</t>
  </si>
  <si>
    <t>ACS758ECB-200B-PFF-T</t>
  </si>
  <si>
    <t>ACS758ECB-200U-PFF-T</t>
  </si>
  <si>
    <t>ALLEGRO</t>
  </si>
  <si>
    <t>ACS7xxx Current Sensor</t>
  </si>
  <si>
    <t>Sensitivity Current</t>
  </si>
  <si>
    <t xml:space="preserve">Allegro ACS758-series current sensor  </t>
  </si>
  <si>
    <t>STM</t>
  </si>
  <si>
    <t>LMV321</t>
  </si>
  <si>
    <t>+2.7 V to +6 V</t>
  </si>
  <si>
    <t>LT1797IS5#TRMPBF</t>
  </si>
  <si>
    <t>LMV321ILT</t>
  </si>
  <si>
    <t>Op Amp (SOT23-5 Primary)</t>
  </si>
  <si>
    <t xml:space="preserve">Op Amp (SOT23-5 Secondary) </t>
  </si>
  <si>
    <t>LT1797 Rail-to-Rail Input and Output Op Amp</t>
  </si>
  <si>
    <t>LMV321 Rail-to-Rail Input and Output Op Amp</t>
  </si>
  <si>
    <t>LM321 Low Power Single Operational Amplifier</t>
  </si>
  <si>
    <t>LM358 Low Power Single Operational Amplifier</t>
  </si>
  <si>
    <t>LM 258 Low Power Single Operational Amplifier</t>
  </si>
  <si>
    <t>AD8226 Rail-to-Rail, Output Instrumentation Amplifier</t>
  </si>
  <si>
    <t>AD825 General-Purpose High Speed JFET Amplifier</t>
  </si>
  <si>
    <t>AD823 General Purpose Rail-to-Rail FET Input Amplifier</t>
  </si>
  <si>
    <t>AD623 Rail-to-Rail, Low Cost Instrumentation Amplifier</t>
  </si>
  <si>
    <t>AD620 Instrumentation Amplifier</t>
  </si>
  <si>
    <t>MTCH101</t>
  </si>
  <si>
    <t>MTCH102</t>
  </si>
  <si>
    <t>MTCH105</t>
  </si>
  <si>
    <t>MTCH108</t>
  </si>
  <si>
    <t>Name</t>
  </si>
  <si>
    <t>Sensor Input</t>
  </si>
  <si>
    <t>2.05V to 3.6V</t>
  </si>
  <si>
    <t>MTSH108</t>
  </si>
  <si>
    <t>MTCH10x</t>
  </si>
  <si>
    <t>MTCH108 - I/ST</t>
  </si>
  <si>
    <t>MicroChip</t>
  </si>
  <si>
    <t>MTCH101 Proximity/Touch Controller</t>
  </si>
  <si>
    <t>MTCH102 Proximity/Touch Controller</t>
  </si>
  <si>
    <t>MTCH105 Proximity/Touch Controller</t>
  </si>
  <si>
    <t>MTCH108 Proximity/Touch Controller</t>
  </si>
  <si>
    <t>ACS730x Current Sensor</t>
  </si>
  <si>
    <t>ACS730</t>
  </si>
  <si>
    <t>±20 A</t>
  </si>
  <si>
    <t>ACS730KLCTR-20AB-T</t>
  </si>
  <si>
    <t>DA0010</t>
  </si>
  <si>
    <t>DA0011</t>
  </si>
  <si>
    <t>DA0012</t>
  </si>
  <si>
    <t>DA0014</t>
  </si>
  <si>
    <t>DA0015</t>
  </si>
  <si>
    <t>DA0016</t>
  </si>
  <si>
    <t>DA0017</t>
  </si>
  <si>
    <t>±30 A</t>
  </si>
  <si>
    <t>30 A</t>
  </si>
  <si>
    <t>±40 A</t>
  </si>
  <si>
    <t>40 A</t>
  </si>
  <si>
    <t>±65 A</t>
  </si>
  <si>
    <t>80 A</t>
  </si>
  <si>
    <t>ACS730KLCTR-30AB-T</t>
  </si>
  <si>
    <t>ACS730KLCTR-30AU-T</t>
  </si>
  <si>
    <t>ACS730KLCTR-40AB-T</t>
  </si>
  <si>
    <t>ACS730KLCTR-40AU-T</t>
  </si>
  <si>
    <t>ACS730KLCTR-50AB-T</t>
  </si>
  <si>
    <t>ACS730KLCTR-65AB-T</t>
  </si>
  <si>
    <t>ACS730KLCTR-80AU-T</t>
  </si>
  <si>
    <t>ACS730KLCTR-20AB</t>
  </si>
  <si>
    <t>ACS730KLCTR-30AB</t>
  </si>
  <si>
    <t>ACS730KLCTR-30AU</t>
  </si>
  <si>
    <t>ACS730KLCTR-40AB</t>
  </si>
  <si>
    <t>ACS730KLCTR-40AU</t>
  </si>
  <si>
    <t>ACS730KLCTR-50AB</t>
  </si>
  <si>
    <t>ACS730KLCTR-65AB</t>
  </si>
  <si>
    <t>ACS730KLCTR-80AU</t>
  </si>
  <si>
    <t>100 mV/A</t>
  </si>
  <si>
    <t>66 mV/A</t>
  </si>
  <si>
    <t>120 mV/A</t>
  </si>
  <si>
    <t>50 mV/A</t>
  </si>
  <si>
    <t>30 mV/A</t>
  </si>
  <si>
    <t>Hall-Effect-Based Linear Current Sensor IC (1MHz, 1.2 mΩ)</t>
  </si>
  <si>
    <t>Hall-Effect-Based Linear Current Sensor IC (120KHz, 100 μΩ)</t>
  </si>
  <si>
    <t xml:space="preserve">Allegro ACS730-series current sensor  </t>
  </si>
  <si>
    <t>DA0018</t>
  </si>
  <si>
    <t>DA0019</t>
  </si>
  <si>
    <t>DA0020</t>
  </si>
  <si>
    <t>DA0021</t>
  </si>
  <si>
    <t>DA0022</t>
  </si>
  <si>
    <t>DA0023</t>
  </si>
  <si>
    <t>ACS772</t>
  </si>
  <si>
    <t>DA0024</t>
  </si>
  <si>
    <t>DA0025</t>
  </si>
  <si>
    <t>DA0026</t>
  </si>
  <si>
    <t>DA0027</t>
  </si>
  <si>
    <t>±250 A</t>
  </si>
  <si>
    <t>250 A</t>
  </si>
  <si>
    <t>±300 A</t>
  </si>
  <si>
    <t>ACS772LCB-050B</t>
  </si>
  <si>
    <t>ACS772LCB-050U</t>
  </si>
  <si>
    <t>ACS772LCB-100U</t>
  </si>
  <si>
    <t>ACS772LCB-100U-PFF-T</t>
  </si>
  <si>
    <t>ACS772LCB-050U-PFF-T</t>
  </si>
  <si>
    <t>ACS772LCB-050B-PFF-T</t>
  </si>
  <si>
    <t>ACS772LCB-100B</t>
  </si>
  <si>
    <t>ACS772LCB-100B-PFF-T</t>
  </si>
  <si>
    <t>ACS772KCB-150B</t>
  </si>
  <si>
    <t>ACS772KCB-150U</t>
  </si>
  <si>
    <t>ACS772ECB-200B</t>
  </si>
  <si>
    <t>ACS772ECB-200U</t>
  </si>
  <si>
    <t>ACS772ECB-250B</t>
  </si>
  <si>
    <t>ACS772ECB-250U</t>
  </si>
  <si>
    <t>ACS772ECB-300B</t>
  </si>
  <si>
    <t>ACS772ECB-400B</t>
  </si>
  <si>
    <t>±400 A</t>
  </si>
  <si>
    <t>80 mV/A</t>
  </si>
  <si>
    <t>8 mV/A</t>
  </si>
  <si>
    <t>16 mV/A</t>
  </si>
  <si>
    <t>6.66 mV/A</t>
  </si>
  <si>
    <t>5 mV/A</t>
  </si>
  <si>
    <t>Hall-Effect-Based Linear Current Sensor IC (200KHz, 100 μΩ)</t>
  </si>
  <si>
    <t>ACS772KCB-150B-PFF-T</t>
  </si>
  <si>
    <t>ACS772KCB-150U-PFF-T</t>
  </si>
  <si>
    <t>ACS772ECB-200B-PFF-T</t>
  </si>
  <si>
    <t>ACS772ECB-200U-PFF-T</t>
  </si>
  <si>
    <t>ACS772ECB-250B-PFF-T</t>
  </si>
  <si>
    <t>ACS772ECB-250U-PFF-T</t>
  </si>
  <si>
    <t>ACS772ECB-300B-PFF-T</t>
  </si>
  <si>
    <t>ACS772ECB-400B-PFF-T</t>
  </si>
  <si>
    <t xml:space="preserve">Allegro ACS772-series current sensor  </t>
  </si>
  <si>
    <t>TSSOP-20 (MicroChip)</t>
  </si>
  <si>
    <t>TLV9051</t>
  </si>
  <si>
    <t>±1.8 V to ±5.5 V</t>
  </si>
  <si>
    <t>5MHz</t>
  </si>
  <si>
    <t>SC70-5</t>
  </si>
  <si>
    <t>TLV9051IDCKR</t>
  </si>
  <si>
    <t>TLV9051 High Slew-Rate, RRIO Op Amp</t>
  </si>
  <si>
    <t>TLV8811</t>
  </si>
  <si>
    <t>±1.7 V to ±5.5 V</t>
  </si>
  <si>
    <t>6kHz</t>
  </si>
  <si>
    <t>Op Amp (SOT23-5 Secondary)</t>
  </si>
  <si>
    <t>TLV8811DBVR</t>
  </si>
  <si>
    <t>TLV8811 Precision Nanopower Op Amps for Cost-Optimized Systems</t>
  </si>
  <si>
    <t>TL331</t>
  </si>
  <si>
    <t>TL391B</t>
  </si>
  <si>
    <t>TL331B, TL391B and TL331 Single Comparators</t>
  </si>
  <si>
    <t>2 V to +36 V</t>
  </si>
  <si>
    <t>Response Time</t>
  </si>
  <si>
    <t>1 us</t>
  </si>
  <si>
    <t>DA0028</t>
  </si>
  <si>
    <t>INA281A</t>
  </si>
  <si>
    <t>INA281A1</t>
  </si>
  <si>
    <t>-</t>
  </si>
  <si>
    <t>20 mV/mV</t>
  </si>
  <si>
    <t>INA281A1IDBVR</t>
  </si>
  <si>
    <t>INA281Ax</t>
  </si>
  <si>
    <t>DA0029</t>
  </si>
  <si>
    <t>INA281A2</t>
  </si>
  <si>
    <t>DA0030</t>
  </si>
  <si>
    <t>INA281A3</t>
  </si>
  <si>
    <t>DA0031</t>
  </si>
  <si>
    <t>INA281A4</t>
  </si>
  <si>
    <t>DA0032</t>
  </si>
  <si>
    <t>INA281A5</t>
  </si>
  <si>
    <t>50 mV/mV</t>
  </si>
  <si>
    <t>100 mV/mV</t>
  </si>
  <si>
    <t>200 mV/mV</t>
  </si>
  <si>
    <t>500 mV/mV</t>
  </si>
  <si>
    <t>INA281A2IDBVR</t>
  </si>
  <si>
    <t>INA281A3IDBVR</t>
  </si>
  <si>
    <t>INA281A4IDBVR</t>
  </si>
  <si>
    <t>INA281A5IDBVR</t>
  </si>
  <si>
    <t>1.3MHz Current-Sense Amplifier</t>
  </si>
  <si>
    <t>1.0MHz Current-Sense Amplifier</t>
  </si>
  <si>
    <t>900kHz Current-Sense Amplifier</t>
  </si>
  <si>
    <t>TI INA281A4 900kHz Current-Sense Amplifier</t>
  </si>
  <si>
    <t>TI INA281A3 1.0MHz Current-Sense Amplifier</t>
  </si>
  <si>
    <t>TI INA281A2 1.3-MHz Current-Sense Amplifier</t>
  </si>
  <si>
    <t>TI INA281A1 1.3-MHz Current-Sense Amplifier</t>
  </si>
  <si>
    <t>TI INA281A5 900kHz Current-Sense Amplifier</t>
  </si>
  <si>
    <t>TL084</t>
  </si>
  <si>
    <t>±18 V</t>
  </si>
  <si>
    <t>3MHz</t>
  </si>
  <si>
    <t>SO-14 Narrow</t>
  </si>
  <si>
    <t>TL084CD</t>
  </si>
  <si>
    <t>TL084 Jfet-Input Operational Amplifier</t>
  </si>
  <si>
    <t>5,25MHz</t>
  </si>
  <si>
    <t>Op Amp (dual, part)</t>
  </si>
  <si>
    <t>TL072</t>
  </si>
  <si>
    <t>TL072 Low-Noise FET-Input Operational Amplifiers</t>
  </si>
  <si>
    <t>DA0033</t>
  </si>
  <si>
    <t>ACS70331 Current Sensor</t>
  </si>
  <si>
    <t>400 mV/A</t>
  </si>
  <si>
    <t>5A</t>
  </si>
  <si>
    <t>ACS70331</t>
  </si>
  <si>
    <t>QFN12</t>
  </si>
  <si>
    <t>Hall-Effect-Based Linear Current Sensor IC (1MHz, 1.1 mΩ)</t>
  </si>
  <si>
    <t>DA0034</t>
  </si>
  <si>
    <t>ACS703</t>
  </si>
  <si>
    <t>Hall</t>
  </si>
  <si>
    <t>Hall Sensor</t>
  </si>
  <si>
    <t>TO-92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</si>
</sst>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6" fontId="0" fillId="3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A22" zoomScale="85" zoomScaleNormal="85" workbookViewId="0">
      <selection activeCell="N43" sqref="N43"/>
    </sheetView>
  </sheetViews>
  <sheetFormatPr defaultRowHeight="14.4" x14ac:dyDescent="0.3"/>
  <cols>
    <col min="1" max="1" width="8.109375" bestFit="1" customWidth="1"/>
    <col min="2" max="2" width="13.5546875" style="4" bestFit="1" customWidth="1"/>
    <col min="3" max="3" width="22.77734375" style="4" bestFit="1" customWidth="1"/>
    <col min="4" max="4" width="15.88671875" style="4" bestFit="1" customWidth="1"/>
    <col min="5" max="5" width="16.5546875" style="4" bestFit="1" customWidth="1"/>
    <col min="6" max="6" width="40" bestFit="1" customWidth="1"/>
    <col min="7" max="7" width="23" bestFit="1" customWidth="1"/>
    <col min="8" max="8" width="22.77734375" bestFit="1" customWidth="1"/>
    <col min="9" max="9" width="21.88671875" bestFit="1" customWidth="1"/>
    <col min="10" max="10" width="15.21875" bestFit="1" customWidth="1"/>
    <col min="11" max="11" width="21.33203125" style="4" bestFit="1" customWidth="1"/>
    <col min="12" max="12" width="11.5546875" bestFit="1" customWidth="1"/>
    <col min="13" max="13" width="56.33203125" style="4" bestFit="1" customWidth="1"/>
    <col min="14" max="14" width="106.88671875" bestFit="1" customWidth="1"/>
    <col min="15" max="15" width="40.109375" bestFit="1" customWidth="1"/>
  </cols>
  <sheetData>
    <row r="1" spans="1:15" x14ac:dyDescent="0.3">
      <c r="A1" s="1" t="s">
        <v>0</v>
      </c>
      <c r="B1" s="2" t="s">
        <v>65</v>
      </c>
      <c r="C1" s="2" t="s">
        <v>9</v>
      </c>
      <c r="D1" s="2" t="s">
        <v>77</v>
      </c>
      <c r="E1" s="2" t="s">
        <v>102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14</v>
      </c>
      <c r="K1" s="3" t="s">
        <v>5</v>
      </c>
      <c r="L1" s="1" t="s">
        <v>41</v>
      </c>
      <c r="M1" s="2" t="s">
        <v>6</v>
      </c>
      <c r="N1" s="2" t="s">
        <v>7</v>
      </c>
      <c r="O1" s="2" t="s">
        <v>8</v>
      </c>
    </row>
    <row r="2" spans="1:15" x14ac:dyDescent="0.3">
      <c r="A2" t="s">
        <v>11</v>
      </c>
      <c r="B2" s="4" t="s">
        <v>74</v>
      </c>
      <c r="C2" s="4" t="s">
        <v>66</v>
      </c>
      <c r="D2" s="4" t="s">
        <v>78</v>
      </c>
      <c r="E2" s="4" t="s">
        <v>86</v>
      </c>
      <c r="F2" t="str">
        <f>CONCATENATE(C2," (",D2,", ",E2," )")</f>
        <v>ACS758LCB-050B (±50 A, 40 mV/A )</v>
      </c>
      <c r="G2" t="s">
        <v>20</v>
      </c>
      <c r="H2" s="4" t="s">
        <v>101</v>
      </c>
      <c r="I2" t="s">
        <v>21</v>
      </c>
      <c r="J2" s="4" t="s">
        <v>64</v>
      </c>
      <c r="K2" s="4" t="s">
        <v>92</v>
      </c>
      <c r="L2" s="4" t="s">
        <v>100</v>
      </c>
      <c r="M2" s="4" t="s">
        <v>174</v>
      </c>
      <c r="N2" t="str">
        <f ca="1">CONCATENATE(LEFT(CELL("имяфайла"), FIND("[",CELL("имяфайла"))-1),"DataSheet\ACS758(Allegro).pdf")</f>
        <v>C:\Altium Libraries\Analog IC Library\DataSheet\ACS758(Allegro).pdf</v>
      </c>
      <c r="O2" t="s">
        <v>103</v>
      </c>
    </row>
    <row r="3" spans="1:15" x14ac:dyDescent="0.3">
      <c r="A3" t="s">
        <v>12</v>
      </c>
      <c r="B3" s="4" t="s">
        <v>74</v>
      </c>
      <c r="C3" s="4" t="s">
        <v>67</v>
      </c>
      <c r="D3" s="4" t="s">
        <v>79</v>
      </c>
      <c r="E3" s="4" t="s">
        <v>87</v>
      </c>
      <c r="F3" t="str">
        <f t="shared" ref="F3:F9" si="0">CONCATENATE(C3," (",D3,", ",E3," )")</f>
        <v>ACS758LCB-050U (50 A, 60 mV/A )</v>
      </c>
      <c r="G3" t="s">
        <v>20</v>
      </c>
      <c r="H3" s="4" t="s">
        <v>101</v>
      </c>
      <c r="I3" t="s">
        <v>21</v>
      </c>
      <c r="J3" s="4" t="s">
        <v>64</v>
      </c>
      <c r="K3" s="4" t="s">
        <v>93</v>
      </c>
      <c r="L3" s="4" t="s">
        <v>100</v>
      </c>
      <c r="M3" s="4" t="s">
        <v>174</v>
      </c>
      <c r="N3" t="str">
        <f t="shared" ref="N3:N9" ca="1" si="1">CONCATENATE(LEFT(CELL("имяфайла"), FIND("[",CELL("имяфайла"))-1),"DataSheet\ACS758(Allegro).pdf")</f>
        <v>C:\Altium Libraries\Analog IC Library\DataSheet\ACS758(Allegro).pdf</v>
      </c>
      <c r="O3" t="s">
        <v>103</v>
      </c>
    </row>
    <row r="4" spans="1:15" x14ac:dyDescent="0.3">
      <c r="A4" t="s">
        <v>13</v>
      </c>
      <c r="B4" s="4" t="s">
        <v>74</v>
      </c>
      <c r="C4" s="4" t="s">
        <v>68</v>
      </c>
      <c r="D4" s="4" t="s">
        <v>80</v>
      </c>
      <c r="E4" s="4" t="s">
        <v>88</v>
      </c>
      <c r="F4" t="str">
        <f t="shared" si="0"/>
        <v>ACS758LCB-100B (±100 A, 20 mV/A )</v>
      </c>
      <c r="G4" t="s">
        <v>20</v>
      </c>
      <c r="H4" s="4" t="s">
        <v>101</v>
      </c>
      <c r="I4" t="s">
        <v>21</v>
      </c>
      <c r="J4" s="4" t="s">
        <v>64</v>
      </c>
      <c r="K4" s="4" t="s">
        <v>94</v>
      </c>
      <c r="L4" s="4" t="s">
        <v>100</v>
      </c>
      <c r="M4" s="4" t="s">
        <v>174</v>
      </c>
      <c r="N4" t="str">
        <f t="shared" ca="1" si="1"/>
        <v>C:\Altium Libraries\Analog IC Library\DataSheet\ACS758(Allegro).pdf</v>
      </c>
      <c r="O4" t="s">
        <v>103</v>
      </c>
    </row>
    <row r="5" spans="1:15" x14ac:dyDescent="0.3">
      <c r="A5" t="s">
        <v>29</v>
      </c>
      <c r="B5" s="4" t="s">
        <v>74</v>
      </c>
      <c r="C5" s="4" t="s">
        <v>69</v>
      </c>
      <c r="D5" s="4" t="s">
        <v>81</v>
      </c>
      <c r="E5" s="4" t="s">
        <v>86</v>
      </c>
      <c r="F5" t="str">
        <f t="shared" si="0"/>
        <v>ACS758LCB-100U (100 A, 40 mV/A )</v>
      </c>
      <c r="G5" t="s">
        <v>20</v>
      </c>
      <c r="H5" s="4" t="s">
        <v>101</v>
      </c>
      <c r="I5" t="s">
        <v>21</v>
      </c>
      <c r="J5" s="4" t="s">
        <v>64</v>
      </c>
      <c r="K5" s="4" t="s">
        <v>95</v>
      </c>
      <c r="L5" s="4" t="s">
        <v>100</v>
      </c>
      <c r="M5" s="4" t="s">
        <v>174</v>
      </c>
      <c r="N5" t="str">
        <f t="shared" ca="1" si="1"/>
        <v>C:\Altium Libraries\Analog IC Library\DataSheet\ACS758(Allegro).pdf</v>
      </c>
      <c r="O5" t="s">
        <v>103</v>
      </c>
    </row>
    <row r="6" spans="1:15" x14ac:dyDescent="0.3">
      <c r="A6" t="s">
        <v>40</v>
      </c>
      <c r="B6" s="4" t="s">
        <v>74</v>
      </c>
      <c r="C6" s="4" t="s">
        <v>70</v>
      </c>
      <c r="D6" s="4" t="s">
        <v>82</v>
      </c>
      <c r="E6" s="9" t="s">
        <v>90</v>
      </c>
      <c r="F6" t="str">
        <f t="shared" si="0"/>
        <v>ACS758KCB-150B (±150 A, 13.3 mV/A )</v>
      </c>
      <c r="G6" t="s">
        <v>20</v>
      </c>
      <c r="H6" s="4" t="s">
        <v>101</v>
      </c>
      <c r="I6" t="s">
        <v>21</v>
      </c>
      <c r="J6" s="4" t="s">
        <v>64</v>
      </c>
      <c r="K6" s="4" t="s">
        <v>96</v>
      </c>
      <c r="L6" s="4" t="s">
        <v>100</v>
      </c>
      <c r="M6" s="4" t="s">
        <v>174</v>
      </c>
      <c r="N6" t="str">
        <f t="shared" ca="1" si="1"/>
        <v>C:\Altium Libraries\Analog IC Library\DataSheet\ACS758(Allegro).pdf</v>
      </c>
      <c r="O6" t="s">
        <v>103</v>
      </c>
    </row>
    <row r="7" spans="1:15" x14ac:dyDescent="0.3">
      <c r="A7" t="s">
        <v>45</v>
      </c>
      <c r="B7" s="4" t="s">
        <v>74</v>
      </c>
      <c r="C7" s="4" t="s">
        <v>71</v>
      </c>
      <c r="D7" s="4" t="s">
        <v>83</v>
      </c>
      <c r="E7" s="10" t="s">
        <v>89</v>
      </c>
      <c r="F7" t="str">
        <f t="shared" si="0"/>
        <v>ACS758KCB-150U (150 A, 26.7 mV/A )</v>
      </c>
      <c r="G7" t="s">
        <v>20</v>
      </c>
      <c r="H7" s="4" t="s">
        <v>101</v>
      </c>
      <c r="I7" t="s">
        <v>21</v>
      </c>
      <c r="J7" s="4" t="s">
        <v>64</v>
      </c>
      <c r="K7" s="4" t="s">
        <v>97</v>
      </c>
      <c r="L7" s="4" t="s">
        <v>100</v>
      </c>
      <c r="M7" s="4" t="s">
        <v>174</v>
      </c>
      <c r="N7" t="str">
        <f t="shared" ca="1" si="1"/>
        <v>C:\Altium Libraries\Analog IC Library\DataSheet\ACS758(Allegro).pdf</v>
      </c>
      <c r="O7" t="s">
        <v>103</v>
      </c>
    </row>
    <row r="8" spans="1:15" x14ac:dyDescent="0.3">
      <c r="A8" t="s">
        <v>49</v>
      </c>
      <c r="B8" s="4" t="s">
        <v>74</v>
      </c>
      <c r="C8" s="4" t="s">
        <v>72</v>
      </c>
      <c r="D8" s="4" t="s">
        <v>84</v>
      </c>
      <c r="E8" s="4" t="s">
        <v>91</v>
      </c>
      <c r="F8" t="str">
        <f t="shared" si="0"/>
        <v>ACS758ECB-200B (±200 A, 10 mV/A )</v>
      </c>
      <c r="G8" t="s">
        <v>20</v>
      </c>
      <c r="H8" s="4" t="s">
        <v>101</v>
      </c>
      <c r="I8" t="s">
        <v>21</v>
      </c>
      <c r="J8" s="4" t="s">
        <v>64</v>
      </c>
      <c r="K8" s="4" t="s">
        <v>98</v>
      </c>
      <c r="L8" s="4" t="s">
        <v>100</v>
      </c>
      <c r="M8" s="4" t="s">
        <v>174</v>
      </c>
      <c r="N8" t="str">
        <f t="shared" ca="1" si="1"/>
        <v>C:\Altium Libraries\Analog IC Library\DataSheet\ACS758(Allegro).pdf</v>
      </c>
      <c r="O8" t="s">
        <v>103</v>
      </c>
    </row>
    <row r="9" spans="1:15" x14ac:dyDescent="0.3">
      <c r="A9" t="s">
        <v>54</v>
      </c>
      <c r="B9" s="4" t="s">
        <v>74</v>
      </c>
      <c r="C9" s="4" t="s">
        <v>73</v>
      </c>
      <c r="D9" s="4" t="s">
        <v>85</v>
      </c>
      <c r="E9" s="4" t="s">
        <v>88</v>
      </c>
      <c r="F9" t="str">
        <f t="shared" si="0"/>
        <v>ACS758ECB-200U (200 A, 20 mV/A )</v>
      </c>
      <c r="G9" t="s">
        <v>20</v>
      </c>
      <c r="H9" s="4" t="s">
        <v>101</v>
      </c>
      <c r="I9" t="s">
        <v>21</v>
      </c>
      <c r="J9" s="4" t="s">
        <v>64</v>
      </c>
      <c r="K9" s="4" t="s">
        <v>99</v>
      </c>
      <c r="L9" s="4" t="s">
        <v>100</v>
      </c>
      <c r="M9" s="4" t="s">
        <v>174</v>
      </c>
      <c r="N9" t="str">
        <f t="shared" ca="1" si="1"/>
        <v>C:\Altium Libraries\Analog IC Library\DataSheet\ACS758(Allegro).pdf</v>
      </c>
      <c r="O9" t="s">
        <v>103</v>
      </c>
    </row>
    <row r="10" spans="1:15" x14ac:dyDescent="0.3">
      <c r="A10" s="15"/>
      <c r="B10" s="16"/>
      <c r="C10" s="16"/>
      <c r="D10" s="16"/>
      <c r="E10" s="16"/>
      <c r="F10" s="15"/>
      <c r="G10" s="15"/>
      <c r="H10" s="15"/>
      <c r="I10" s="15"/>
      <c r="J10" s="15"/>
      <c r="K10" s="16"/>
      <c r="L10" s="15"/>
      <c r="M10" s="16"/>
      <c r="N10" s="15"/>
      <c r="O10" s="15"/>
    </row>
    <row r="11" spans="1:15" x14ac:dyDescent="0.3">
      <c r="A11" t="s">
        <v>60</v>
      </c>
      <c r="B11" s="4" t="s">
        <v>137</v>
      </c>
      <c r="C11" s="4" t="s">
        <v>160</v>
      </c>
      <c r="D11" s="4" t="s">
        <v>138</v>
      </c>
      <c r="E11" s="4" t="s">
        <v>168</v>
      </c>
      <c r="F11" t="str">
        <f>CONCATENATE(C11," (",D11,", ",E11," )")</f>
        <v>ACS730KLCTR-20AB (±20 A, 100 mV/A )</v>
      </c>
      <c r="G11" t="s">
        <v>20</v>
      </c>
      <c r="H11" s="4" t="s">
        <v>136</v>
      </c>
      <c r="I11" t="s">
        <v>21</v>
      </c>
      <c r="J11" s="4" t="s">
        <v>10</v>
      </c>
      <c r="K11" s="4" t="s">
        <v>139</v>
      </c>
      <c r="L11" s="4" t="s">
        <v>100</v>
      </c>
      <c r="M11" s="4" t="s">
        <v>173</v>
      </c>
      <c r="N11" t="str">
        <f ca="1">CONCATENATE(LEFT(CELL("имяфайла"), FIND("[",CELL("имяфайла"))-1),"DataSheet\ACS730(Allegro).pdf")</f>
        <v>C:\Altium Libraries\Analog IC Library\DataSheet\ACS730(Allegro).pdf</v>
      </c>
      <c r="O11" t="s">
        <v>175</v>
      </c>
    </row>
    <row r="12" spans="1:15" x14ac:dyDescent="0.3">
      <c r="A12" t="s">
        <v>75</v>
      </c>
      <c r="B12" s="4" t="s">
        <v>137</v>
      </c>
      <c r="C12" s="4" t="s">
        <v>161</v>
      </c>
      <c r="D12" s="4" t="s">
        <v>147</v>
      </c>
      <c r="E12" s="4" t="s">
        <v>169</v>
      </c>
      <c r="F12" t="str">
        <f t="shared" ref="F12:F18" si="2">CONCATENATE(C12," (",D12,", ",E12," )")</f>
        <v>ACS730KLCTR-30AB (±30 A, 66 mV/A )</v>
      </c>
      <c r="G12" t="s">
        <v>20</v>
      </c>
      <c r="H12" s="4" t="s">
        <v>136</v>
      </c>
      <c r="I12" t="s">
        <v>21</v>
      </c>
      <c r="J12" s="4" t="s">
        <v>10</v>
      </c>
      <c r="K12" s="4" t="s">
        <v>153</v>
      </c>
      <c r="L12" s="4" t="s">
        <v>100</v>
      </c>
      <c r="M12" s="4" t="s">
        <v>173</v>
      </c>
      <c r="N12" t="str">
        <f t="shared" ref="N12:N18" ca="1" si="3">CONCATENATE(LEFT(CELL("имяфайла"), FIND("[",CELL("имяфайла"))-1),"DataSheet\ACS730(Allegro).pdf")</f>
        <v>C:\Altium Libraries\Analog IC Library\DataSheet\ACS730(Allegro).pdf</v>
      </c>
      <c r="O12" t="s">
        <v>175</v>
      </c>
    </row>
    <row r="13" spans="1:15" x14ac:dyDescent="0.3">
      <c r="A13" t="s">
        <v>140</v>
      </c>
      <c r="B13" s="4" t="s">
        <v>137</v>
      </c>
      <c r="C13" s="4" t="s">
        <v>162</v>
      </c>
      <c r="D13" s="4" t="s">
        <v>148</v>
      </c>
      <c r="E13" s="4" t="s">
        <v>170</v>
      </c>
      <c r="F13" t="str">
        <f t="shared" si="2"/>
        <v>ACS730KLCTR-30AU (30 A, 120 mV/A )</v>
      </c>
      <c r="G13" t="s">
        <v>20</v>
      </c>
      <c r="H13" s="4" t="s">
        <v>136</v>
      </c>
      <c r="I13" t="s">
        <v>21</v>
      </c>
      <c r="J13" s="4" t="s">
        <v>10</v>
      </c>
      <c r="K13" s="4" t="s">
        <v>154</v>
      </c>
      <c r="L13" s="4" t="s">
        <v>100</v>
      </c>
      <c r="M13" s="4" t="s">
        <v>173</v>
      </c>
      <c r="N13" t="str">
        <f t="shared" ca="1" si="3"/>
        <v>C:\Altium Libraries\Analog IC Library\DataSheet\ACS730(Allegro).pdf</v>
      </c>
      <c r="O13" t="s">
        <v>175</v>
      </c>
    </row>
    <row r="14" spans="1:15" x14ac:dyDescent="0.3">
      <c r="A14" t="s">
        <v>141</v>
      </c>
      <c r="B14" s="4" t="s">
        <v>137</v>
      </c>
      <c r="C14" s="4" t="s">
        <v>163</v>
      </c>
      <c r="D14" s="4" t="s">
        <v>149</v>
      </c>
      <c r="E14" s="4" t="s">
        <v>171</v>
      </c>
      <c r="F14" t="str">
        <f t="shared" si="2"/>
        <v>ACS730KLCTR-40AB (±40 A, 50 mV/A )</v>
      </c>
      <c r="G14" t="s">
        <v>20</v>
      </c>
      <c r="H14" s="4" t="s">
        <v>136</v>
      </c>
      <c r="I14" t="s">
        <v>21</v>
      </c>
      <c r="J14" s="4" t="s">
        <v>10</v>
      </c>
      <c r="K14" s="4" t="s">
        <v>155</v>
      </c>
      <c r="L14" s="4" t="s">
        <v>100</v>
      </c>
      <c r="M14" s="4" t="s">
        <v>173</v>
      </c>
      <c r="N14" t="str">
        <f t="shared" ca="1" si="3"/>
        <v>C:\Altium Libraries\Analog IC Library\DataSheet\ACS730(Allegro).pdf</v>
      </c>
      <c r="O14" t="s">
        <v>175</v>
      </c>
    </row>
    <row r="15" spans="1:15" x14ac:dyDescent="0.3">
      <c r="A15" t="s">
        <v>142</v>
      </c>
      <c r="B15" s="4" t="s">
        <v>137</v>
      </c>
      <c r="C15" s="4" t="s">
        <v>164</v>
      </c>
      <c r="D15" s="4" t="s">
        <v>150</v>
      </c>
      <c r="E15" s="4" t="s">
        <v>168</v>
      </c>
      <c r="F15" t="str">
        <f t="shared" si="2"/>
        <v>ACS730KLCTR-40AU (40 A, 100 mV/A )</v>
      </c>
      <c r="G15" t="s">
        <v>20</v>
      </c>
      <c r="H15" s="4" t="s">
        <v>136</v>
      </c>
      <c r="I15" t="s">
        <v>21</v>
      </c>
      <c r="J15" s="4" t="s">
        <v>10</v>
      </c>
      <c r="K15" s="4" t="s">
        <v>156</v>
      </c>
      <c r="L15" s="4" t="s">
        <v>100</v>
      </c>
      <c r="M15" s="4" t="s">
        <v>173</v>
      </c>
      <c r="N15" t="str">
        <f t="shared" ca="1" si="3"/>
        <v>C:\Altium Libraries\Analog IC Library\DataSheet\ACS730(Allegro).pdf</v>
      </c>
      <c r="O15" t="s">
        <v>175</v>
      </c>
    </row>
    <row r="16" spans="1:15" x14ac:dyDescent="0.3">
      <c r="A16" t="s">
        <v>76</v>
      </c>
      <c r="B16" s="4" t="s">
        <v>137</v>
      </c>
      <c r="C16" s="4" t="s">
        <v>165</v>
      </c>
      <c r="D16" s="4" t="s">
        <v>78</v>
      </c>
      <c r="E16" s="4" t="s">
        <v>86</v>
      </c>
      <c r="F16" t="str">
        <f t="shared" si="2"/>
        <v>ACS730KLCTR-50AB (±50 A, 40 mV/A )</v>
      </c>
      <c r="G16" t="s">
        <v>20</v>
      </c>
      <c r="H16" s="4" t="s">
        <v>136</v>
      </c>
      <c r="I16" t="s">
        <v>21</v>
      </c>
      <c r="J16" s="4" t="s">
        <v>10</v>
      </c>
      <c r="K16" s="4" t="s">
        <v>157</v>
      </c>
      <c r="L16" s="4" t="s">
        <v>100</v>
      </c>
      <c r="M16" s="4" t="s">
        <v>173</v>
      </c>
      <c r="N16" t="str">
        <f t="shared" ca="1" si="3"/>
        <v>C:\Altium Libraries\Analog IC Library\DataSheet\ACS730(Allegro).pdf</v>
      </c>
      <c r="O16" t="s">
        <v>175</v>
      </c>
    </row>
    <row r="17" spans="1:15" x14ac:dyDescent="0.3">
      <c r="A17" t="s">
        <v>143</v>
      </c>
      <c r="B17" s="4" t="s">
        <v>137</v>
      </c>
      <c r="C17" s="4" t="s">
        <v>166</v>
      </c>
      <c r="D17" s="4" t="s">
        <v>151</v>
      </c>
      <c r="E17" s="4" t="s">
        <v>172</v>
      </c>
      <c r="F17" t="str">
        <f t="shared" si="2"/>
        <v>ACS730KLCTR-65AB (±65 A, 30 mV/A )</v>
      </c>
      <c r="G17" t="s">
        <v>20</v>
      </c>
      <c r="H17" s="4" t="s">
        <v>136</v>
      </c>
      <c r="I17" t="s">
        <v>21</v>
      </c>
      <c r="J17" s="4" t="s">
        <v>10</v>
      </c>
      <c r="K17" s="4" t="s">
        <v>158</v>
      </c>
      <c r="L17" s="4" t="s">
        <v>100</v>
      </c>
      <c r="M17" s="4" t="s">
        <v>173</v>
      </c>
      <c r="N17" t="str">
        <f t="shared" ca="1" si="3"/>
        <v>C:\Altium Libraries\Analog IC Library\DataSheet\ACS730(Allegro).pdf</v>
      </c>
      <c r="O17" t="s">
        <v>175</v>
      </c>
    </row>
    <row r="18" spans="1:15" x14ac:dyDescent="0.3">
      <c r="A18" t="s">
        <v>144</v>
      </c>
      <c r="B18" s="4" t="s">
        <v>137</v>
      </c>
      <c r="C18" s="4" t="s">
        <v>167</v>
      </c>
      <c r="D18" s="4" t="s">
        <v>152</v>
      </c>
      <c r="E18" s="4" t="s">
        <v>171</v>
      </c>
      <c r="F18" t="str">
        <f t="shared" si="2"/>
        <v>ACS730KLCTR-80AU (80 A, 50 mV/A )</v>
      </c>
      <c r="G18" t="s">
        <v>20</v>
      </c>
      <c r="H18" s="4" t="s">
        <v>136</v>
      </c>
      <c r="I18" t="s">
        <v>21</v>
      </c>
      <c r="J18" s="4" t="s">
        <v>10</v>
      </c>
      <c r="K18" s="4" t="s">
        <v>159</v>
      </c>
      <c r="L18" s="4" t="s">
        <v>100</v>
      </c>
      <c r="M18" s="4" t="s">
        <v>173</v>
      </c>
      <c r="N18" t="str">
        <f t="shared" ca="1" si="3"/>
        <v>C:\Altium Libraries\Analog IC Library\DataSheet\ACS730(Allegro).pdf</v>
      </c>
      <c r="O18" t="s">
        <v>175</v>
      </c>
    </row>
    <row r="19" spans="1:15" x14ac:dyDescent="0.3">
      <c r="A19" s="15"/>
      <c r="B19" s="16"/>
      <c r="C19" s="16"/>
      <c r="D19" s="16"/>
      <c r="E19" s="16"/>
      <c r="F19" s="15"/>
      <c r="G19" s="15"/>
      <c r="H19" s="16"/>
      <c r="I19" s="15"/>
      <c r="J19" s="16"/>
      <c r="K19" s="16"/>
      <c r="L19" s="16"/>
      <c r="M19" s="16"/>
      <c r="N19" s="15"/>
      <c r="O19" s="15"/>
    </row>
    <row r="20" spans="1:15" x14ac:dyDescent="0.3">
      <c r="A20" s="13" t="s">
        <v>145</v>
      </c>
      <c r="B20" s="14" t="s">
        <v>182</v>
      </c>
      <c r="C20" s="14" t="s">
        <v>190</v>
      </c>
      <c r="D20" s="14" t="s">
        <v>78</v>
      </c>
      <c r="E20" s="14" t="s">
        <v>86</v>
      </c>
      <c r="F20" s="13" t="str">
        <f>CONCATENATE(C20," (",D20,", ",E20," )")</f>
        <v>ACS772LCB-050B (±50 A, 40 mV/A )</v>
      </c>
      <c r="G20" s="13" t="s">
        <v>20</v>
      </c>
      <c r="H20" s="14" t="s">
        <v>101</v>
      </c>
      <c r="I20" s="13" t="s">
        <v>21</v>
      </c>
      <c r="J20" s="14" t="s">
        <v>64</v>
      </c>
      <c r="K20" s="14" t="s">
        <v>195</v>
      </c>
      <c r="L20" s="14" t="s">
        <v>100</v>
      </c>
      <c r="M20" s="14" t="s">
        <v>212</v>
      </c>
      <c r="N20" s="13" t="str">
        <f ca="1">CONCATENATE(LEFT(CELL("имяфайла"), FIND("[",CELL("имяфайла"))-1),"DataSheet\ACS758(Allegro).pdf")</f>
        <v>C:\Altium Libraries\Analog IC Library\DataSheet\ACS758(Allegro).pdf</v>
      </c>
      <c r="O20" s="13" t="s">
        <v>221</v>
      </c>
    </row>
    <row r="21" spans="1:15" x14ac:dyDescent="0.3">
      <c r="A21" t="s">
        <v>146</v>
      </c>
      <c r="B21" s="4" t="s">
        <v>182</v>
      </c>
      <c r="C21" s="4" t="s">
        <v>191</v>
      </c>
      <c r="D21" s="4" t="s">
        <v>79</v>
      </c>
      <c r="E21" s="4" t="s">
        <v>207</v>
      </c>
      <c r="F21" t="str">
        <f t="shared" ref="F21:F27" si="4">CONCATENATE(C21," (",D21,", ",E21," )")</f>
        <v>ACS772LCB-050U (50 A, 80 mV/A )</v>
      </c>
      <c r="G21" t="s">
        <v>20</v>
      </c>
      <c r="H21" s="4" t="s">
        <v>101</v>
      </c>
      <c r="I21" t="s">
        <v>21</v>
      </c>
      <c r="J21" s="4" t="s">
        <v>64</v>
      </c>
      <c r="K21" s="4" t="s">
        <v>194</v>
      </c>
      <c r="L21" s="4" t="s">
        <v>100</v>
      </c>
      <c r="M21" s="4" t="s">
        <v>212</v>
      </c>
      <c r="N21" t="str">
        <f t="shared" ref="N21:N31" ca="1" si="5">CONCATENATE(LEFT(CELL("имяфайла"), FIND("[",CELL("имяфайла"))-1),"DataSheet\ACS758(Allegro).pdf")</f>
        <v>C:\Altium Libraries\Analog IC Library\DataSheet\ACS758(Allegro).pdf</v>
      </c>
      <c r="O21" t="s">
        <v>221</v>
      </c>
    </row>
    <row r="22" spans="1:15" x14ac:dyDescent="0.3">
      <c r="A22" s="13" t="s">
        <v>176</v>
      </c>
      <c r="B22" s="14" t="s">
        <v>182</v>
      </c>
      <c r="C22" s="14" t="s">
        <v>196</v>
      </c>
      <c r="D22" s="14" t="s">
        <v>80</v>
      </c>
      <c r="E22" s="14" t="s">
        <v>88</v>
      </c>
      <c r="F22" s="13" t="str">
        <f t="shared" si="4"/>
        <v>ACS772LCB-100B (±100 A, 20 mV/A )</v>
      </c>
      <c r="G22" s="13" t="s">
        <v>20</v>
      </c>
      <c r="H22" s="14" t="s">
        <v>101</v>
      </c>
      <c r="I22" s="13" t="s">
        <v>21</v>
      </c>
      <c r="J22" s="14" t="s">
        <v>64</v>
      </c>
      <c r="K22" s="14" t="s">
        <v>197</v>
      </c>
      <c r="L22" s="14" t="s">
        <v>100</v>
      </c>
      <c r="M22" s="14" t="s">
        <v>212</v>
      </c>
      <c r="N22" s="13" t="str">
        <f t="shared" ca="1" si="5"/>
        <v>C:\Altium Libraries\Analog IC Library\DataSheet\ACS758(Allegro).pdf</v>
      </c>
      <c r="O22" s="13" t="s">
        <v>221</v>
      </c>
    </row>
    <row r="23" spans="1:15" x14ac:dyDescent="0.3">
      <c r="A23" t="s">
        <v>177</v>
      </c>
      <c r="B23" s="4" t="s">
        <v>182</v>
      </c>
      <c r="C23" s="4" t="s">
        <v>192</v>
      </c>
      <c r="D23" s="4" t="s">
        <v>81</v>
      </c>
      <c r="E23" s="4" t="s">
        <v>86</v>
      </c>
      <c r="F23" t="str">
        <f t="shared" si="4"/>
        <v>ACS772LCB-100U (100 A, 40 mV/A )</v>
      </c>
      <c r="G23" t="s">
        <v>20</v>
      </c>
      <c r="H23" s="4" t="s">
        <v>101</v>
      </c>
      <c r="I23" t="s">
        <v>21</v>
      </c>
      <c r="J23" s="4" t="s">
        <v>64</v>
      </c>
      <c r="K23" s="4" t="s">
        <v>193</v>
      </c>
      <c r="L23" s="4" t="s">
        <v>100</v>
      </c>
      <c r="M23" s="4" t="s">
        <v>212</v>
      </c>
      <c r="N23" t="str">
        <f t="shared" ca="1" si="5"/>
        <v>C:\Altium Libraries\Analog IC Library\DataSheet\ACS758(Allegro).pdf</v>
      </c>
      <c r="O23" t="s">
        <v>221</v>
      </c>
    </row>
    <row r="24" spans="1:15" x14ac:dyDescent="0.3">
      <c r="A24" s="13" t="s">
        <v>178</v>
      </c>
      <c r="B24" s="14" t="s">
        <v>182</v>
      </c>
      <c r="C24" s="14" t="s">
        <v>198</v>
      </c>
      <c r="D24" s="14" t="s">
        <v>82</v>
      </c>
      <c r="E24" s="17" t="s">
        <v>90</v>
      </c>
      <c r="F24" s="13" t="str">
        <f t="shared" si="4"/>
        <v>ACS772KCB-150B (±150 A, 13.3 mV/A )</v>
      </c>
      <c r="G24" s="13" t="s">
        <v>20</v>
      </c>
      <c r="H24" s="14" t="s">
        <v>101</v>
      </c>
      <c r="I24" s="13" t="s">
        <v>21</v>
      </c>
      <c r="J24" s="14" t="s">
        <v>64</v>
      </c>
      <c r="K24" s="14" t="s">
        <v>213</v>
      </c>
      <c r="L24" s="14" t="s">
        <v>100</v>
      </c>
      <c r="M24" s="14" t="s">
        <v>212</v>
      </c>
      <c r="N24" s="13" t="str">
        <f t="shared" ca="1" si="5"/>
        <v>C:\Altium Libraries\Analog IC Library\DataSheet\ACS758(Allegro).pdf</v>
      </c>
      <c r="O24" s="13" t="s">
        <v>221</v>
      </c>
    </row>
    <row r="25" spans="1:15" x14ac:dyDescent="0.3">
      <c r="A25" t="s">
        <v>179</v>
      </c>
      <c r="B25" s="4" t="s">
        <v>182</v>
      </c>
      <c r="C25" s="4" t="s">
        <v>199</v>
      </c>
      <c r="D25" s="4" t="s">
        <v>83</v>
      </c>
      <c r="E25" s="10" t="s">
        <v>89</v>
      </c>
      <c r="F25" t="str">
        <f t="shared" si="4"/>
        <v>ACS772KCB-150U (150 A, 26.7 mV/A )</v>
      </c>
      <c r="G25" t="s">
        <v>20</v>
      </c>
      <c r="H25" s="4" t="s">
        <v>101</v>
      </c>
      <c r="I25" t="s">
        <v>21</v>
      </c>
      <c r="J25" s="4" t="s">
        <v>64</v>
      </c>
      <c r="K25" s="4" t="s">
        <v>214</v>
      </c>
      <c r="L25" s="4" t="s">
        <v>100</v>
      </c>
      <c r="M25" s="4" t="s">
        <v>212</v>
      </c>
      <c r="N25" t="str">
        <f t="shared" ca="1" si="5"/>
        <v>C:\Altium Libraries\Analog IC Library\DataSheet\ACS758(Allegro).pdf</v>
      </c>
      <c r="O25" t="s">
        <v>221</v>
      </c>
    </row>
    <row r="26" spans="1:15" x14ac:dyDescent="0.3">
      <c r="A26" s="13" t="s">
        <v>180</v>
      </c>
      <c r="B26" s="14" t="s">
        <v>182</v>
      </c>
      <c r="C26" s="14" t="s">
        <v>200</v>
      </c>
      <c r="D26" s="14" t="s">
        <v>84</v>
      </c>
      <c r="E26" s="14" t="s">
        <v>91</v>
      </c>
      <c r="F26" s="13" t="str">
        <f t="shared" si="4"/>
        <v>ACS772ECB-200B (±200 A, 10 mV/A )</v>
      </c>
      <c r="G26" s="13" t="s">
        <v>20</v>
      </c>
      <c r="H26" s="14" t="s">
        <v>101</v>
      </c>
      <c r="I26" s="13" t="s">
        <v>21</v>
      </c>
      <c r="J26" s="14" t="s">
        <v>64</v>
      </c>
      <c r="K26" s="14" t="s">
        <v>215</v>
      </c>
      <c r="L26" s="14" t="s">
        <v>100</v>
      </c>
      <c r="M26" s="14" t="s">
        <v>212</v>
      </c>
      <c r="N26" s="13" t="str">
        <f t="shared" ca="1" si="5"/>
        <v>C:\Altium Libraries\Analog IC Library\DataSheet\ACS758(Allegro).pdf</v>
      </c>
      <c r="O26" s="13" t="s">
        <v>221</v>
      </c>
    </row>
    <row r="27" spans="1:15" x14ac:dyDescent="0.3">
      <c r="A27" t="s">
        <v>181</v>
      </c>
      <c r="B27" s="4" t="s">
        <v>182</v>
      </c>
      <c r="C27" s="4" t="s">
        <v>201</v>
      </c>
      <c r="D27" s="4" t="s">
        <v>85</v>
      </c>
      <c r="E27" s="4" t="s">
        <v>88</v>
      </c>
      <c r="F27" t="str">
        <f t="shared" si="4"/>
        <v>ACS772ECB-200U (200 A, 20 mV/A )</v>
      </c>
      <c r="G27" t="s">
        <v>20</v>
      </c>
      <c r="H27" s="4" t="s">
        <v>101</v>
      </c>
      <c r="I27" t="s">
        <v>21</v>
      </c>
      <c r="J27" s="4" t="s">
        <v>64</v>
      </c>
      <c r="K27" s="4" t="s">
        <v>216</v>
      </c>
      <c r="L27" s="4" t="s">
        <v>100</v>
      </c>
      <c r="M27" s="4" t="s">
        <v>212</v>
      </c>
      <c r="N27" t="str">
        <f t="shared" ca="1" si="5"/>
        <v>C:\Altium Libraries\Analog IC Library\DataSheet\ACS758(Allegro).pdf</v>
      </c>
      <c r="O27" t="s">
        <v>221</v>
      </c>
    </row>
    <row r="28" spans="1:15" x14ac:dyDescent="0.3">
      <c r="A28" s="13" t="s">
        <v>183</v>
      </c>
      <c r="B28" s="14" t="s">
        <v>182</v>
      </c>
      <c r="C28" s="14" t="s">
        <v>202</v>
      </c>
      <c r="D28" s="14" t="s">
        <v>187</v>
      </c>
      <c r="E28" s="14" t="s">
        <v>208</v>
      </c>
      <c r="F28" s="13" t="str">
        <f t="shared" ref="F28:F31" si="6">CONCATENATE(C28," (",D28,", ",E28," )")</f>
        <v>ACS772ECB-250B (±250 A, 8 mV/A )</v>
      </c>
      <c r="G28" s="13" t="s">
        <v>20</v>
      </c>
      <c r="H28" s="14" t="s">
        <v>101</v>
      </c>
      <c r="I28" s="13" t="s">
        <v>21</v>
      </c>
      <c r="J28" s="14" t="s">
        <v>64</v>
      </c>
      <c r="K28" s="14" t="s">
        <v>217</v>
      </c>
      <c r="L28" s="14" t="s">
        <v>100</v>
      </c>
      <c r="M28" s="14" t="s">
        <v>212</v>
      </c>
      <c r="N28" s="13" t="str">
        <f t="shared" ca="1" si="5"/>
        <v>C:\Altium Libraries\Analog IC Library\DataSheet\ACS758(Allegro).pdf</v>
      </c>
      <c r="O28" s="13" t="s">
        <v>221</v>
      </c>
    </row>
    <row r="29" spans="1:15" x14ac:dyDescent="0.3">
      <c r="A29" t="s">
        <v>184</v>
      </c>
      <c r="B29" s="4" t="s">
        <v>182</v>
      </c>
      <c r="C29" s="4" t="s">
        <v>203</v>
      </c>
      <c r="D29" s="4" t="s">
        <v>188</v>
      </c>
      <c r="E29" s="4" t="s">
        <v>209</v>
      </c>
      <c r="F29" t="str">
        <f t="shared" si="6"/>
        <v>ACS772ECB-250U (250 A, 16 mV/A )</v>
      </c>
      <c r="G29" t="s">
        <v>20</v>
      </c>
      <c r="H29" s="4" t="s">
        <v>101</v>
      </c>
      <c r="I29" t="s">
        <v>21</v>
      </c>
      <c r="J29" s="4" t="s">
        <v>64</v>
      </c>
      <c r="K29" s="4" t="s">
        <v>218</v>
      </c>
      <c r="L29" s="4" t="s">
        <v>100</v>
      </c>
      <c r="M29" s="4" t="s">
        <v>212</v>
      </c>
      <c r="N29" t="str">
        <f t="shared" ca="1" si="5"/>
        <v>C:\Altium Libraries\Analog IC Library\DataSheet\ACS758(Allegro).pdf</v>
      </c>
      <c r="O29" t="s">
        <v>221</v>
      </c>
    </row>
    <row r="30" spans="1:15" x14ac:dyDescent="0.3">
      <c r="A30" s="13" t="s">
        <v>185</v>
      </c>
      <c r="B30" s="14" t="s">
        <v>182</v>
      </c>
      <c r="C30" s="14" t="s">
        <v>204</v>
      </c>
      <c r="D30" s="14" t="s">
        <v>189</v>
      </c>
      <c r="E30" s="14" t="s">
        <v>210</v>
      </c>
      <c r="F30" s="13" t="str">
        <f t="shared" si="6"/>
        <v>ACS772ECB-300B (±300 A, 6.66 mV/A )</v>
      </c>
      <c r="G30" s="13" t="s">
        <v>20</v>
      </c>
      <c r="H30" s="14" t="s">
        <v>101</v>
      </c>
      <c r="I30" s="13" t="s">
        <v>21</v>
      </c>
      <c r="J30" s="14" t="s">
        <v>64</v>
      </c>
      <c r="K30" s="14" t="s">
        <v>219</v>
      </c>
      <c r="L30" s="14" t="s">
        <v>100</v>
      </c>
      <c r="M30" s="14" t="s">
        <v>212</v>
      </c>
      <c r="N30" s="13" t="str">
        <f t="shared" ca="1" si="5"/>
        <v>C:\Altium Libraries\Analog IC Library\DataSheet\ACS758(Allegro).pdf</v>
      </c>
      <c r="O30" s="13" t="s">
        <v>221</v>
      </c>
    </row>
    <row r="31" spans="1:15" x14ac:dyDescent="0.3">
      <c r="A31" t="s">
        <v>186</v>
      </c>
      <c r="B31" s="4" t="s">
        <v>182</v>
      </c>
      <c r="C31" s="4" t="s">
        <v>205</v>
      </c>
      <c r="D31" s="4" t="s">
        <v>206</v>
      </c>
      <c r="E31" s="4" t="s">
        <v>211</v>
      </c>
      <c r="F31" t="str">
        <f t="shared" si="6"/>
        <v>ACS772ECB-400B (±400 A, 5 mV/A )</v>
      </c>
      <c r="G31" t="s">
        <v>20</v>
      </c>
      <c r="H31" s="4" t="s">
        <v>101</v>
      </c>
      <c r="I31" t="s">
        <v>21</v>
      </c>
      <c r="J31" s="4" t="s">
        <v>64</v>
      </c>
      <c r="K31" s="4" t="s">
        <v>220</v>
      </c>
      <c r="L31" s="4" t="s">
        <v>100</v>
      </c>
      <c r="M31" s="4" t="s">
        <v>212</v>
      </c>
      <c r="N31" t="str">
        <f t="shared" ca="1" si="5"/>
        <v>C:\Altium Libraries\Analog IC Library\DataSheet\ACS758(Allegro).pdf</v>
      </c>
      <c r="O31" t="s">
        <v>221</v>
      </c>
    </row>
    <row r="32" spans="1:15" x14ac:dyDescent="0.3">
      <c r="A32" s="15"/>
      <c r="B32" s="16"/>
      <c r="C32" s="16"/>
      <c r="D32" s="16"/>
      <c r="E32" s="16"/>
      <c r="F32" s="15"/>
      <c r="G32" s="15"/>
      <c r="H32" s="16"/>
      <c r="I32" s="15"/>
      <c r="J32" s="16"/>
      <c r="K32" s="16"/>
      <c r="L32" s="16"/>
      <c r="M32" s="16"/>
      <c r="N32" s="15"/>
      <c r="O32" s="15"/>
    </row>
    <row r="33" spans="1:15" x14ac:dyDescent="0.3">
      <c r="A33" t="s">
        <v>241</v>
      </c>
      <c r="B33" s="4" t="s">
        <v>242</v>
      </c>
      <c r="C33" s="4" t="s">
        <v>243</v>
      </c>
      <c r="D33" s="4" t="s">
        <v>244</v>
      </c>
      <c r="E33" s="4" t="s">
        <v>245</v>
      </c>
      <c r="F33" t="str">
        <f>CONCATENATE(C33," (","Gain ",E33," )")</f>
        <v>INA281A1 (Gain 20 mV/mV )</v>
      </c>
      <c r="G33" t="s">
        <v>20</v>
      </c>
      <c r="H33" s="4" t="s">
        <v>247</v>
      </c>
      <c r="I33" t="s">
        <v>21</v>
      </c>
      <c r="J33" s="4" t="s">
        <v>34</v>
      </c>
      <c r="K33" s="4" t="s">
        <v>246</v>
      </c>
      <c r="L33" s="4" t="s">
        <v>42</v>
      </c>
      <c r="M33" s="4" t="s">
        <v>264</v>
      </c>
      <c r="N33" t="str">
        <f ca="1">CONCATENATE(LEFT(CELL("имяфайла"), FIND("[",CELL("имяфайла"))-1),"DataSheet\INA281(TI).pdf")</f>
        <v>C:\Altium Libraries\Analog IC Library\DataSheet\INA281(TI).pdf</v>
      </c>
      <c r="O33" t="s">
        <v>270</v>
      </c>
    </row>
    <row r="34" spans="1:15" x14ac:dyDescent="0.3">
      <c r="A34" t="s">
        <v>248</v>
      </c>
      <c r="B34" s="4" t="s">
        <v>242</v>
      </c>
      <c r="C34" s="4" t="s">
        <v>249</v>
      </c>
      <c r="D34" s="4" t="s">
        <v>244</v>
      </c>
      <c r="E34" s="4" t="s">
        <v>256</v>
      </c>
      <c r="F34" t="str">
        <f t="shared" ref="F34:F37" si="7">CONCATENATE(C34," (","Gain ",E34," )")</f>
        <v>INA281A2 (Gain 50 mV/mV )</v>
      </c>
      <c r="G34" t="s">
        <v>20</v>
      </c>
      <c r="H34" s="4" t="s">
        <v>247</v>
      </c>
      <c r="I34" t="s">
        <v>21</v>
      </c>
      <c r="J34" s="4" t="s">
        <v>34</v>
      </c>
      <c r="K34" s="4" t="s">
        <v>260</v>
      </c>
      <c r="L34" s="4" t="s">
        <v>42</v>
      </c>
      <c r="M34" s="4" t="s">
        <v>264</v>
      </c>
      <c r="N34" t="str">
        <f t="shared" ref="N34:N37" ca="1" si="8">CONCATENATE(LEFT(CELL("имяфайла"), FIND("[",CELL("имяфайла"))-1),"DataSheet\INA281(TI).pdf")</f>
        <v>C:\Altium Libraries\Analog IC Library\DataSheet\INA281(TI).pdf</v>
      </c>
      <c r="O34" t="s">
        <v>269</v>
      </c>
    </row>
    <row r="35" spans="1:15" x14ac:dyDescent="0.3">
      <c r="A35" t="s">
        <v>250</v>
      </c>
      <c r="B35" s="4" t="s">
        <v>242</v>
      </c>
      <c r="C35" s="4" t="s">
        <v>251</v>
      </c>
      <c r="D35" s="4" t="s">
        <v>244</v>
      </c>
      <c r="E35" s="4" t="s">
        <v>257</v>
      </c>
      <c r="F35" t="str">
        <f t="shared" si="7"/>
        <v>INA281A3 (Gain 100 mV/mV )</v>
      </c>
      <c r="G35" t="s">
        <v>20</v>
      </c>
      <c r="H35" s="4" t="s">
        <v>247</v>
      </c>
      <c r="I35" t="s">
        <v>21</v>
      </c>
      <c r="J35" s="4" t="s">
        <v>34</v>
      </c>
      <c r="K35" s="4" t="s">
        <v>261</v>
      </c>
      <c r="L35" s="4" t="s">
        <v>42</v>
      </c>
      <c r="M35" s="4" t="s">
        <v>265</v>
      </c>
      <c r="N35" t="str">
        <f t="shared" ca="1" si="8"/>
        <v>C:\Altium Libraries\Analog IC Library\DataSheet\INA281(TI).pdf</v>
      </c>
      <c r="O35" t="s">
        <v>268</v>
      </c>
    </row>
    <row r="36" spans="1:15" x14ac:dyDescent="0.3">
      <c r="A36" t="s">
        <v>252</v>
      </c>
      <c r="B36" s="4" t="s">
        <v>242</v>
      </c>
      <c r="C36" s="4" t="s">
        <v>253</v>
      </c>
      <c r="D36" s="4" t="s">
        <v>244</v>
      </c>
      <c r="E36" s="4" t="s">
        <v>258</v>
      </c>
      <c r="F36" t="str">
        <f t="shared" si="7"/>
        <v>INA281A4 (Gain 200 mV/mV )</v>
      </c>
      <c r="G36" t="s">
        <v>20</v>
      </c>
      <c r="H36" s="4" t="s">
        <v>247</v>
      </c>
      <c r="I36" t="s">
        <v>21</v>
      </c>
      <c r="J36" s="4" t="s">
        <v>34</v>
      </c>
      <c r="K36" s="4" t="s">
        <v>262</v>
      </c>
      <c r="L36" s="4" t="s">
        <v>42</v>
      </c>
      <c r="M36" s="4" t="s">
        <v>266</v>
      </c>
      <c r="N36" t="str">
        <f t="shared" ca="1" si="8"/>
        <v>C:\Altium Libraries\Analog IC Library\DataSheet\INA281(TI).pdf</v>
      </c>
      <c r="O36" t="s">
        <v>267</v>
      </c>
    </row>
    <row r="37" spans="1:15" x14ac:dyDescent="0.3">
      <c r="A37" t="s">
        <v>254</v>
      </c>
      <c r="B37" s="4" t="s">
        <v>242</v>
      </c>
      <c r="C37" s="4" t="s">
        <v>255</v>
      </c>
      <c r="D37" s="4" t="s">
        <v>244</v>
      </c>
      <c r="E37" s="4" t="s">
        <v>259</v>
      </c>
      <c r="F37" t="str">
        <f t="shared" si="7"/>
        <v>INA281A5 (Gain 500 mV/mV )</v>
      </c>
      <c r="G37" t="s">
        <v>20</v>
      </c>
      <c r="H37" s="4" t="s">
        <v>247</v>
      </c>
      <c r="I37" t="s">
        <v>21</v>
      </c>
      <c r="J37" s="4" t="s">
        <v>34</v>
      </c>
      <c r="K37" s="4" t="s">
        <v>263</v>
      </c>
      <c r="L37" s="4" t="s">
        <v>42</v>
      </c>
      <c r="M37" s="4" t="s">
        <v>266</v>
      </c>
      <c r="N37" t="str">
        <f t="shared" ca="1" si="8"/>
        <v>C:\Altium Libraries\Analog IC Library\DataSheet\INA281(TI).pdf</v>
      </c>
      <c r="O37" t="s">
        <v>271</v>
      </c>
    </row>
    <row r="40" spans="1:15" x14ac:dyDescent="0.3">
      <c r="A40" t="s">
        <v>282</v>
      </c>
      <c r="B40" s="4" t="s">
        <v>290</v>
      </c>
      <c r="C40" s="4" t="s">
        <v>286</v>
      </c>
      <c r="D40" s="4" t="s">
        <v>285</v>
      </c>
      <c r="E40" s="4" t="s">
        <v>284</v>
      </c>
      <c r="F40" t="str">
        <f t="shared" ref="F40" si="9">CONCATENATE(C40," (","Gain ",E40," )")</f>
        <v>ACS70331 (Gain 400 mV/A )</v>
      </c>
      <c r="G40" t="s">
        <v>20</v>
      </c>
      <c r="H40" s="4" t="s">
        <v>283</v>
      </c>
      <c r="I40" t="s">
        <v>21</v>
      </c>
      <c r="J40" s="4" t="s">
        <v>287</v>
      </c>
      <c r="K40" s="4">
        <v>0</v>
      </c>
      <c r="L40" s="4" t="s">
        <v>100</v>
      </c>
      <c r="M40" s="4" t="s">
        <v>288</v>
      </c>
      <c r="N40" t="str">
        <f t="shared" ref="N40:N41" ca="1" si="10">CONCATENATE(LEFT(CELL("имяфайла"), FIND("[",CELL("имяфайла"))-1),"DataSheet\INA281(TI).pdf")</f>
        <v>C:\Altium Libraries\Analog IC Library\DataSheet\INA281(TI).pdf</v>
      </c>
      <c r="O40" t="s">
        <v>175</v>
      </c>
    </row>
    <row r="42" spans="1:15" x14ac:dyDescent="0.3">
      <c r="A42" t="s">
        <v>289</v>
      </c>
      <c r="B42" s="4" t="s">
        <v>291</v>
      </c>
      <c r="C42" s="4" t="s">
        <v>291</v>
      </c>
      <c r="D42" s="4">
        <f>-D45</f>
        <v>0</v>
      </c>
      <c r="E42" s="4">
        <v>0</v>
      </c>
      <c r="F42" t="str">
        <f t="shared" ref="F42" si="11">CONCATENATE(C42," (","Gain ",E42," )")</f>
        <v>Hall (Gain 0 )</v>
      </c>
      <c r="G42" t="s">
        <v>20</v>
      </c>
      <c r="H42" s="4" t="s">
        <v>292</v>
      </c>
      <c r="I42" t="s">
        <v>21</v>
      </c>
      <c r="J42" s="4" t="s">
        <v>293</v>
      </c>
      <c r="K42" s="4">
        <v>0</v>
      </c>
      <c r="L42" s="4">
        <v>0</v>
      </c>
      <c r="M42" s="4" t="s">
        <v>292</v>
      </c>
      <c r="N42" t="str">
        <f ca="1">CONCATENATE(LEFT(CELL("имяфайла"), FIND("[",CELL("имяфайла"))-1),"DataSheet\INA281(TI).pdf")</f>
        <v>C:\Altium Libraries\Analog IC Library\DataSheet\INA281(TI).pdf</v>
      </c>
      <c r="O42" t="s">
        <v>175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85" zoomScaleNormal="85" workbookViewId="0">
      <selection activeCell="I45" sqref="I45"/>
    </sheetView>
  </sheetViews>
  <sheetFormatPr defaultRowHeight="14.4" x14ac:dyDescent="0.3"/>
  <cols>
    <col min="1" max="1" width="8.109375" bestFit="1" customWidth="1"/>
    <col min="2" max="2" width="13.5546875" bestFit="1" customWidth="1"/>
    <col min="3" max="3" width="8.44140625" bestFit="1" customWidth="1"/>
    <col min="4" max="4" width="16" bestFit="1" customWidth="1"/>
    <col min="5" max="5" width="15.44140625" bestFit="1" customWidth="1"/>
    <col min="6" max="6" width="25.33203125" bestFit="1" customWidth="1"/>
    <col min="7" max="7" width="23" bestFit="1" customWidth="1"/>
    <col min="8" max="8" width="28" bestFit="1" customWidth="1"/>
    <col min="9" max="9" width="25" bestFit="1" customWidth="1"/>
    <col min="10" max="10" width="23.5546875" bestFit="1" customWidth="1"/>
    <col min="11" max="11" width="18.109375" style="4" bestFit="1" customWidth="1"/>
    <col min="12" max="12" width="64.33203125" style="4" bestFit="1" customWidth="1"/>
    <col min="13" max="13" width="77.109375" bestFit="1" customWidth="1"/>
    <col min="14" max="14" width="98" style="4" bestFit="1" customWidth="1"/>
    <col min="15" max="15" width="98" bestFit="1" customWidth="1"/>
  </cols>
  <sheetData>
    <row r="1" spans="1:14" x14ac:dyDescent="0.3">
      <c r="A1" s="1" t="s">
        <v>0</v>
      </c>
      <c r="B1" s="1" t="s">
        <v>41</v>
      </c>
      <c r="C1" s="2" t="s">
        <v>9</v>
      </c>
      <c r="D1" s="2" t="s">
        <v>39</v>
      </c>
      <c r="E1" s="2" t="s">
        <v>15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14</v>
      </c>
      <c r="K1" s="3" t="s">
        <v>5</v>
      </c>
      <c r="L1" s="2" t="s">
        <v>6</v>
      </c>
      <c r="M1" s="2" t="s">
        <v>7</v>
      </c>
      <c r="N1" s="2" t="s">
        <v>8</v>
      </c>
    </row>
    <row r="2" spans="1:14" x14ac:dyDescent="0.3">
      <c r="A2" s="4" t="s">
        <v>11</v>
      </c>
      <c r="B2" s="4" t="s">
        <v>16</v>
      </c>
      <c r="C2" s="4" t="s">
        <v>17</v>
      </c>
      <c r="D2" s="5" t="s">
        <v>18</v>
      </c>
      <c r="E2" s="4" t="s">
        <v>19</v>
      </c>
      <c r="F2" s="4" t="str">
        <f>CONCATENATE(C2," (",D2,")")</f>
        <v>AD620 (±2.3V to ±18V)</v>
      </c>
      <c r="G2" t="s">
        <v>20</v>
      </c>
      <c r="H2" s="4" t="s">
        <v>17</v>
      </c>
      <c r="I2" t="s">
        <v>21</v>
      </c>
      <c r="J2" s="4" t="s">
        <v>10</v>
      </c>
      <c r="K2" s="4" t="s">
        <v>37</v>
      </c>
      <c r="L2" s="4" t="s">
        <v>120</v>
      </c>
      <c r="M2" t="str">
        <f ca="1">CONCATENATE(LEFT(CELL("имяфайла"), FIND("[",CELL("имяфайла"))-1),"DataSheet\AD620(AD).pdf")</f>
        <v>C:\Altium Libraries\Analog IC Library\DataSheet\AD620(AD).pdf</v>
      </c>
      <c r="N2" s="12" t="str">
        <f t="shared" ref="N2:N16" si="0">CONCATENATE(L2," ( ",C2,", ",D2,", ",J2," )")</f>
        <v>AD620 Instrumentation Amplifier ( AD620, ±2.3V to ±18V, SO-8 Narrow )</v>
      </c>
    </row>
    <row r="3" spans="1:14" x14ac:dyDescent="0.3">
      <c r="A3" s="4" t="s">
        <v>12</v>
      </c>
      <c r="B3" s="4" t="s">
        <v>16</v>
      </c>
      <c r="C3" s="4" t="s">
        <v>55</v>
      </c>
      <c r="D3" s="8" t="s">
        <v>58</v>
      </c>
      <c r="E3" s="4" t="s">
        <v>56</v>
      </c>
      <c r="F3" s="4" t="str">
        <f>CONCATENATE(C3," (",D3,")")</f>
        <v>AD623 (±3V to ±12V)</v>
      </c>
      <c r="G3" t="s">
        <v>20</v>
      </c>
      <c r="H3" s="4" t="s">
        <v>17</v>
      </c>
      <c r="I3" t="s">
        <v>21</v>
      </c>
      <c r="J3" s="4" t="s">
        <v>10</v>
      </c>
      <c r="K3" s="4" t="s">
        <v>57</v>
      </c>
      <c r="L3" s="4" t="s">
        <v>119</v>
      </c>
      <c r="M3" t="str">
        <f ca="1">CONCATENATE(LEFT(CELL("имяфайла"), FIND("[",CELL("имяфайла"))-1),"DataSheet\AD623(AD).pdf")</f>
        <v>C:\Altium Libraries\Analog IC Library\DataSheet\AD623(AD).pdf</v>
      </c>
      <c r="N3" s="12" t="str">
        <f t="shared" si="0"/>
        <v>AD623 Rail-to-Rail, Low Cost Instrumentation Amplifier ( AD623, ±3V to ±12V, SO-8 Narrow )</v>
      </c>
    </row>
    <row r="4" spans="1:14" ht="15" customHeight="1" x14ac:dyDescent="0.3">
      <c r="A4" s="4" t="s">
        <v>13</v>
      </c>
      <c r="B4" s="4" t="s">
        <v>16</v>
      </c>
      <c r="C4" s="4" t="s">
        <v>22</v>
      </c>
      <c r="D4" s="5" t="s">
        <v>23</v>
      </c>
      <c r="E4" s="4" t="s">
        <v>24</v>
      </c>
      <c r="F4" s="4" t="str">
        <f t="shared" ref="F4:F6" si="1">CONCATENATE(C4," (",D4,")")</f>
        <v>AD823 (3V to 36V)</v>
      </c>
      <c r="G4" t="s">
        <v>20</v>
      </c>
      <c r="H4" s="4" t="s">
        <v>279</v>
      </c>
      <c r="I4" t="s">
        <v>21</v>
      </c>
      <c r="J4" s="4" t="s">
        <v>10</v>
      </c>
      <c r="K4" s="4" t="s">
        <v>38</v>
      </c>
      <c r="L4" s="6" t="s">
        <v>118</v>
      </c>
      <c r="M4" t="str">
        <f ca="1">CONCATENATE(LEFT(CELL("имяфайла"), FIND("[",CELL("имяфайла"))-1),"DataSheet\AD823(AD).pdf")</f>
        <v>C:\Altium Libraries\Analog IC Library\DataSheet\AD823(AD).pdf</v>
      </c>
      <c r="N4" s="12" t="str">
        <f t="shared" si="0"/>
        <v>AD823 General Purpose Rail-to-Rail FET Input Amplifier ( AD823, 3V to 36V, SO-8 Narrow )</v>
      </c>
    </row>
    <row r="5" spans="1:14" x14ac:dyDescent="0.3">
      <c r="A5" s="4" t="s">
        <v>29</v>
      </c>
      <c r="B5" s="4" t="s">
        <v>16</v>
      </c>
      <c r="C5" s="4" t="s">
        <v>26</v>
      </c>
      <c r="D5" s="4" t="s">
        <v>27</v>
      </c>
      <c r="E5" s="4" t="s">
        <v>28</v>
      </c>
      <c r="F5" s="4" t="str">
        <f t="shared" si="1"/>
        <v>AD825 (±5 V to ±15 V)</v>
      </c>
      <c r="G5" t="s">
        <v>20</v>
      </c>
      <c r="H5" s="4" t="s">
        <v>33</v>
      </c>
      <c r="I5" t="s">
        <v>21</v>
      </c>
      <c r="J5" s="4" t="s">
        <v>10</v>
      </c>
      <c r="K5" s="4" t="s">
        <v>36</v>
      </c>
      <c r="L5" s="4" t="s">
        <v>117</v>
      </c>
      <c r="M5" t="str">
        <f ca="1">CONCATENATE(LEFT(CELL("имяфайла"), FIND("[",CELL("имяфайла"))-1),"DataSheet\AD825(AD).pdf")</f>
        <v>C:\Altium Libraries\Analog IC Library\DataSheet\AD825(AD).pdf</v>
      </c>
      <c r="N5" s="12" t="str">
        <f t="shared" si="0"/>
        <v>AD825 General-Purpose High Speed JFET Amplifier ( AD825, ±5 V to ±15 V, SO-8 Narrow )</v>
      </c>
    </row>
    <row r="6" spans="1:14" x14ac:dyDescent="0.3">
      <c r="A6" s="4" t="s">
        <v>40</v>
      </c>
      <c r="B6" s="4" t="s">
        <v>16</v>
      </c>
      <c r="C6" s="7" t="s">
        <v>50</v>
      </c>
      <c r="D6" s="4" t="s">
        <v>51</v>
      </c>
      <c r="E6" s="4" t="s">
        <v>52</v>
      </c>
      <c r="F6" s="4" t="str">
        <f t="shared" si="1"/>
        <v>AD8226 (±1.35 V to ±18 V)</v>
      </c>
      <c r="G6" t="s">
        <v>20</v>
      </c>
      <c r="H6" s="4" t="s">
        <v>50</v>
      </c>
      <c r="I6" t="s">
        <v>21</v>
      </c>
      <c r="J6" s="4" t="s">
        <v>10</v>
      </c>
      <c r="K6" s="4" t="s">
        <v>53</v>
      </c>
      <c r="L6" s="4" t="s">
        <v>116</v>
      </c>
      <c r="M6" t="str">
        <f ca="1">CONCATENATE(LEFT(CELL("имяфайла"), FIND("[",CELL("имяфайла"))-1),"DataSheet\AD8226(AD).pdf")</f>
        <v>C:\Altium Libraries\Analog IC Library\DataSheet\AD8226(AD).pdf</v>
      </c>
      <c r="N6" s="12" t="str">
        <f t="shared" si="0"/>
        <v>AD8226 Rail-to-Rail, Output Instrumentation Amplifier ( AD8226, ±1.35 V to ±18 V, SO-8 Narrow )</v>
      </c>
    </row>
    <row r="7" spans="1:14" x14ac:dyDescent="0.3">
      <c r="A7" s="4" t="s">
        <v>45</v>
      </c>
      <c r="B7" s="7" t="s">
        <v>42</v>
      </c>
      <c r="C7" s="7" t="s">
        <v>30</v>
      </c>
      <c r="D7" s="4" t="s">
        <v>31</v>
      </c>
      <c r="E7" s="7" t="s">
        <v>32</v>
      </c>
      <c r="F7" s="4" t="str">
        <f>CONCATENATE(C7," (",D7,")")</f>
        <v>LM321 (±3 V to ±32 V)</v>
      </c>
      <c r="G7" t="s">
        <v>20</v>
      </c>
      <c r="H7" s="4" t="s">
        <v>109</v>
      </c>
      <c r="I7" t="s">
        <v>21</v>
      </c>
      <c r="J7" s="4" t="s">
        <v>34</v>
      </c>
      <c r="K7" s="7" t="s">
        <v>35</v>
      </c>
      <c r="L7" s="4" t="s">
        <v>113</v>
      </c>
      <c r="M7" t="str">
        <f ca="1">CONCATENATE(LEFT(CELL("имяфайла"), FIND("[",CELL("имяфайла"))-1),"DataSheet\LM321(TI).pdf")</f>
        <v>C:\Altium Libraries\Analog IC Library\DataSheet\LM321(TI).pdf</v>
      </c>
      <c r="N7" s="12" t="str">
        <f t="shared" si="0"/>
        <v>LM321 Low Power Single Operational Amplifier ( LM321, ±3 V to ±32 V, SOT23-5 )</v>
      </c>
    </row>
    <row r="8" spans="1:14" x14ac:dyDescent="0.3">
      <c r="A8" s="4" t="s">
        <v>49</v>
      </c>
      <c r="B8" s="7" t="s">
        <v>42</v>
      </c>
      <c r="C8" s="7" t="s">
        <v>48</v>
      </c>
      <c r="D8" s="4" t="s">
        <v>31</v>
      </c>
      <c r="E8" s="7" t="s">
        <v>32</v>
      </c>
      <c r="F8" s="4" t="str">
        <f t="shared" ref="F8" si="2">CONCATENATE(C8," (",D8,")")</f>
        <v>LM358A (±3 V to ±32 V)</v>
      </c>
      <c r="G8" t="s">
        <v>20</v>
      </c>
      <c r="H8" s="4" t="s">
        <v>43</v>
      </c>
      <c r="I8" t="s">
        <v>21</v>
      </c>
      <c r="J8" s="4" t="s">
        <v>10</v>
      </c>
      <c r="K8" s="7" t="s">
        <v>44</v>
      </c>
      <c r="L8" s="4" t="s">
        <v>114</v>
      </c>
      <c r="M8" t="str">
        <f ca="1">CONCATENATE(LEFT(CELL("имяфайла"), FIND("[",CELL("имяфайла"))-1),"DataSheet\LM358(TI).pdf")</f>
        <v>C:\Altium Libraries\Analog IC Library\DataSheet\LM358(TI).pdf</v>
      </c>
      <c r="N8" s="12" t="str">
        <f t="shared" si="0"/>
        <v>LM358 Low Power Single Operational Amplifier ( LM358A, ±3 V to ±32 V, SO-8 Narrow )</v>
      </c>
    </row>
    <row r="9" spans="1:14" x14ac:dyDescent="0.3">
      <c r="A9" s="4" t="s">
        <v>54</v>
      </c>
      <c r="B9" s="7" t="s">
        <v>42</v>
      </c>
      <c r="C9" s="7" t="s">
        <v>47</v>
      </c>
      <c r="D9" s="4" t="s">
        <v>31</v>
      </c>
      <c r="E9" s="7" t="s">
        <v>32</v>
      </c>
      <c r="F9" s="4" t="str">
        <f t="shared" ref="F9" si="3">CONCATENATE(C9," (",D9,")")</f>
        <v>LM258A (±3 V to ±32 V)</v>
      </c>
      <c r="G9" t="s">
        <v>20</v>
      </c>
      <c r="H9" s="4" t="s">
        <v>43</v>
      </c>
      <c r="I9" t="s">
        <v>21</v>
      </c>
      <c r="J9" s="4" t="s">
        <v>10</v>
      </c>
      <c r="K9" s="7" t="s">
        <v>46</v>
      </c>
      <c r="L9" s="4" t="s">
        <v>115</v>
      </c>
      <c r="M9" t="str">
        <f ca="1">CONCATENATE(LEFT(CELL("имяфайла"), FIND("[",CELL("имяфайла"))-1),"DataSheet\LM358(TI).pdf")</f>
        <v>C:\Altium Libraries\Analog IC Library\DataSheet\LM358(TI).pdf</v>
      </c>
      <c r="N9" s="12" t="str">
        <f t="shared" si="0"/>
        <v>LM 258 Low Power Single Operational Amplifier ( LM258A, ±3 V to ±32 V, SO-8 Narrow )</v>
      </c>
    </row>
    <row r="10" spans="1:14" x14ac:dyDescent="0.3">
      <c r="A10" s="4" t="s">
        <v>60</v>
      </c>
      <c r="B10" s="7" t="s">
        <v>59</v>
      </c>
      <c r="C10" s="7" t="s">
        <v>61</v>
      </c>
      <c r="D10" s="4" t="s">
        <v>63</v>
      </c>
      <c r="E10" s="7" t="s">
        <v>62</v>
      </c>
      <c r="F10" s="4" t="str">
        <f>CONCATENATE(C10," (",D10,")")</f>
        <v>LT1797 (±2.7 V to ±12 V)</v>
      </c>
      <c r="G10" t="s">
        <v>20</v>
      </c>
      <c r="H10" s="7" t="s">
        <v>110</v>
      </c>
      <c r="I10" t="s">
        <v>21</v>
      </c>
      <c r="J10" s="4" t="s">
        <v>34</v>
      </c>
      <c r="K10" s="7" t="s">
        <v>107</v>
      </c>
      <c r="L10" s="4" t="s">
        <v>111</v>
      </c>
      <c r="M10" t="str">
        <f ca="1">CONCATENATE(LEFT(CELL("имяфайла"), FIND("[",CELL("имяфайла"))-1),"DataSheet\LT1797(AD).pdf")</f>
        <v>C:\Altium Libraries\Analog IC Library\DataSheet\LT1797(AD).pdf</v>
      </c>
      <c r="N10" s="12" t="str">
        <f t="shared" si="0"/>
        <v>LT1797 Rail-to-Rail Input and Output Op Amp ( LT1797, ±2.7 V to ±12 V, SOT23-5 )</v>
      </c>
    </row>
    <row r="11" spans="1:14" x14ac:dyDescent="0.3">
      <c r="A11" s="4" t="s">
        <v>75</v>
      </c>
      <c r="B11" s="7" t="s">
        <v>104</v>
      </c>
      <c r="C11" s="7" t="s">
        <v>105</v>
      </c>
      <c r="D11" s="11" t="s">
        <v>106</v>
      </c>
      <c r="E11" s="7" t="s">
        <v>32</v>
      </c>
      <c r="F11" s="4" t="str">
        <f>CONCATENATE(C11," (",D11,")")</f>
        <v>LMV321 (+2.7 V to +6 V)</v>
      </c>
      <c r="G11" t="s">
        <v>20</v>
      </c>
      <c r="H11" s="4" t="s">
        <v>109</v>
      </c>
      <c r="I11" t="s">
        <v>21</v>
      </c>
      <c r="J11" s="4" t="s">
        <v>34</v>
      </c>
      <c r="K11" s="4" t="s">
        <v>108</v>
      </c>
      <c r="L11" s="4" t="s">
        <v>112</v>
      </c>
      <c r="M11" t="str">
        <f ca="1">CONCATENATE(LEFT(CELL("имяфайла"), FIND("[",CELL("имяфайла"))-1),"DataSheet\LMV321(STM).pdf")</f>
        <v>C:\Altium Libraries\Analog IC Library\DataSheet\LMV321(STM).pdf</v>
      </c>
      <c r="N11" s="12" t="str">
        <f t="shared" si="0"/>
        <v>LMV321 Rail-to-Rail Input and Output Op Amp ( LMV321, +2.7 V to +6 V, SOT23-5 )</v>
      </c>
    </row>
    <row r="12" spans="1:14" x14ac:dyDescent="0.3">
      <c r="A12" s="4" t="s">
        <v>140</v>
      </c>
      <c r="B12" s="7" t="s">
        <v>42</v>
      </c>
      <c r="C12" s="4" t="s">
        <v>223</v>
      </c>
      <c r="D12" s="4" t="s">
        <v>224</v>
      </c>
      <c r="E12" s="7" t="s">
        <v>225</v>
      </c>
      <c r="F12" s="4" t="str">
        <f>CONCATENATE(C12," (",D12,")")</f>
        <v>TLV9051 (±1.8 V to ±5.5 V)</v>
      </c>
      <c r="G12" t="s">
        <v>20</v>
      </c>
      <c r="H12" s="4" t="s">
        <v>109</v>
      </c>
      <c r="I12" t="s">
        <v>21</v>
      </c>
      <c r="J12" s="4" t="s">
        <v>226</v>
      </c>
      <c r="K12" s="4" t="s">
        <v>227</v>
      </c>
      <c r="L12" s="4" t="s">
        <v>228</v>
      </c>
      <c r="M12" t="str">
        <f ca="1">CONCATENATE(LEFT(CELL("имяфайла"), FIND("[",CELL("имяфайла"))-1),"DataSheet\TLV9051(TI).pdf")</f>
        <v>C:\Altium Libraries\Analog IC Library\DataSheet\TLV9051(TI).pdf</v>
      </c>
      <c r="N12" s="12" t="str">
        <f t="shared" si="0"/>
        <v>TLV9051 High Slew-Rate, RRIO Op Amp ( TLV9051, ±1.8 V to ±5.5 V, SC70-5 )</v>
      </c>
    </row>
    <row r="13" spans="1:14" x14ac:dyDescent="0.3">
      <c r="A13" s="4" t="s">
        <v>141</v>
      </c>
      <c r="B13" s="7" t="s">
        <v>42</v>
      </c>
      <c r="C13" s="4" t="s">
        <v>229</v>
      </c>
      <c r="D13" s="4" t="s">
        <v>230</v>
      </c>
      <c r="E13" s="7" t="s">
        <v>231</v>
      </c>
      <c r="F13" s="4" t="str">
        <f>CONCATENATE(C13," (",D13,")")</f>
        <v>TLV8811 (±1.7 V to ±5.5 V)</v>
      </c>
      <c r="G13" t="s">
        <v>20</v>
      </c>
      <c r="H13" s="4" t="s">
        <v>232</v>
      </c>
      <c r="I13" t="s">
        <v>21</v>
      </c>
      <c r="J13" s="4" t="s">
        <v>34</v>
      </c>
      <c r="K13" s="4" t="s">
        <v>233</v>
      </c>
      <c r="L13" s="4" t="s">
        <v>234</v>
      </c>
      <c r="M13" t="str">
        <f ca="1">CONCATENATE(LEFT(CELL("имяфайла"), FIND("[",CELL("имяфайла"))-1),"DataSheet\TLV8811(TI).pdf")</f>
        <v>C:\Altium Libraries\Analog IC Library\DataSheet\TLV8811(TI).pdf</v>
      </c>
      <c r="N13" s="12" t="str">
        <f t="shared" si="0"/>
        <v>TLV8811 Precision Nanopower Op Amps for Cost-Optimized Systems ( TLV8811, ±1.7 V to ±5.5 V, SOT23-5 )</v>
      </c>
    </row>
    <row r="14" spans="1:14" x14ac:dyDescent="0.3">
      <c r="A14" s="4" t="s">
        <v>142</v>
      </c>
      <c r="B14" s="7" t="s">
        <v>42</v>
      </c>
      <c r="C14" s="7" t="s">
        <v>48</v>
      </c>
      <c r="D14" s="4" t="s">
        <v>31</v>
      </c>
      <c r="E14" s="7" t="s">
        <v>32</v>
      </c>
      <c r="F14" s="4" t="str">
        <f t="shared" ref="F14" si="4">CONCATENATE(C14," (",D14,")")</f>
        <v>LM358A (±3 V to ±32 V)</v>
      </c>
      <c r="G14" t="s">
        <v>20</v>
      </c>
      <c r="H14" s="4" t="s">
        <v>25</v>
      </c>
      <c r="I14" t="s">
        <v>21</v>
      </c>
      <c r="J14" s="4" t="s">
        <v>10</v>
      </c>
      <c r="K14" s="7" t="s">
        <v>44</v>
      </c>
      <c r="L14" s="4" t="s">
        <v>114</v>
      </c>
      <c r="M14" t="str">
        <f ca="1">CONCATENATE(LEFT(CELL("имяфайла"), FIND("[",CELL("имяфайла"))-1),"DataSheet\LM358(TI).pdf")</f>
        <v>C:\Altium Libraries\Analog IC Library\DataSheet\LM358(TI).pdf</v>
      </c>
      <c r="N14" s="12" t="str">
        <f t="shared" si="0"/>
        <v>LM358 Low Power Single Operational Amplifier ( LM358A, ±3 V to ±32 V, SO-8 Narrow )</v>
      </c>
    </row>
    <row r="15" spans="1:14" x14ac:dyDescent="0.3">
      <c r="A15" s="4" t="s">
        <v>76</v>
      </c>
      <c r="B15" s="7" t="s">
        <v>42</v>
      </c>
      <c r="C15" s="7" t="s">
        <v>272</v>
      </c>
      <c r="D15" s="4" t="s">
        <v>273</v>
      </c>
      <c r="E15" s="7" t="s">
        <v>274</v>
      </c>
      <c r="F15" s="4" t="str">
        <f t="shared" ref="F15" si="5">CONCATENATE(C15," (",D15,")")</f>
        <v>TL084 (±18 V)</v>
      </c>
      <c r="G15" t="s">
        <v>20</v>
      </c>
      <c r="H15" s="4" t="s">
        <v>272</v>
      </c>
      <c r="I15" t="s">
        <v>21</v>
      </c>
      <c r="J15" s="4" t="s">
        <v>275</v>
      </c>
      <c r="K15" s="7" t="s">
        <v>276</v>
      </c>
      <c r="L15" s="4" t="s">
        <v>277</v>
      </c>
      <c r="M15" t="str">
        <f ca="1">CONCATENATE(LEFT(CELL("имяфайла"), FIND("[",CELL("имяфайла"))-1),"DataSheet\TL08x(TI).pdf")</f>
        <v>C:\Altium Libraries\Analog IC Library\DataSheet\TL08x(TI).pdf</v>
      </c>
      <c r="N15" s="12" t="str">
        <f t="shared" si="0"/>
        <v>TL084 Jfet-Input Operational Amplifier ( TL084, ±18 V, SO-14 Narrow )</v>
      </c>
    </row>
    <row r="16" spans="1:14" x14ac:dyDescent="0.3">
      <c r="A16" s="4" t="s">
        <v>143</v>
      </c>
      <c r="B16" s="7" t="s">
        <v>42</v>
      </c>
      <c r="C16" s="7" t="s">
        <v>280</v>
      </c>
      <c r="D16" s="4" t="s">
        <v>27</v>
      </c>
      <c r="E16" s="7" t="s">
        <v>278</v>
      </c>
      <c r="F16" s="4" t="str">
        <f t="shared" ref="F16" si="6">CONCATENATE(C16," (",D16,")")</f>
        <v>TL072 (±5 V to ±15 V)</v>
      </c>
      <c r="G16" t="s">
        <v>20</v>
      </c>
      <c r="H16" s="4" t="s">
        <v>279</v>
      </c>
      <c r="I16" t="s">
        <v>21</v>
      </c>
      <c r="J16" s="4" t="s">
        <v>10</v>
      </c>
      <c r="K16" s="7" t="s">
        <v>280</v>
      </c>
      <c r="L16" s="4" t="s">
        <v>281</v>
      </c>
      <c r="M16" t="str">
        <f ca="1">CONCATENATE(LEFT(CELL("имяфайла"), FIND("[",CELL("имяфайла"))-1),"DataSheet\TL07x(TI).pdf")</f>
        <v>C:\Altium Libraries\Analog IC Library\DataSheet\TL07x(TI).pdf</v>
      </c>
      <c r="N16" s="12" t="str">
        <f t="shared" si="0"/>
        <v>TL072 Low-Noise FET-Input Operational Amplifiers ( TL072, ±5 V to ±15 V, SO-8 Narrow )</v>
      </c>
    </row>
    <row r="18" spans="1:14" x14ac:dyDescent="0.3">
      <c r="A18" s="1" t="s">
        <v>0</v>
      </c>
      <c r="B18" s="1" t="s">
        <v>41</v>
      </c>
      <c r="C18" s="2" t="s">
        <v>9</v>
      </c>
      <c r="D18" s="2" t="s">
        <v>39</v>
      </c>
      <c r="E18" s="2" t="s">
        <v>239</v>
      </c>
      <c r="F18" s="2" t="s">
        <v>1</v>
      </c>
      <c r="G18" s="2" t="s">
        <v>2</v>
      </c>
      <c r="H18" s="2" t="s">
        <v>3</v>
      </c>
      <c r="I18" s="2" t="s">
        <v>4</v>
      </c>
      <c r="J18" s="2" t="s">
        <v>14</v>
      </c>
      <c r="K18" s="3" t="s">
        <v>5</v>
      </c>
      <c r="L18" s="2" t="s">
        <v>6</v>
      </c>
      <c r="M18" s="2" t="s">
        <v>7</v>
      </c>
      <c r="N18" s="2" t="s">
        <v>8</v>
      </c>
    </row>
    <row r="19" spans="1:14" x14ac:dyDescent="0.3">
      <c r="A19" s="4" t="s">
        <v>144</v>
      </c>
      <c r="B19" s="7" t="s">
        <v>42</v>
      </c>
      <c r="C19" s="4" t="s">
        <v>235</v>
      </c>
      <c r="D19" s="4" t="s">
        <v>238</v>
      </c>
      <c r="E19" s="7" t="s">
        <v>240</v>
      </c>
      <c r="F19" s="4" t="str">
        <f t="shared" ref="F19:F20" si="7">CONCATENATE(C19," (",D19,")")</f>
        <v>TL331 (2 V to +36 V)</v>
      </c>
      <c r="G19" t="s">
        <v>20</v>
      </c>
      <c r="H19" s="4" t="s">
        <v>109</v>
      </c>
      <c r="I19" t="s">
        <v>21</v>
      </c>
      <c r="J19" s="4" t="s">
        <v>34</v>
      </c>
      <c r="K19" s="4" t="s">
        <v>235</v>
      </c>
      <c r="L19" s="4" t="s">
        <v>237</v>
      </c>
      <c r="M19" t="str">
        <f ca="1">CONCATENATE(LEFT(CELL("имяфайла"), FIND("[",CELL("имяфайла"))-1),"DataSheet\TL331B, TL391B and TL331(TI).pdf")</f>
        <v>C:\Altium Libraries\Analog IC Library\DataSheet\TL331B, TL391B and TL331(TI).pdf</v>
      </c>
      <c r="N19" s="12" t="str">
        <f>CONCATENATE(L19," ( ",C19,", ",D19,", ",J19," )")</f>
        <v>TL331B, TL391B and TL331 Single Comparators ( TL331, 2 V to +36 V, SOT23-5 )</v>
      </c>
    </row>
    <row r="20" spans="1:14" x14ac:dyDescent="0.3">
      <c r="A20" s="4" t="s">
        <v>145</v>
      </c>
      <c r="B20" s="7" t="s">
        <v>42</v>
      </c>
      <c r="C20" s="4" t="s">
        <v>236</v>
      </c>
      <c r="D20" s="4" t="s">
        <v>238</v>
      </c>
      <c r="E20" s="7" t="s">
        <v>240</v>
      </c>
      <c r="F20" s="4" t="str">
        <f t="shared" si="7"/>
        <v>TL391B (2 V to +36 V)</v>
      </c>
      <c r="G20" t="s">
        <v>20</v>
      </c>
      <c r="H20" s="4" t="s">
        <v>232</v>
      </c>
      <c r="I20" t="s">
        <v>21</v>
      </c>
      <c r="J20" s="4" t="s">
        <v>34</v>
      </c>
      <c r="K20" s="4" t="s">
        <v>236</v>
      </c>
      <c r="L20" s="4" t="s">
        <v>237</v>
      </c>
      <c r="M20" t="str">
        <f ca="1">CONCATENATE(LEFT(CELL("имяфайла"), FIND("[",CELL("имяфайла"))-1),"DataSheet\TL331B, TL391B and TL331(TI).pdf")</f>
        <v>C:\Altium Libraries\Analog IC Library\DataSheet\TL331B, TL391B and TL331(TI).pdf</v>
      </c>
      <c r="N20" s="12" t="str">
        <f>CONCATENATE(L20," ( ",C20,", ",D20,", ",J20," )")</f>
        <v>TL331B, TL391B and TL331 Single Comparators ( TL391B, 2 V to +36 V, SOT23-5 )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zoomScale="85" zoomScaleNormal="85" workbookViewId="0">
      <selection activeCell="I15" sqref="I15"/>
    </sheetView>
  </sheetViews>
  <sheetFormatPr defaultRowHeight="14.4" x14ac:dyDescent="0.3"/>
  <cols>
    <col min="2" max="2" width="9.5546875" style="4" customWidth="1"/>
    <col min="3" max="3" width="12.109375" style="4" customWidth="1"/>
    <col min="4" max="4" width="13.5546875" style="4" bestFit="1" customWidth="1"/>
    <col min="5" max="5" width="19.109375" style="4" bestFit="1" customWidth="1"/>
    <col min="6" max="6" width="33.109375" bestFit="1" customWidth="1"/>
    <col min="7" max="7" width="25.109375" bestFit="1" customWidth="1"/>
    <col min="8" max="8" width="11.44140625" bestFit="1" customWidth="1"/>
    <col min="9" max="9" width="25" bestFit="1" customWidth="1"/>
    <col min="10" max="10" width="21.6640625" bestFit="1" customWidth="1"/>
    <col min="11" max="11" width="15.88671875" style="4" bestFit="1" customWidth="1"/>
    <col min="12" max="12" width="13.5546875" bestFit="1" customWidth="1"/>
    <col min="13" max="13" width="39.44140625" style="4" customWidth="1"/>
    <col min="14" max="14" width="69.5546875" bestFit="1" customWidth="1"/>
    <col min="15" max="15" width="70.5546875" style="4" bestFit="1" customWidth="1"/>
  </cols>
  <sheetData>
    <row r="1" spans="1:15" x14ac:dyDescent="0.3">
      <c r="A1" s="1" t="s">
        <v>0</v>
      </c>
      <c r="B1" s="2" t="s">
        <v>65</v>
      </c>
      <c r="C1" s="2" t="s">
        <v>125</v>
      </c>
      <c r="D1" s="2" t="s">
        <v>126</v>
      </c>
      <c r="E1" s="2" t="s">
        <v>39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14</v>
      </c>
      <c r="K1" s="3" t="s">
        <v>5</v>
      </c>
      <c r="L1" s="1" t="s">
        <v>41</v>
      </c>
      <c r="M1" s="2" t="s">
        <v>6</v>
      </c>
      <c r="N1" s="2" t="s">
        <v>7</v>
      </c>
      <c r="O1" s="2" t="s">
        <v>8</v>
      </c>
    </row>
    <row r="2" spans="1:15" x14ac:dyDescent="0.3">
      <c r="A2" t="s">
        <v>11</v>
      </c>
      <c r="B2" s="4" t="s">
        <v>129</v>
      </c>
      <c r="C2" s="4" t="s">
        <v>121</v>
      </c>
      <c r="D2" s="4">
        <v>1</v>
      </c>
      <c r="E2" s="4" t="s">
        <v>127</v>
      </c>
      <c r="F2" s="4" t="str">
        <f>CONCATENATE(C2," (",D2," - input, ",E2,")")</f>
        <v>MTCH101 (1 - input, 2.05V to 3.6V)</v>
      </c>
      <c r="G2" t="s">
        <v>20</v>
      </c>
      <c r="I2" t="s">
        <v>21</v>
      </c>
      <c r="J2" s="4"/>
      <c r="L2" s="4" t="s">
        <v>131</v>
      </c>
      <c r="M2" s="4" t="s">
        <v>132</v>
      </c>
      <c r="N2" s="4" t="str">
        <f ca="1">CONCATENATE(LEFT(CELL("имяфайла"), FIND("[",CELL("имяфайла"))-1),"DataSheet\MTSH10x(MicroChip).pdf")</f>
        <v>C:\Altium Libraries\Analog IC Library\DataSheet\MTSH10x(MicroChip).pdf</v>
      </c>
      <c r="O2" s="4" t="str">
        <f>CONCATENATE(M2," ( ",D2,", ",E2,", ",K2," )")</f>
        <v>MTCH101 Proximity/Touch Controller ( 1, 2.05V to 3.6V,  )</v>
      </c>
    </row>
    <row r="3" spans="1:15" x14ac:dyDescent="0.3">
      <c r="A3" t="s">
        <v>12</v>
      </c>
      <c r="B3" s="4" t="s">
        <v>129</v>
      </c>
      <c r="C3" s="4" t="s">
        <v>122</v>
      </c>
      <c r="D3" s="4">
        <v>2</v>
      </c>
      <c r="E3" s="4" t="s">
        <v>127</v>
      </c>
      <c r="F3" s="4" t="str">
        <f t="shared" ref="F3:F5" si="0">CONCATENATE(C3," (",D3," - input, ",E3,")")</f>
        <v>MTCH102 (2 - input, 2.05V to 3.6V)</v>
      </c>
      <c r="G3" t="s">
        <v>20</v>
      </c>
      <c r="I3" t="s">
        <v>21</v>
      </c>
      <c r="L3" s="4" t="s">
        <v>131</v>
      </c>
      <c r="M3" s="4" t="s">
        <v>133</v>
      </c>
      <c r="N3" s="4" t="str">
        <f t="shared" ref="N3:N5" ca="1" si="1">CONCATENATE(LEFT(CELL("имяфайла"), FIND("[",CELL("имяфайла"))-1),"DataSheet\MTSH10x(MicroChip).pdf")</f>
        <v>C:\Altium Libraries\Analog IC Library\DataSheet\MTSH10x(MicroChip).pdf</v>
      </c>
      <c r="O3" s="4" t="str">
        <f t="shared" ref="O3:O5" si="2">CONCATENATE(M3," ( ",D3,", ",E3,", ",K3," )")</f>
        <v>MTCH102 Proximity/Touch Controller ( 2, 2.05V to 3.6V,  )</v>
      </c>
    </row>
    <row r="4" spans="1:15" x14ac:dyDescent="0.3">
      <c r="A4" t="s">
        <v>13</v>
      </c>
      <c r="B4" s="4" t="s">
        <v>129</v>
      </c>
      <c r="C4" s="4" t="s">
        <v>123</v>
      </c>
      <c r="D4" s="4">
        <v>5</v>
      </c>
      <c r="E4" s="4" t="s">
        <v>127</v>
      </c>
      <c r="F4" s="4" t="str">
        <f t="shared" si="0"/>
        <v>MTCH105 (5 - input, 2.05V to 3.6V)</v>
      </c>
      <c r="G4" t="s">
        <v>20</v>
      </c>
      <c r="I4" t="s">
        <v>21</v>
      </c>
      <c r="L4" s="4" t="s">
        <v>131</v>
      </c>
      <c r="M4" s="4" t="s">
        <v>134</v>
      </c>
      <c r="N4" s="4" t="str">
        <f t="shared" ca="1" si="1"/>
        <v>C:\Altium Libraries\Analog IC Library\DataSheet\MTSH10x(MicroChip).pdf</v>
      </c>
      <c r="O4" s="4" t="str">
        <f t="shared" si="2"/>
        <v>MTCH105 Proximity/Touch Controller ( 5, 2.05V to 3.6V,  )</v>
      </c>
    </row>
    <row r="5" spans="1:15" x14ac:dyDescent="0.3">
      <c r="A5" t="s">
        <v>29</v>
      </c>
      <c r="B5" s="4" t="s">
        <v>129</v>
      </c>
      <c r="C5" s="4" t="s">
        <v>124</v>
      </c>
      <c r="D5" s="4">
        <v>8</v>
      </c>
      <c r="E5" s="4" t="s">
        <v>127</v>
      </c>
      <c r="F5" s="4" t="str">
        <f t="shared" si="0"/>
        <v>MTCH108 (8 - input, 2.05V to 3.6V)</v>
      </c>
      <c r="G5" t="s">
        <v>20</v>
      </c>
      <c r="H5" s="4" t="s">
        <v>128</v>
      </c>
      <c r="I5" t="s">
        <v>21</v>
      </c>
      <c r="J5" s="4" t="s">
        <v>222</v>
      </c>
      <c r="K5" s="4" t="s">
        <v>130</v>
      </c>
      <c r="L5" s="4" t="s">
        <v>131</v>
      </c>
      <c r="M5" s="4" t="s">
        <v>135</v>
      </c>
      <c r="N5" s="4" t="str">
        <f t="shared" ca="1" si="1"/>
        <v>C:\Altium Libraries\Analog IC Library\DataSheet\MTSH10x(MicroChip).pdf</v>
      </c>
      <c r="O5" s="4" t="str">
        <f t="shared" si="2"/>
        <v>MTCH108 Proximity/Touch Controller ( 8, 2.05V to 3.6V, MTCH108 - I/ST 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Current Sensor</vt:lpstr>
      <vt:lpstr>Op Apm</vt:lpstr>
      <vt:lpstr>Proximity (Touch) 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2022-02-25T07:15:34Z</dcterms:modified>
</cp:coreProperties>
</file>