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4.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5.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showInkAnnotation="0" autoCompressPictures="0"/>
  <mc:AlternateContent xmlns:mc="http://schemas.openxmlformats.org/markup-compatibility/2006">
    <mc:Choice Requires="x15">
      <x15ac:absPath xmlns:x15ac="http://schemas.microsoft.com/office/spreadsheetml/2010/11/ac" url="/Users/megannewcombe/Dropbox/Newcombe Volatiles in achondrites/Suprasil_compilation/September 2022/"/>
    </mc:Choice>
  </mc:AlternateContent>
  <xr:revisionPtr revIDLastSave="0" documentId="13_ncr:1_{7B7DE0DD-D619-274A-93A2-476EEA3F65A0}" xr6:coauthVersionLast="47" xr6:coauthVersionMax="47" xr10:uidLastSave="{00000000-0000-0000-0000-000000000000}"/>
  <bookViews>
    <workbookView xWindow="4400" yWindow="760" windowWidth="23840" windowHeight="15000" tabRatio="500" xr2:uid="{00000000-000D-0000-FFFF-FFFF00000000}"/>
  </bookViews>
  <sheets>
    <sheet name="CONTENTS" sheetId="9" r:id="rId1"/>
    <sheet name="1. Summary of H2O in Suprasil" sheetId="8" r:id="rId2"/>
    <sheet name="2. August2016_NanoSIMS_Calib" sheetId="1" r:id="rId3"/>
    <sheet name="3. Feb-Mar 2019 6f Calibration" sheetId="2" r:id="rId4"/>
    <sheet name="4. May 2019 6f Calibration" sheetId="3" r:id="rId5"/>
    <sheet name="5. March2019_data" sheetId="6" r:id="rId6"/>
    <sheet name="6. May2019_data" sheetId="7" r:id="rId7"/>
  </sheets>
  <externalReferences>
    <externalReference r:id="rId8"/>
    <externalReference r:id="rId9"/>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37" i="7" l="1"/>
  <c r="B37" i="7"/>
  <c r="C37" i="7"/>
  <c r="D37" i="7"/>
  <c r="Q37" i="7" s="1"/>
  <c r="E37" i="7"/>
  <c r="F37" i="7"/>
  <c r="R37" i="7" s="1"/>
  <c r="X37" i="7" s="1"/>
  <c r="G37" i="7"/>
  <c r="H37" i="7"/>
  <c r="S37" i="7" s="1"/>
  <c r="Y37" i="7" s="1"/>
  <c r="I37" i="7"/>
  <c r="J37" i="7"/>
  <c r="K37" i="7"/>
  <c r="L37" i="7"/>
  <c r="U37" i="7" s="1"/>
  <c r="AA37" i="7" s="1"/>
  <c r="M37" i="7"/>
  <c r="O37" i="7"/>
  <c r="T37" i="7" s="1"/>
  <c r="Z37" i="7" s="1"/>
  <c r="A38" i="7"/>
  <c r="B38" i="7"/>
  <c r="P38" i="7" s="1"/>
  <c r="V38" i="7" s="1"/>
  <c r="C38" i="7"/>
  <c r="D38" i="7"/>
  <c r="Q38" i="7" s="1"/>
  <c r="E38" i="7"/>
  <c r="F38" i="7"/>
  <c r="R38" i="7" s="1"/>
  <c r="X38" i="7" s="1"/>
  <c r="G38" i="7"/>
  <c r="H38" i="7"/>
  <c r="I38" i="7"/>
  <c r="J38" i="7"/>
  <c r="K38" i="7"/>
  <c r="L38" i="7"/>
  <c r="M38" i="7"/>
  <c r="O38" i="7"/>
  <c r="S38" i="7"/>
  <c r="Y38" i="7" s="1"/>
  <c r="T38" i="7"/>
  <c r="Z38" i="7" s="1"/>
  <c r="U38" i="7"/>
  <c r="AA38" i="7" s="1"/>
  <c r="A39" i="7"/>
  <c r="B39" i="7"/>
  <c r="P39" i="7" s="1"/>
  <c r="V39" i="7" s="1"/>
  <c r="C39" i="7"/>
  <c r="D39" i="7"/>
  <c r="E39" i="7"/>
  <c r="F39" i="7"/>
  <c r="G39" i="7"/>
  <c r="H39" i="7"/>
  <c r="I39" i="7"/>
  <c r="J39" i="7"/>
  <c r="T39" i="7" s="1"/>
  <c r="Z39" i="7" s="1"/>
  <c r="K39" i="7"/>
  <c r="L39" i="7"/>
  <c r="M39" i="7"/>
  <c r="O39" i="7"/>
  <c r="Q39" i="7"/>
  <c r="R39" i="7"/>
  <c r="X39" i="7" s="1"/>
  <c r="S39" i="7"/>
  <c r="Y39" i="7" s="1"/>
  <c r="U39" i="7"/>
  <c r="AA39" i="7"/>
  <c r="A40" i="7"/>
  <c r="B40" i="7"/>
  <c r="C40" i="7"/>
  <c r="D40" i="7"/>
  <c r="E40" i="7"/>
  <c r="F40" i="7"/>
  <c r="R40" i="7" s="1"/>
  <c r="X40" i="7" s="1"/>
  <c r="G40" i="7"/>
  <c r="H40" i="7"/>
  <c r="S40" i="7" s="1"/>
  <c r="Y40" i="7" s="1"/>
  <c r="I40" i="7"/>
  <c r="J40" i="7"/>
  <c r="T40" i="7" s="1"/>
  <c r="Z40" i="7" s="1"/>
  <c r="K40" i="7"/>
  <c r="L40" i="7"/>
  <c r="M40" i="7"/>
  <c r="O40" i="7"/>
  <c r="U40" i="7" s="1"/>
  <c r="AA40" i="7" s="1"/>
  <c r="P40" i="7"/>
  <c r="V40" i="7" s="1"/>
  <c r="Q40" i="7"/>
  <c r="W40" i="7" s="1"/>
  <c r="A41" i="7"/>
  <c r="B41" i="7"/>
  <c r="C41" i="7"/>
  <c r="D41" i="7"/>
  <c r="Q41" i="7" s="1"/>
  <c r="E41" i="7"/>
  <c r="F41" i="7"/>
  <c r="R41" i="7" s="1"/>
  <c r="X41" i="7" s="1"/>
  <c r="G41" i="7"/>
  <c r="H41" i="7"/>
  <c r="S41" i="7" s="1"/>
  <c r="Y41" i="7" s="1"/>
  <c r="I41" i="7"/>
  <c r="J41" i="7"/>
  <c r="K41" i="7"/>
  <c r="L41" i="7"/>
  <c r="M41" i="7"/>
  <c r="O41" i="7"/>
  <c r="U41" i="7" s="1"/>
  <c r="AA41" i="7" s="1"/>
  <c r="A42" i="7"/>
  <c r="B42" i="7"/>
  <c r="P42" i="7" s="1"/>
  <c r="V42" i="7" s="1"/>
  <c r="C42" i="7"/>
  <c r="D42" i="7"/>
  <c r="Q42" i="7" s="1"/>
  <c r="E42" i="7"/>
  <c r="F42" i="7"/>
  <c r="R42" i="7" s="1"/>
  <c r="X42" i="7" s="1"/>
  <c r="G42" i="7"/>
  <c r="H42" i="7"/>
  <c r="I42" i="7"/>
  <c r="J42" i="7"/>
  <c r="K42" i="7"/>
  <c r="L42" i="7"/>
  <c r="M42" i="7"/>
  <c r="O42" i="7"/>
  <c r="S42" i="7"/>
  <c r="Y42" i="7" s="1"/>
  <c r="T42" i="7"/>
  <c r="Z42" i="7" s="1"/>
  <c r="U42" i="7"/>
  <c r="AA42" i="7" s="1"/>
  <c r="A43" i="7"/>
  <c r="B43" i="7"/>
  <c r="P43" i="7" s="1"/>
  <c r="V43" i="7" s="1"/>
  <c r="C43" i="7"/>
  <c r="D43" i="7"/>
  <c r="E43" i="7"/>
  <c r="F43" i="7"/>
  <c r="G43" i="7"/>
  <c r="H43" i="7"/>
  <c r="I43" i="7"/>
  <c r="J43" i="7"/>
  <c r="T43" i="7" s="1"/>
  <c r="Z43" i="7" s="1"/>
  <c r="K43" i="7"/>
  <c r="L43" i="7"/>
  <c r="M43" i="7"/>
  <c r="O43" i="7"/>
  <c r="Q43" i="7"/>
  <c r="R43" i="7"/>
  <c r="X43" i="7" s="1"/>
  <c r="S43" i="7"/>
  <c r="Y43" i="7" s="1"/>
  <c r="U43" i="7"/>
  <c r="AA43" i="7"/>
  <c r="A44" i="7"/>
  <c r="B44" i="7"/>
  <c r="C44" i="7"/>
  <c r="D44" i="7"/>
  <c r="E44" i="7"/>
  <c r="F44" i="7"/>
  <c r="R44" i="7" s="1"/>
  <c r="X44" i="7" s="1"/>
  <c r="G44" i="7"/>
  <c r="H44" i="7"/>
  <c r="S44" i="7" s="1"/>
  <c r="Y44" i="7" s="1"/>
  <c r="I44" i="7"/>
  <c r="J44" i="7"/>
  <c r="T44" i="7" s="1"/>
  <c r="Z44" i="7" s="1"/>
  <c r="K44" i="7"/>
  <c r="L44" i="7"/>
  <c r="M44" i="7"/>
  <c r="O44" i="7"/>
  <c r="U44" i="7" s="1"/>
  <c r="AA44" i="7" s="1"/>
  <c r="P44" i="7"/>
  <c r="V44" i="7" s="1"/>
  <c r="Q44" i="7"/>
  <c r="W44" i="7" s="1"/>
  <c r="A45" i="7"/>
  <c r="B45" i="7"/>
  <c r="P45" i="7" s="1"/>
  <c r="V45" i="7" s="1"/>
  <c r="C45" i="7"/>
  <c r="D45" i="7"/>
  <c r="Q45" i="7" s="1"/>
  <c r="E45" i="7"/>
  <c r="F45" i="7"/>
  <c r="R45" i="7" s="1"/>
  <c r="X45" i="7" s="1"/>
  <c r="G45" i="7"/>
  <c r="H45" i="7"/>
  <c r="S45" i="7" s="1"/>
  <c r="Y45" i="7" s="1"/>
  <c r="I45" i="7"/>
  <c r="J45" i="7"/>
  <c r="K45" i="7"/>
  <c r="L45" i="7"/>
  <c r="M45" i="7"/>
  <c r="O45" i="7"/>
  <c r="U45" i="7" s="1"/>
  <c r="AA45" i="7" s="1"/>
  <c r="A46" i="7"/>
  <c r="B46" i="7"/>
  <c r="P46" i="7" s="1"/>
  <c r="V46" i="7" s="1"/>
  <c r="C46" i="7"/>
  <c r="D46" i="7"/>
  <c r="Q46" i="7" s="1"/>
  <c r="E46" i="7"/>
  <c r="F46" i="7"/>
  <c r="R46" i="7" s="1"/>
  <c r="X46" i="7" s="1"/>
  <c r="G46" i="7"/>
  <c r="H46" i="7"/>
  <c r="I46" i="7"/>
  <c r="J46" i="7"/>
  <c r="K46" i="7"/>
  <c r="L46" i="7"/>
  <c r="M46" i="7"/>
  <c r="O46" i="7"/>
  <c r="S46" i="7"/>
  <c r="Y46" i="7" s="1"/>
  <c r="T46" i="7"/>
  <c r="Z46" i="7" s="1"/>
  <c r="U46" i="7"/>
  <c r="AA46" i="7" s="1"/>
  <c r="AJ8" i="7"/>
  <c r="AJ9" i="7" s="1"/>
  <c r="AJ10" i="7" s="1"/>
  <c r="AJ11" i="7" s="1"/>
  <c r="AJ13" i="7"/>
  <c r="AJ14" i="7" s="1"/>
  <c r="AJ15" i="7" s="1"/>
  <c r="AJ16" i="7" s="1"/>
  <c r="AJ18" i="7"/>
  <c r="AJ19" i="7" s="1"/>
  <c r="AJ21" i="7"/>
  <c r="AJ22" i="7" s="1"/>
  <c r="AJ23" i="7" s="1"/>
  <c r="AJ24" i="7" s="1"/>
  <c r="AJ25" i="7" s="1"/>
  <c r="AJ27" i="7"/>
  <c r="AJ28" i="7" s="1"/>
  <c r="AJ29" i="7" s="1"/>
  <c r="AJ30" i="7" s="1"/>
  <c r="AJ31" i="7" s="1"/>
  <c r="AJ33" i="7"/>
  <c r="AJ34" i="7" s="1"/>
  <c r="AJ35" i="7" s="1"/>
  <c r="AJ36" i="7" s="1"/>
  <c r="AJ56" i="7"/>
  <c r="AJ57" i="7" s="1"/>
  <c r="AJ58" i="7" s="1"/>
  <c r="AJ59" i="7" s="1"/>
  <c r="AJ60" i="7" s="1"/>
  <c r="D55" i="7"/>
  <c r="Q55" i="7" s="1"/>
  <c r="W55" i="7" s="1"/>
  <c r="O55" i="7"/>
  <c r="D56" i="7"/>
  <c r="O56" i="7"/>
  <c r="D54" i="7"/>
  <c r="Q54" i="7" s="1"/>
  <c r="W54" i="7" s="1"/>
  <c r="O54" i="7"/>
  <c r="D47" i="7"/>
  <c r="O47" i="7"/>
  <c r="P47" i="7" s="1"/>
  <c r="V47" i="7" s="1"/>
  <c r="D48" i="7"/>
  <c r="Q48" i="7" s="1"/>
  <c r="W48" i="7" s="1"/>
  <c r="O48" i="7"/>
  <c r="AB8" i="7"/>
  <c r="AB9" i="7" s="1"/>
  <c r="AB10" i="7" s="1"/>
  <c r="AB11" i="7" s="1"/>
  <c r="AB13" i="7"/>
  <c r="AB14" i="7" s="1"/>
  <c r="AB15" i="7" s="1"/>
  <c r="AB16" i="7" s="1"/>
  <c r="AB18" i="7"/>
  <c r="AB19" i="7" s="1"/>
  <c r="AB21" i="7"/>
  <c r="AB22" i="7" s="1"/>
  <c r="AB23" i="7" s="1"/>
  <c r="AB24" i="7" s="1"/>
  <c r="AB27" i="7"/>
  <c r="AB28" i="7" s="1"/>
  <c r="AB29" i="7" s="1"/>
  <c r="AB30" i="7" s="1"/>
  <c r="AB31" i="7" s="1"/>
  <c r="AB33" i="7"/>
  <c r="AB34" i="7" s="1"/>
  <c r="AB35" i="7" s="1"/>
  <c r="AB36" i="7" s="1"/>
  <c r="AB37" i="7" s="1"/>
  <c r="AB38" i="7" s="1"/>
  <c r="AB39" i="7" s="1"/>
  <c r="AB40" i="7" s="1"/>
  <c r="AB41" i="7" s="1"/>
  <c r="AB42" i="7" s="1"/>
  <c r="AB43" i="7" s="1"/>
  <c r="AB44" i="7" s="1"/>
  <c r="AB45" i="7" s="1"/>
  <c r="AB46" i="7" s="1"/>
  <c r="AB56" i="7"/>
  <c r="AB57" i="7" s="1"/>
  <c r="D16" i="7"/>
  <c r="O16" i="7"/>
  <c r="D13" i="7"/>
  <c r="O13" i="7"/>
  <c r="D14" i="7"/>
  <c r="Q14" i="7" s="1"/>
  <c r="W14" i="7" s="1"/>
  <c r="O14" i="7"/>
  <c r="D15" i="7"/>
  <c r="Q15" i="7" s="1"/>
  <c r="W15" i="7" s="1"/>
  <c r="O15" i="7"/>
  <c r="D17" i="7"/>
  <c r="O17" i="7"/>
  <c r="D18" i="7"/>
  <c r="O18" i="7"/>
  <c r="D9" i="7"/>
  <c r="O9" i="7"/>
  <c r="D7" i="7"/>
  <c r="O7" i="7"/>
  <c r="D8" i="7"/>
  <c r="O8" i="7"/>
  <c r="D10" i="7"/>
  <c r="O10" i="7"/>
  <c r="D11" i="7"/>
  <c r="O11" i="7"/>
  <c r="D21" i="7"/>
  <c r="O21" i="7"/>
  <c r="D20" i="7"/>
  <c r="O20" i="7"/>
  <c r="D25" i="7"/>
  <c r="O25" i="7"/>
  <c r="D22" i="7"/>
  <c r="O22" i="7"/>
  <c r="P22" i="7" s="1"/>
  <c r="V22" i="7" s="1"/>
  <c r="D29" i="7"/>
  <c r="O29" i="7"/>
  <c r="D26" i="7"/>
  <c r="O26" i="7"/>
  <c r="D27" i="7"/>
  <c r="O27" i="7"/>
  <c r="D32" i="7"/>
  <c r="O32" i="7"/>
  <c r="D23" i="7"/>
  <c r="O23" i="7"/>
  <c r="D31" i="7"/>
  <c r="O31" i="7"/>
  <c r="D30" i="7"/>
  <c r="O30" i="7"/>
  <c r="D34" i="7"/>
  <c r="O34" i="7"/>
  <c r="D35" i="7"/>
  <c r="Q35" i="7" s="1"/>
  <c r="O35" i="7"/>
  <c r="D49" i="7"/>
  <c r="O49" i="7"/>
  <c r="D36" i="7"/>
  <c r="O36" i="7"/>
  <c r="D53" i="7"/>
  <c r="O53" i="7"/>
  <c r="D50" i="7"/>
  <c r="Q50" i="7" s="1"/>
  <c r="W50" i="7" s="1"/>
  <c r="O50" i="7"/>
  <c r="D57" i="7"/>
  <c r="O57" i="7"/>
  <c r="D58" i="7"/>
  <c r="O58" i="7"/>
  <c r="W5" i="7"/>
  <c r="AB58" i="7"/>
  <c r="AB59" i="7" s="1"/>
  <c r="AB60" i="7" s="1"/>
  <c r="D60" i="7"/>
  <c r="Q60" i="7" s="1"/>
  <c r="O60" i="7"/>
  <c r="L60" i="7"/>
  <c r="J60" i="7"/>
  <c r="H60" i="7"/>
  <c r="F60" i="7"/>
  <c r="R60" i="7" s="1"/>
  <c r="X60" i="7" s="1"/>
  <c r="B60" i="7"/>
  <c r="M60" i="7"/>
  <c r="K60" i="7"/>
  <c r="I60" i="7"/>
  <c r="G60" i="7"/>
  <c r="E60" i="7"/>
  <c r="C60" i="7"/>
  <c r="A60" i="7"/>
  <c r="D59" i="7"/>
  <c r="O59" i="7"/>
  <c r="L59" i="7"/>
  <c r="J59" i="7"/>
  <c r="H59" i="7"/>
  <c r="F59" i="7"/>
  <c r="B59" i="7"/>
  <c r="M59" i="7"/>
  <c r="K59" i="7"/>
  <c r="I59" i="7"/>
  <c r="G59" i="7"/>
  <c r="E59" i="7"/>
  <c r="C59" i="7"/>
  <c r="A59" i="7"/>
  <c r="L58" i="7"/>
  <c r="J58" i="7"/>
  <c r="H58" i="7"/>
  <c r="F58" i="7"/>
  <c r="B58" i="7"/>
  <c r="M58" i="7"/>
  <c r="K58" i="7"/>
  <c r="I58" i="7"/>
  <c r="G58" i="7"/>
  <c r="E58" i="7"/>
  <c r="C58" i="7"/>
  <c r="A58" i="7"/>
  <c r="L57" i="7"/>
  <c r="J57" i="7"/>
  <c r="H57" i="7"/>
  <c r="F57" i="7"/>
  <c r="R57" i="7"/>
  <c r="X57" i="7" s="1"/>
  <c r="B57" i="7"/>
  <c r="M57" i="7"/>
  <c r="K57" i="7"/>
  <c r="I57" i="7"/>
  <c r="G57" i="7"/>
  <c r="E57" i="7"/>
  <c r="C57" i="7"/>
  <c r="A57" i="7"/>
  <c r="L56" i="7"/>
  <c r="U56" i="7" s="1"/>
  <c r="AA56" i="7" s="1"/>
  <c r="J56" i="7"/>
  <c r="H56" i="7"/>
  <c r="S56" i="7" s="1"/>
  <c r="Y56" i="7" s="1"/>
  <c r="F56" i="7"/>
  <c r="R56" i="7" s="1"/>
  <c r="X56" i="7" s="1"/>
  <c r="B56" i="7"/>
  <c r="M56" i="7"/>
  <c r="K56" i="7"/>
  <c r="I56" i="7"/>
  <c r="G56" i="7"/>
  <c r="E56" i="7"/>
  <c r="C56" i="7"/>
  <c r="A56" i="7"/>
  <c r="L55" i="7"/>
  <c r="J55" i="7"/>
  <c r="H55" i="7"/>
  <c r="S55" i="7" s="1"/>
  <c r="Y55" i="7" s="1"/>
  <c r="F55" i="7"/>
  <c r="R55" i="7" s="1"/>
  <c r="X55" i="7" s="1"/>
  <c r="B55" i="7"/>
  <c r="P55" i="7" s="1"/>
  <c r="V55" i="7" s="1"/>
  <c r="M55" i="7"/>
  <c r="K55" i="7"/>
  <c r="I55" i="7"/>
  <c r="G55" i="7"/>
  <c r="E55" i="7"/>
  <c r="C55" i="7"/>
  <c r="A55" i="7"/>
  <c r="L54" i="7"/>
  <c r="J54" i="7"/>
  <c r="T54" i="7" s="1"/>
  <c r="Z54" i="7" s="1"/>
  <c r="H54" i="7"/>
  <c r="S54" i="7" s="1"/>
  <c r="Y54" i="7" s="1"/>
  <c r="F54" i="7"/>
  <c r="B54" i="7"/>
  <c r="M54" i="7"/>
  <c r="K54" i="7"/>
  <c r="I54" i="7"/>
  <c r="G54" i="7"/>
  <c r="E54" i="7"/>
  <c r="C54" i="7"/>
  <c r="A54" i="7"/>
  <c r="L53" i="7"/>
  <c r="J53" i="7"/>
  <c r="H53" i="7"/>
  <c r="S53" i="7" s="1"/>
  <c r="Y53" i="7" s="1"/>
  <c r="F53" i="7"/>
  <c r="R53" i="7" s="1"/>
  <c r="X53" i="7" s="1"/>
  <c r="B53" i="7"/>
  <c r="M53" i="7"/>
  <c r="K53" i="7"/>
  <c r="I53" i="7"/>
  <c r="G53" i="7"/>
  <c r="E53" i="7"/>
  <c r="C53" i="7"/>
  <c r="A53" i="7"/>
  <c r="D52" i="7"/>
  <c r="O52" i="7"/>
  <c r="L52" i="7"/>
  <c r="J52" i="7"/>
  <c r="H52" i="7"/>
  <c r="F52" i="7"/>
  <c r="B52" i="7"/>
  <c r="M52" i="7"/>
  <c r="K52" i="7"/>
  <c r="I52" i="7"/>
  <c r="G52" i="7"/>
  <c r="E52" i="7"/>
  <c r="C52" i="7"/>
  <c r="A52" i="7"/>
  <c r="D51" i="7"/>
  <c r="O51" i="7"/>
  <c r="L51" i="7"/>
  <c r="J51" i="7"/>
  <c r="H51" i="7"/>
  <c r="F51" i="7"/>
  <c r="B51" i="7"/>
  <c r="M51" i="7"/>
  <c r="K51" i="7"/>
  <c r="I51" i="7"/>
  <c r="G51" i="7"/>
  <c r="E51" i="7"/>
  <c r="C51" i="7"/>
  <c r="A51" i="7"/>
  <c r="L50" i="7"/>
  <c r="U50" i="7"/>
  <c r="AA50" i="7" s="1"/>
  <c r="J50" i="7"/>
  <c r="H50" i="7"/>
  <c r="F50" i="7"/>
  <c r="B50" i="7"/>
  <c r="P50" i="7" s="1"/>
  <c r="V50" i="7" s="1"/>
  <c r="M50" i="7"/>
  <c r="K50" i="7"/>
  <c r="I50" i="7"/>
  <c r="G50" i="7"/>
  <c r="E50" i="7"/>
  <c r="C50" i="7"/>
  <c r="A50" i="7"/>
  <c r="L49" i="7"/>
  <c r="J49" i="7"/>
  <c r="H49" i="7"/>
  <c r="F49" i="7"/>
  <c r="B49" i="7"/>
  <c r="M49" i="7"/>
  <c r="K49" i="7"/>
  <c r="I49" i="7"/>
  <c r="G49" i="7"/>
  <c r="E49" i="7"/>
  <c r="C49" i="7"/>
  <c r="A49" i="7"/>
  <c r="L48" i="7"/>
  <c r="J48" i="7"/>
  <c r="H48" i="7"/>
  <c r="F48" i="7"/>
  <c r="B48" i="7"/>
  <c r="P48" i="7" s="1"/>
  <c r="V48" i="7" s="1"/>
  <c r="M48" i="7"/>
  <c r="K48" i="7"/>
  <c r="I48" i="7"/>
  <c r="G48" i="7"/>
  <c r="E48" i="7"/>
  <c r="C48" i="7"/>
  <c r="A48" i="7"/>
  <c r="L47" i="7"/>
  <c r="J47" i="7"/>
  <c r="H47" i="7"/>
  <c r="F47" i="7"/>
  <c r="R47" i="7" s="1"/>
  <c r="X47" i="7" s="1"/>
  <c r="B47" i="7"/>
  <c r="M47" i="7"/>
  <c r="K47" i="7"/>
  <c r="I47" i="7"/>
  <c r="G47" i="7"/>
  <c r="E47" i="7"/>
  <c r="C47" i="7"/>
  <c r="A47" i="7"/>
  <c r="L36" i="7"/>
  <c r="U36" i="7"/>
  <c r="AA36" i="7" s="1"/>
  <c r="J36" i="7"/>
  <c r="H36" i="7"/>
  <c r="F36" i="7"/>
  <c r="B36" i="7"/>
  <c r="M36" i="7"/>
  <c r="K36" i="7"/>
  <c r="I36" i="7"/>
  <c r="G36" i="7"/>
  <c r="E36" i="7"/>
  <c r="C36" i="7"/>
  <c r="A36" i="7"/>
  <c r="L35" i="7"/>
  <c r="J35" i="7"/>
  <c r="T35" i="7"/>
  <c r="Z35" i="7" s="1"/>
  <c r="H35" i="7"/>
  <c r="S35" i="7"/>
  <c r="Y35" i="7" s="1"/>
  <c r="F35" i="7"/>
  <c r="W35" i="7"/>
  <c r="B35" i="7"/>
  <c r="P35" i="7" s="1"/>
  <c r="V35" i="7" s="1"/>
  <c r="M35" i="7"/>
  <c r="K35" i="7"/>
  <c r="I35" i="7"/>
  <c r="G35" i="7"/>
  <c r="E35" i="7"/>
  <c r="C35" i="7"/>
  <c r="A35" i="7"/>
  <c r="L34" i="7"/>
  <c r="J34" i="7"/>
  <c r="H34" i="7"/>
  <c r="S34" i="7" s="1"/>
  <c r="Y34" i="7" s="1"/>
  <c r="F34" i="7"/>
  <c r="B34" i="7"/>
  <c r="M34" i="7"/>
  <c r="K34" i="7"/>
  <c r="I34" i="7"/>
  <c r="G34" i="7"/>
  <c r="E34" i="7"/>
  <c r="C34" i="7"/>
  <c r="A34" i="7"/>
  <c r="D33" i="7"/>
  <c r="Q33" i="7" s="1"/>
  <c r="O33" i="7"/>
  <c r="L33" i="7"/>
  <c r="J33" i="7"/>
  <c r="H33" i="7"/>
  <c r="S33" i="7" s="1"/>
  <c r="Y33" i="7" s="1"/>
  <c r="F33" i="7"/>
  <c r="B33" i="7"/>
  <c r="P33" i="7" s="1"/>
  <c r="V33" i="7" s="1"/>
  <c r="M33" i="7"/>
  <c r="K33" i="7"/>
  <c r="I33" i="7"/>
  <c r="G33" i="7"/>
  <c r="E33" i="7"/>
  <c r="C33" i="7"/>
  <c r="A33" i="7"/>
  <c r="L32" i="7"/>
  <c r="J32" i="7"/>
  <c r="H32" i="7"/>
  <c r="F32" i="7"/>
  <c r="B32" i="7"/>
  <c r="M32" i="7"/>
  <c r="K32" i="7"/>
  <c r="I32" i="7"/>
  <c r="G32" i="7"/>
  <c r="E32" i="7"/>
  <c r="C32" i="7"/>
  <c r="A32" i="7"/>
  <c r="W4" i="7"/>
  <c r="L31" i="7"/>
  <c r="U31" i="7" s="1"/>
  <c r="AA31" i="7" s="1"/>
  <c r="J31" i="7"/>
  <c r="H31" i="7"/>
  <c r="F31" i="7"/>
  <c r="B31" i="7"/>
  <c r="M31" i="7"/>
  <c r="K31" i="7"/>
  <c r="I31" i="7"/>
  <c r="G31" i="7"/>
  <c r="E31" i="7"/>
  <c r="C31" i="7"/>
  <c r="A31" i="7"/>
  <c r="L30" i="7"/>
  <c r="J30" i="7"/>
  <c r="H30" i="7"/>
  <c r="S30" i="7" s="1"/>
  <c r="Y30" i="7" s="1"/>
  <c r="F30" i="7"/>
  <c r="B30" i="7"/>
  <c r="M30" i="7"/>
  <c r="K30" i="7"/>
  <c r="I30" i="7"/>
  <c r="G30" i="7"/>
  <c r="E30" i="7"/>
  <c r="C30" i="7"/>
  <c r="A30" i="7"/>
  <c r="L29" i="7"/>
  <c r="U29" i="7" s="1"/>
  <c r="AA29" i="7" s="1"/>
  <c r="J29" i="7"/>
  <c r="T29" i="7" s="1"/>
  <c r="Z29" i="7" s="1"/>
  <c r="H29" i="7"/>
  <c r="S29" i="7"/>
  <c r="Y29" i="7" s="1"/>
  <c r="F29" i="7"/>
  <c r="B29" i="7"/>
  <c r="P29" i="7" s="1"/>
  <c r="V29" i="7" s="1"/>
  <c r="M29" i="7"/>
  <c r="K29" i="7"/>
  <c r="I29" i="7"/>
  <c r="G29" i="7"/>
  <c r="E29" i="7"/>
  <c r="C29" i="7"/>
  <c r="A29" i="7"/>
  <c r="D28" i="7"/>
  <c r="O28" i="7"/>
  <c r="L28" i="7"/>
  <c r="J28" i="7"/>
  <c r="H28" i="7"/>
  <c r="F28" i="7"/>
  <c r="B28" i="7"/>
  <c r="M28" i="7"/>
  <c r="K28" i="7"/>
  <c r="I28" i="7"/>
  <c r="G28" i="7"/>
  <c r="E28" i="7"/>
  <c r="C28" i="7"/>
  <c r="A28" i="7"/>
  <c r="L27" i="7"/>
  <c r="U27" i="7" s="1"/>
  <c r="AA27" i="7" s="1"/>
  <c r="J27" i="7"/>
  <c r="H27" i="7"/>
  <c r="F27" i="7"/>
  <c r="R27" i="7" s="1"/>
  <c r="X27" i="7" s="1"/>
  <c r="B27" i="7"/>
  <c r="M27" i="7"/>
  <c r="K27" i="7"/>
  <c r="I27" i="7"/>
  <c r="G27" i="7"/>
  <c r="E27" i="7"/>
  <c r="C27" i="7"/>
  <c r="A27" i="7"/>
  <c r="L26" i="7"/>
  <c r="J26" i="7"/>
  <c r="H26" i="7"/>
  <c r="F26" i="7"/>
  <c r="R26" i="7" s="1"/>
  <c r="X26" i="7" s="1"/>
  <c r="B26" i="7"/>
  <c r="P26" i="7"/>
  <c r="V26" i="7" s="1"/>
  <c r="M26" i="7"/>
  <c r="K26" i="7"/>
  <c r="I26" i="7"/>
  <c r="G26" i="7"/>
  <c r="E26" i="7"/>
  <c r="C26" i="7"/>
  <c r="A26" i="7"/>
  <c r="L25" i="7"/>
  <c r="J25" i="7"/>
  <c r="T25" i="7" s="1"/>
  <c r="Z25" i="7" s="1"/>
  <c r="H25" i="7"/>
  <c r="F25" i="7"/>
  <c r="B25" i="7"/>
  <c r="M25" i="7"/>
  <c r="K25" i="7"/>
  <c r="I25" i="7"/>
  <c r="G25" i="7"/>
  <c r="E25" i="7"/>
  <c r="C25" i="7"/>
  <c r="A25" i="7"/>
  <c r="D24" i="7"/>
  <c r="O24" i="7"/>
  <c r="L24" i="7"/>
  <c r="U24" i="7" s="1"/>
  <c r="AA24" i="7" s="1"/>
  <c r="J24" i="7"/>
  <c r="H24" i="7"/>
  <c r="F24" i="7"/>
  <c r="B24" i="7"/>
  <c r="M24" i="7"/>
  <c r="K24" i="7"/>
  <c r="I24" i="7"/>
  <c r="G24" i="7"/>
  <c r="E24" i="7"/>
  <c r="C24" i="7"/>
  <c r="A24" i="7"/>
  <c r="L23" i="7"/>
  <c r="U23" i="7" s="1"/>
  <c r="AA23" i="7" s="1"/>
  <c r="J23" i="7"/>
  <c r="T23" i="7"/>
  <c r="Z23" i="7" s="1"/>
  <c r="H23" i="7"/>
  <c r="F23" i="7"/>
  <c r="R23" i="7" s="1"/>
  <c r="X23" i="7" s="1"/>
  <c r="B23" i="7"/>
  <c r="P23" i="7" s="1"/>
  <c r="V23" i="7" s="1"/>
  <c r="M23" i="7"/>
  <c r="K23" i="7"/>
  <c r="I23" i="7"/>
  <c r="G23" i="7"/>
  <c r="E23" i="7"/>
  <c r="C23" i="7"/>
  <c r="A23" i="7"/>
  <c r="L22" i="7"/>
  <c r="U22" i="7" s="1"/>
  <c r="AA22" i="7" s="1"/>
  <c r="J22" i="7"/>
  <c r="H22" i="7"/>
  <c r="F22" i="7"/>
  <c r="B22" i="7"/>
  <c r="M22" i="7"/>
  <c r="K22" i="7"/>
  <c r="I22" i="7"/>
  <c r="G22" i="7"/>
  <c r="E22" i="7"/>
  <c r="C22" i="7"/>
  <c r="A22" i="7"/>
  <c r="L21" i="7"/>
  <c r="J21" i="7"/>
  <c r="H21" i="7"/>
  <c r="F21" i="7"/>
  <c r="B21" i="7"/>
  <c r="P21" i="7" s="1"/>
  <c r="V21" i="7" s="1"/>
  <c r="M21" i="7"/>
  <c r="K21" i="7"/>
  <c r="I21" i="7"/>
  <c r="G21" i="7"/>
  <c r="E21" i="7"/>
  <c r="C21" i="7"/>
  <c r="A21" i="7"/>
  <c r="L20" i="7"/>
  <c r="U20" i="7" s="1"/>
  <c r="AA20" i="7" s="1"/>
  <c r="J20" i="7"/>
  <c r="T20" i="7" s="1"/>
  <c r="Z20" i="7" s="1"/>
  <c r="H20" i="7"/>
  <c r="S20" i="7" s="1"/>
  <c r="Y20" i="7" s="1"/>
  <c r="F20" i="7"/>
  <c r="B20" i="7"/>
  <c r="M20" i="7"/>
  <c r="K20" i="7"/>
  <c r="I20" i="7"/>
  <c r="G20" i="7"/>
  <c r="E20" i="7"/>
  <c r="C20" i="7"/>
  <c r="A20" i="7"/>
  <c r="D19" i="7"/>
  <c r="O19" i="7"/>
  <c r="L19" i="7"/>
  <c r="J19" i="7"/>
  <c r="H19" i="7"/>
  <c r="S19" i="7" s="1"/>
  <c r="Y19" i="7" s="1"/>
  <c r="F19" i="7"/>
  <c r="B19" i="7"/>
  <c r="M19" i="7"/>
  <c r="K19" i="7"/>
  <c r="I19" i="7"/>
  <c r="G19" i="7"/>
  <c r="E19" i="7"/>
  <c r="C19" i="7"/>
  <c r="A19" i="7"/>
  <c r="L18" i="7"/>
  <c r="J18" i="7"/>
  <c r="T18" i="7" s="1"/>
  <c r="Z18" i="7" s="1"/>
  <c r="H18" i="7"/>
  <c r="F18" i="7"/>
  <c r="B18" i="7"/>
  <c r="M18" i="7"/>
  <c r="K18" i="7"/>
  <c r="I18" i="7"/>
  <c r="G18" i="7"/>
  <c r="E18" i="7"/>
  <c r="C18" i="7"/>
  <c r="A18" i="7"/>
  <c r="L17" i="7"/>
  <c r="J17" i="7"/>
  <c r="T17" i="7" s="1"/>
  <c r="Z17" i="7" s="1"/>
  <c r="H17" i="7"/>
  <c r="S17" i="7" s="1"/>
  <c r="Y17" i="7" s="1"/>
  <c r="F17" i="7"/>
  <c r="B17" i="7"/>
  <c r="P17" i="7"/>
  <c r="V17" i="7" s="1"/>
  <c r="M17" i="7"/>
  <c r="K17" i="7"/>
  <c r="I17" i="7"/>
  <c r="G17" i="7"/>
  <c r="E17" i="7"/>
  <c r="C17" i="7"/>
  <c r="A17" i="7"/>
  <c r="L16" i="7"/>
  <c r="U16" i="7" s="1"/>
  <c r="AA16" i="7" s="1"/>
  <c r="J16" i="7"/>
  <c r="H16" i="7"/>
  <c r="F16" i="7"/>
  <c r="B16" i="7"/>
  <c r="P16" i="7" s="1"/>
  <c r="V16" i="7" s="1"/>
  <c r="M16" i="7"/>
  <c r="K16" i="7"/>
  <c r="I16" i="7"/>
  <c r="G16" i="7"/>
  <c r="E16" i="7"/>
  <c r="C16" i="7"/>
  <c r="A16" i="7"/>
  <c r="AH15" i="7"/>
  <c r="L15" i="7"/>
  <c r="J15" i="7"/>
  <c r="H15" i="7"/>
  <c r="S15" i="7" s="1"/>
  <c r="Y15" i="7" s="1"/>
  <c r="F15" i="7"/>
  <c r="R15" i="7" s="1"/>
  <c r="X15" i="7" s="1"/>
  <c r="B15" i="7"/>
  <c r="M15" i="7"/>
  <c r="K15" i="7"/>
  <c r="I15" i="7"/>
  <c r="G15" i="7"/>
  <c r="E15" i="7"/>
  <c r="C15" i="7"/>
  <c r="A15" i="7"/>
  <c r="AH14" i="7"/>
  <c r="L14" i="7"/>
  <c r="U14" i="7"/>
  <c r="AA14" i="7" s="1"/>
  <c r="J14" i="7"/>
  <c r="T14" i="7"/>
  <c r="Z14" i="7" s="1"/>
  <c r="H14" i="7"/>
  <c r="S14" i="7" s="1"/>
  <c r="Y14" i="7" s="1"/>
  <c r="F14" i="7"/>
  <c r="R14" i="7" s="1"/>
  <c r="X14" i="7" s="1"/>
  <c r="B14" i="7"/>
  <c r="P14" i="7" s="1"/>
  <c r="V14" i="7" s="1"/>
  <c r="M14" i="7"/>
  <c r="K14" i="7"/>
  <c r="I14" i="7"/>
  <c r="G14" i="7"/>
  <c r="E14" i="7"/>
  <c r="C14" i="7"/>
  <c r="A14" i="7"/>
  <c r="AH13" i="7"/>
  <c r="L13" i="7"/>
  <c r="J13" i="7"/>
  <c r="H13" i="7"/>
  <c r="S13" i="7" s="1"/>
  <c r="Y13" i="7" s="1"/>
  <c r="F13" i="7"/>
  <c r="R13" i="7" s="1"/>
  <c r="X13" i="7" s="1"/>
  <c r="B13" i="7"/>
  <c r="M13" i="7"/>
  <c r="K13" i="7"/>
  <c r="I13" i="7"/>
  <c r="G13" i="7"/>
  <c r="E13" i="7"/>
  <c r="C13" i="7"/>
  <c r="A13" i="7"/>
  <c r="D12" i="7"/>
  <c r="O12" i="7"/>
  <c r="L12" i="7"/>
  <c r="J12" i="7"/>
  <c r="T12" i="7" s="1"/>
  <c r="Z12" i="7" s="1"/>
  <c r="H12" i="7"/>
  <c r="S12" i="7" s="1"/>
  <c r="Y12" i="7" s="1"/>
  <c r="F12" i="7"/>
  <c r="B12" i="7"/>
  <c r="P12" i="7" s="1"/>
  <c r="V12" i="7" s="1"/>
  <c r="M12" i="7"/>
  <c r="K12" i="7"/>
  <c r="I12" i="7"/>
  <c r="G12" i="7"/>
  <c r="E12" i="7"/>
  <c r="C12" i="7"/>
  <c r="A12" i="7"/>
  <c r="L11" i="7"/>
  <c r="J11" i="7"/>
  <c r="H11" i="7"/>
  <c r="F11" i="7"/>
  <c r="B11" i="7"/>
  <c r="M11" i="7"/>
  <c r="K11" i="7"/>
  <c r="I11" i="7"/>
  <c r="G11" i="7"/>
  <c r="E11" i="7"/>
  <c r="C11" i="7"/>
  <c r="A11" i="7"/>
  <c r="L10" i="7"/>
  <c r="J10" i="7"/>
  <c r="T10" i="7" s="1"/>
  <c r="Z10" i="7" s="1"/>
  <c r="H10" i="7"/>
  <c r="F10" i="7"/>
  <c r="B10" i="7"/>
  <c r="M10" i="7"/>
  <c r="K10" i="7"/>
  <c r="I10" i="7"/>
  <c r="G10" i="7"/>
  <c r="E10" i="7"/>
  <c r="C10" i="7"/>
  <c r="A10" i="7"/>
  <c r="L9" i="7"/>
  <c r="U9" i="7" s="1"/>
  <c r="AA9" i="7" s="1"/>
  <c r="J9" i="7"/>
  <c r="H9" i="7"/>
  <c r="F9" i="7"/>
  <c r="B9" i="7"/>
  <c r="M9" i="7"/>
  <c r="K9" i="7"/>
  <c r="I9" i="7"/>
  <c r="G9" i="7"/>
  <c r="E9" i="7"/>
  <c r="C9" i="7"/>
  <c r="A9" i="7"/>
  <c r="L8" i="7"/>
  <c r="U8" i="7" s="1"/>
  <c r="AA8" i="7" s="1"/>
  <c r="J8" i="7"/>
  <c r="T8" i="7" s="1"/>
  <c r="Z8" i="7" s="1"/>
  <c r="H8" i="7"/>
  <c r="S8" i="7" s="1"/>
  <c r="Y8" i="7" s="1"/>
  <c r="F8" i="7"/>
  <c r="R8" i="7"/>
  <c r="X8" i="7" s="1"/>
  <c r="B8" i="7"/>
  <c r="M8" i="7"/>
  <c r="K8" i="7"/>
  <c r="I8" i="7"/>
  <c r="G8" i="7"/>
  <c r="E8" i="7"/>
  <c r="C8" i="7"/>
  <c r="A8" i="7"/>
  <c r="L7" i="7"/>
  <c r="J7" i="7"/>
  <c r="T7" i="7" s="1"/>
  <c r="Z7" i="7" s="1"/>
  <c r="H7" i="7"/>
  <c r="F7" i="7"/>
  <c r="B7" i="7"/>
  <c r="P7" i="7" s="1"/>
  <c r="V7" i="7" s="1"/>
  <c r="M7" i="7"/>
  <c r="K7" i="7"/>
  <c r="I7" i="7"/>
  <c r="G7" i="7"/>
  <c r="E7" i="7"/>
  <c r="C7" i="7"/>
  <c r="A7" i="7"/>
  <c r="V42" i="3"/>
  <c r="G42" i="3"/>
  <c r="O42" i="3" s="1"/>
  <c r="I42" i="3"/>
  <c r="F42" i="3"/>
  <c r="N42" i="3"/>
  <c r="E42" i="3"/>
  <c r="M42" i="3"/>
  <c r="D42" i="3"/>
  <c r="L42" i="3" s="1"/>
  <c r="C42" i="3"/>
  <c r="C25" i="3"/>
  <c r="I25" i="3"/>
  <c r="K25" i="3"/>
  <c r="C26" i="3"/>
  <c r="I26" i="3"/>
  <c r="K26" i="3"/>
  <c r="B42" i="3"/>
  <c r="J42" i="3"/>
  <c r="A42" i="3"/>
  <c r="V41" i="3"/>
  <c r="G41" i="3"/>
  <c r="O41" i="3" s="1"/>
  <c r="I41" i="3"/>
  <c r="F41" i="3"/>
  <c r="N41" i="3" s="1"/>
  <c r="E41" i="3"/>
  <c r="M41" i="3"/>
  <c r="D41" i="3"/>
  <c r="L41" i="3"/>
  <c r="C41" i="3"/>
  <c r="B41" i="3"/>
  <c r="J41" i="3" s="1"/>
  <c r="A41" i="3"/>
  <c r="V40" i="3"/>
  <c r="G40" i="3"/>
  <c r="I40" i="3"/>
  <c r="M40" i="3" s="1"/>
  <c r="O40" i="3"/>
  <c r="F40" i="3"/>
  <c r="N40" i="3" s="1"/>
  <c r="E40" i="3"/>
  <c r="D40" i="3"/>
  <c r="L40" i="3" s="1"/>
  <c r="C40" i="3"/>
  <c r="B40" i="3"/>
  <c r="J40" i="3" s="1"/>
  <c r="A40" i="3"/>
  <c r="V39" i="3"/>
  <c r="G39" i="3"/>
  <c r="O39" i="3" s="1"/>
  <c r="I39" i="3"/>
  <c r="F39" i="3"/>
  <c r="E39" i="3"/>
  <c r="D39" i="3"/>
  <c r="L39" i="3"/>
  <c r="C39" i="3"/>
  <c r="B39" i="3"/>
  <c r="J39" i="3" s="1"/>
  <c r="A39" i="3"/>
  <c r="V36" i="3"/>
  <c r="G36" i="3"/>
  <c r="I36" i="3"/>
  <c r="L36" i="3" s="1"/>
  <c r="O36" i="3"/>
  <c r="F36" i="3"/>
  <c r="N36" i="3"/>
  <c r="E36" i="3"/>
  <c r="D36" i="3"/>
  <c r="C36" i="3"/>
  <c r="B36" i="3"/>
  <c r="J36" i="3"/>
  <c r="A36" i="3"/>
  <c r="V35" i="3"/>
  <c r="G35" i="3"/>
  <c r="I35" i="3"/>
  <c r="O35" i="3"/>
  <c r="F35" i="3"/>
  <c r="N35" i="3"/>
  <c r="E35" i="3"/>
  <c r="M35" i="3" s="1"/>
  <c r="D35" i="3"/>
  <c r="L35" i="3" s="1"/>
  <c r="C35" i="3"/>
  <c r="B35" i="3"/>
  <c r="J35" i="3"/>
  <c r="A35" i="3"/>
  <c r="V34" i="3"/>
  <c r="G34" i="3"/>
  <c r="I34" i="3"/>
  <c r="O34" i="3"/>
  <c r="F34" i="3"/>
  <c r="N34" i="3" s="1"/>
  <c r="E34" i="3"/>
  <c r="M34" i="3"/>
  <c r="D34" i="3"/>
  <c r="L34" i="3" s="1"/>
  <c r="C34" i="3"/>
  <c r="B34" i="3"/>
  <c r="J34" i="3"/>
  <c r="A34" i="3"/>
  <c r="V33" i="3"/>
  <c r="G33" i="3"/>
  <c r="O33" i="3" s="1"/>
  <c r="I33" i="3"/>
  <c r="F33" i="3"/>
  <c r="N33" i="3"/>
  <c r="E33" i="3"/>
  <c r="M33" i="3"/>
  <c r="D33" i="3"/>
  <c r="L33" i="3" s="1"/>
  <c r="C33" i="3"/>
  <c r="B33" i="3"/>
  <c r="J33" i="3"/>
  <c r="A33" i="3"/>
  <c r="V32" i="3"/>
  <c r="G32" i="3"/>
  <c r="O32" i="3" s="1"/>
  <c r="I32" i="3"/>
  <c r="N32" i="3" s="1"/>
  <c r="F32" i="3"/>
  <c r="E32" i="3"/>
  <c r="M32" i="3"/>
  <c r="D32" i="3"/>
  <c r="L32" i="3"/>
  <c r="C32" i="3"/>
  <c r="B32" i="3"/>
  <c r="A32" i="3"/>
  <c r="V31" i="3"/>
  <c r="G31" i="3"/>
  <c r="I31" i="3"/>
  <c r="F31" i="3"/>
  <c r="E31" i="3"/>
  <c r="M31" i="3"/>
  <c r="D31" i="3"/>
  <c r="L31" i="3"/>
  <c r="C31" i="3"/>
  <c r="B31" i="3"/>
  <c r="A31" i="3"/>
  <c r="BD30" i="3"/>
  <c r="V30" i="3"/>
  <c r="G30" i="3"/>
  <c r="I30" i="3"/>
  <c r="M30" i="3" s="1"/>
  <c r="F30" i="3"/>
  <c r="N30" i="3" s="1"/>
  <c r="E30" i="3"/>
  <c r="D30" i="3"/>
  <c r="L30" i="3" s="1"/>
  <c r="C30" i="3"/>
  <c r="B30" i="3"/>
  <c r="A30" i="3"/>
  <c r="V29" i="3"/>
  <c r="G29" i="3"/>
  <c r="I29" i="3"/>
  <c r="M29" i="3" s="1"/>
  <c r="O29" i="3"/>
  <c r="F29" i="3"/>
  <c r="N29" i="3" s="1"/>
  <c r="E29" i="3"/>
  <c r="D29" i="3"/>
  <c r="L29" i="3"/>
  <c r="C29" i="3"/>
  <c r="B29" i="3"/>
  <c r="J29" i="3" s="1"/>
  <c r="A29" i="3"/>
  <c r="G28" i="3"/>
  <c r="I28" i="3"/>
  <c r="L28" i="3" s="1"/>
  <c r="O28" i="3"/>
  <c r="F28" i="3"/>
  <c r="N28" i="3"/>
  <c r="E28" i="3"/>
  <c r="D28" i="3"/>
  <c r="C28" i="3"/>
  <c r="B28" i="3"/>
  <c r="J28" i="3"/>
  <c r="A28" i="3"/>
  <c r="G27" i="3"/>
  <c r="I27" i="3"/>
  <c r="O27" i="3"/>
  <c r="F27" i="3"/>
  <c r="N27" i="3" s="1"/>
  <c r="E27" i="3"/>
  <c r="M27" i="3"/>
  <c r="D27" i="3"/>
  <c r="L27" i="3" s="1"/>
  <c r="C27" i="3"/>
  <c r="B27" i="3"/>
  <c r="J27" i="3" s="1"/>
  <c r="A27" i="3"/>
  <c r="W26" i="3"/>
  <c r="V26" i="3"/>
  <c r="G26" i="3"/>
  <c r="O26" i="3" s="1"/>
  <c r="F26" i="3"/>
  <c r="N26" i="3"/>
  <c r="E26" i="3"/>
  <c r="M26" i="3" s="1"/>
  <c r="D26" i="3"/>
  <c r="L26" i="3" s="1"/>
  <c r="B26" i="3"/>
  <c r="J26" i="3" s="1"/>
  <c r="A26" i="3"/>
  <c r="W25" i="3"/>
  <c r="V25" i="3"/>
  <c r="G25" i="3"/>
  <c r="O25" i="3" s="1"/>
  <c r="F25" i="3"/>
  <c r="N25" i="3" s="1"/>
  <c r="E25" i="3"/>
  <c r="M25" i="3"/>
  <c r="D25" i="3"/>
  <c r="L25" i="3"/>
  <c r="B25" i="3"/>
  <c r="J25" i="3"/>
  <c r="A25" i="3"/>
  <c r="C24" i="3"/>
  <c r="I24" i="3"/>
  <c r="K24" i="3"/>
  <c r="W24" i="3"/>
  <c r="V24" i="3"/>
  <c r="G24" i="3"/>
  <c r="O24" i="3"/>
  <c r="F24" i="3"/>
  <c r="N24" i="3" s="1"/>
  <c r="E24" i="3"/>
  <c r="M24" i="3"/>
  <c r="D24" i="3"/>
  <c r="L24" i="3"/>
  <c r="B24" i="3"/>
  <c r="J24" i="3"/>
  <c r="A24" i="3"/>
  <c r="G21" i="3"/>
  <c r="I21" i="3"/>
  <c r="O21" i="3"/>
  <c r="F21" i="3"/>
  <c r="N21" i="3"/>
  <c r="E21" i="3"/>
  <c r="M21" i="3"/>
  <c r="D21" i="3"/>
  <c r="L21" i="3" s="1"/>
  <c r="C21" i="3"/>
  <c r="B21" i="3"/>
  <c r="J21" i="3"/>
  <c r="A21" i="3"/>
  <c r="G20" i="3"/>
  <c r="O20" i="3" s="1"/>
  <c r="I20" i="3"/>
  <c r="N20" i="3" s="1"/>
  <c r="F20" i="3"/>
  <c r="E20" i="3"/>
  <c r="M20" i="3" s="1"/>
  <c r="D20" i="3"/>
  <c r="L20" i="3"/>
  <c r="C20" i="3"/>
  <c r="B20" i="3"/>
  <c r="A20" i="3"/>
  <c r="G19" i="3"/>
  <c r="O19" i="3" s="1"/>
  <c r="I19" i="3"/>
  <c r="M19" i="3" s="1"/>
  <c r="F19" i="3"/>
  <c r="E19" i="3"/>
  <c r="D19" i="3"/>
  <c r="C19" i="3"/>
  <c r="B19" i="3"/>
  <c r="J19" i="3" s="1"/>
  <c r="A19" i="3"/>
  <c r="G18" i="3"/>
  <c r="I18" i="3"/>
  <c r="L18" i="3" s="1"/>
  <c r="O18" i="3"/>
  <c r="F18" i="3"/>
  <c r="N18" i="3"/>
  <c r="E18" i="3"/>
  <c r="M18" i="3" s="1"/>
  <c r="D18" i="3"/>
  <c r="C18" i="3"/>
  <c r="B18" i="3"/>
  <c r="J18" i="3"/>
  <c r="A18" i="3"/>
  <c r="G17" i="3"/>
  <c r="I17" i="3"/>
  <c r="O17" i="3"/>
  <c r="F17" i="3"/>
  <c r="N17" i="3" s="1"/>
  <c r="E17" i="3"/>
  <c r="M17" i="3"/>
  <c r="D17" i="3"/>
  <c r="L17" i="3" s="1"/>
  <c r="C17" i="3"/>
  <c r="B17" i="3"/>
  <c r="J17" i="3"/>
  <c r="A17" i="3"/>
  <c r="G16" i="3"/>
  <c r="O16" i="3" s="1"/>
  <c r="I16" i="3"/>
  <c r="N16" i="3" s="1"/>
  <c r="F16" i="3"/>
  <c r="E16" i="3"/>
  <c r="M16" i="3"/>
  <c r="D16" i="3"/>
  <c r="L16" i="3"/>
  <c r="C16" i="3"/>
  <c r="B16" i="3"/>
  <c r="A16" i="3"/>
  <c r="G15" i="3"/>
  <c r="I15" i="3"/>
  <c r="M15" i="3" s="1"/>
  <c r="O15" i="3"/>
  <c r="F15" i="3"/>
  <c r="N15" i="3" s="1"/>
  <c r="E15" i="3"/>
  <c r="D15" i="3"/>
  <c r="L15" i="3" s="1"/>
  <c r="C15" i="3"/>
  <c r="B15" i="3"/>
  <c r="J15" i="3" s="1"/>
  <c r="A15" i="3"/>
  <c r="G14" i="3"/>
  <c r="I14" i="3"/>
  <c r="L14" i="3" s="1"/>
  <c r="F14" i="3"/>
  <c r="E14" i="3"/>
  <c r="D14" i="3"/>
  <c r="C14" i="3"/>
  <c r="B14" i="3"/>
  <c r="J14" i="3" s="1"/>
  <c r="A14" i="3"/>
  <c r="G13" i="3"/>
  <c r="I13" i="3"/>
  <c r="O13" i="3"/>
  <c r="F13" i="3"/>
  <c r="N13" i="3"/>
  <c r="E13" i="3"/>
  <c r="M13" i="3" s="1"/>
  <c r="D13" i="3"/>
  <c r="L13" i="3" s="1"/>
  <c r="C13" i="3"/>
  <c r="B13" i="3"/>
  <c r="J13" i="3"/>
  <c r="A13" i="3"/>
  <c r="G12" i="3"/>
  <c r="O12" i="3" s="1"/>
  <c r="I12" i="3"/>
  <c r="N12" i="3" s="1"/>
  <c r="F12" i="3"/>
  <c r="E12" i="3"/>
  <c r="M12" i="3"/>
  <c r="D12" i="3"/>
  <c r="L12" i="3"/>
  <c r="C12" i="3"/>
  <c r="B12" i="3"/>
  <c r="A12" i="3"/>
  <c r="G11" i="3"/>
  <c r="O11" i="3" s="1"/>
  <c r="I11" i="3"/>
  <c r="M11" i="3" s="1"/>
  <c r="F11" i="3"/>
  <c r="N11" i="3" s="1"/>
  <c r="E11" i="3"/>
  <c r="D11" i="3"/>
  <c r="L11" i="3"/>
  <c r="C11" i="3"/>
  <c r="B11" i="3"/>
  <c r="J11" i="3" s="1"/>
  <c r="A11" i="3"/>
  <c r="G10" i="3"/>
  <c r="I10" i="3"/>
  <c r="L10" i="3" s="1"/>
  <c r="O10" i="3"/>
  <c r="F10" i="3"/>
  <c r="N10" i="3"/>
  <c r="E10" i="3"/>
  <c r="D10" i="3"/>
  <c r="C10" i="3"/>
  <c r="B10" i="3"/>
  <c r="J10" i="3"/>
  <c r="A10" i="3"/>
  <c r="C9" i="3"/>
  <c r="I9" i="3"/>
  <c r="G9" i="3"/>
  <c r="O9" i="3" s="1"/>
  <c r="F9" i="3"/>
  <c r="N9" i="3" s="1"/>
  <c r="E9" i="3"/>
  <c r="M9" i="3" s="1"/>
  <c r="D9" i="3"/>
  <c r="L9" i="3"/>
  <c r="B9" i="3"/>
  <c r="J9" i="3" s="1"/>
  <c r="A9" i="3"/>
  <c r="C8" i="3"/>
  <c r="I8" i="3"/>
  <c r="G8" i="3"/>
  <c r="O8" i="3"/>
  <c r="F8" i="3"/>
  <c r="N8" i="3" s="1"/>
  <c r="E8" i="3"/>
  <c r="M8" i="3" s="1"/>
  <c r="D8" i="3"/>
  <c r="L8" i="3"/>
  <c r="B8" i="3"/>
  <c r="J8" i="3"/>
  <c r="A8" i="3"/>
  <c r="V110" i="2"/>
  <c r="G110" i="2"/>
  <c r="I110" i="2"/>
  <c r="L110" i="2" s="1"/>
  <c r="O110" i="2"/>
  <c r="F110" i="2"/>
  <c r="N110" i="2"/>
  <c r="E110" i="2"/>
  <c r="M110" i="2" s="1"/>
  <c r="D110" i="2"/>
  <c r="C110" i="2"/>
  <c r="C86" i="2"/>
  <c r="I86" i="2"/>
  <c r="K86" i="2"/>
  <c r="C87" i="2"/>
  <c r="K87" i="2" s="1"/>
  <c r="I87" i="2"/>
  <c r="C88" i="2"/>
  <c r="I88" i="2"/>
  <c r="N88" i="2" s="1"/>
  <c r="K88" i="2"/>
  <c r="K4" i="2" s="1"/>
  <c r="B110" i="2"/>
  <c r="J110" i="2" s="1"/>
  <c r="A110" i="2"/>
  <c r="V109" i="2"/>
  <c r="G109" i="2"/>
  <c r="I109" i="2"/>
  <c r="L109" i="2" s="1"/>
  <c r="O109" i="2"/>
  <c r="F109" i="2"/>
  <c r="E109" i="2"/>
  <c r="D109" i="2"/>
  <c r="C109" i="2"/>
  <c r="B109" i="2"/>
  <c r="J109" i="2" s="1"/>
  <c r="A109" i="2"/>
  <c r="V108" i="2"/>
  <c r="G108" i="2"/>
  <c r="I108" i="2"/>
  <c r="L108" i="2" s="1"/>
  <c r="F108" i="2"/>
  <c r="N108" i="2"/>
  <c r="E108" i="2"/>
  <c r="M108" i="2" s="1"/>
  <c r="D108" i="2"/>
  <c r="C108" i="2"/>
  <c r="B108" i="2"/>
  <c r="J108" i="2" s="1"/>
  <c r="A108" i="2"/>
  <c r="V107" i="2"/>
  <c r="G107" i="2"/>
  <c r="I107" i="2"/>
  <c r="O107" i="2"/>
  <c r="F107" i="2"/>
  <c r="N107" i="2"/>
  <c r="E107" i="2"/>
  <c r="M107" i="2" s="1"/>
  <c r="D107" i="2"/>
  <c r="L107" i="2" s="1"/>
  <c r="C107" i="2"/>
  <c r="B107" i="2"/>
  <c r="J107" i="2" s="1"/>
  <c r="A107" i="2"/>
  <c r="C105" i="2"/>
  <c r="I105" i="2"/>
  <c r="C33" i="2"/>
  <c r="I33" i="2"/>
  <c r="K33" i="2"/>
  <c r="W33" i="2" s="1"/>
  <c r="C34" i="2"/>
  <c r="K34" i="2" s="1"/>
  <c r="W34" i="2" s="1"/>
  <c r="I34" i="2"/>
  <c r="C35" i="2"/>
  <c r="K35" i="2" s="1"/>
  <c r="I35" i="2"/>
  <c r="V105" i="2"/>
  <c r="G105" i="2"/>
  <c r="O105" i="2" s="1"/>
  <c r="F105" i="2"/>
  <c r="N105" i="2"/>
  <c r="E105" i="2"/>
  <c r="M105" i="2"/>
  <c r="D105" i="2"/>
  <c r="L105" i="2"/>
  <c r="B105" i="2"/>
  <c r="J105" i="2" s="1"/>
  <c r="A105" i="2"/>
  <c r="C104" i="2"/>
  <c r="I104" i="2"/>
  <c r="V104" i="2"/>
  <c r="G104" i="2"/>
  <c r="O104" i="2" s="1"/>
  <c r="F104" i="2"/>
  <c r="N104" i="2" s="1"/>
  <c r="E104" i="2"/>
  <c r="M104" i="2" s="1"/>
  <c r="D104" i="2"/>
  <c r="L104" i="2" s="1"/>
  <c r="B104" i="2"/>
  <c r="J104" i="2" s="1"/>
  <c r="A104" i="2"/>
  <c r="V103" i="2"/>
  <c r="G103" i="2"/>
  <c r="O103" i="2" s="1"/>
  <c r="I103" i="2"/>
  <c r="F103" i="2"/>
  <c r="N103" i="2" s="1"/>
  <c r="E103" i="2"/>
  <c r="M103" i="2"/>
  <c r="D103" i="2"/>
  <c r="L103" i="2"/>
  <c r="C103" i="2"/>
  <c r="B103" i="2"/>
  <c r="J103" i="2" s="1"/>
  <c r="A103" i="2"/>
  <c r="V102" i="2"/>
  <c r="G102" i="2"/>
  <c r="O102" i="2" s="1"/>
  <c r="I102" i="2"/>
  <c r="L102" i="2" s="1"/>
  <c r="F102" i="2"/>
  <c r="E102" i="2"/>
  <c r="D102" i="2"/>
  <c r="C102" i="2"/>
  <c r="B102" i="2"/>
  <c r="J102" i="2" s="1"/>
  <c r="A102" i="2"/>
  <c r="V101" i="2"/>
  <c r="G101" i="2"/>
  <c r="I101" i="2"/>
  <c r="M101" i="2" s="1"/>
  <c r="O101" i="2"/>
  <c r="F101" i="2"/>
  <c r="N101" i="2" s="1"/>
  <c r="E101" i="2"/>
  <c r="D101" i="2"/>
  <c r="C101" i="2"/>
  <c r="B101" i="2"/>
  <c r="J101" i="2" s="1"/>
  <c r="A101" i="2"/>
  <c r="V100" i="2"/>
  <c r="G100" i="2"/>
  <c r="I100" i="2"/>
  <c r="O100" i="2"/>
  <c r="F100" i="2"/>
  <c r="N100" i="2"/>
  <c r="E100" i="2"/>
  <c r="M100" i="2" s="1"/>
  <c r="D100" i="2"/>
  <c r="L100" i="2" s="1"/>
  <c r="C100" i="2"/>
  <c r="B100" i="2"/>
  <c r="J100" i="2"/>
  <c r="A100" i="2"/>
  <c r="V99" i="2"/>
  <c r="G99" i="2"/>
  <c r="I99" i="2"/>
  <c r="O99" i="2"/>
  <c r="F99" i="2"/>
  <c r="N99" i="2"/>
  <c r="E99" i="2"/>
  <c r="M99" i="2" s="1"/>
  <c r="D99" i="2"/>
  <c r="L99" i="2"/>
  <c r="C99" i="2"/>
  <c r="B99" i="2"/>
  <c r="J99" i="2"/>
  <c r="A99" i="2"/>
  <c r="V98" i="2"/>
  <c r="G98" i="2"/>
  <c r="I98" i="2"/>
  <c r="O98" i="2"/>
  <c r="F98" i="2"/>
  <c r="N98" i="2"/>
  <c r="E98" i="2"/>
  <c r="M98" i="2"/>
  <c r="D98" i="2"/>
  <c r="L98" i="2" s="1"/>
  <c r="C98" i="2"/>
  <c r="B98" i="2"/>
  <c r="J98" i="2"/>
  <c r="A98" i="2"/>
  <c r="V97" i="2"/>
  <c r="G97" i="2"/>
  <c r="O97" i="2" s="1"/>
  <c r="I97" i="2"/>
  <c r="F97" i="2"/>
  <c r="N97" i="2"/>
  <c r="E97" i="2"/>
  <c r="M97" i="2"/>
  <c r="D97" i="2"/>
  <c r="L97" i="2" s="1"/>
  <c r="C97" i="2"/>
  <c r="B97" i="2"/>
  <c r="J97" i="2"/>
  <c r="A97" i="2"/>
  <c r="V96" i="2"/>
  <c r="G96" i="2"/>
  <c r="O96" i="2" s="1"/>
  <c r="I96" i="2"/>
  <c r="F96" i="2"/>
  <c r="N96" i="2"/>
  <c r="E96" i="2"/>
  <c r="M96" i="2"/>
  <c r="D96" i="2"/>
  <c r="L96" i="2"/>
  <c r="C96" i="2"/>
  <c r="B96" i="2"/>
  <c r="J96" i="2"/>
  <c r="A96" i="2"/>
  <c r="V95" i="2"/>
  <c r="G95" i="2"/>
  <c r="O95" i="2" s="1"/>
  <c r="I95" i="2"/>
  <c r="N95" i="2" s="1"/>
  <c r="F95" i="2"/>
  <c r="E95" i="2"/>
  <c r="D95" i="2"/>
  <c r="C95" i="2"/>
  <c r="K95" i="2" s="1"/>
  <c r="B95" i="2"/>
  <c r="A95" i="2"/>
  <c r="V94" i="2"/>
  <c r="G94" i="2"/>
  <c r="I94" i="2"/>
  <c r="L94" i="2" s="1"/>
  <c r="O94" i="2"/>
  <c r="F94" i="2"/>
  <c r="N94" i="2" s="1"/>
  <c r="E94" i="2"/>
  <c r="D94" i="2"/>
  <c r="C94" i="2"/>
  <c r="B94" i="2"/>
  <c r="J94" i="2" s="1"/>
  <c r="A94" i="2"/>
  <c r="V93" i="2"/>
  <c r="G93" i="2"/>
  <c r="I93" i="2"/>
  <c r="L93" i="2" s="1"/>
  <c r="O93" i="2"/>
  <c r="F93" i="2"/>
  <c r="N93" i="2" s="1"/>
  <c r="E93" i="2"/>
  <c r="D93" i="2"/>
  <c r="C93" i="2"/>
  <c r="B93" i="2"/>
  <c r="J93" i="2" s="1"/>
  <c r="A93" i="2"/>
  <c r="V92" i="2"/>
  <c r="G92" i="2"/>
  <c r="I92" i="2"/>
  <c r="O92" i="2"/>
  <c r="F92" i="2"/>
  <c r="N92" i="2"/>
  <c r="E92" i="2"/>
  <c r="M92" i="2" s="1"/>
  <c r="D92" i="2"/>
  <c r="L92" i="2" s="1"/>
  <c r="C92" i="2"/>
  <c r="B92" i="2"/>
  <c r="J92" i="2"/>
  <c r="A92" i="2"/>
  <c r="V91" i="2"/>
  <c r="G91" i="2"/>
  <c r="I91" i="2"/>
  <c r="O91" i="2"/>
  <c r="F91" i="2"/>
  <c r="N91" i="2"/>
  <c r="E91" i="2"/>
  <c r="M91" i="2" s="1"/>
  <c r="D91" i="2"/>
  <c r="L91" i="2"/>
  <c r="C91" i="2"/>
  <c r="B91" i="2"/>
  <c r="J91" i="2"/>
  <c r="A91" i="2"/>
  <c r="V90" i="2"/>
  <c r="G90" i="2"/>
  <c r="I90" i="2"/>
  <c r="O90" i="2" s="1"/>
  <c r="F90" i="2"/>
  <c r="N90" i="2"/>
  <c r="E90" i="2"/>
  <c r="M90" i="2"/>
  <c r="D90" i="2"/>
  <c r="L90" i="2" s="1"/>
  <c r="C90" i="2"/>
  <c r="K90" i="2" s="1"/>
  <c r="B90" i="2"/>
  <c r="J90" i="2"/>
  <c r="A90" i="2"/>
  <c r="V89" i="2"/>
  <c r="G89" i="2"/>
  <c r="O89" i="2" s="1"/>
  <c r="I89" i="2"/>
  <c r="F89" i="2"/>
  <c r="N89" i="2"/>
  <c r="E89" i="2"/>
  <c r="M89" i="2"/>
  <c r="D89" i="2"/>
  <c r="L89" i="2" s="1"/>
  <c r="C89" i="2"/>
  <c r="B89" i="2"/>
  <c r="J89" i="2"/>
  <c r="A89" i="2"/>
  <c r="W88" i="2"/>
  <c r="G88" i="2"/>
  <c r="O88" i="2" s="1"/>
  <c r="F88" i="2"/>
  <c r="E88" i="2"/>
  <c r="D88" i="2"/>
  <c r="L88" i="2"/>
  <c r="B88" i="2"/>
  <c r="J88" i="2" s="1"/>
  <c r="A88" i="2"/>
  <c r="W87" i="2"/>
  <c r="G87" i="2"/>
  <c r="O87" i="2"/>
  <c r="F87" i="2"/>
  <c r="N87" i="2"/>
  <c r="E87" i="2"/>
  <c r="M87" i="2" s="1"/>
  <c r="D87" i="2"/>
  <c r="L87" i="2"/>
  <c r="B87" i="2"/>
  <c r="J87" i="2"/>
  <c r="A87" i="2"/>
  <c r="W86" i="2"/>
  <c r="G86" i="2"/>
  <c r="O86" i="2" s="1"/>
  <c r="F86" i="2"/>
  <c r="N86" i="2"/>
  <c r="E86" i="2"/>
  <c r="M86" i="2"/>
  <c r="D86" i="2"/>
  <c r="L86" i="2"/>
  <c r="B86" i="2"/>
  <c r="J86" i="2" s="1"/>
  <c r="A86" i="2"/>
  <c r="V85" i="2"/>
  <c r="G85" i="2"/>
  <c r="I85" i="2"/>
  <c r="O85" i="2"/>
  <c r="F85" i="2"/>
  <c r="N85" i="2"/>
  <c r="E85" i="2"/>
  <c r="M85" i="2" s="1"/>
  <c r="D85" i="2"/>
  <c r="L85" i="2" s="1"/>
  <c r="C85" i="2"/>
  <c r="B85" i="2"/>
  <c r="J85" i="2"/>
  <c r="A85" i="2"/>
  <c r="V84" i="2"/>
  <c r="G84" i="2"/>
  <c r="I84" i="2"/>
  <c r="O84" i="2"/>
  <c r="F84" i="2"/>
  <c r="N84" i="2"/>
  <c r="E84" i="2"/>
  <c r="M84" i="2" s="1"/>
  <c r="D84" i="2"/>
  <c r="L84" i="2"/>
  <c r="C84" i="2"/>
  <c r="B84" i="2"/>
  <c r="J84" i="2"/>
  <c r="A84" i="2"/>
  <c r="V83" i="2"/>
  <c r="G83" i="2"/>
  <c r="I83" i="2"/>
  <c r="O83" i="2"/>
  <c r="F83" i="2"/>
  <c r="N83" i="2"/>
  <c r="E83" i="2"/>
  <c r="M83" i="2"/>
  <c r="D83" i="2"/>
  <c r="L83" i="2" s="1"/>
  <c r="C83" i="2"/>
  <c r="B83" i="2"/>
  <c r="J83" i="2"/>
  <c r="A83" i="2"/>
  <c r="V80" i="2"/>
  <c r="G80" i="2"/>
  <c r="O80" i="2" s="1"/>
  <c r="I80" i="2"/>
  <c r="F80" i="2"/>
  <c r="N80" i="2"/>
  <c r="E80" i="2"/>
  <c r="M80" i="2"/>
  <c r="D80" i="2"/>
  <c r="L80" i="2" s="1"/>
  <c r="C80" i="2"/>
  <c r="C63" i="2"/>
  <c r="I63" i="2"/>
  <c r="K63" i="2"/>
  <c r="K59" i="2" s="1"/>
  <c r="L2" i="2"/>
  <c r="L3" i="2"/>
  <c r="K78" i="2" s="1"/>
  <c r="K80" i="2"/>
  <c r="B80" i="2"/>
  <c r="J80" i="2" s="1"/>
  <c r="A80" i="2"/>
  <c r="V79" i="2"/>
  <c r="G79" i="2"/>
  <c r="I79" i="2"/>
  <c r="M79" i="2" s="1"/>
  <c r="O79" i="2"/>
  <c r="F79" i="2"/>
  <c r="N79" i="2" s="1"/>
  <c r="E79" i="2"/>
  <c r="D79" i="2"/>
  <c r="C79" i="2"/>
  <c r="B79" i="2"/>
  <c r="J79" i="2" s="1"/>
  <c r="A79" i="2"/>
  <c r="V78" i="2"/>
  <c r="G78" i="2"/>
  <c r="I78" i="2"/>
  <c r="L78" i="2" s="1"/>
  <c r="O78" i="2"/>
  <c r="F78" i="2"/>
  <c r="N78" i="2"/>
  <c r="E78" i="2"/>
  <c r="M78" i="2" s="1"/>
  <c r="D78" i="2"/>
  <c r="C78" i="2"/>
  <c r="B78" i="2"/>
  <c r="J78" i="2"/>
  <c r="A78" i="2"/>
  <c r="V77" i="2"/>
  <c r="G77" i="2"/>
  <c r="I77" i="2"/>
  <c r="L77" i="2" s="1"/>
  <c r="O77" i="2"/>
  <c r="F77" i="2"/>
  <c r="N77" i="2"/>
  <c r="E77" i="2"/>
  <c r="M77" i="2" s="1"/>
  <c r="D77" i="2"/>
  <c r="C77" i="2"/>
  <c r="B77" i="2"/>
  <c r="J77" i="2"/>
  <c r="A77" i="2"/>
  <c r="V76" i="2"/>
  <c r="G76" i="2"/>
  <c r="I76" i="2"/>
  <c r="O76" i="2"/>
  <c r="F76" i="2"/>
  <c r="N76" i="2"/>
  <c r="E76" i="2"/>
  <c r="M76" i="2"/>
  <c r="D76" i="2"/>
  <c r="L76" i="2" s="1"/>
  <c r="C76" i="2"/>
  <c r="K76" i="2" s="1"/>
  <c r="B76" i="2"/>
  <c r="J76" i="2"/>
  <c r="A76" i="2"/>
  <c r="V75" i="2"/>
  <c r="G75" i="2"/>
  <c r="O75" i="2" s="1"/>
  <c r="I75" i="2"/>
  <c r="F75" i="2"/>
  <c r="N75" i="2"/>
  <c r="E75" i="2"/>
  <c r="M75" i="2"/>
  <c r="D75" i="2"/>
  <c r="L75" i="2" s="1"/>
  <c r="C75" i="2"/>
  <c r="B75" i="2"/>
  <c r="J75" i="2"/>
  <c r="A75" i="2"/>
  <c r="V73" i="2"/>
  <c r="G73" i="2"/>
  <c r="O73" i="2" s="1"/>
  <c r="I73" i="2"/>
  <c r="F73" i="2"/>
  <c r="N73" i="2"/>
  <c r="E73" i="2"/>
  <c r="M73" i="2"/>
  <c r="D73" i="2"/>
  <c r="L73" i="2"/>
  <c r="C73" i="2"/>
  <c r="B73" i="2"/>
  <c r="J73" i="2"/>
  <c r="A73" i="2"/>
  <c r="V72" i="2"/>
  <c r="G72" i="2"/>
  <c r="O72" i="2" s="1"/>
  <c r="I72" i="2"/>
  <c r="F72" i="2"/>
  <c r="N72" i="2"/>
  <c r="E72" i="2"/>
  <c r="M72" i="2"/>
  <c r="D72" i="2"/>
  <c r="L72" i="2"/>
  <c r="C72" i="2"/>
  <c r="B72" i="2"/>
  <c r="J72" i="2"/>
  <c r="A72" i="2"/>
  <c r="V71" i="2"/>
  <c r="G71" i="2"/>
  <c r="O71" i="2" s="1"/>
  <c r="I71" i="2"/>
  <c r="N71" i="2" s="1"/>
  <c r="F71" i="2"/>
  <c r="E71" i="2"/>
  <c r="D71" i="2"/>
  <c r="C71" i="2"/>
  <c r="B71" i="2"/>
  <c r="A71" i="2"/>
  <c r="V70" i="2"/>
  <c r="G70" i="2"/>
  <c r="I70" i="2"/>
  <c r="L70" i="2" s="1"/>
  <c r="O70" i="2"/>
  <c r="F70" i="2"/>
  <c r="N70" i="2" s="1"/>
  <c r="E70" i="2"/>
  <c r="D70" i="2"/>
  <c r="C70" i="2"/>
  <c r="B70" i="2"/>
  <c r="J70" i="2" s="1"/>
  <c r="A70" i="2"/>
  <c r="V69" i="2"/>
  <c r="G69" i="2"/>
  <c r="I69" i="2"/>
  <c r="M69" i="2" s="1"/>
  <c r="O69" i="2"/>
  <c r="F69" i="2"/>
  <c r="N69" i="2" s="1"/>
  <c r="E69" i="2"/>
  <c r="D69" i="2"/>
  <c r="C69" i="2"/>
  <c r="B69" i="2"/>
  <c r="J69" i="2" s="1"/>
  <c r="A69" i="2"/>
  <c r="V68" i="2"/>
  <c r="G68" i="2"/>
  <c r="I68" i="2"/>
  <c r="O68" i="2"/>
  <c r="F68" i="2"/>
  <c r="N68" i="2"/>
  <c r="E68" i="2"/>
  <c r="M68" i="2" s="1"/>
  <c r="D68" i="2"/>
  <c r="L68" i="2" s="1"/>
  <c r="C68" i="2"/>
  <c r="B68" i="2"/>
  <c r="J68" i="2"/>
  <c r="A68" i="2"/>
  <c r="G67" i="2"/>
  <c r="I67" i="2"/>
  <c r="O67" i="2" s="1"/>
  <c r="F67" i="2"/>
  <c r="N67" i="2"/>
  <c r="E67" i="2"/>
  <c r="M67" i="2"/>
  <c r="D67" i="2"/>
  <c r="L67" i="2" s="1"/>
  <c r="C67" i="2"/>
  <c r="B67" i="2"/>
  <c r="J67" i="2"/>
  <c r="A67" i="2"/>
  <c r="G66" i="2"/>
  <c r="O66" i="2" s="1"/>
  <c r="I66" i="2"/>
  <c r="F66" i="2"/>
  <c r="N66" i="2" s="1"/>
  <c r="E66" i="2"/>
  <c r="M66" i="2"/>
  <c r="D66" i="2"/>
  <c r="L66" i="2"/>
  <c r="C66" i="2"/>
  <c r="B66" i="2"/>
  <c r="J66" i="2" s="1"/>
  <c r="A66" i="2"/>
  <c r="W63" i="2"/>
  <c r="V63" i="2"/>
  <c r="G63" i="2"/>
  <c r="O63" i="2" s="1"/>
  <c r="F63" i="2"/>
  <c r="N63" i="2"/>
  <c r="E63" i="2"/>
  <c r="M63" i="2"/>
  <c r="D63" i="2"/>
  <c r="L63" i="2"/>
  <c r="B63" i="2"/>
  <c r="J63" i="2" s="1"/>
  <c r="A63" i="2"/>
  <c r="V62" i="2"/>
  <c r="G62" i="2"/>
  <c r="I62" i="2"/>
  <c r="O62" i="2"/>
  <c r="F62" i="2"/>
  <c r="N62" i="2"/>
  <c r="E62" i="2"/>
  <c r="M62" i="2" s="1"/>
  <c r="D62" i="2"/>
  <c r="L62" i="2" s="1"/>
  <c r="C62" i="2"/>
  <c r="K62" i="2"/>
  <c r="B62" i="2"/>
  <c r="J62" i="2"/>
  <c r="A62" i="2"/>
  <c r="V61" i="2"/>
  <c r="G61" i="2"/>
  <c r="I61" i="2"/>
  <c r="O61" i="2"/>
  <c r="F61" i="2"/>
  <c r="N61" i="2"/>
  <c r="E61" i="2"/>
  <c r="M61" i="2" s="1"/>
  <c r="D61" i="2"/>
  <c r="L61" i="2"/>
  <c r="C61" i="2"/>
  <c r="K61" i="2"/>
  <c r="B61" i="2"/>
  <c r="J61" i="2"/>
  <c r="A61" i="2"/>
  <c r="V60" i="2"/>
  <c r="G60" i="2"/>
  <c r="I60" i="2"/>
  <c r="O60" i="2" s="1"/>
  <c r="F60" i="2"/>
  <c r="N60" i="2"/>
  <c r="E60" i="2"/>
  <c r="M60" i="2"/>
  <c r="D60" i="2"/>
  <c r="L60" i="2" s="1"/>
  <c r="C60" i="2"/>
  <c r="K60" i="2" s="1"/>
  <c r="B60" i="2"/>
  <c r="J60" i="2"/>
  <c r="A60" i="2"/>
  <c r="V59" i="2"/>
  <c r="G59" i="2"/>
  <c r="O59" i="2" s="1"/>
  <c r="I59" i="2"/>
  <c r="F59" i="2"/>
  <c r="N59" i="2"/>
  <c r="E59" i="2"/>
  <c r="M59" i="2"/>
  <c r="D59" i="2"/>
  <c r="L59" i="2" s="1"/>
  <c r="C59" i="2"/>
  <c r="B59" i="2"/>
  <c r="J59" i="2"/>
  <c r="A59" i="2"/>
  <c r="V57" i="2"/>
  <c r="G57" i="2"/>
  <c r="O57" i="2" s="1"/>
  <c r="I57" i="2"/>
  <c r="F57" i="2"/>
  <c r="N57" i="2" s="1"/>
  <c r="E57" i="2"/>
  <c r="M57" i="2"/>
  <c r="D57" i="2"/>
  <c r="L57" i="2"/>
  <c r="C57" i="2"/>
  <c r="B57" i="2"/>
  <c r="J57" i="2" s="1"/>
  <c r="A57" i="2"/>
  <c r="V56" i="2"/>
  <c r="G56" i="2"/>
  <c r="O56" i="2" s="1"/>
  <c r="I56" i="2"/>
  <c r="N56" i="2" s="1"/>
  <c r="F56" i="2"/>
  <c r="E56" i="2"/>
  <c r="D56" i="2"/>
  <c r="C56" i="2"/>
  <c r="B56" i="2"/>
  <c r="A56" i="2"/>
  <c r="V55" i="2"/>
  <c r="G55" i="2"/>
  <c r="I55" i="2"/>
  <c r="L55" i="2" s="1"/>
  <c r="O55" i="2"/>
  <c r="F55" i="2"/>
  <c r="N55" i="2" s="1"/>
  <c r="E55" i="2"/>
  <c r="M55" i="2" s="1"/>
  <c r="D55" i="2"/>
  <c r="C55" i="2"/>
  <c r="B55" i="2"/>
  <c r="J55" i="2" s="1"/>
  <c r="A55" i="2"/>
  <c r="C53" i="2"/>
  <c r="I53" i="2"/>
  <c r="N53" i="2" s="1"/>
  <c r="G53" i="2"/>
  <c r="O53" i="2" s="1"/>
  <c r="F53" i="2"/>
  <c r="E53" i="2"/>
  <c r="M53" i="2"/>
  <c r="D53" i="2"/>
  <c r="L53" i="2"/>
  <c r="B53" i="2"/>
  <c r="J53" i="2" s="1"/>
  <c r="A53" i="2"/>
  <c r="C52" i="2"/>
  <c r="I52" i="2"/>
  <c r="G52" i="2"/>
  <c r="O52" i="2"/>
  <c r="F52" i="2"/>
  <c r="N52" i="2" s="1"/>
  <c r="E52" i="2"/>
  <c r="M52" i="2" s="1"/>
  <c r="D52" i="2"/>
  <c r="L52" i="2"/>
  <c r="B52" i="2"/>
  <c r="J52" i="2"/>
  <c r="A52" i="2"/>
  <c r="C51" i="2"/>
  <c r="I51" i="2"/>
  <c r="G51" i="2"/>
  <c r="O51" i="2"/>
  <c r="F51" i="2"/>
  <c r="N51" i="2" s="1"/>
  <c r="E51" i="2"/>
  <c r="M51" i="2"/>
  <c r="D51" i="2"/>
  <c r="L51" i="2"/>
  <c r="B51" i="2"/>
  <c r="J51" i="2"/>
  <c r="A51" i="2"/>
  <c r="V50" i="2"/>
  <c r="G50" i="2"/>
  <c r="I50" i="2"/>
  <c r="O50" i="2"/>
  <c r="F50" i="2"/>
  <c r="N50" i="2"/>
  <c r="E50" i="2"/>
  <c r="M50" i="2"/>
  <c r="D50" i="2"/>
  <c r="L50" i="2" s="1"/>
  <c r="C50" i="2"/>
  <c r="B50" i="2"/>
  <c r="J50" i="2"/>
  <c r="A50" i="2"/>
  <c r="V49" i="2"/>
  <c r="G49" i="2"/>
  <c r="O49" i="2" s="1"/>
  <c r="I49" i="2"/>
  <c r="F49" i="2"/>
  <c r="N49" i="2"/>
  <c r="E49" i="2"/>
  <c r="M49" i="2"/>
  <c r="D49" i="2"/>
  <c r="L49" i="2" s="1"/>
  <c r="C49" i="2"/>
  <c r="B49" i="2"/>
  <c r="J49" i="2"/>
  <c r="A49" i="2"/>
  <c r="V48" i="2"/>
  <c r="G48" i="2"/>
  <c r="O48" i="2" s="1"/>
  <c r="I48" i="2"/>
  <c r="N48" i="2" s="1"/>
  <c r="F48" i="2"/>
  <c r="E48" i="2"/>
  <c r="M48" i="2"/>
  <c r="D48" i="2"/>
  <c r="L48" i="2"/>
  <c r="C48" i="2"/>
  <c r="B48" i="2"/>
  <c r="J48" i="2" s="1"/>
  <c r="A48" i="2"/>
  <c r="V47" i="2"/>
  <c r="G47" i="2"/>
  <c r="O47" i="2" s="1"/>
  <c r="I47" i="2"/>
  <c r="M47" i="2" s="1"/>
  <c r="F47" i="2"/>
  <c r="E47" i="2"/>
  <c r="D47" i="2"/>
  <c r="C47" i="2"/>
  <c r="B47" i="2"/>
  <c r="A47" i="2"/>
  <c r="V46" i="2"/>
  <c r="G46" i="2"/>
  <c r="I46" i="2"/>
  <c r="L46" i="2" s="1"/>
  <c r="O46" i="2"/>
  <c r="F46" i="2"/>
  <c r="N46" i="2" s="1"/>
  <c r="E46" i="2"/>
  <c r="M46" i="2" s="1"/>
  <c r="D46" i="2"/>
  <c r="C46" i="2"/>
  <c r="B46" i="2"/>
  <c r="J46" i="2" s="1"/>
  <c r="A46" i="2"/>
  <c r="V45" i="2"/>
  <c r="G45" i="2"/>
  <c r="I45" i="2"/>
  <c r="M45" i="2" s="1"/>
  <c r="O45" i="2"/>
  <c r="F45" i="2"/>
  <c r="N45" i="2" s="1"/>
  <c r="E45" i="2"/>
  <c r="D45" i="2"/>
  <c r="C45" i="2"/>
  <c r="B45" i="2"/>
  <c r="J45" i="2" s="1"/>
  <c r="A45" i="2"/>
  <c r="V44" i="2"/>
  <c r="G44" i="2"/>
  <c r="I44" i="2"/>
  <c r="O44" i="2"/>
  <c r="F44" i="2"/>
  <c r="N44" i="2"/>
  <c r="E44" i="2"/>
  <c r="M44" i="2" s="1"/>
  <c r="D44" i="2"/>
  <c r="L44" i="2" s="1"/>
  <c r="C44" i="2"/>
  <c r="B44" i="2"/>
  <c r="J44" i="2"/>
  <c r="A44" i="2"/>
  <c r="V43" i="2"/>
  <c r="G43" i="2"/>
  <c r="I43" i="2"/>
  <c r="O43" i="2"/>
  <c r="F43" i="2"/>
  <c r="N43" i="2"/>
  <c r="E43" i="2"/>
  <c r="M43" i="2" s="1"/>
  <c r="D43" i="2"/>
  <c r="L43" i="2"/>
  <c r="C43" i="2"/>
  <c r="B43" i="2"/>
  <c r="J43" i="2"/>
  <c r="A43" i="2"/>
  <c r="V42" i="2"/>
  <c r="G42" i="2"/>
  <c r="I42" i="2"/>
  <c r="O42" i="2"/>
  <c r="F42" i="2"/>
  <c r="N42" i="2"/>
  <c r="E42" i="2"/>
  <c r="M42" i="2"/>
  <c r="D42" i="2"/>
  <c r="L42" i="2" s="1"/>
  <c r="C42" i="2"/>
  <c r="B42" i="2"/>
  <c r="J42" i="2"/>
  <c r="A42" i="2"/>
  <c r="V41" i="2"/>
  <c r="G41" i="2"/>
  <c r="O41" i="2" s="1"/>
  <c r="I41" i="2"/>
  <c r="F41" i="2"/>
  <c r="N41" i="2"/>
  <c r="E41" i="2"/>
  <c r="M41" i="2"/>
  <c r="D41" i="2"/>
  <c r="L41" i="2" s="1"/>
  <c r="C41" i="2"/>
  <c r="B41" i="2"/>
  <c r="J41" i="2"/>
  <c r="A41" i="2"/>
  <c r="V40" i="2"/>
  <c r="G40" i="2"/>
  <c r="O40" i="2" s="1"/>
  <c r="I40" i="2"/>
  <c r="N40" i="2" s="1"/>
  <c r="F40" i="2"/>
  <c r="E40" i="2"/>
  <c r="M40" i="2"/>
  <c r="D40" i="2"/>
  <c r="L40" i="2"/>
  <c r="C40" i="2"/>
  <c r="B40" i="2"/>
  <c r="J40" i="2" s="1"/>
  <c r="A40" i="2"/>
  <c r="V39" i="2"/>
  <c r="G39" i="2"/>
  <c r="O39" i="2" s="1"/>
  <c r="I39" i="2"/>
  <c r="L39" i="2" s="1"/>
  <c r="F39" i="2"/>
  <c r="E39" i="2"/>
  <c r="D39" i="2"/>
  <c r="C39" i="2"/>
  <c r="B39" i="2"/>
  <c r="A39" i="2"/>
  <c r="G38" i="2"/>
  <c r="I38" i="2"/>
  <c r="L38" i="2" s="1"/>
  <c r="O38" i="2"/>
  <c r="F38" i="2"/>
  <c r="N38" i="2" s="1"/>
  <c r="E38" i="2"/>
  <c r="D38" i="2"/>
  <c r="C38" i="2"/>
  <c r="B38" i="2"/>
  <c r="J38" i="2" s="1"/>
  <c r="A38" i="2"/>
  <c r="G37" i="2"/>
  <c r="I37" i="2"/>
  <c r="L37" i="2" s="1"/>
  <c r="O37" i="2"/>
  <c r="F37" i="2"/>
  <c r="N37" i="2"/>
  <c r="E37" i="2"/>
  <c r="M37" i="2" s="1"/>
  <c r="D37" i="2"/>
  <c r="C37" i="2"/>
  <c r="B37" i="2"/>
  <c r="J37" i="2"/>
  <c r="A37" i="2"/>
  <c r="G36" i="2"/>
  <c r="I36" i="2"/>
  <c r="O36" i="2"/>
  <c r="F36" i="2"/>
  <c r="N36" i="2"/>
  <c r="E36" i="2"/>
  <c r="M36" i="2"/>
  <c r="D36" i="2"/>
  <c r="L36" i="2" s="1"/>
  <c r="C36" i="2"/>
  <c r="B36" i="2"/>
  <c r="J36" i="2"/>
  <c r="A36" i="2"/>
  <c r="W35" i="2"/>
  <c r="V35" i="2"/>
  <c r="G35" i="2"/>
  <c r="O35" i="2" s="1"/>
  <c r="F35" i="2"/>
  <c r="N35" i="2" s="1"/>
  <c r="E35" i="2"/>
  <c r="M35" i="2"/>
  <c r="D35" i="2"/>
  <c r="L35" i="2"/>
  <c r="B35" i="2"/>
  <c r="J35" i="2" s="1"/>
  <c r="A35" i="2"/>
  <c r="V34" i="2"/>
  <c r="G34" i="2"/>
  <c r="O34" i="2"/>
  <c r="F34" i="2"/>
  <c r="N34" i="2" s="1"/>
  <c r="E34" i="2"/>
  <c r="M34" i="2"/>
  <c r="D34" i="2"/>
  <c r="L34" i="2"/>
  <c r="B34" i="2"/>
  <c r="J34" i="2"/>
  <c r="A34" i="2"/>
  <c r="V33" i="2"/>
  <c r="G33" i="2"/>
  <c r="O33" i="2" s="1"/>
  <c r="F33" i="2"/>
  <c r="N33" i="2"/>
  <c r="E33" i="2"/>
  <c r="M33" i="2"/>
  <c r="D33" i="2"/>
  <c r="L33" i="2" s="1"/>
  <c r="B33" i="2"/>
  <c r="J33" i="2" s="1"/>
  <c r="A33" i="2"/>
  <c r="V30" i="2"/>
  <c r="G30" i="2"/>
  <c r="O30" i="2" s="1"/>
  <c r="I30" i="2"/>
  <c r="N30" i="2" s="1"/>
  <c r="F30" i="2"/>
  <c r="E30" i="2"/>
  <c r="D30" i="2"/>
  <c r="C30" i="2"/>
  <c r="B30" i="2"/>
  <c r="A30" i="2"/>
  <c r="V29" i="2"/>
  <c r="G29" i="2"/>
  <c r="I29" i="2"/>
  <c r="L29" i="2" s="1"/>
  <c r="O29" i="2"/>
  <c r="F29" i="2"/>
  <c r="N29" i="2" s="1"/>
  <c r="E29" i="2"/>
  <c r="M29" i="2" s="1"/>
  <c r="D29" i="2"/>
  <c r="C29" i="2"/>
  <c r="B29" i="2"/>
  <c r="J29" i="2" s="1"/>
  <c r="A29" i="2"/>
  <c r="V28" i="2"/>
  <c r="G28" i="2"/>
  <c r="I28" i="2"/>
  <c r="M28" i="2" s="1"/>
  <c r="O28" i="2"/>
  <c r="F28" i="2"/>
  <c r="N28" i="2" s="1"/>
  <c r="E28" i="2"/>
  <c r="D28" i="2"/>
  <c r="C28" i="2"/>
  <c r="B28" i="2"/>
  <c r="J28" i="2" s="1"/>
  <c r="A28" i="2"/>
  <c r="V27" i="2"/>
  <c r="G27" i="2"/>
  <c r="I27" i="2"/>
  <c r="O27" i="2"/>
  <c r="F27" i="2"/>
  <c r="N27" i="2"/>
  <c r="E27" i="2"/>
  <c r="M27" i="2" s="1"/>
  <c r="D27" i="2"/>
  <c r="L27" i="2" s="1"/>
  <c r="C27" i="2"/>
  <c r="B27" i="2"/>
  <c r="J27" i="2"/>
  <c r="A27" i="2"/>
  <c r="G26" i="2"/>
  <c r="I26" i="2"/>
  <c r="O26" i="2" s="1"/>
  <c r="F26" i="2"/>
  <c r="N26" i="2"/>
  <c r="E26" i="2"/>
  <c r="M26" i="2"/>
  <c r="D26" i="2"/>
  <c r="L26" i="2" s="1"/>
  <c r="C26" i="2"/>
  <c r="B26" i="2"/>
  <c r="J26" i="2"/>
  <c r="A26" i="2"/>
  <c r="G25" i="2"/>
  <c r="O25" i="2" s="1"/>
  <c r="I25" i="2"/>
  <c r="F25" i="2"/>
  <c r="N25" i="2" s="1"/>
  <c r="E25" i="2"/>
  <c r="M25" i="2"/>
  <c r="D25" i="2"/>
  <c r="L25" i="2"/>
  <c r="C25" i="2"/>
  <c r="B25" i="2"/>
  <c r="J25" i="2" s="1"/>
  <c r="A25" i="2"/>
  <c r="C24" i="2"/>
  <c r="I24" i="2"/>
  <c r="M24" i="2" s="1"/>
  <c r="G24" i="2"/>
  <c r="F24" i="2"/>
  <c r="E24" i="2"/>
  <c r="D24" i="2"/>
  <c r="L24" i="2" s="1"/>
  <c r="B24" i="2"/>
  <c r="A24" i="2"/>
  <c r="G22" i="2"/>
  <c r="I22" i="2"/>
  <c r="M22" i="2" s="1"/>
  <c r="O22" i="2"/>
  <c r="F22" i="2"/>
  <c r="N22" i="2" s="1"/>
  <c r="E22" i="2"/>
  <c r="D22" i="2"/>
  <c r="C22" i="2"/>
  <c r="B22" i="2"/>
  <c r="J22" i="2" s="1"/>
  <c r="A22" i="2"/>
  <c r="G21" i="2"/>
  <c r="I21" i="2"/>
  <c r="O21" i="2"/>
  <c r="F21" i="2"/>
  <c r="N21" i="2"/>
  <c r="E21" i="2"/>
  <c r="M21" i="2" s="1"/>
  <c r="D21" i="2"/>
  <c r="L21" i="2"/>
  <c r="C21" i="2"/>
  <c r="B21" i="2"/>
  <c r="J21" i="2"/>
  <c r="A21" i="2"/>
  <c r="G20" i="2"/>
  <c r="I20" i="2"/>
  <c r="O20" i="2"/>
  <c r="F20" i="2"/>
  <c r="N20" i="2"/>
  <c r="E20" i="2"/>
  <c r="M20" i="2"/>
  <c r="D20" i="2"/>
  <c r="L20" i="2" s="1"/>
  <c r="C20" i="2"/>
  <c r="B20" i="2"/>
  <c r="J20" i="2"/>
  <c r="A20" i="2"/>
  <c r="G18" i="2"/>
  <c r="O18" i="2" s="1"/>
  <c r="I18" i="2"/>
  <c r="M18" i="2" s="1"/>
  <c r="F18" i="2"/>
  <c r="E18" i="2"/>
  <c r="D18" i="2"/>
  <c r="C18" i="2"/>
  <c r="B18" i="2"/>
  <c r="A18" i="2"/>
  <c r="G17" i="2"/>
  <c r="I17" i="2"/>
  <c r="M17" i="2" s="1"/>
  <c r="O17" i="2"/>
  <c r="F17" i="2"/>
  <c r="N17" i="2" s="1"/>
  <c r="E17" i="2"/>
  <c r="D17" i="2"/>
  <c r="C17" i="2"/>
  <c r="B17" i="2"/>
  <c r="J17" i="2" s="1"/>
  <c r="A17" i="2"/>
  <c r="G16" i="2"/>
  <c r="I16" i="2"/>
  <c r="L16" i="2" s="1"/>
  <c r="O16" i="2"/>
  <c r="F16" i="2"/>
  <c r="N16" i="2"/>
  <c r="E16" i="2"/>
  <c r="M16" i="2" s="1"/>
  <c r="D16" i="2"/>
  <c r="C16" i="2"/>
  <c r="B16" i="2"/>
  <c r="J16" i="2"/>
  <c r="A16" i="2"/>
  <c r="G15" i="2"/>
  <c r="I15" i="2"/>
  <c r="O15" i="2"/>
  <c r="F15" i="2"/>
  <c r="N15" i="2"/>
  <c r="E15" i="2"/>
  <c r="M15" i="2"/>
  <c r="D15" i="2"/>
  <c r="L15" i="2" s="1"/>
  <c r="C15" i="2"/>
  <c r="B15" i="2"/>
  <c r="J15" i="2"/>
  <c r="A15" i="2"/>
  <c r="G14" i="2"/>
  <c r="O14" i="2" s="1"/>
  <c r="I14" i="2"/>
  <c r="L14" i="2" s="1"/>
  <c r="F14" i="2"/>
  <c r="E14" i="2"/>
  <c r="D14" i="2"/>
  <c r="C14" i="2"/>
  <c r="B14" i="2"/>
  <c r="A14" i="2"/>
  <c r="G13" i="2"/>
  <c r="I13" i="2"/>
  <c r="M13" i="2" s="1"/>
  <c r="O13" i="2"/>
  <c r="F13" i="2"/>
  <c r="N13" i="2" s="1"/>
  <c r="E13" i="2"/>
  <c r="D13" i="2"/>
  <c r="C13" i="2"/>
  <c r="B13" i="2"/>
  <c r="J13" i="2" s="1"/>
  <c r="A13" i="2"/>
  <c r="G12" i="2"/>
  <c r="I12" i="2"/>
  <c r="L12" i="2" s="1"/>
  <c r="O12" i="2"/>
  <c r="F12" i="2"/>
  <c r="N12" i="2"/>
  <c r="E12" i="2"/>
  <c r="M12" i="2" s="1"/>
  <c r="D12" i="2"/>
  <c r="C12" i="2"/>
  <c r="B12" i="2"/>
  <c r="J12" i="2"/>
  <c r="A12" i="2"/>
  <c r="C11" i="2"/>
  <c r="I11" i="2"/>
  <c r="G11" i="2"/>
  <c r="O11" i="2"/>
  <c r="F11" i="2"/>
  <c r="N11" i="2"/>
  <c r="E11" i="2"/>
  <c r="M11" i="2" s="1"/>
  <c r="D11" i="2"/>
  <c r="L11" i="2"/>
  <c r="B11" i="2"/>
  <c r="J11" i="2"/>
  <c r="A11" i="2"/>
  <c r="C10" i="2"/>
  <c r="I10" i="2"/>
  <c r="G10" i="2"/>
  <c r="O10" i="2"/>
  <c r="F10" i="2"/>
  <c r="N10" i="2"/>
  <c r="E10" i="2"/>
  <c r="M10" i="2" s="1"/>
  <c r="D10" i="2"/>
  <c r="L10" i="2"/>
  <c r="B10" i="2"/>
  <c r="J10" i="2"/>
  <c r="A10" i="2"/>
  <c r="C9" i="2"/>
  <c r="I9" i="2"/>
  <c r="O9" i="2" s="1"/>
  <c r="G9" i="2"/>
  <c r="F9" i="2"/>
  <c r="E9" i="2"/>
  <c r="D9" i="2"/>
  <c r="L9" i="2" s="1"/>
  <c r="B9" i="2"/>
  <c r="J9" i="2" s="1"/>
  <c r="A9" i="2"/>
  <c r="G8" i="2"/>
  <c r="I8" i="2"/>
  <c r="L8" i="2" s="1"/>
  <c r="O8" i="2"/>
  <c r="F8" i="2"/>
  <c r="N8" i="2" s="1"/>
  <c r="E8" i="2"/>
  <c r="D8" i="2"/>
  <c r="C8" i="2"/>
  <c r="B8" i="2"/>
  <c r="J8" i="2" s="1"/>
  <c r="A8" i="2"/>
  <c r="AF2" i="2"/>
  <c r="AY38" i="1"/>
  <c r="AY9" i="1"/>
  <c r="AY10" i="1"/>
  <c r="AT15" i="1"/>
  <c r="AX15" i="1" s="1"/>
  <c r="AZ15" i="1" s="1"/>
  <c r="AT9" i="1"/>
  <c r="AT10" i="1"/>
  <c r="AT14" i="1"/>
  <c r="AY14" i="1" s="1"/>
  <c r="AX14" i="1"/>
  <c r="AZ14" i="1"/>
  <c r="AT13" i="1"/>
  <c r="AY13" i="1" s="1"/>
  <c r="AT48" i="1"/>
  <c r="AY48" i="1" s="1"/>
  <c r="AS48" i="1"/>
  <c r="AT47" i="1"/>
  <c r="AX44" i="1" s="1"/>
  <c r="AY47" i="1"/>
  <c r="AS47" i="1"/>
  <c r="AT46" i="1"/>
  <c r="AY46" i="1" s="1"/>
  <c r="AS46" i="1"/>
  <c r="AT45" i="1"/>
  <c r="AW45" i="1"/>
  <c r="AV45" i="1"/>
  <c r="AU45" i="1"/>
  <c r="AS45" i="1"/>
  <c r="AT44" i="1"/>
  <c r="AW44" i="1"/>
  <c r="AV44" i="1"/>
  <c r="AU44" i="1"/>
  <c r="AS44" i="1"/>
  <c r="AT43" i="1"/>
  <c r="AX43" i="1" s="1"/>
  <c r="AW43" i="1"/>
  <c r="AV43" i="1"/>
  <c r="AU43" i="1"/>
  <c r="AS43" i="1"/>
  <c r="AT42" i="1"/>
  <c r="AX42" i="1"/>
  <c r="AW42" i="1"/>
  <c r="AV42" i="1"/>
  <c r="AU42" i="1"/>
  <c r="AS42" i="1"/>
  <c r="AT41" i="1"/>
  <c r="AW41" i="1"/>
  <c r="AV41" i="1"/>
  <c r="AU41" i="1"/>
  <c r="AS41" i="1"/>
  <c r="AT40" i="1"/>
  <c r="AW40" i="1"/>
  <c r="AV40" i="1"/>
  <c r="AU40" i="1"/>
  <c r="AS40" i="1"/>
  <c r="AT39" i="1"/>
  <c r="AY39" i="1" s="1"/>
  <c r="AW39" i="1"/>
  <c r="AV39" i="1"/>
  <c r="AU39" i="1"/>
  <c r="AS39" i="1"/>
  <c r="AT38" i="1"/>
  <c r="AX38" i="1"/>
  <c r="AZ38" i="1" s="1"/>
  <c r="AW38" i="1"/>
  <c r="AV38" i="1"/>
  <c r="AU38" i="1"/>
  <c r="AS38" i="1"/>
  <c r="AT37" i="1"/>
  <c r="AY37" i="1" s="1"/>
  <c r="AX37" i="1"/>
  <c r="AZ37" i="1"/>
  <c r="AW37" i="1"/>
  <c r="AV37" i="1"/>
  <c r="AU37" i="1"/>
  <c r="AS37" i="1"/>
  <c r="AT36" i="1"/>
  <c r="AW36" i="1"/>
  <c r="AV36" i="1"/>
  <c r="AU36" i="1"/>
  <c r="AS36" i="1"/>
  <c r="AT35" i="1"/>
  <c r="AW35" i="1"/>
  <c r="AV35" i="1"/>
  <c r="AU35" i="1"/>
  <c r="AS35" i="1"/>
  <c r="AT34" i="1"/>
  <c r="AX34" i="1" s="1"/>
  <c r="AW34" i="1"/>
  <c r="AV34" i="1"/>
  <c r="AU34" i="1"/>
  <c r="AS34" i="1"/>
  <c r="AT33" i="1"/>
  <c r="AX33" i="1"/>
  <c r="AW33" i="1"/>
  <c r="AV33" i="1"/>
  <c r="AU33" i="1"/>
  <c r="AS33" i="1"/>
  <c r="AT32" i="1"/>
  <c r="AW32" i="1"/>
  <c r="AV32" i="1"/>
  <c r="AU32" i="1"/>
  <c r="AS32" i="1"/>
  <c r="AT31" i="1"/>
  <c r="AW31" i="1"/>
  <c r="AV31" i="1"/>
  <c r="AU31" i="1"/>
  <c r="AS31" i="1"/>
  <c r="AT30" i="1"/>
  <c r="AX30" i="1" s="1"/>
  <c r="AW30" i="1"/>
  <c r="AV30" i="1"/>
  <c r="AU30" i="1"/>
  <c r="AS30" i="1"/>
  <c r="AT29" i="1"/>
  <c r="AX29" i="1"/>
  <c r="AW29" i="1"/>
  <c r="AV29" i="1"/>
  <c r="AU29" i="1"/>
  <c r="AS29" i="1"/>
  <c r="AT28" i="1"/>
  <c r="AX28" i="1"/>
  <c r="AW28" i="1"/>
  <c r="AV28" i="1"/>
  <c r="AU28" i="1"/>
  <c r="AS28" i="1"/>
  <c r="AT27" i="1"/>
  <c r="AW27" i="1"/>
  <c r="AV27" i="1"/>
  <c r="AU27" i="1"/>
  <c r="AS27" i="1"/>
  <c r="AT26" i="1"/>
  <c r="AX26" i="1" s="1"/>
  <c r="AW26" i="1"/>
  <c r="AV26" i="1"/>
  <c r="AU26" i="1"/>
  <c r="AS26" i="1"/>
  <c r="AT25" i="1"/>
  <c r="AX25" i="1"/>
  <c r="AW25" i="1"/>
  <c r="AV25" i="1"/>
  <c r="AU25" i="1"/>
  <c r="AS25" i="1"/>
  <c r="AT24" i="1"/>
  <c r="AX24" i="1"/>
  <c r="AW24" i="1"/>
  <c r="AV24" i="1"/>
  <c r="AU24" i="1"/>
  <c r="AS24" i="1"/>
  <c r="AT23" i="1"/>
  <c r="AW23" i="1"/>
  <c r="AV23" i="1"/>
  <c r="AU23" i="1"/>
  <c r="AS23" i="1"/>
  <c r="AT22" i="1"/>
  <c r="AX22" i="1" s="1"/>
  <c r="AW22" i="1"/>
  <c r="AV22" i="1"/>
  <c r="AU22" i="1"/>
  <c r="AS22" i="1"/>
  <c r="AT21" i="1"/>
  <c r="AX21" i="1"/>
  <c r="AW21" i="1"/>
  <c r="AV21" i="1"/>
  <c r="AU21" i="1"/>
  <c r="AS21" i="1"/>
  <c r="AT20" i="1"/>
  <c r="AX20" i="1"/>
  <c r="AW20" i="1"/>
  <c r="AV20" i="1"/>
  <c r="AU20" i="1"/>
  <c r="AS20" i="1"/>
  <c r="AT19" i="1"/>
  <c r="AW19" i="1"/>
  <c r="AV19" i="1"/>
  <c r="AU19" i="1"/>
  <c r="AS19" i="1"/>
  <c r="AT18" i="1"/>
  <c r="AX18" i="1" s="1"/>
  <c r="AW18" i="1"/>
  <c r="AV18" i="1"/>
  <c r="AU18" i="1"/>
  <c r="AS18" i="1"/>
  <c r="AT17" i="1"/>
  <c r="AX17" i="1"/>
  <c r="AW17" i="1"/>
  <c r="AV17" i="1"/>
  <c r="AU17" i="1"/>
  <c r="AS17" i="1"/>
  <c r="AT8" i="1"/>
  <c r="AY8" i="1" s="1"/>
  <c r="AT7" i="1"/>
  <c r="AX7" i="1" s="1"/>
  <c r="AT6" i="1"/>
  <c r="AX6" i="1"/>
  <c r="AT5" i="1"/>
  <c r="AX5" i="1"/>
  <c r="AL5" i="1"/>
  <c r="W45" i="7" l="1"/>
  <c r="W46" i="7"/>
  <c r="W41" i="7"/>
  <c r="W42" i="7"/>
  <c r="W37" i="7"/>
  <c r="W38" i="7"/>
  <c r="R10" i="7"/>
  <c r="X10" i="7" s="1"/>
  <c r="T24" i="7"/>
  <c r="Z24" i="7" s="1"/>
  <c r="U25" i="7"/>
  <c r="AA25" i="7" s="1"/>
  <c r="S27" i="7"/>
  <c r="Y27" i="7" s="1"/>
  <c r="P30" i="7"/>
  <c r="V30" i="7" s="1"/>
  <c r="P52" i="7"/>
  <c r="V52" i="7" s="1"/>
  <c r="T56" i="7"/>
  <c r="Z56" i="7" s="1"/>
  <c r="Q53" i="7"/>
  <c r="W53" i="7" s="1"/>
  <c r="Q34" i="7"/>
  <c r="W34" i="7" s="1"/>
  <c r="P41" i="7"/>
  <c r="V41" i="7" s="1"/>
  <c r="P37" i="7"/>
  <c r="V37" i="7" s="1"/>
  <c r="P11" i="7"/>
  <c r="V11" i="7" s="1"/>
  <c r="R9" i="7"/>
  <c r="X9" i="7" s="1"/>
  <c r="U17" i="7"/>
  <c r="AA17" i="7" s="1"/>
  <c r="U19" i="7"/>
  <c r="AA19" i="7" s="1"/>
  <c r="R25" i="7"/>
  <c r="X25" i="7" s="1"/>
  <c r="S26" i="7"/>
  <c r="Y26" i="7" s="1"/>
  <c r="P31" i="7"/>
  <c r="V31" i="7" s="1"/>
  <c r="S32" i="7"/>
  <c r="Y32" i="7" s="1"/>
  <c r="R36" i="7"/>
  <c r="X36" i="7" s="1"/>
  <c r="R54" i="7"/>
  <c r="X54" i="7" s="1"/>
  <c r="P56" i="7"/>
  <c r="V56" i="7" s="1"/>
  <c r="Q26" i="7"/>
  <c r="W26" i="7" s="1"/>
  <c r="Q20" i="7"/>
  <c r="Q8" i="7"/>
  <c r="W8" i="7" s="1"/>
  <c r="Q56" i="7"/>
  <c r="W56" i="7" s="1"/>
  <c r="T45" i="7"/>
  <c r="Z45" i="7" s="1"/>
  <c r="T41" i="7"/>
  <c r="Z41" i="7" s="1"/>
  <c r="U10" i="7"/>
  <c r="AA10" i="7" s="1"/>
  <c r="U53" i="7"/>
  <c r="AA53" i="7" s="1"/>
  <c r="S9" i="7"/>
  <c r="Y9" i="7" s="1"/>
  <c r="R18" i="7"/>
  <c r="X18" i="7" s="1"/>
  <c r="P24" i="7"/>
  <c r="V24" i="7" s="1"/>
  <c r="S25" i="7"/>
  <c r="Y25" i="7" s="1"/>
  <c r="T26" i="7"/>
  <c r="Z26" i="7" s="1"/>
  <c r="P34" i="7"/>
  <c r="V34" i="7" s="1"/>
  <c r="S36" i="7"/>
  <c r="Y36" i="7" s="1"/>
  <c r="R52" i="7"/>
  <c r="X52" i="7" s="1"/>
  <c r="T59" i="7"/>
  <c r="Z59" i="7" s="1"/>
  <c r="S21" i="7"/>
  <c r="Y21" i="7" s="1"/>
  <c r="R7" i="7"/>
  <c r="X7" i="7" s="1"/>
  <c r="W43" i="7"/>
  <c r="W39" i="7"/>
  <c r="AJ37" i="7"/>
  <c r="AJ38" i="7" s="1"/>
  <c r="AJ39" i="7" s="1"/>
  <c r="AJ40" i="7" s="1"/>
  <c r="AJ41" i="7" s="1"/>
  <c r="AJ42" i="7" s="1"/>
  <c r="AJ43" i="7" s="1"/>
  <c r="AJ44" i="7" s="1"/>
  <c r="AJ45" i="7" s="1"/>
  <c r="AJ46" i="7" s="1"/>
  <c r="AJ47" i="7" s="1"/>
  <c r="AJ48" i="7" s="1"/>
  <c r="AJ49" i="7" s="1"/>
  <c r="AJ50" i="7" s="1"/>
  <c r="AJ51" i="7" s="1"/>
  <c r="AJ52" i="7" s="1"/>
  <c r="AJ53" i="7" s="1"/>
  <c r="AJ54" i="7" s="1"/>
  <c r="P32" i="7"/>
  <c r="V32" i="7" s="1"/>
  <c r="T34" i="7"/>
  <c r="Z34" i="7" s="1"/>
  <c r="U13" i="7"/>
  <c r="AA13" i="7" s="1"/>
  <c r="P25" i="7"/>
  <c r="V25" i="7" s="1"/>
  <c r="P36" i="7"/>
  <c r="V36" i="7" s="1"/>
  <c r="P54" i="7"/>
  <c r="V54" i="7" s="1"/>
  <c r="P8" i="7"/>
  <c r="V8" i="7" s="1"/>
  <c r="T9" i="7"/>
  <c r="Z9" i="7" s="1"/>
  <c r="T11" i="7"/>
  <c r="Z11" i="7" s="1"/>
  <c r="R24" i="7"/>
  <c r="X24" i="7" s="1"/>
  <c r="U26" i="7"/>
  <c r="AA26" i="7" s="1"/>
  <c r="S31" i="7"/>
  <c r="Y31" i="7" s="1"/>
  <c r="T36" i="7"/>
  <c r="Z36" i="7" s="1"/>
  <c r="P53" i="7"/>
  <c r="V53" i="7" s="1"/>
  <c r="U59" i="7"/>
  <c r="AA59" i="7" s="1"/>
  <c r="R12" i="7"/>
  <c r="X12" i="7" s="1"/>
  <c r="T19" i="7"/>
  <c r="Z19" i="7" s="1"/>
  <c r="S23" i="7"/>
  <c r="Y23" i="7" s="1"/>
  <c r="R32" i="7"/>
  <c r="X32" i="7" s="1"/>
  <c r="R34" i="7"/>
  <c r="X34" i="7" s="1"/>
  <c r="R35" i="7"/>
  <c r="X35" i="7" s="1"/>
  <c r="T50" i="7"/>
  <c r="Z50" i="7" s="1"/>
  <c r="Q52" i="7"/>
  <c r="W52" i="7" s="1"/>
  <c r="S58" i="7"/>
  <c r="Y58" i="7" s="1"/>
  <c r="U60" i="7"/>
  <c r="AA60" i="7" s="1"/>
  <c r="Q13" i="7"/>
  <c r="S50" i="7"/>
  <c r="Y50" i="7" s="1"/>
  <c r="T16" i="7"/>
  <c r="Z16" i="7" s="1"/>
  <c r="S28" i="7"/>
  <c r="Y28" i="7" s="1"/>
  <c r="S47" i="7"/>
  <c r="Y47" i="7" s="1"/>
  <c r="T58" i="7"/>
  <c r="Z58" i="7" s="1"/>
  <c r="S11" i="7"/>
  <c r="Y11" i="7" s="1"/>
  <c r="U12" i="7"/>
  <c r="AA12" i="7" s="1"/>
  <c r="T13" i="7"/>
  <c r="Z13" i="7" s="1"/>
  <c r="R17" i="7"/>
  <c r="X17" i="7" s="1"/>
  <c r="Q19" i="7"/>
  <c r="W19" i="7" s="1"/>
  <c r="P20" i="7"/>
  <c r="V20" i="7" s="1"/>
  <c r="T22" i="7"/>
  <c r="Z22" i="7" s="1"/>
  <c r="T32" i="7"/>
  <c r="Z32" i="7" s="1"/>
  <c r="T33" i="7"/>
  <c r="Z33" i="7" s="1"/>
  <c r="P59" i="7"/>
  <c r="V59" i="7" s="1"/>
  <c r="Q59" i="7"/>
  <c r="Q23" i="7"/>
  <c r="W23" i="7" s="1"/>
  <c r="Q29" i="7"/>
  <c r="W29" i="7" s="1"/>
  <c r="T15" i="7"/>
  <c r="Z15" i="7" s="1"/>
  <c r="R59" i="7"/>
  <c r="X59" i="7" s="1"/>
  <c r="S22" i="7"/>
  <c r="Y22" i="7" s="1"/>
  <c r="U11" i="7"/>
  <c r="AA11" i="7" s="1"/>
  <c r="U47" i="7"/>
  <c r="AA47" i="7" s="1"/>
  <c r="R58" i="7"/>
  <c r="X58" i="7" s="1"/>
  <c r="P13" i="7"/>
  <c r="V13" i="7" s="1"/>
  <c r="U32" i="7"/>
  <c r="AA32" i="7" s="1"/>
  <c r="U34" i="7"/>
  <c r="AA34" i="7" s="1"/>
  <c r="U54" i="7"/>
  <c r="AA54" i="7" s="1"/>
  <c r="Q58" i="7"/>
  <c r="W58" i="7" s="1"/>
  <c r="Q32" i="7"/>
  <c r="W32" i="7" s="1"/>
  <c r="R48" i="7"/>
  <c r="X48" i="7" s="1"/>
  <c r="T55" i="7"/>
  <c r="Z55" i="7" s="1"/>
  <c r="P19" i="7"/>
  <c r="V19" i="7" s="1"/>
  <c r="S52" i="7"/>
  <c r="Y52" i="7" s="1"/>
  <c r="P9" i="7"/>
  <c r="V9" i="7" s="1"/>
  <c r="R19" i="7"/>
  <c r="X19" i="7" s="1"/>
  <c r="R20" i="7"/>
  <c r="X20" i="7" s="1"/>
  <c r="R29" i="7"/>
  <c r="X29" i="7" s="1"/>
  <c r="R33" i="7"/>
  <c r="X33" i="7" s="1"/>
  <c r="U35" i="7"/>
  <c r="AA35" i="7" s="1"/>
  <c r="R50" i="7"/>
  <c r="X50" i="7" s="1"/>
  <c r="U52" i="7"/>
  <c r="AA52" i="7" s="1"/>
  <c r="T60" i="7"/>
  <c r="Z60" i="7" s="1"/>
  <c r="Q30" i="7"/>
  <c r="W30" i="7" s="1"/>
  <c r="Q27" i="7"/>
  <c r="W27" i="7" s="1"/>
  <c r="Q10" i="7"/>
  <c r="W10" i="7" s="1"/>
  <c r="U18" i="7"/>
  <c r="AA18" i="7" s="1"/>
  <c r="AB25" i="7"/>
  <c r="S7" i="7"/>
  <c r="Y7" i="7" s="1"/>
  <c r="R11" i="7"/>
  <c r="X11" i="7" s="1"/>
  <c r="R21" i="7"/>
  <c r="X21" i="7" s="1"/>
  <c r="R22" i="7"/>
  <c r="X22" i="7" s="1"/>
  <c r="T27" i="7"/>
  <c r="Z27" i="7" s="1"/>
  <c r="T28" i="7"/>
  <c r="Z28" i="7" s="1"/>
  <c r="U15" i="7"/>
  <c r="AA15" i="7" s="1"/>
  <c r="P18" i="7"/>
  <c r="V18" i="7" s="1"/>
  <c r="U21" i="7"/>
  <c r="AA21" i="7" s="1"/>
  <c r="P27" i="7"/>
  <c r="V27" i="7" s="1"/>
  <c r="P28" i="7"/>
  <c r="V28" i="7" s="1"/>
  <c r="R31" i="7"/>
  <c r="X31" i="7" s="1"/>
  <c r="T47" i="7"/>
  <c r="Z47" i="7" s="1"/>
  <c r="T49" i="7"/>
  <c r="Z49" i="7" s="1"/>
  <c r="P60" i="7"/>
  <c r="V60" i="7" s="1"/>
  <c r="AC32" i="7"/>
  <c r="Q18" i="7"/>
  <c r="W18" i="7" s="1"/>
  <c r="Q28" i="7"/>
  <c r="W28" i="7" s="1"/>
  <c r="S60" i="7"/>
  <c r="Y60" i="7" s="1"/>
  <c r="Q21" i="7"/>
  <c r="U7" i="7"/>
  <c r="AA7" i="7" s="1"/>
  <c r="T21" i="7"/>
  <c r="Z21" i="7" s="1"/>
  <c r="S48" i="7"/>
  <c r="Y48" i="7" s="1"/>
  <c r="S49" i="7"/>
  <c r="Y49" i="7" s="1"/>
  <c r="P10" i="7"/>
  <c r="V10" i="7" s="1"/>
  <c r="P15" i="7"/>
  <c r="V15" i="7" s="1"/>
  <c r="S24" i="7"/>
  <c r="Y24" i="7" s="1"/>
  <c r="U28" i="7"/>
  <c r="AA28" i="7" s="1"/>
  <c r="R30" i="7"/>
  <c r="X30" i="7" s="1"/>
  <c r="T48" i="7"/>
  <c r="Z48" i="7" s="1"/>
  <c r="U49" i="7"/>
  <c r="AA49" i="7" s="1"/>
  <c r="T52" i="7"/>
  <c r="Z52" i="7" s="1"/>
  <c r="T53" i="7"/>
  <c r="Z53" i="7" s="1"/>
  <c r="S59" i="7"/>
  <c r="Y59" i="7" s="1"/>
  <c r="R49" i="7"/>
  <c r="X49" i="7" s="1"/>
  <c r="U58" i="7"/>
  <c r="AA58" i="7" s="1"/>
  <c r="Q11" i="7"/>
  <c r="W11" i="7" s="1"/>
  <c r="Q9" i="7"/>
  <c r="W9" i="7" s="1"/>
  <c r="Q47" i="7"/>
  <c r="W47" i="7" s="1"/>
  <c r="R28" i="7"/>
  <c r="X28" i="7" s="1"/>
  <c r="U48" i="7"/>
  <c r="AA48" i="7" s="1"/>
  <c r="Q16" i="7"/>
  <c r="W16" i="7" s="1"/>
  <c r="T30" i="7"/>
  <c r="Z30" i="7" s="1"/>
  <c r="P49" i="7"/>
  <c r="V49" i="7" s="1"/>
  <c r="Q49" i="7"/>
  <c r="W49" i="7" s="1"/>
  <c r="Q22" i="7"/>
  <c r="Q7" i="7"/>
  <c r="AC8" i="7" s="1"/>
  <c r="R16" i="7"/>
  <c r="X16" i="7" s="1"/>
  <c r="U30" i="7"/>
  <c r="AA30" i="7" s="1"/>
  <c r="S10" i="7"/>
  <c r="Y10" i="7" s="1"/>
  <c r="S16" i="7"/>
  <c r="Y16" i="7" s="1"/>
  <c r="S18" i="7"/>
  <c r="Y18" i="7" s="1"/>
  <c r="Q24" i="7"/>
  <c r="U33" i="7"/>
  <c r="AA33" i="7" s="1"/>
  <c r="U55" i="7"/>
  <c r="AA55" i="7" s="1"/>
  <c r="P58" i="7"/>
  <c r="V58" i="7" s="1"/>
  <c r="Q25" i="7"/>
  <c r="K108" i="2"/>
  <c r="K29" i="3"/>
  <c r="K110" i="2"/>
  <c r="K10" i="3"/>
  <c r="K96" i="2"/>
  <c r="K102" i="2"/>
  <c r="K103" i="2"/>
  <c r="K11" i="3"/>
  <c r="K18" i="3"/>
  <c r="K85" i="2"/>
  <c r="K97" i="2"/>
  <c r="K89" i="2"/>
  <c r="K100" i="2"/>
  <c r="K98" i="2"/>
  <c r="K83" i="2"/>
  <c r="K99" i="2"/>
  <c r="K84" i="2"/>
  <c r="L4" i="2"/>
  <c r="K92" i="2"/>
  <c r="K101" i="2"/>
  <c r="K107" i="2"/>
  <c r="K94" i="2"/>
  <c r="K91" i="2"/>
  <c r="K93" i="2"/>
  <c r="L71" i="2"/>
  <c r="BC7" i="1"/>
  <c r="AX32" i="1"/>
  <c r="N9" i="2"/>
  <c r="K109" i="2"/>
  <c r="J30" i="3"/>
  <c r="M14" i="2"/>
  <c r="L17" i="2"/>
  <c r="M39" i="2"/>
  <c r="L69" i="2"/>
  <c r="M88" i="2"/>
  <c r="AX39" i="1"/>
  <c r="AZ39" i="1" s="1"/>
  <c r="AX13" i="1"/>
  <c r="AZ13" i="1" s="1"/>
  <c r="N109" i="2"/>
  <c r="M10" i="3"/>
  <c r="O14" i="3"/>
  <c r="K16" i="3"/>
  <c r="M28" i="3"/>
  <c r="K31" i="3"/>
  <c r="M36" i="3"/>
  <c r="K28" i="3"/>
  <c r="K41" i="3"/>
  <c r="M9" i="2"/>
  <c r="L95" i="2"/>
  <c r="K2" i="2"/>
  <c r="K39" i="2" s="1"/>
  <c r="K14" i="3"/>
  <c r="K19" i="3"/>
  <c r="O30" i="3"/>
  <c r="K12" i="3"/>
  <c r="BC8" i="1"/>
  <c r="L22" i="2"/>
  <c r="L56" i="2"/>
  <c r="K32" i="3"/>
  <c r="M30" i="2"/>
  <c r="L45" i="2"/>
  <c r="M71" i="2"/>
  <c r="K77" i="2"/>
  <c r="L79" i="2"/>
  <c r="L19" i="3"/>
  <c r="AX19" i="1"/>
  <c r="AX23" i="1"/>
  <c r="AX27" i="1"/>
  <c r="AX31" i="1"/>
  <c r="AX35" i="1"/>
  <c r="L5" i="2"/>
  <c r="M8" i="2"/>
  <c r="M70" i="2"/>
  <c r="M94" i="2"/>
  <c r="M102" i="2"/>
  <c r="O108" i="2"/>
  <c r="K8" i="3"/>
  <c r="W8" i="3" s="1"/>
  <c r="M14" i="3"/>
  <c r="K15" i="3"/>
  <c r="K20" i="3"/>
  <c r="N31" i="3"/>
  <c r="M39" i="3"/>
  <c r="K40" i="3"/>
  <c r="W7" i="7"/>
  <c r="L30" i="2"/>
  <c r="AX41" i="1"/>
  <c r="L13" i="2"/>
  <c r="N24" i="2"/>
  <c r="L28" i="2"/>
  <c r="M56" i="2"/>
  <c r="M95" i="2"/>
  <c r="L101" i="2"/>
  <c r="K30" i="3"/>
  <c r="AY15" i="1"/>
  <c r="J14" i="2"/>
  <c r="N14" i="2"/>
  <c r="J18" i="2"/>
  <c r="N18" i="2"/>
  <c r="J24" i="2"/>
  <c r="O24" i="2"/>
  <c r="J30" i="2"/>
  <c r="M38" i="2"/>
  <c r="J39" i="2"/>
  <c r="N39" i="2"/>
  <c r="J47" i="2"/>
  <c r="N47" i="2"/>
  <c r="J56" i="2"/>
  <c r="J71" i="2"/>
  <c r="K75" i="2"/>
  <c r="M93" i="2"/>
  <c r="J95" i="2"/>
  <c r="N102" i="2"/>
  <c r="N14" i="3"/>
  <c r="N39" i="3"/>
  <c r="L18" i="2"/>
  <c r="L47" i="2"/>
  <c r="K79" i="2"/>
  <c r="AX36" i="1"/>
  <c r="AX45" i="1"/>
  <c r="AX40" i="1"/>
  <c r="M109" i="2"/>
  <c r="N19" i="3"/>
  <c r="J31" i="3"/>
  <c r="O31" i="3"/>
  <c r="K33" i="3"/>
  <c r="W33" i="7"/>
  <c r="J12" i="3"/>
  <c r="J16" i="3"/>
  <c r="J20" i="3"/>
  <c r="J32" i="3"/>
  <c r="W60" i="7"/>
  <c r="P51" i="7"/>
  <c r="V51" i="7" s="1"/>
  <c r="S51" i="7"/>
  <c r="Y51" i="7" s="1"/>
  <c r="R51" i="7"/>
  <c r="X51" i="7" s="1"/>
  <c r="Q51" i="7"/>
  <c r="W59" i="7"/>
  <c r="AC15" i="7"/>
  <c r="AC9" i="7" s="1"/>
  <c r="AE9" i="7" s="1"/>
  <c r="W13" i="7"/>
  <c r="T51" i="7"/>
  <c r="Z51" i="7" s="1"/>
  <c r="Q17" i="7"/>
  <c r="Q12" i="7"/>
  <c r="Q31" i="7"/>
  <c r="T31" i="7"/>
  <c r="Z31" i="7" s="1"/>
  <c r="W22" i="7"/>
  <c r="U51" i="7"/>
  <c r="AA51" i="7" s="1"/>
  <c r="U57" i="7"/>
  <c r="AA57" i="7" s="1"/>
  <c r="T57" i="7"/>
  <c r="Z57" i="7" s="1"/>
  <c r="S57" i="7"/>
  <c r="Y57" i="7" s="1"/>
  <c r="Q57" i="7"/>
  <c r="AC48" i="7"/>
  <c r="AC56" i="7"/>
  <c r="P57" i="7"/>
  <c r="V57" i="7" s="1"/>
  <c r="Q36" i="7"/>
  <c r="AC20" i="7" l="1"/>
  <c r="AD20" i="7" s="1"/>
  <c r="W20" i="7"/>
  <c r="AD32" i="7"/>
  <c r="AC12" i="7"/>
  <c r="AC27" i="7"/>
  <c r="AC25" i="7"/>
  <c r="W25" i="7"/>
  <c r="W21" i="7"/>
  <c r="AD8" i="7"/>
  <c r="W24" i="7"/>
  <c r="AH9" i="7"/>
  <c r="AF9" i="7"/>
  <c r="AC31" i="7"/>
  <c r="AE31" i="7" s="1"/>
  <c r="AC30" i="7"/>
  <c r="AE30" i="7" s="1"/>
  <c r="AC29" i="7"/>
  <c r="AE29" i="7" s="1"/>
  <c r="AC28" i="7"/>
  <c r="AE28" i="7" s="1"/>
  <c r="AD27" i="7"/>
  <c r="AC26" i="7"/>
  <c r="AC11" i="7"/>
  <c r="AE11" i="7" s="1"/>
  <c r="K51" i="2"/>
  <c r="W51" i="2" s="1"/>
  <c r="W57" i="7"/>
  <c r="K57" i="2"/>
  <c r="K3" i="2"/>
  <c r="K49" i="2"/>
  <c r="K41" i="2"/>
  <c r="K36" i="2"/>
  <c r="K52" i="2"/>
  <c r="W52" i="2" s="1"/>
  <c r="K53" i="2"/>
  <c r="W53" i="2" s="1"/>
  <c r="K45" i="2"/>
  <c r="K50" i="2"/>
  <c r="K42" i="2"/>
  <c r="K5" i="2"/>
  <c r="K43" i="2"/>
  <c r="K55" i="2"/>
  <c r="K37" i="2"/>
  <c r="K44" i="2"/>
  <c r="K38" i="2"/>
  <c r="K46" i="2"/>
  <c r="AD48" i="7"/>
  <c r="W51" i="7"/>
  <c r="AD15" i="7"/>
  <c r="AC10" i="7"/>
  <c r="AE10" i="7" s="1"/>
  <c r="X8" i="3"/>
  <c r="AC13" i="7"/>
  <c r="K42" i="3"/>
  <c r="K34" i="3"/>
  <c r="K27" i="3"/>
  <c r="K21" i="3"/>
  <c r="K17" i="3"/>
  <c r="K13" i="3"/>
  <c r="K9" i="3"/>
  <c r="W9" i="3" s="1"/>
  <c r="K39" i="3"/>
  <c r="K35" i="3"/>
  <c r="K48" i="2"/>
  <c r="K56" i="2"/>
  <c r="W31" i="7"/>
  <c r="AE12" i="7"/>
  <c r="W12" i="7"/>
  <c r="AC18" i="7"/>
  <c r="AC16" i="7" s="1"/>
  <c r="AE16" i="7" s="1"/>
  <c r="W17" i="7"/>
  <c r="W36" i="7"/>
  <c r="AC60" i="7"/>
  <c r="AE60" i="7" s="1"/>
  <c r="AC59" i="7"/>
  <c r="AE59" i="7" s="1"/>
  <c r="AC58" i="7"/>
  <c r="AE58" i="7" s="1"/>
  <c r="AD56" i="7"/>
  <c r="AC57" i="7"/>
  <c r="AE57" i="7" s="1"/>
  <c r="AC14" i="7"/>
  <c r="K40" i="2"/>
  <c r="K47" i="2"/>
  <c r="K36" i="3"/>
  <c r="AD25" i="7" l="1"/>
  <c r="AC21" i="7"/>
  <c r="AE21" i="7" s="1"/>
  <c r="AF21" i="7" s="1"/>
  <c r="AC23" i="7"/>
  <c r="AE23" i="7" s="1"/>
  <c r="AF23" i="7" s="1"/>
  <c r="AC24" i="7"/>
  <c r="AE24" i="7" s="1"/>
  <c r="AF24" i="7" s="1"/>
  <c r="AC22" i="7"/>
  <c r="AE22" i="7" s="1"/>
  <c r="AF22" i="7" s="1"/>
  <c r="AF16" i="7"/>
  <c r="AG16" i="7"/>
  <c r="AH16" i="7" s="1"/>
  <c r="AF57" i="7"/>
  <c r="AC19" i="7"/>
  <c r="AE19" i="7" s="1"/>
  <c r="AD18" i="7"/>
  <c r="AH11" i="7"/>
  <c r="AF11" i="7"/>
  <c r="AF59" i="7"/>
  <c r="AF30" i="7"/>
  <c r="K68" i="2"/>
  <c r="K69" i="2"/>
  <c r="K73" i="2"/>
  <c r="K67" i="2"/>
  <c r="K70" i="2"/>
  <c r="K72" i="2"/>
  <c r="K66" i="2"/>
  <c r="K71" i="2"/>
  <c r="AF58" i="7"/>
  <c r="AF60" i="7"/>
  <c r="AH12" i="7"/>
  <c r="AF12" i="7"/>
  <c r="AC17" i="7"/>
  <c r="AF28" i="7"/>
  <c r="K15" i="2"/>
  <c r="K11" i="2"/>
  <c r="W11" i="2" s="1"/>
  <c r="K105" i="2"/>
  <c r="W105" i="2" s="1"/>
  <c r="K27" i="2"/>
  <c r="K20" i="2"/>
  <c r="K28" i="2"/>
  <c r="K22" i="2"/>
  <c r="K17" i="2"/>
  <c r="K13" i="2"/>
  <c r="K29" i="2"/>
  <c r="K24" i="2"/>
  <c r="W24" i="2" s="1"/>
  <c r="K16" i="2"/>
  <c r="K12" i="2"/>
  <c r="K21" i="2"/>
  <c r="K8" i="2"/>
  <c r="K18" i="2"/>
  <c r="K25" i="2"/>
  <c r="K30" i="2"/>
  <c r="K104" i="2"/>
  <c r="W104" i="2" s="1"/>
  <c r="K9" i="2"/>
  <c r="W9" i="2" s="1"/>
  <c r="K26" i="2"/>
  <c r="K14" i="2"/>
  <c r="K10" i="2"/>
  <c r="W10" i="2" s="1"/>
  <c r="AF29" i="7"/>
  <c r="AG31" i="7"/>
  <c r="AH31" i="7"/>
  <c r="AF31" i="7"/>
  <c r="AH10" i="7"/>
  <c r="AF10" i="7"/>
  <c r="AG23" i="7" l="1"/>
  <c r="AG22" i="7"/>
  <c r="AH22" i="7" s="1"/>
  <c r="AG18" i="7"/>
  <c r="AH18" i="7" s="1"/>
  <c r="AG17" i="7"/>
  <c r="AH17" i="7" s="1"/>
  <c r="AG20" i="7"/>
  <c r="AH20" i="7" s="1"/>
  <c r="AG19" i="7"/>
  <c r="AH19" i="7" s="1"/>
  <c r="AF19" i="7"/>
  <c r="AG30" i="7"/>
  <c r="AH30" i="7" s="1"/>
  <c r="AG29" i="7"/>
  <c r="AH29" i="7" s="1"/>
  <c r="AG26" i="7"/>
  <c r="AH26" i="7" s="1"/>
  <c r="AG25" i="7"/>
  <c r="AH25" i="7" s="1"/>
  <c r="AG27" i="7"/>
  <c r="AH27" i="7" s="1"/>
  <c r="AG24" i="7"/>
  <c r="AH24" i="7" s="1"/>
  <c r="AG28" i="7"/>
  <c r="AH28" i="7" s="1"/>
  <c r="AH23" i="7"/>
  <c r="AG21" i="7" l="1"/>
  <c r="AH21" i="7" s="1"/>
  <c r="AB47" i="7" l="1"/>
  <c r="AB48" i="7" l="1"/>
  <c r="AC47" i="7"/>
  <c r="AC38" i="7" l="1"/>
  <c r="AE38" i="7" s="1"/>
  <c r="AC41" i="7"/>
  <c r="AE41" i="7" s="1"/>
  <c r="AC45" i="7"/>
  <c r="AE45" i="7" s="1"/>
  <c r="AC42" i="7"/>
  <c r="AE42" i="7" s="1"/>
  <c r="AC39" i="7"/>
  <c r="AE39" i="7" s="1"/>
  <c r="AC40" i="7"/>
  <c r="AE40" i="7" s="1"/>
  <c r="AC44" i="7"/>
  <c r="AE44" i="7" s="1"/>
  <c r="AC46" i="7"/>
  <c r="AE46" i="7" s="1"/>
  <c r="AC43" i="7"/>
  <c r="AE43" i="7" s="1"/>
  <c r="AC37" i="7"/>
  <c r="AE37" i="7" s="1"/>
  <c r="AB49" i="7"/>
  <c r="AC36" i="7"/>
  <c r="AE36" i="7" s="1"/>
  <c r="AC34" i="7"/>
  <c r="AE34" i="7" s="1"/>
  <c r="AC33" i="7"/>
  <c r="AE33" i="7" s="1"/>
  <c r="AC35" i="7"/>
  <c r="AE35" i="7" s="1"/>
  <c r="AC55" i="7"/>
  <c r="AF44" i="7" l="1"/>
  <c r="AF40" i="7"/>
  <c r="AF42" i="7"/>
  <c r="AF41" i="7"/>
  <c r="AF46" i="7"/>
  <c r="AF39" i="7"/>
  <c r="AF45" i="7"/>
  <c r="AF37" i="7"/>
  <c r="AF43" i="7"/>
  <c r="AF38" i="7"/>
  <c r="AF34" i="7"/>
  <c r="AB50" i="7"/>
  <c r="AC49" i="7"/>
  <c r="AE49" i="7" s="1"/>
  <c r="AG36" i="7"/>
  <c r="AF36" i="7"/>
  <c r="AF35" i="7"/>
  <c r="AG35" i="7"/>
  <c r="AH35" i="7" s="1"/>
  <c r="AF33" i="7"/>
  <c r="AH36" i="7" l="1"/>
  <c r="AF49" i="7"/>
  <c r="AB51" i="7"/>
  <c r="AC50" i="7"/>
  <c r="AE50" i="7" s="1"/>
  <c r="AG34" i="7"/>
  <c r="AH34" i="7" s="1"/>
  <c r="AG33" i="7"/>
  <c r="AH33" i="7" s="1"/>
  <c r="AG32" i="7"/>
  <c r="AH32" i="7" s="1"/>
  <c r="AB52" i="7" l="1"/>
  <c r="AC51" i="7"/>
  <c r="AE51" i="7" s="1"/>
  <c r="AF50" i="7"/>
  <c r="AF51" i="7" l="1"/>
  <c r="AB53" i="7"/>
  <c r="AC52" i="7"/>
  <c r="AE52" i="7" s="1"/>
  <c r="AF52" i="7" l="1"/>
  <c r="AB54" i="7"/>
  <c r="AC54" i="7" s="1"/>
  <c r="AE54" i="7" s="1"/>
  <c r="AC53" i="7"/>
  <c r="AE53" i="7" s="1"/>
  <c r="AF53" i="7" l="1"/>
  <c r="AG53" i="7"/>
  <c r="AH53" i="7"/>
  <c r="AF54" i="7"/>
  <c r="AG54" i="7"/>
  <c r="AH54" i="7"/>
  <c r="AG37" i="7" l="1"/>
  <c r="AH37" i="7" s="1"/>
  <c r="AG38" i="7"/>
  <c r="AH38" i="7" s="1"/>
  <c r="AG42" i="7"/>
  <c r="AH42" i="7" s="1"/>
  <c r="AG45" i="7"/>
  <c r="AH45" i="7" s="1"/>
  <c r="AG39" i="7"/>
  <c r="AH39" i="7" s="1"/>
  <c r="AG43" i="7"/>
  <c r="AH43" i="7" s="1"/>
  <c r="AG40" i="7"/>
  <c r="AH40" i="7" s="1"/>
  <c r="AG44" i="7"/>
  <c r="AH44" i="7" s="1"/>
  <c r="AG41" i="7"/>
  <c r="AH41" i="7" s="1"/>
  <c r="AG46" i="7"/>
  <c r="AH46" i="7" s="1"/>
  <c r="AG57" i="7"/>
  <c r="AH57" i="7" s="1"/>
  <c r="AG55" i="7"/>
  <c r="AH55" i="7" s="1"/>
  <c r="AG56" i="7"/>
  <c r="AH56" i="7" s="1"/>
  <c r="AG59" i="7"/>
  <c r="AH59" i="7" s="1"/>
  <c r="AG60" i="7"/>
  <c r="AH60" i="7" s="1"/>
  <c r="AG58" i="7"/>
  <c r="AH58" i="7" s="1"/>
  <c r="AG52" i="7"/>
  <c r="AH52" i="7" s="1"/>
  <c r="AG50" i="7"/>
  <c r="AH50" i="7" s="1"/>
  <c r="AG51" i="7"/>
  <c r="AH51" i="7" s="1"/>
  <c r="AG47" i="7"/>
  <c r="AH47" i="7" s="1"/>
  <c r="AG49" i="7"/>
  <c r="AH49" i="7" s="1"/>
  <c r="AG48" i="7"/>
  <c r="AH48" i="7" s="1"/>
  <c r="AH2" i="7" l="1"/>
  <c r="AI60" i="7" s="1"/>
  <c r="AI38" i="7" l="1"/>
  <c r="AI46" i="7"/>
  <c r="AI45" i="7"/>
  <c r="AI39" i="7"/>
  <c r="AI40" i="7"/>
  <c r="AI43" i="7"/>
  <c r="AI37" i="7"/>
  <c r="AI42" i="7"/>
  <c r="AI41" i="7"/>
  <c r="AI44" i="7"/>
  <c r="AI55" i="7"/>
  <c r="AI56" i="7"/>
  <c r="AI59" i="7"/>
  <c r="AI51" i="7"/>
  <c r="AI48" i="7"/>
  <c r="AI57" i="7"/>
  <c r="AI52" i="7"/>
  <c r="AI49" i="7"/>
  <c r="AI13" i="7"/>
  <c r="AI14" i="7"/>
  <c r="AI15" i="7"/>
  <c r="AI9" i="7"/>
  <c r="AI10" i="7"/>
  <c r="AI11" i="7"/>
  <c r="AI12" i="7"/>
  <c r="AI22" i="7"/>
  <c r="AI16" i="7"/>
  <c r="AI31" i="7"/>
  <c r="AI25" i="7"/>
  <c r="AI21" i="7"/>
  <c r="AI20" i="7"/>
  <c r="AI30" i="7"/>
  <c r="AI23" i="7"/>
  <c r="AI17" i="7"/>
  <c r="AI29" i="7"/>
  <c r="AI18" i="7"/>
  <c r="AI19" i="7"/>
  <c r="AI24" i="7"/>
  <c r="AI27" i="7"/>
  <c r="AI26" i="7"/>
  <c r="AI28" i="7"/>
  <c r="AI35" i="7"/>
  <c r="AI36" i="7"/>
  <c r="AI32" i="7"/>
  <c r="AI33" i="7"/>
  <c r="AI34" i="7"/>
  <c r="AI54" i="7"/>
  <c r="AI53" i="7"/>
  <c r="AI58" i="7"/>
  <c r="AI50" i="7"/>
  <c r="AI4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Megan Newcombe</author>
  </authors>
  <commentList>
    <comment ref="AR25" authorId="0" shapeId="0" xr:uid="{00000000-0006-0000-0000-000001000000}">
      <text>
        <r>
          <rPr>
            <b/>
            <sz val="9"/>
            <color indexed="81"/>
            <rFont val="Calibri"/>
            <family val="2"/>
          </rPr>
          <t>Megan Newcombe:</t>
        </r>
        <r>
          <rPr>
            <sz val="9"/>
            <color indexed="81"/>
            <rFont val="Calibri"/>
            <family val="2"/>
          </rPr>
          <t xml:space="preserve">
From Caltech EMP database</t>
        </r>
      </text>
    </comment>
    <comment ref="AR26" authorId="0" shapeId="0" xr:uid="{00000000-0006-0000-0000-000002000000}">
      <text>
        <r>
          <rPr>
            <b/>
            <sz val="9"/>
            <color indexed="81"/>
            <rFont val="Calibri"/>
            <family val="2"/>
          </rPr>
          <t>Megan Newcombe:</t>
        </r>
        <r>
          <rPr>
            <sz val="9"/>
            <color indexed="81"/>
            <rFont val="Calibri"/>
            <family val="2"/>
          </rPr>
          <t xml:space="preserve">
From Caltech EMP database</t>
        </r>
      </text>
    </comment>
    <comment ref="AR27" authorId="0" shapeId="0" xr:uid="{00000000-0006-0000-0000-000003000000}">
      <text>
        <r>
          <rPr>
            <b/>
            <sz val="9"/>
            <color indexed="81"/>
            <rFont val="Calibri"/>
            <family val="2"/>
          </rPr>
          <t>Megan Newcombe:</t>
        </r>
        <r>
          <rPr>
            <sz val="9"/>
            <color indexed="81"/>
            <rFont val="Calibri"/>
            <family val="2"/>
          </rPr>
          <t xml:space="preserve">
From Caltech EMP database</t>
        </r>
      </text>
    </comment>
  </commentList>
</comments>
</file>

<file path=xl/sharedStrings.xml><?xml version="1.0" encoding="utf-8"?>
<sst xmlns="http://schemas.openxmlformats.org/spreadsheetml/2006/main" count="375" uniqueCount="236">
  <si>
    <t>Id</t>
  </si>
  <si>
    <t>Filename</t>
  </si>
  <si>
    <t>X</t>
  </si>
  <si>
    <t>Y</t>
  </si>
  <si>
    <t>Z</t>
  </si>
  <si>
    <t>Block</t>
  </si>
  <si>
    <t>Meas/Block</t>
  </si>
  <si>
    <t>StartCurrent</t>
  </si>
  <si>
    <t>EndCurrent</t>
  </si>
  <si>
    <t>12C Counts</t>
  </si>
  <si>
    <t>12C Rate</t>
  </si>
  <si>
    <t>17 Counts</t>
  </si>
  <si>
    <t>17 Rate</t>
  </si>
  <si>
    <t>19F Counts</t>
  </si>
  <si>
    <t>19F Rate</t>
  </si>
  <si>
    <t>30Si Counts</t>
  </si>
  <si>
    <t>30Si Rate</t>
  </si>
  <si>
    <t>32S Counts</t>
  </si>
  <si>
    <t>32S Rate</t>
  </si>
  <si>
    <t>35Cl Counts</t>
  </si>
  <si>
    <t>35Cl Rate</t>
  </si>
  <si>
    <t>12C/30Si Ratio</t>
  </si>
  <si>
    <t>12C/30Si Err Mean</t>
  </si>
  <si>
    <t>12C/30Si Poisson</t>
  </si>
  <si>
    <t>17/30Si Ratio</t>
  </si>
  <si>
    <t>17/30Si Err Mean</t>
  </si>
  <si>
    <t>17/30Si Poisson</t>
  </si>
  <si>
    <t>19F/30Si Ratio</t>
  </si>
  <si>
    <t>19F/30Si Err Mean</t>
  </si>
  <si>
    <t>19F/30Si Poisson</t>
  </si>
  <si>
    <t>32S/30Si Ratio</t>
  </si>
  <si>
    <t>32S/30Si Err Mean</t>
  </si>
  <si>
    <t>32S/30Si Poisson</t>
  </si>
  <si>
    <t>35Cl/30Si Ratio</t>
  </si>
  <si>
    <t>35Cl/30Si Err Mean</t>
  </si>
  <si>
    <t>35Cl/30Si Poisson</t>
  </si>
  <si>
    <t>CO2 ppm</t>
  </si>
  <si>
    <t>H2O wt%</t>
  </si>
  <si>
    <t>F ppm</t>
  </si>
  <si>
    <t>S ppm</t>
  </si>
  <si>
    <t>Cl ppm</t>
  </si>
  <si>
    <t>SiO2</t>
  </si>
  <si>
    <t>12C/30Si * SiO2/50</t>
  </si>
  <si>
    <t>OH/30Si * SiO2/50</t>
  </si>
  <si>
    <t>19F/30Si * SiO2/50</t>
  </si>
  <si>
    <t>32S/30Si * SiO2/50</t>
  </si>
  <si>
    <t>35Cl/30Si * SiO2/50</t>
  </si>
  <si>
    <t>Blank-corrected OH/30Si*SiO2/50</t>
  </si>
  <si>
    <t>H2O (ppm)</t>
  </si>
  <si>
    <t>StdA_1</t>
  </si>
  <si>
    <t>519-4-1</t>
  </si>
  <si>
    <t>StdA_2</t>
  </si>
  <si>
    <t>StdA_3</t>
  </si>
  <si>
    <t>StdA_4</t>
  </si>
  <si>
    <t>SynFo</t>
  </si>
  <si>
    <t>StdA_5</t>
  </si>
  <si>
    <t>StdA_6</t>
  </si>
  <si>
    <t>StdB_13</t>
  </si>
  <si>
    <t>Suprasil</t>
  </si>
  <si>
    <t>StdB_14</t>
  </si>
  <si>
    <t>StdB_15</t>
  </si>
  <si>
    <t>StdB_16</t>
  </si>
  <si>
    <t>StdB_17</t>
  </si>
  <si>
    <t>StdC1_1</t>
  </si>
  <si>
    <t>1654-3</t>
  </si>
  <si>
    <t>StdC1_2</t>
  </si>
  <si>
    <t>StdC1_3</t>
  </si>
  <si>
    <t>StdC1_4</t>
  </si>
  <si>
    <t>D30-1_1</t>
  </si>
  <si>
    <t>StdC1_5</t>
  </si>
  <si>
    <t>D30-1_2</t>
  </si>
  <si>
    <t>StdC1_6</t>
  </si>
  <si>
    <t>D30-1_3</t>
  </si>
  <si>
    <t>StdC1_8</t>
  </si>
  <si>
    <t>6K490-2_2</t>
  </si>
  <si>
    <t>StdC1_9</t>
  </si>
  <si>
    <t>6K490-2_3</t>
  </si>
  <si>
    <t>StdC1_10</t>
  </si>
  <si>
    <t>VG2_1</t>
  </si>
  <si>
    <t>StdC1_11</t>
  </si>
  <si>
    <t>VG2_2</t>
  </si>
  <si>
    <t>StdC1_12</t>
  </si>
  <si>
    <t>VG2_3</t>
  </si>
  <si>
    <t>StdC1_13</t>
  </si>
  <si>
    <t>VE32-1</t>
  </si>
  <si>
    <t>StdC1_14</t>
  </si>
  <si>
    <t>VE32-2</t>
  </si>
  <si>
    <t>StdC1_15</t>
  </si>
  <si>
    <t>VE32-3</t>
  </si>
  <si>
    <t>StdC1_16</t>
  </si>
  <si>
    <t>519-4-1_1</t>
  </si>
  <si>
    <t>StdC1_17</t>
  </si>
  <si>
    <t>519-4-1_2</t>
  </si>
  <si>
    <t>StdC1_18</t>
  </si>
  <si>
    <t>519-4-1_3</t>
  </si>
  <si>
    <t>StdC1_25</t>
  </si>
  <si>
    <t>1833-11_1</t>
  </si>
  <si>
    <t>StdC1_26</t>
  </si>
  <si>
    <t>1833-11_2</t>
  </si>
  <si>
    <t>StdC1_27</t>
  </si>
  <si>
    <t>1833-11_3</t>
  </si>
  <si>
    <t>StdC1_28</t>
  </si>
  <si>
    <t>Sup-1</t>
  </si>
  <si>
    <t>StdC1_29</t>
  </si>
  <si>
    <t>Sup-2</t>
  </si>
  <si>
    <t>StdC1_30</t>
  </si>
  <si>
    <t>Sup-3</t>
  </si>
  <si>
    <t>StdC1_31</t>
  </si>
  <si>
    <t>D51-3_1</t>
  </si>
  <si>
    <t>StdC1_32</t>
  </si>
  <si>
    <t>D51-3_2</t>
  </si>
  <si>
    <t>StdC1_33</t>
  </si>
  <si>
    <t>D51-3_3</t>
  </si>
  <si>
    <t>StdC1_43</t>
  </si>
  <si>
    <t>ALV981-R23_1</t>
  </si>
  <si>
    <t>StdC1_44</t>
  </si>
  <si>
    <t>ALV981-R23_2</t>
  </si>
  <si>
    <t>StdC1_45</t>
  </si>
  <si>
    <t>ALV981-R23_3</t>
  </si>
  <si>
    <t>StdC1_46</t>
  </si>
  <si>
    <t>SynFo_1</t>
  </si>
  <si>
    <t>StdC1_47</t>
  </si>
  <si>
    <t>SynFo_2</t>
  </si>
  <si>
    <t>StdC1_48</t>
  </si>
  <si>
    <t>SynFo_3</t>
  </si>
  <si>
    <t>Blank-corrected H2O in Suprasil (ppm)</t>
  </si>
  <si>
    <t>Suprasil mean:</t>
  </si>
  <si>
    <t>ppm</t>
  </si>
  <si>
    <t>St dev</t>
  </si>
  <si>
    <t>Uncorrected H2O (ppm)</t>
  </si>
  <si>
    <t>Calibration data measured during August 2016 on the Carnegie Earth and Planets Laboratory NanoSIMS</t>
  </si>
  <si>
    <t>Outliers (as indicated by their anomalously high C, H2O, F, S) are highlighted in red and excluded from the calibration.</t>
  </si>
  <si>
    <t>Calibration regressions are plotted on the far right of this spreadsheet</t>
  </si>
  <si>
    <t>Blank corrections for H2O</t>
  </si>
  <si>
    <t>Mon/Tues</t>
  </si>
  <si>
    <t>Thurs</t>
  </si>
  <si>
    <t>Calibration curve slopes</t>
  </si>
  <si>
    <t>Olivine (SynFo100)</t>
  </si>
  <si>
    <t>Olivine</t>
  </si>
  <si>
    <t>OPX (SynFo100)</t>
  </si>
  <si>
    <t>OPX</t>
  </si>
  <si>
    <t>CPX (PMR53-heat-cpx)</t>
  </si>
  <si>
    <t>CPX</t>
  </si>
  <si>
    <t>Glass (SynFo100)</t>
  </si>
  <si>
    <t>Glass</t>
  </si>
  <si>
    <t>Glasses</t>
  </si>
  <si>
    <t>12C/30Si</t>
  </si>
  <si>
    <t>16OH/30Si</t>
  </si>
  <si>
    <t>19F/30Si</t>
  </si>
  <si>
    <t>31P/30Si</t>
  </si>
  <si>
    <t>32S/30Si</t>
  </si>
  <si>
    <t>35Cl/30Si</t>
  </si>
  <si>
    <t>SiO2 (wt%)</t>
  </si>
  <si>
    <t>SiO2/50</t>
  </si>
  <si>
    <t>12C/30Si*(SiO2/50)</t>
  </si>
  <si>
    <t>16OH/30Si*(SiO2/50)</t>
  </si>
  <si>
    <t>19F/30Si*(SiO2/50)</t>
  </si>
  <si>
    <t>31P/30Si*(SiO2/50)</t>
  </si>
  <si>
    <t>32S/30Si*(SiO2/50)</t>
  </si>
  <si>
    <t>35Cl/30Si*(SiO2/50)</t>
  </si>
  <si>
    <t>P ppm</t>
  </si>
  <si>
    <t>H2O Blank (ppm)</t>
  </si>
  <si>
    <t>Monday</t>
  </si>
  <si>
    <t>Tuesday</t>
  </si>
  <si>
    <t>Thursday</t>
  </si>
  <si>
    <t>Olivines</t>
  </si>
  <si>
    <t>Notes</t>
  </si>
  <si>
    <t>SiO2 values are taken from Aubaud et al. 2007. For some standards we were unable to find published SiO2 data. In these cases, we assume olivines to contain 40 wt% SiO2 and pyroxenes to contain 55 wt% SiO2.</t>
  </si>
  <si>
    <t>Analyses of NAM standards with 12C/30Si &gt; 1e-2 are excluded from the calibrations due to the high likelihood of contamination.</t>
  </si>
  <si>
    <t>H2O calibration curves are blank corrected using measurements of SynFo100 (for olivine, opx and glass) and PMR53-heat-cpx (for cpx)</t>
  </si>
  <si>
    <t>Calibration data measured during February 2019 on the Carnegie Earth and Planets Laboratory 6f SIMS</t>
  </si>
  <si>
    <t>N/A</t>
  </si>
  <si>
    <t>Friday May 24</t>
  </si>
  <si>
    <t>Mount 2 K factor</t>
  </si>
  <si>
    <t>Sample</t>
  </si>
  <si>
    <t>H2O ppm</t>
  </si>
  <si>
    <t>Analysis #</t>
  </si>
  <si>
    <t>16OH/30Si*SiO2/50 of Blank</t>
  </si>
  <si>
    <t>H2O of Blank (ppm)</t>
  </si>
  <si>
    <t>Blank-corrected 16O1H/30Si*SiO2/50</t>
  </si>
  <si>
    <t>Blank-corrected H2O (ppm)</t>
  </si>
  <si>
    <t>Drift correction factor (based on Herasil)</t>
  </si>
  <si>
    <t>Drift-corrected OH/30Si*SiO2/50</t>
  </si>
  <si>
    <t>Drift-corrected H2O (ppm)</t>
  </si>
  <si>
    <t>6f data collected during May 2019 session</t>
  </si>
  <si>
    <t>Analyses in red text have 12C/30Si &gt;=10E-3, indicating likely surface contamination. These analyses are excluded.</t>
  </si>
  <si>
    <t>K factor</t>
  </si>
  <si>
    <t>Analyses of H2O are blank corrected based on 16O1H/30Si*SiO2/50 measured in synthetic forsterite</t>
  </si>
  <si>
    <t>Analyses of H2O are drift corrected based on 16O1H/30Si*SiO2/50 measured in Herasil glass</t>
  </si>
  <si>
    <t>Analyses of H2O are multiplied by a 'K-factor' based on the ratio of OH/30Si*SiO2/50 measured in 519-4-1 glass on the standard mount versus the sample mount. The K factor for this session is 0.86</t>
  </si>
  <si>
    <t>+/-</t>
  </si>
  <si>
    <t>MONDAY</t>
  </si>
  <si>
    <t>First high H2O cycle removed</t>
  </si>
  <si>
    <t>TUESDAY</t>
  </si>
  <si>
    <t>Wednesday - note that last night's runs may have used old water calibration. Checked water calib prior to weds analyses and blank seem consistent with tues pm, so not worried</t>
  </si>
  <si>
    <t>overlapped another analysis crater by mistake? Checking another point just in case</t>
  </si>
  <si>
    <t>charging spiders</t>
  </si>
  <si>
    <t>after minor re-tune of e-gun by J</t>
  </si>
  <si>
    <t>Suprasil (uncorrected)</t>
  </si>
  <si>
    <t>Synthetic Forsterite (uncorrected)</t>
  </si>
  <si>
    <t>Suprasil (blank- and drift-corrected)</t>
  </si>
  <si>
    <t>Mean</t>
  </si>
  <si>
    <t>Std Dev</t>
  </si>
  <si>
    <t>Move to mount 2; Weds pm. Analysis excluded from calculations because instrument was pumping down and had not yet stabilized.</t>
  </si>
  <si>
    <t>Analyses of H2O are multiplied by a 'K-factor' based on the ratio of OH/30Si*SiO2/50 measured in 519-4-1 glass on the standard mount versus the sample mount. The K factor for this session is 0.84</t>
  </si>
  <si>
    <t>6f data collected during March 2019 session</t>
  </si>
  <si>
    <t>mean</t>
  </si>
  <si>
    <t>standard deviation</t>
  </si>
  <si>
    <t>August 2016 session</t>
  </si>
  <si>
    <t>March 2019 session</t>
  </si>
  <si>
    <t>May 2019 session</t>
  </si>
  <si>
    <t>Accepted blank-corrected H2O concentration (ppm wt.) in Suprasil, averaged over three sessions:</t>
  </si>
  <si>
    <t>AchonM2_suprasil@50.ais</t>
  </si>
  <si>
    <t>519@51.ais</t>
  </si>
  <si>
    <t>herasil@52.ais</t>
  </si>
  <si>
    <t>GRR@53.ais</t>
  </si>
  <si>
    <t>GRR@54.ais</t>
  </si>
  <si>
    <t>suprasil@56.ais</t>
  </si>
  <si>
    <t>GRR@57.ais</t>
  </si>
  <si>
    <t>suprasil@58.ais</t>
  </si>
  <si>
    <t>suprasil@59.ais</t>
  </si>
  <si>
    <t>suprasil@72.ais</t>
  </si>
  <si>
    <t>suprasil@73.ais</t>
  </si>
  <si>
    <t>Suprasil@74.ais</t>
  </si>
  <si>
    <t>suprasil@75.ais</t>
  </si>
  <si>
    <t>519@76.ais</t>
  </si>
  <si>
    <t>herasil@77.ais</t>
  </si>
  <si>
    <t>herasil@78.ais</t>
  </si>
  <si>
    <t>GRR@79.ais</t>
  </si>
  <si>
    <t>519@80.ais</t>
  </si>
  <si>
    <t>suprasil@81.ais</t>
  </si>
  <si>
    <t>herasil@82.ais</t>
  </si>
  <si>
    <t>suprasil@97.ais</t>
  </si>
  <si>
    <t>suprasil@108.ais</t>
  </si>
  <si>
    <t xml:space="preserve">6f SIMS calibration curves for glass, opx and olivine; collected during May 2019 </t>
  </si>
  <si>
    <t>H2O calibration curves are blank corrected using measurements of SynFo100.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</si>
</sst>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E+00"/>
    <numFmt numFmtId="166" formatCode="0.0000"/>
    <numFmt numFmtId="167" formatCode="0.00000"/>
    <numFmt numFmtId="168" formatCode="0.000"/>
  </numFmts>
  <fonts count="27" x14ac:knownFonts="1">
    <font>
      <sz val="12"/>
      <color theme="1"/>
      <name val="Times"/>
      <family val="2"/>
    </font>
    <font>
      <sz val="12"/>
      <color theme="1"/>
      <name val="Calibri"/>
      <family val="2"/>
      <scheme val="minor"/>
    </font>
    <font>
      <sz val="12"/>
      <color rgb="FFFF0000"/>
      <name val="Calibri"/>
      <family val="2"/>
      <scheme val="minor"/>
    </font>
    <font>
      <b/>
      <sz val="12"/>
      <color theme="1"/>
      <name val="Calibri"/>
      <family val="2"/>
      <scheme val="minor"/>
    </font>
    <font>
      <sz val="11"/>
      <color theme="1"/>
      <name val="Calibri"/>
      <family val="2"/>
      <scheme val="minor"/>
    </font>
    <font>
      <b/>
      <sz val="9"/>
      <color indexed="81"/>
      <name val="Calibri"/>
      <family val="2"/>
    </font>
    <font>
      <sz val="9"/>
      <color indexed="81"/>
      <name val="Calibri"/>
      <family val="2"/>
    </font>
    <font>
      <sz val="12"/>
      <color theme="4" tint="-0.499984740745262"/>
      <name val="Calibri"/>
      <family val="2"/>
      <scheme val="minor"/>
    </font>
    <font>
      <sz val="12"/>
      <name val="Calibri"/>
      <family val="2"/>
      <scheme val="minor"/>
    </font>
    <font>
      <b/>
      <sz val="12"/>
      <color theme="4" tint="-0.499984740745262"/>
      <name val="Calibri"/>
      <family val="2"/>
      <scheme val="minor"/>
    </font>
    <font>
      <u/>
      <sz val="12"/>
      <color theme="10"/>
      <name val="Times"/>
      <family val="2"/>
    </font>
    <font>
      <u/>
      <sz val="12"/>
      <color theme="11"/>
      <name val="Times"/>
      <family val="2"/>
    </font>
    <font>
      <b/>
      <sz val="12"/>
      <name val="Calibri"/>
      <family val="2"/>
      <scheme val="minor"/>
    </font>
    <font>
      <b/>
      <sz val="12"/>
      <color theme="1"/>
      <name val="Calibri"/>
      <family val="2"/>
    </font>
    <font>
      <sz val="12"/>
      <color theme="1"/>
      <name val="Calibri"/>
      <family val="2"/>
    </font>
    <font>
      <b/>
      <sz val="12"/>
      <name val="Calibri"/>
      <family val="2"/>
    </font>
    <font>
      <sz val="10"/>
      <name val="Calibri"/>
      <family val="2"/>
    </font>
    <font>
      <sz val="12"/>
      <name val="Calibri"/>
      <family val="2"/>
    </font>
    <font>
      <b/>
      <i/>
      <sz val="12"/>
      <name val="Calibri"/>
      <family val="2"/>
    </font>
    <font>
      <b/>
      <i/>
      <sz val="12"/>
      <color theme="1"/>
      <name val="Calibri"/>
      <family val="2"/>
      <scheme val="minor"/>
    </font>
    <font>
      <sz val="12"/>
      <color theme="6" tint="-0.499984740745262"/>
      <name val="Calibri"/>
      <family val="2"/>
      <scheme val="minor"/>
    </font>
    <font>
      <sz val="12"/>
      <color rgb="FFFF0000"/>
      <name val="Calibri"/>
      <family val="2"/>
    </font>
    <font>
      <sz val="12"/>
      <color rgb="FF660066"/>
      <name val="Calibri"/>
      <family val="2"/>
      <scheme val="minor"/>
    </font>
    <font>
      <sz val="12"/>
      <color theme="1"/>
      <name val="Calibri (Body)"/>
    </font>
    <font>
      <b/>
      <sz val="12"/>
      <color theme="1"/>
      <name val="Calibri (Body)"/>
    </font>
    <font>
      <b/>
      <sz val="12"/>
      <name val="Calibri (Body)"/>
    </font>
    <font>
      <sz val="12"/>
      <name val="Calibri (Body)"/>
    </font>
  </fonts>
  <fills count="8">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0"/>
        <bgColor indexed="64"/>
      </patternFill>
    </fill>
    <fill>
      <patternFill patternType="solid">
        <fgColor theme="3" tint="0.79998168889431442"/>
        <bgColor indexed="64"/>
      </patternFill>
    </fill>
  </fills>
  <borders count="2">
    <border>
      <left/>
      <right/>
      <top/>
      <bottom/>
      <diagonal/>
    </border>
    <border>
      <left style="thin">
        <color auto="1"/>
      </left>
      <right/>
      <top/>
      <bottom/>
      <diagonal/>
    </border>
  </borders>
  <cellStyleXfs count="30">
    <xf numFmtId="0" fontId="0" fillId="0" borderId="0"/>
    <xf numFmtId="0" fontId="4"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 fillId="0" borderId="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171">
    <xf numFmtId="0" fontId="0" fillId="0" borderId="0" xfId="0"/>
    <xf numFmtId="0" fontId="1" fillId="0" borderId="0" xfId="0" applyFont="1"/>
    <xf numFmtId="0" fontId="7" fillId="0" borderId="0" xfId="0" applyFont="1"/>
    <xf numFmtId="2" fontId="1" fillId="0" borderId="0" xfId="0" applyNumberFormat="1" applyFont="1"/>
    <xf numFmtId="11" fontId="1" fillId="0" borderId="0" xfId="0" applyNumberFormat="1" applyFont="1"/>
    <xf numFmtId="11" fontId="7" fillId="0" borderId="0" xfId="0" applyNumberFormat="1" applyFont="1"/>
    <xf numFmtId="0" fontId="1" fillId="0" borderId="0" xfId="1" applyFont="1"/>
    <xf numFmtId="2" fontId="1" fillId="0" borderId="0" xfId="1" applyNumberFormat="1" applyFont="1"/>
    <xf numFmtId="164" fontId="1" fillId="0" borderId="0" xfId="1" applyNumberFormat="1" applyFont="1"/>
    <xf numFmtId="0" fontId="2" fillId="0" borderId="0" xfId="0" applyFont="1"/>
    <xf numFmtId="11" fontId="2" fillId="0" borderId="0" xfId="0" applyNumberFormat="1" applyFont="1"/>
    <xf numFmtId="2" fontId="2" fillId="0" borderId="0" xfId="0" applyNumberFormat="1" applyFont="1"/>
    <xf numFmtId="0" fontId="8" fillId="0" borderId="0" xfId="0" applyFont="1"/>
    <xf numFmtId="11" fontId="8" fillId="0" borderId="0" xfId="0" applyNumberFormat="1" applyFont="1"/>
    <xf numFmtId="1" fontId="8" fillId="0" borderId="0" xfId="0" applyNumberFormat="1" applyFont="1"/>
    <xf numFmtId="2" fontId="8" fillId="0" borderId="0" xfId="0" applyNumberFormat="1" applyFont="1"/>
    <xf numFmtId="1" fontId="1" fillId="0" borderId="0" xfId="0" applyNumberFormat="1" applyFont="1"/>
    <xf numFmtId="0" fontId="3" fillId="0" borderId="0" xfId="0" applyFont="1"/>
    <xf numFmtId="0" fontId="9" fillId="0" borderId="0" xfId="0" applyFont="1"/>
    <xf numFmtId="2" fontId="3" fillId="0" borderId="0" xfId="0" applyNumberFormat="1" applyFont="1"/>
    <xf numFmtId="2" fontId="12" fillId="0" borderId="0" xfId="0" applyNumberFormat="1" applyFont="1"/>
    <xf numFmtId="0" fontId="1" fillId="0" borderId="0" xfId="8"/>
    <xf numFmtId="11" fontId="1" fillId="0" borderId="0" xfId="8" applyNumberFormat="1"/>
    <xf numFmtId="2" fontId="1" fillId="0" borderId="0" xfId="8" applyNumberFormat="1"/>
    <xf numFmtId="0" fontId="13" fillId="2" borderId="0" xfId="8" applyFont="1" applyFill="1"/>
    <xf numFmtId="0" fontId="1" fillId="2" borderId="0" xfId="8" applyFill="1"/>
    <xf numFmtId="0" fontId="13" fillId="3" borderId="0" xfId="8" applyFont="1" applyFill="1"/>
    <xf numFmtId="0" fontId="14" fillId="3" borderId="0" xfId="8" applyFont="1" applyFill="1"/>
    <xf numFmtId="0" fontId="14" fillId="0" borderId="0" xfId="8" applyFont="1"/>
    <xf numFmtId="11" fontId="14" fillId="2" borderId="0" xfId="8" applyNumberFormat="1" applyFont="1" applyFill="1"/>
    <xf numFmtId="0" fontId="15" fillId="3" borderId="0" xfId="8" applyFont="1" applyFill="1" applyAlignment="1">
      <alignment horizontal="left"/>
    </xf>
    <xf numFmtId="0" fontId="15" fillId="3" borderId="0" xfId="8" applyFont="1" applyFill="1" applyAlignment="1">
      <alignment horizontal="right"/>
    </xf>
    <xf numFmtId="0" fontId="15" fillId="0" borderId="0" xfId="8" applyFont="1" applyAlignment="1">
      <alignment horizontal="right"/>
    </xf>
    <xf numFmtId="0" fontId="16" fillId="0" borderId="0" xfId="8" applyFont="1"/>
    <xf numFmtId="165" fontId="16" fillId="0" borderId="0" xfId="8" applyNumberFormat="1" applyFont="1"/>
    <xf numFmtId="11" fontId="16" fillId="0" borderId="0" xfId="8" applyNumberFormat="1" applyFont="1"/>
    <xf numFmtId="2" fontId="16" fillId="0" borderId="0" xfId="8" applyNumberFormat="1" applyFont="1"/>
    <xf numFmtId="0" fontId="15" fillId="2" borderId="0" xfId="8" applyFont="1" applyFill="1"/>
    <xf numFmtId="11" fontId="17" fillId="2" borderId="0" xfId="8" applyNumberFormat="1" applyFont="1" applyFill="1"/>
    <xf numFmtId="0" fontId="3" fillId="3" borderId="0" xfId="8" applyFont="1" applyFill="1"/>
    <xf numFmtId="0" fontId="1" fillId="3" borderId="0" xfId="8" applyFill="1"/>
    <xf numFmtId="166" fontId="15" fillId="3" borderId="0" xfId="8" applyNumberFormat="1" applyFont="1" applyFill="1" applyAlignment="1">
      <alignment horizontal="right"/>
    </xf>
    <xf numFmtId="166" fontId="15" fillId="0" borderId="0" xfId="8" applyNumberFormat="1" applyFont="1" applyAlignment="1">
      <alignment horizontal="right"/>
    </xf>
    <xf numFmtId="167" fontId="15" fillId="0" borderId="0" xfId="8" applyNumberFormat="1" applyFont="1"/>
    <xf numFmtId="2" fontId="15" fillId="0" borderId="0" xfId="8" applyNumberFormat="1" applyFont="1"/>
    <xf numFmtId="11" fontId="15" fillId="0" borderId="0" xfId="8" applyNumberFormat="1" applyFont="1"/>
    <xf numFmtId="0" fontId="15" fillId="0" borderId="0" xfId="8" applyFont="1"/>
    <xf numFmtId="165" fontId="15" fillId="0" borderId="1" xfId="8" applyNumberFormat="1" applyFont="1" applyBorder="1"/>
    <xf numFmtId="167" fontId="18" fillId="0" borderId="0" xfId="8" applyNumberFormat="1" applyFont="1"/>
    <xf numFmtId="165" fontId="15" fillId="0" borderId="0" xfId="8" applyNumberFormat="1" applyFont="1"/>
    <xf numFmtId="11" fontId="1" fillId="0" borderId="0" xfId="9" applyNumberFormat="1"/>
    <xf numFmtId="0" fontId="1" fillId="0" borderId="0" xfId="9"/>
    <xf numFmtId="2" fontId="1" fillId="0" borderId="0" xfId="9" applyNumberFormat="1"/>
    <xf numFmtId="0" fontId="8" fillId="0" borderId="0" xfId="8" applyFont="1"/>
    <xf numFmtId="168" fontId="8" fillId="0" borderId="0" xfId="8" applyNumberFormat="1" applyFont="1"/>
    <xf numFmtId="1" fontId="8" fillId="0" borderId="0" xfId="8" applyNumberFormat="1" applyFont="1"/>
    <xf numFmtId="0" fontId="19" fillId="0" borderId="0" xfId="8" applyFont="1"/>
    <xf numFmtId="0" fontId="3" fillId="0" borderId="0" xfId="8" applyFont="1"/>
    <xf numFmtId="11" fontId="1" fillId="2" borderId="0" xfId="9" applyNumberFormat="1" applyFill="1"/>
    <xf numFmtId="0" fontId="1" fillId="2" borderId="0" xfId="9" applyFill="1"/>
    <xf numFmtId="2" fontId="1" fillId="2" borderId="0" xfId="9" applyNumberFormat="1" applyFill="1"/>
    <xf numFmtId="0" fontId="8" fillId="2" borderId="0" xfId="8" applyFont="1" applyFill="1"/>
    <xf numFmtId="168" fontId="8" fillId="2" borderId="0" xfId="8" applyNumberFormat="1" applyFont="1" applyFill="1"/>
    <xf numFmtId="1" fontId="8" fillId="2" borderId="0" xfId="8" applyNumberFormat="1" applyFont="1" applyFill="1"/>
    <xf numFmtId="2" fontId="1" fillId="2" borderId="0" xfId="8" applyNumberFormat="1" applyFill="1"/>
    <xf numFmtId="11" fontId="2" fillId="0" borderId="0" xfId="9" applyNumberFormat="1" applyFont="1"/>
    <xf numFmtId="11" fontId="0" fillId="0" borderId="0" xfId="9" applyNumberFormat="1" applyFont="1"/>
    <xf numFmtId="0" fontId="0" fillId="0" borderId="0" xfId="9" applyFont="1"/>
    <xf numFmtId="1" fontId="1" fillId="0" borderId="0" xfId="8" applyNumberFormat="1"/>
    <xf numFmtId="11" fontId="8" fillId="0" borderId="0" xfId="9" applyNumberFormat="1" applyFont="1"/>
    <xf numFmtId="0" fontId="8" fillId="0" borderId="0" xfId="9" applyFont="1"/>
    <xf numFmtId="2" fontId="8" fillId="0" borderId="0" xfId="8" applyNumberFormat="1" applyFont="1"/>
    <xf numFmtId="0" fontId="15" fillId="4" borderId="0" xfId="8" applyFont="1" applyFill="1" applyAlignment="1">
      <alignment horizontal="left"/>
    </xf>
    <xf numFmtId="0" fontId="15" fillId="4" borderId="0" xfId="8" applyFont="1" applyFill="1" applyAlignment="1">
      <alignment horizontal="right"/>
    </xf>
    <xf numFmtId="0" fontId="15" fillId="5" borderId="0" xfId="8" applyFont="1" applyFill="1" applyAlignment="1">
      <alignment horizontal="left"/>
    </xf>
    <xf numFmtId="0" fontId="15" fillId="5" borderId="0" xfId="8" applyFont="1" applyFill="1" applyAlignment="1">
      <alignment horizontal="right"/>
    </xf>
    <xf numFmtId="0" fontId="3" fillId="2" borderId="0" xfId="8" applyFont="1" applyFill="1"/>
    <xf numFmtId="0" fontId="2" fillId="2" borderId="0" xfId="8" applyFont="1" applyFill="1"/>
    <xf numFmtId="11" fontId="2" fillId="2" borderId="0" xfId="9" applyNumberFormat="1" applyFont="1" applyFill="1"/>
    <xf numFmtId="2" fontId="2" fillId="2" borderId="0" xfId="9" applyNumberFormat="1" applyFont="1" applyFill="1"/>
    <xf numFmtId="168" fontId="2" fillId="2" borderId="0" xfId="8" applyNumberFormat="1" applyFont="1" applyFill="1"/>
    <xf numFmtId="1" fontId="2" fillId="2" borderId="0" xfId="8" applyNumberFormat="1" applyFont="1" applyFill="1"/>
    <xf numFmtId="2" fontId="2" fillId="2" borderId="0" xfId="8" applyNumberFormat="1" applyFont="1" applyFill="1"/>
    <xf numFmtId="2" fontId="15" fillId="0" borderId="1" xfId="8" applyNumberFormat="1" applyFont="1" applyBorder="1"/>
    <xf numFmtId="0" fontId="13" fillId="0" borderId="0" xfId="8" applyFont="1"/>
    <xf numFmtId="2" fontId="13" fillId="0" borderId="0" xfId="8" applyNumberFormat="1" applyFont="1"/>
    <xf numFmtId="11" fontId="13" fillId="0" borderId="0" xfId="8" applyNumberFormat="1" applyFont="1"/>
    <xf numFmtId="1" fontId="15" fillId="0" borderId="0" xfId="8" applyNumberFormat="1" applyFont="1"/>
    <xf numFmtId="11" fontId="1" fillId="6" borderId="0" xfId="9" applyNumberFormat="1" applyFill="1"/>
    <xf numFmtId="0" fontId="20" fillId="0" borderId="0" xfId="8" applyFont="1"/>
    <xf numFmtId="11" fontId="20" fillId="0" borderId="0" xfId="9" applyNumberFormat="1" applyFont="1"/>
    <xf numFmtId="2" fontId="20" fillId="0" borderId="0" xfId="9" applyNumberFormat="1" applyFont="1"/>
    <xf numFmtId="2" fontId="20" fillId="0" borderId="0" xfId="8" applyNumberFormat="1" applyFont="1"/>
    <xf numFmtId="2" fontId="1" fillId="6" borderId="0" xfId="9" applyNumberFormat="1" applyFill="1"/>
    <xf numFmtId="0" fontId="1" fillId="4" borderId="0" xfId="8" applyFill="1"/>
    <xf numFmtId="11" fontId="1" fillId="4" borderId="0" xfId="9" applyNumberFormat="1" applyFill="1"/>
    <xf numFmtId="2" fontId="1" fillId="4" borderId="0" xfId="9" applyNumberFormat="1" applyFill="1"/>
    <xf numFmtId="2" fontId="8" fillId="4" borderId="0" xfId="8" applyNumberFormat="1" applyFont="1" applyFill="1"/>
    <xf numFmtId="2" fontId="1" fillId="4" borderId="0" xfId="8" applyNumberFormat="1" applyFill="1"/>
    <xf numFmtId="11" fontId="1" fillId="4" borderId="0" xfId="8" applyNumberFormat="1" applyFill="1"/>
    <xf numFmtId="11" fontId="20" fillId="6" borderId="0" xfId="9" applyNumberFormat="1" applyFont="1" applyFill="1"/>
    <xf numFmtId="2" fontId="14" fillId="0" borderId="0" xfId="8" applyNumberFormat="1" applyFont="1"/>
    <xf numFmtId="0" fontId="15" fillId="0" borderId="0" xfId="8" applyFont="1" applyAlignment="1">
      <alignment horizontal="left"/>
    </xf>
    <xf numFmtId="11" fontId="20" fillId="0" borderId="0" xfId="8" applyNumberFormat="1" applyFont="1"/>
    <xf numFmtId="0" fontId="17" fillId="0" borderId="0" xfId="8" applyFont="1"/>
    <xf numFmtId="11" fontId="17" fillId="0" borderId="0" xfId="8" applyNumberFormat="1" applyFont="1"/>
    <xf numFmtId="2" fontId="17" fillId="0" borderId="0" xfId="8" applyNumberFormat="1" applyFont="1"/>
    <xf numFmtId="11" fontId="17" fillId="0" borderId="0" xfId="9" applyNumberFormat="1" applyFont="1"/>
    <xf numFmtId="2" fontId="17" fillId="0" borderId="0" xfId="9" applyNumberFormat="1" applyFont="1"/>
    <xf numFmtId="168" fontId="17" fillId="0" borderId="0" xfId="8" applyNumberFormat="1" applyFont="1"/>
    <xf numFmtId="0" fontId="17" fillId="4" borderId="0" xfId="8" applyFont="1" applyFill="1"/>
    <xf numFmtId="11" fontId="17" fillId="4" borderId="0" xfId="9" applyNumberFormat="1" applyFont="1" applyFill="1"/>
    <xf numFmtId="2" fontId="17" fillId="4" borderId="0" xfId="9" applyNumberFormat="1" applyFont="1" applyFill="1"/>
    <xf numFmtId="2" fontId="17" fillId="4" borderId="0" xfId="8" applyNumberFormat="1" applyFont="1" applyFill="1"/>
    <xf numFmtId="168" fontId="17" fillId="4" borderId="0" xfId="8" applyNumberFormat="1" applyFont="1" applyFill="1"/>
    <xf numFmtId="11" fontId="17" fillId="4" borderId="0" xfId="8" applyNumberFormat="1" applyFont="1" applyFill="1"/>
    <xf numFmtId="0" fontId="21" fillId="4" borderId="0" xfId="8" applyFont="1" applyFill="1"/>
    <xf numFmtId="11" fontId="21" fillId="4" borderId="0" xfId="9" applyNumberFormat="1" applyFont="1" applyFill="1"/>
    <xf numFmtId="2" fontId="21" fillId="4" borderId="0" xfId="9" applyNumberFormat="1" applyFont="1" applyFill="1"/>
    <xf numFmtId="2" fontId="21" fillId="4" borderId="0" xfId="8" applyNumberFormat="1" applyFont="1" applyFill="1"/>
    <xf numFmtId="168" fontId="21" fillId="4" borderId="0" xfId="8" applyNumberFormat="1" applyFont="1" applyFill="1"/>
    <xf numFmtId="11" fontId="21" fillId="4" borderId="0" xfId="8" applyNumberFormat="1" applyFont="1" applyFill="1"/>
    <xf numFmtId="2" fontId="15" fillId="4" borderId="0" xfId="8" applyNumberFormat="1" applyFont="1" applyFill="1" applyAlignment="1">
      <alignment horizontal="right"/>
    </xf>
    <xf numFmtId="0" fontId="15" fillId="7" borderId="0" xfId="8" applyFont="1" applyFill="1"/>
    <xf numFmtId="0" fontId="17" fillId="7" borderId="0" xfId="8" applyFont="1" applyFill="1"/>
    <xf numFmtId="2" fontId="17" fillId="7" borderId="0" xfId="8" applyNumberFormat="1" applyFont="1" applyFill="1"/>
    <xf numFmtId="0" fontId="15" fillId="7" borderId="0" xfId="8" applyFont="1" applyFill="1" applyAlignment="1">
      <alignment horizontal="left"/>
    </xf>
    <xf numFmtId="0" fontId="15" fillId="7" borderId="0" xfId="8" applyFont="1" applyFill="1" applyAlignment="1">
      <alignment horizontal="right"/>
    </xf>
    <xf numFmtId="2" fontId="15" fillId="7" borderId="0" xfId="8" applyNumberFormat="1" applyFont="1" applyFill="1" applyAlignment="1">
      <alignment horizontal="right"/>
    </xf>
    <xf numFmtId="2" fontId="15" fillId="7" borderId="0" xfId="8" applyNumberFormat="1" applyFont="1" applyFill="1"/>
    <xf numFmtId="11" fontId="17" fillId="7" borderId="0" xfId="8" applyNumberFormat="1" applyFont="1" applyFill="1"/>
    <xf numFmtId="0" fontId="2" fillId="0" borderId="0" xfId="8" applyFont="1"/>
    <xf numFmtId="1" fontId="15" fillId="0" borderId="0" xfId="8" applyNumberFormat="1" applyFont="1" applyAlignment="1">
      <alignment horizontal="right"/>
    </xf>
    <xf numFmtId="2" fontId="3" fillId="0" borderId="0" xfId="8" applyNumberFormat="1" applyFont="1"/>
    <xf numFmtId="11" fontId="15" fillId="0" borderId="0" xfId="8" applyNumberFormat="1" applyFont="1" applyAlignment="1">
      <alignment horizontal="right"/>
    </xf>
    <xf numFmtId="1" fontId="3" fillId="0" borderId="0" xfId="8" applyNumberFormat="1" applyFont="1"/>
    <xf numFmtId="0" fontId="22" fillId="4" borderId="0" xfId="8" applyFont="1" applyFill="1"/>
    <xf numFmtId="11" fontId="22" fillId="4" borderId="0" xfId="9" applyNumberFormat="1" applyFont="1" applyFill="1"/>
    <xf numFmtId="2" fontId="22" fillId="4" borderId="0" xfId="9" applyNumberFormat="1" applyFont="1" applyFill="1"/>
    <xf numFmtId="2" fontId="22" fillId="4" borderId="0" xfId="8" applyNumberFormat="1" applyFont="1" applyFill="1"/>
    <xf numFmtId="2" fontId="22" fillId="0" borderId="0" xfId="8" applyNumberFormat="1" applyFont="1"/>
    <xf numFmtId="11" fontId="22" fillId="4" borderId="0" xfId="8" applyNumberFormat="1" applyFont="1" applyFill="1"/>
    <xf numFmtId="0" fontId="14" fillId="0" borderId="0" xfId="0" applyFont="1"/>
    <xf numFmtId="0" fontId="13" fillId="0" borderId="0" xfId="0" applyFont="1"/>
    <xf numFmtId="17" fontId="13" fillId="0" borderId="0" xfId="0" applyNumberFormat="1" applyFont="1"/>
    <xf numFmtId="2" fontId="14" fillId="0" borderId="0" xfId="0" applyNumberFormat="1" applyFont="1"/>
    <xf numFmtId="0" fontId="14" fillId="0" borderId="0" xfId="0" applyFont="1" applyAlignment="1">
      <alignment horizontal="right"/>
    </xf>
    <xf numFmtId="2" fontId="13" fillId="0" borderId="0" xfId="0" applyNumberFormat="1" applyFont="1"/>
    <xf numFmtId="0" fontId="23" fillId="0" borderId="0" xfId="8" applyFont="1"/>
    <xf numFmtId="11" fontId="23" fillId="0" borderId="0" xfId="8" applyNumberFormat="1" applyFont="1"/>
    <xf numFmtId="2" fontId="23" fillId="0" borderId="0" xfId="8" applyNumberFormat="1" applyFont="1"/>
    <xf numFmtId="0" fontId="24" fillId="2" borderId="0" xfId="8" applyFont="1" applyFill="1"/>
    <xf numFmtId="0" fontId="23" fillId="2" borderId="0" xfId="8" applyFont="1" applyFill="1"/>
    <xf numFmtId="0" fontId="24" fillId="3" borderId="0" xfId="8" applyFont="1" applyFill="1"/>
    <xf numFmtId="0" fontId="23" fillId="3" borderId="0" xfId="8" applyFont="1" applyFill="1"/>
    <xf numFmtId="11" fontId="23" fillId="2" borderId="0" xfId="8" applyNumberFormat="1" applyFont="1" applyFill="1"/>
    <xf numFmtId="0" fontId="25" fillId="4" borderId="0" xfId="8" applyFont="1" applyFill="1" applyAlignment="1">
      <alignment horizontal="left"/>
    </xf>
    <xf numFmtId="0" fontId="25" fillId="4" borderId="0" xfId="8" applyFont="1" applyFill="1" applyAlignment="1">
      <alignment horizontal="right"/>
    </xf>
    <xf numFmtId="0" fontId="25" fillId="0" borderId="0" xfId="8" applyFont="1" applyAlignment="1">
      <alignment horizontal="right"/>
    </xf>
    <xf numFmtId="0" fontId="25" fillId="5" borderId="0" xfId="8" applyFont="1" applyFill="1" applyAlignment="1">
      <alignment horizontal="left"/>
    </xf>
    <xf numFmtId="0" fontId="25" fillId="5" borderId="0" xfId="8" applyFont="1" applyFill="1" applyAlignment="1">
      <alignment horizontal="right"/>
    </xf>
    <xf numFmtId="0" fontId="26" fillId="0" borderId="0" xfId="8" applyFont="1"/>
    <xf numFmtId="165" fontId="26" fillId="0" borderId="0" xfId="8" applyNumberFormat="1" applyFont="1"/>
    <xf numFmtId="11" fontId="26" fillId="0" borderId="0" xfId="8" applyNumberFormat="1" applyFont="1"/>
    <xf numFmtId="2" fontId="26" fillId="0" borderId="0" xfId="8" applyNumberFormat="1" applyFont="1"/>
    <xf numFmtId="0" fontId="25" fillId="2" borderId="0" xfId="8" applyFont="1" applyFill="1"/>
    <xf numFmtId="11" fontId="26" fillId="2" borderId="0" xfId="8" applyNumberFormat="1" applyFont="1" applyFill="1"/>
    <xf numFmtId="0" fontId="25" fillId="3" borderId="0" xfId="8" applyFont="1" applyFill="1" applyAlignment="1">
      <alignment horizontal="left"/>
    </xf>
    <xf numFmtId="166" fontId="25" fillId="3" borderId="0" xfId="8" applyNumberFormat="1" applyFont="1" applyFill="1" applyAlignment="1">
      <alignment horizontal="right"/>
    </xf>
    <xf numFmtId="166" fontId="25" fillId="0" borderId="0" xfId="8" applyNumberFormat="1" applyFont="1" applyAlignment="1">
      <alignment horizontal="right"/>
    </xf>
    <xf numFmtId="0" fontId="24" fillId="0" borderId="0" xfId="8" applyFont="1"/>
  </cellXfs>
  <cellStyles count="30">
    <cellStyle name="Followed Hyperlink" xfId="3" builtinId="9" hidden="1"/>
    <cellStyle name="Followed Hyperlink" xfId="5" builtinId="9" hidden="1"/>
    <cellStyle name="Followed Hyperlink" xfId="7"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Hyperlink" xfId="2" builtinId="8" hidden="1"/>
    <cellStyle name="Hyperlink" xfId="4" builtinId="8" hidden="1"/>
    <cellStyle name="Hyperlink" xfId="6"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Normal" xfId="0" builtinId="0"/>
    <cellStyle name="Normal 2" xfId="1" xr:uid="{00000000-0005-0000-0000-00001B000000}"/>
    <cellStyle name="Normal 3" xfId="8" xr:uid="{00000000-0005-0000-0000-00001C000000}"/>
    <cellStyle name="Normal 4" xfId="9" xr:uid="{00000000-0005-0000-0000-00001D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Suprasil</a:t>
            </a:r>
            <a:r>
              <a:rPr lang="en-US" baseline="0"/>
              <a:t> glass and synthetic forsterite, not blank corrected - note ~2 ppm offset</a:t>
            </a:r>
            <a:endParaRPr lang="en-US"/>
          </a:p>
        </c:rich>
      </c:tx>
      <c:overlay val="1"/>
    </c:title>
    <c:autoTitleDeleted val="0"/>
    <c:plotArea>
      <c:layout/>
      <c:scatterChart>
        <c:scatterStyle val="lineMarker"/>
        <c:varyColors val="0"/>
        <c:ser>
          <c:idx val="0"/>
          <c:order val="0"/>
          <c:tx>
            <c:v>Synthetic forsterite</c:v>
          </c:tx>
          <c:spPr>
            <a:ln w="47625">
              <a:noFill/>
            </a:ln>
            <a:effectLst/>
          </c:spPr>
          <c:marker>
            <c:symbol val="circle"/>
            <c:size val="9"/>
            <c:spPr>
              <a:noFill/>
              <a:ln>
                <a:solidFill>
                  <a:schemeClr val="tx1"/>
                </a:solidFill>
              </a:ln>
              <a:effectLst/>
            </c:spPr>
          </c:marker>
          <c:errBars>
            <c:errDir val="y"/>
            <c:errBarType val="both"/>
            <c:errValType val="cust"/>
            <c:noEndCap val="0"/>
            <c:plus>
              <c:numRef>
                <c:f>('1. Summary of H2O in Suprasil'!$C$8,'1. Summary of H2O in Suprasil'!$E$8,'1. Summary of H2O in Suprasil'!$G$8)</c:f>
                <c:numCache>
                  <c:formatCode>General</c:formatCode>
                  <c:ptCount val="3"/>
                  <c:pt idx="0">
                    <c:v>1.3468090765016985</c:v>
                  </c:pt>
                  <c:pt idx="1">
                    <c:v>0.34725207072731784</c:v>
                  </c:pt>
                  <c:pt idx="2">
                    <c:v>0.23441829673451814</c:v>
                  </c:pt>
                </c:numCache>
              </c:numRef>
            </c:plus>
            <c:minus>
              <c:numRef>
                <c:f>('1. Summary of H2O in Suprasil'!$C$8,'1. Summary of H2O in Suprasil'!$E$8,'1. Summary of H2O in Suprasil'!$G$8)</c:f>
                <c:numCache>
                  <c:formatCode>General</c:formatCode>
                  <c:ptCount val="3"/>
                  <c:pt idx="0">
                    <c:v>1.3468090765016985</c:v>
                  </c:pt>
                  <c:pt idx="1">
                    <c:v>0.34725207072731784</c:v>
                  </c:pt>
                  <c:pt idx="2">
                    <c:v>0.23441829673451814</c:v>
                  </c:pt>
                </c:numCache>
              </c:numRef>
            </c:minus>
          </c:errBars>
          <c:yVal>
            <c:numRef>
              <c:f>('1. Summary of H2O in Suprasil'!$B$8,'1. Summary of H2O in Suprasil'!$D$8,'1. Summary of H2O in Suprasil'!$F$8)</c:f>
              <c:numCache>
                <c:formatCode>0.00</c:formatCode>
                <c:ptCount val="3"/>
                <c:pt idx="0">
                  <c:v>2.4815883113560004</c:v>
                </c:pt>
                <c:pt idx="1">
                  <c:v>6.3779485082666669</c:v>
                </c:pt>
                <c:pt idx="2">
                  <c:v>1.4528034460146666</c:v>
                </c:pt>
              </c:numCache>
            </c:numRef>
          </c:yVal>
          <c:smooth val="0"/>
          <c:extLst>
            <c:ext xmlns:c16="http://schemas.microsoft.com/office/drawing/2014/chart" uri="{C3380CC4-5D6E-409C-BE32-E72D297353CC}">
              <c16:uniqueId val="{00000000-1DBD-704B-9849-6633D4F3F338}"/>
            </c:ext>
          </c:extLst>
        </c:ser>
        <c:ser>
          <c:idx val="1"/>
          <c:order val="1"/>
          <c:tx>
            <c:v>Suprasil (uncorrected)</c:v>
          </c:tx>
          <c:spPr>
            <a:ln w="47625">
              <a:noFill/>
            </a:ln>
            <a:effectLst/>
          </c:spPr>
          <c:marker>
            <c:spPr>
              <a:solidFill>
                <a:schemeClr val="tx1"/>
              </a:solidFill>
              <a:ln>
                <a:noFill/>
              </a:ln>
              <a:effectLst/>
            </c:spPr>
          </c:marker>
          <c:errBars>
            <c:errDir val="y"/>
            <c:errBarType val="both"/>
            <c:errValType val="cust"/>
            <c:noEndCap val="0"/>
            <c:plus>
              <c:numRef>
                <c:f>('1. Summary of H2O in Suprasil'!$C$9,'1. Summary of H2O in Suprasil'!$E$9,'1. Summary of H2O in Suprasil'!$G$9)</c:f>
                <c:numCache>
                  <c:formatCode>General</c:formatCode>
                  <c:ptCount val="3"/>
                  <c:pt idx="0">
                    <c:v>0.93154506166663997</c:v>
                  </c:pt>
                  <c:pt idx="1">
                    <c:v>0.50565648816878039</c:v>
                  </c:pt>
                  <c:pt idx="2">
                    <c:v>0.24952645552033759</c:v>
                  </c:pt>
                </c:numCache>
              </c:numRef>
            </c:plus>
            <c:minus>
              <c:numRef>
                <c:f>('1. Summary of H2O in Suprasil'!$C$9,'1. Summary of H2O in Suprasil'!$E$9,'1. Summary of H2O in Suprasil'!$G$9)</c:f>
                <c:numCache>
                  <c:formatCode>General</c:formatCode>
                  <c:ptCount val="3"/>
                  <c:pt idx="0">
                    <c:v>0.93154506166663997</c:v>
                  </c:pt>
                  <c:pt idx="1">
                    <c:v>0.50565648816878039</c:v>
                  </c:pt>
                  <c:pt idx="2">
                    <c:v>0.24952645552033759</c:v>
                  </c:pt>
                </c:numCache>
              </c:numRef>
            </c:minus>
          </c:errBars>
          <c:yVal>
            <c:numRef>
              <c:f>('1. Summary of H2O in Suprasil'!$B$9,'1. Summary of H2O in Suprasil'!$D$9,'1. Summary of H2O in Suprasil'!$F$9)</c:f>
              <c:numCache>
                <c:formatCode>0.00</c:formatCode>
                <c:ptCount val="3"/>
                <c:pt idx="0">
                  <c:v>4.5485114949999996</c:v>
                </c:pt>
                <c:pt idx="1">
                  <c:v>7.3924759799999986</c:v>
                </c:pt>
                <c:pt idx="2">
                  <c:v>3.7160260386666661</c:v>
                </c:pt>
              </c:numCache>
            </c:numRef>
          </c:yVal>
          <c:smooth val="0"/>
          <c:extLst>
            <c:ext xmlns:c16="http://schemas.microsoft.com/office/drawing/2014/chart" uri="{C3380CC4-5D6E-409C-BE32-E72D297353CC}">
              <c16:uniqueId val="{00000001-1DBD-704B-9849-6633D4F3F338}"/>
            </c:ext>
          </c:extLst>
        </c:ser>
        <c:dLbls>
          <c:showLegendKey val="0"/>
          <c:showVal val="0"/>
          <c:showCatName val="0"/>
          <c:showSerName val="0"/>
          <c:showPercent val="0"/>
          <c:showBubbleSize val="0"/>
        </c:dLbls>
        <c:axId val="-2142417000"/>
        <c:axId val="-2072964408"/>
      </c:scatterChart>
      <c:valAx>
        <c:axId val="-2142417000"/>
        <c:scaling>
          <c:orientation val="minMax"/>
        </c:scaling>
        <c:delete val="1"/>
        <c:axPos val="b"/>
        <c:majorTickMark val="out"/>
        <c:minorTickMark val="none"/>
        <c:tickLblPos val="nextTo"/>
        <c:crossAx val="-2072964408"/>
        <c:crosses val="autoZero"/>
        <c:crossBetween val="midCat"/>
      </c:valAx>
      <c:valAx>
        <c:axId val="-2072964408"/>
        <c:scaling>
          <c:orientation val="minMax"/>
        </c:scaling>
        <c:delete val="0"/>
        <c:axPos val="l"/>
        <c:title>
          <c:tx>
            <c:rich>
              <a:bodyPr rot="-5400000" vert="horz"/>
              <a:lstStyle/>
              <a:p>
                <a:pPr>
                  <a:defRPr/>
                </a:pPr>
                <a:r>
                  <a:rPr lang="en-US"/>
                  <a:t>H</a:t>
                </a:r>
                <a:r>
                  <a:rPr lang="en-US" baseline="-25000"/>
                  <a:t>2</a:t>
                </a:r>
                <a:r>
                  <a:rPr lang="en-US"/>
                  <a:t>O (ppm)</a:t>
                </a:r>
              </a:p>
            </c:rich>
          </c:tx>
          <c:overlay val="0"/>
        </c:title>
        <c:numFmt formatCode="0" sourceLinked="0"/>
        <c:majorTickMark val="out"/>
        <c:minorTickMark val="none"/>
        <c:tickLblPos val="nextTo"/>
        <c:crossAx val="-2142417000"/>
        <c:crosses val="autoZero"/>
        <c:crossBetween val="midCat"/>
        <c:majorUnit val="2"/>
      </c:valAx>
    </c:plotArea>
    <c:legend>
      <c:legendPos val="r"/>
      <c:overlay val="0"/>
    </c:legend>
    <c:plotVisOnly val="1"/>
    <c:dispBlanksAs val="gap"/>
    <c:showDLblsOverMax val="0"/>
  </c:chart>
  <c:spPr>
    <a:ln>
      <a:noFill/>
    </a:ln>
    <a:effectLst/>
  </c:spPr>
  <c:txPr>
    <a:bodyPr/>
    <a:lstStyle/>
    <a:p>
      <a:pPr>
        <a:defRPr sz="1200"/>
      </a:pPr>
      <a:endParaRPr lang="en-US"/>
    </a:p>
  </c:tx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Raw/uncorrected</a:t>
            </a:r>
            <a:r>
              <a:rPr lang="en-US" baseline="0"/>
              <a:t> measurements of Suprasil compared to blank- and drift-corrected values </a:t>
            </a:r>
            <a:endParaRPr lang="en-US"/>
          </a:p>
        </c:rich>
      </c:tx>
      <c:overlay val="1"/>
    </c:title>
    <c:autoTitleDeleted val="0"/>
    <c:plotArea>
      <c:layout/>
      <c:scatterChart>
        <c:scatterStyle val="lineMarker"/>
        <c:varyColors val="0"/>
        <c:ser>
          <c:idx val="1"/>
          <c:order val="0"/>
          <c:tx>
            <c:v>Suprasil (uncorrected)</c:v>
          </c:tx>
          <c:spPr>
            <a:ln w="47625">
              <a:noFill/>
            </a:ln>
            <a:effectLst/>
          </c:spPr>
          <c:marker>
            <c:spPr>
              <a:solidFill>
                <a:schemeClr val="tx1"/>
              </a:solidFill>
              <a:ln>
                <a:noFill/>
              </a:ln>
              <a:effectLst/>
            </c:spPr>
          </c:marker>
          <c:errBars>
            <c:errDir val="y"/>
            <c:errBarType val="both"/>
            <c:errValType val="cust"/>
            <c:noEndCap val="0"/>
            <c:plus>
              <c:numRef>
                <c:f>('1. Summary of H2O in Suprasil'!$C$9,'1. Summary of H2O in Suprasil'!$E$9,'1. Summary of H2O in Suprasil'!$G$9)</c:f>
                <c:numCache>
                  <c:formatCode>General</c:formatCode>
                  <c:ptCount val="3"/>
                  <c:pt idx="0">
                    <c:v>0.93154506166663997</c:v>
                  </c:pt>
                  <c:pt idx="1">
                    <c:v>0.50565648816878039</c:v>
                  </c:pt>
                  <c:pt idx="2">
                    <c:v>0.24952645552033759</c:v>
                  </c:pt>
                </c:numCache>
              </c:numRef>
            </c:plus>
            <c:minus>
              <c:numRef>
                <c:f>('1. Summary of H2O in Suprasil'!$C$9,'1. Summary of H2O in Suprasil'!$E$9,'1. Summary of H2O in Suprasil'!$G$9)</c:f>
                <c:numCache>
                  <c:formatCode>General</c:formatCode>
                  <c:ptCount val="3"/>
                  <c:pt idx="0">
                    <c:v>0.93154506166663997</c:v>
                  </c:pt>
                  <c:pt idx="1">
                    <c:v>0.50565648816878039</c:v>
                  </c:pt>
                  <c:pt idx="2">
                    <c:v>0.24952645552033759</c:v>
                  </c:pt>
                </c:numCache>
              </c:numRef>
            </c:minus>
          </c:errBars>
          <c:yVal>
            <c:numRef>
              <c:f>('1. Summary of H2O in Suprasil'!$B$9,'1. Summary of H2O in Suprasil'!$D$9,'1. Summary of H2O in Suprasil'!$F$9)</c:f>
              <c:numCache>
                <c:formatCode>0.00</c:formatCode>
                <c:ptCount val="3"/>
                <c:pt idx="0">
                  <c:v>4.5485114949999996</c:v>
                </c:pt>
                <c:pt idx="1">
                  <c:v>7.3924759799999986</c:v>
                </c:pt>
                <c:pt idx="2">
                  <c:v>3.7160260386666661</c:v>
                </c:pt>
              </c:numCache>
            </c:numRef>
          </c:yVal>
          <c:smooth val="0"/>
          <c:extLst>
            <c:ext xmlns:c16="http://schemas.microsoft.com/office/drawing/2014/chart" uri="{C3380CC4-5D6E-409C-BE32-E72D297353CC}">
              <c16:uniqueId val="{00000000-D8F7-0847-A9A3-ACDD8D73925B}"/>
            </c:ext>
          </c:extLst>
        </c:ser>
        <c:ser>
          <c:idx val="2"/>
          <c:order val="1"/>
          <c:tx>
            <c:v>Suprasil (corrected)</c:v>
          </c:tx>
          <c:spPr>
            <a:ln w="47625">
              <a:noFill/>
            </a:ln>
            <a:effectLst/>
          </c:spPr>
          <c:marker>
            <c:symbol val="square"/>
            <c:size val="9"/>
            <c:spPr>
              <a:noFill/>
              <a:ln>
                <a:solidFill>
                  <a:schemeClr val="tx1"/>
                </a:solidFill>
              </a:ln>
              <a:effectLst/>
            </c:spPr>
          </c:marker>
          <c:errBars>
            <c:errDir val="y"/>
            <c:errBarType val="both"/>
            <c:errValType val="cust"/>
            <c:noEndCap val="0"/>
            <c:plus>
              <c:numRef>
                <c:f>('1. Summary of H2O in Suprasil'!$C$10,'1. Summary of H2O in Suprasil'!$E$10,'1. Summary of H2O in Suprasil'!$G$10)</c:f>
                <c:numCache>
                  <c:formatCode>General</c:formatCode>
                  <c:ptCount val="3"/>
                  <c:pt idx="0">
                    <c:v>0.66598188578259865</c:v>
                  </c:pt>
                  <c:pt idx="1">
                    <c:v>0.26949413465425048</c:v>
                  </c:pt>
                  <c:pt idx="2">
                    <c:v>0.46700554335087135</c:v>
                  </c:pt>
                </c:numCache>
              </c:numRef>
            </c:plus>
            <c:minus>
              <c:numRef>
                <c:f>('1. Summary of H2O in Suprasil'!$C$10,'1. Summary of H2O in Suprasil'!$E$10,'1. Summary of H2O in Suprasil'!$G$10)</c:f>
                <c:numCache>
                  <c:formatCode>General</c:formatCode>
                  <c:ptCount val="3"/>
                  <c:pt idx="0">
                    <c:v>0.66598188578259865</c:v>
                  </c:pt>
                  <c:pt idx="1">
                    <c:v>0.26949413465425048</c:v>
                  </c:pt>
                  <c:pt idx="2">
                    <c:v>0.46700554335087135</c:v>
                  </c:pt>
                </c:numCache>
              </c:numRef>
            </c:minus>
          </c:errBars>
          <c:yVal>
            <c:numRef>
              <c:f>('1. Summary of H2O in Suprasil'!$B$10,'1. Summary of H2O in Suprasil'!$D$10,'1. Summary of H2O in Suprasil'!$F$10)</c:f>
              <c:numCache>
                <c:formatCode>0.00</c:formatCode>
                <c:ptCount val="3"/>
                <c:pt idx="0">
                  <c:v>2.2742396185849998</c:v>
                </c:pt>
                <c:pt idx="1">
                  <c:v>1.9629490634361388</c:v>
                </c:pt>
                <c:pt idx="2">
                  <c:v>1.9126723300780724</c:v>
                </c:pt>
              </c:numCache>
            </c:numRef>
          </c:yVal>
          <c:smooth val="0"/>
          <c:extLst>
            <c:ext xmlns:c16="http://schemas.microsoft.com/office/drawing/2014/chart" uri="{C3380CC4-5D6E-409C-BE32-E72D297353CC}">
              <c16:uniqueId val="{00000001-D8F7-0847-A9A3-ACDD8D73925B}"/>
            </c:ext>
          </c:extLst>
        </c:ser>
        <c:dLbls>
          <c:showLegendKey val="0"/>
          <c:showVal val="0"/>
          <c:showCatName val="0"/>
          <c:showSerName val="0"/>
          <c:showPercent val="0"/>
          <c:showBubbleSize val="0"/>
        </c:dLbls>
        <c:axId val="-2146264264"/>
        <c:axId val="-2116737656"/>
      </c:scatterChart>
      <c:valAx>
        <c:axId val="-2146264264"/>
        <c:scaling>
          <c:orientation val="minMax"/>
        </c:scaling>
        <c:delete val="1"/>
        <c:axPos val="b"/>
        <c:majorTickMark val="out"/>
        <c:minorTickMark val="none"/>
        <c:tickLblPos val="nextTo"/>
        <c:crossAx val="-2116737656"/>
        <c:crosses val="autoZero"/>
        <c:crossBetween val="midCat"/>
      </c:valAx>
      <c:valAx>
        <c:axId val="-2116737656"/>
        <c:scaling>
          <c:orientation val="minMax"/>
        </c:scaling>
        <c:delete val="0"/>
        <c:axPos val="l"/>
        <c:title>
          <c:tx>
            <c:rich>
              <a:bodyPr rot="-5400000" vert="horz"/>
              <a:lstStyle/>
              <a:p>
                <a:pPr>
                  <a:defRPr/>
                </a:pPr>
                <a:r>
                  <a:rPr lang="en-US"/>
                  <a:t>H</a:t>
                </a:r>
                <a:r>
                  <a:rPr lang="en-US" baseline="-25000"/>
                  <a:t>2</a:t>
                </a:r>
                <a:r>
                  <a:rPr lang="en-US"/>
                  <a:t>O (ppm)</a:t>
                </a:r>
              </a:p>
            </c:rich>
          </c:tx>
          <c:overlay val="0"/>
        </c:title>
        <c:numFmt formatCode="0" sourceLinked="0"/>
        <c:majorTickMark val="out"/>
        <c:minorTickMark val="none"/>
        <c:tickLblPos val="nextTo"/>
        <c:crossAx val="-2146264264"/>
        <c:crosses val="autoZero"/>
        <c:crossBetween val="midCat"/>
        <c:majorUnit val="2"/>
      </c:valAx>
    </c:plotArea>
    <c:legend>
      <c:legendPos val="r"/>
      <c:overlay val="0"/>
    </c:legend>
    <c:plotVisOnly val="1"/>
    <c:dispBlanksAs val="gap"/>
    <c:showDLblsOverMax val="0"/>
  </c:chart>
  <c:spPr>
    <a:ln>
      <a:noFill/>
    </a:ln>
    <a:effectLst/>
  </c:spPr>
  <c:txPr>
    <a:bodyPr/>
    <a:lstStyle/>
    <a:p>
      <a:pPr>
        <a:defRPr sz="1200"/>
      </a:pPr>
      <a:endParaRPr lang="en-US"/>
    </a:p>
  </c:txPr>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CO2, August 2016</a:t>
            </a:r>
          </a:p>
        </c:rich>
      </c:tx>
      <c:layout>
        <c:manualLayout>
          <c:xMode val="edge"/>
          <c:yMode val="edge"/>
          <c:x val="0.637791106895927"/>
          <c:y val="2.47925003227056E-2"/>
        </c:manualLayout>
      </c:layout>
      <c:overlay val="1"/>
    </c:title>
    <c:autoTitleDeleted val="0"/>
    <c:plotArea>
      <c:layout/>
      <c:scatterChart>
        <c:scatterStyle val="lineMarker"/>
        <c:varyColors val="0"/>
        <c:ser>
          <c:idx val="0"/>
          <c:order val="0"/>
          <c:spPr>
            <a:ln w="28575">
              <a:noFill/>
            </a:ln>
          </c:spPr>
          <c:trendline>
            <c:trendlineType val="linear"/>
            <c:intercept val="0"/>
            <c:dispRSqr val="1"/>
            <c:dispEq val="1"/>
            <c:trendlineLbl>
              <c:layout>
                <c:manualLayout>
                  <c:x val="-0.120671847165106"/>
                  <c:y val="-2.1550625673865398E-3"/>
                </c:manualLayout>
              </c:layout>
              <c:numFmt formatCode="General" sourceLinked="0"/>
            </c:trendlineLbl>
          </c:trendline>
          <c:xVal>
            <c:numRef>
              <c:f>'2. August2016_NanoSIMS_Calib'!$AS$17:$AS$51</c:f>
              <c:numCache>
                <c:formatCode>0.00E+00</c:formatCode>
                <c:ptCount val="35"/>
                <c:pt idx="0">
                  <c:v>6.7856658E-3</c:v>
                </c:pt>
                <c:pt idx="1">
                  <c:v>8.1221710800000006E-3</c:v>
                </c:pt>
                <c:pt idx="2">
                  <c:v>8.1162774E-3</c:v>
                </c:pt>
                <c:pt idx="3">
                  <c:v>1.6919710000000002E-3</c:v>
                </c:pt>
                <c:pt idx="4">
                  <c:v>1.9074080000000002E-3</c:v>
                </c:pt>
                <c:pt idx="5">
                  <c:v>1.954356E-3</c:v>
                </c:pt>
                <c:pt idx="6">
                  <c:v>2.7681426135999997E-3</c:v>
                </c:pt>
                <c:pt idx="7">
                  <c:v>2.7275580696E-3</c:v>
                </c:pt>
                <c:pt idx="8">
                  <c:v>9.8171832719999991E-3</c:v>
                </c:pt>
                <c:pt idx="9">
                  <c:v>1.042052496E-2</c:v>
                </c:pt>
                <c:pt idx="10">
                  <c:v>1.0105185688E-2</c:v>
                </c:pt>
                <c:pt idx="11">
                  <c:v>1.56754258E-2</c:v>
                </c:pt>
                <c:pt idx="12">
                  <c:v>1.49389964E-2</c:v>
                </c:pt>
                <c:pt idx="13">
                  <c:v>1.45978488E-2</c:v>
                </c:pt>
                <c:pt idx="14">
                  <c:v>8.5865892000000013E-3</c:v>
                </c:pt>
                <c:pt idx="15">
                  <c:v>8.5629210000000011E-3</c:v>
                </c:pt>
                <c:pt idx="16">
                  <c:v>8.6743466000000005E-3</c:v>
                </c:pt>
                <c:pt idx="17">
                  <c:v>5.3895110400000003E-3</c:v>
                </c:pt>
                <c:pt idx="18">
                  <c:v>5.3297912000000005E-3</c:v>
                </c:pt>
                <c:pt idx="19">
                  <c:v>5.1788554400000013E-3</c:v>
                </c:pt>
                <c:pt idx="20">
                  <c:v>5.1755999999999998E-3</c:v>
                </c:pt>
                <c:pt idx="21">
                  <c:v>3.0048000000000001E-5</c:v>
                </c:pt>
                <c:pt idx="22">
                  <c:v>5.7191999999999997E-5</c:v>
                </c:pt>
                <c:pt idx="23">
                  <c:v>7.5529376799999999E-3</c:v>
                </c:pt>
                <c:pt idx="24">
                  <c:v>7.4620302000000006E-3</c:v>
                </c:pt>
                <c:pt idx="25">
                  <c:v>7.21542264E-3</c:v>
                </c:pt>
                <c:pt idx="26">
                  <c:v>1.3948015200000002E-2</c:v>
                </c:pt>
                <c:pt idx="27">
                  <c:v>1.43738406E-2</c:v>
                </c:pt>
                <c:pt idx="28">
                  <c:v>1.4162416799999999E-2</c:v>
                </c:pt>
                <c:pt idx="29">
                  <c:v>2.1924742E-4</c:v>
                </c:pt>
                <c:pt idx="30">
                  <c:v>1.4908278000000001E-4</c:v>
                </c:pt>
                <c:pt idx="31">
                  <c:v>9.1839159999999997E-5</c:v>
                </c:pt>
              </c:numCache>
            </c:numRef>
          </c:xVal>
          <c:yVal>
            <c:numRef>
              <c:f>'2. August2016_NanoSIMS_Calib'!$AM$17:$AM$51</c:f>
              <c:numCache>
                <c:formatCode>General</c:formatCode>
                <c:ptCount val="35"/>
                <c:pt idx="0">
                  <c:v>123</c:v>
                </c:pt>
                <c:pt idx="1">
                  <c:v>123</c:v>
                </c:pt>
                <c:pt idx="2">
                  <c:v>123</c:v>
                </c:pt>
                <c:pt idx="3">
                  <c:v>37</c:v>
                </c:pt>
                <c:pt idx="4">
                  <c:v>37</c:v>
                </c:pt>
                <c:pt idx="5">
                  <c:v>37</c:v>
                </c:pt>
                <c:pt idx="6">
                  <c:v>52</c:v>
                </c:pt>
                <c:pt idx="7">
                  <c:v>52</c:v>
                </c:pt>
                <c:pt idx="8" formatCode="0">
                  <c:v>192</c:v>
                </c:pt>
                <c:pt idx="9" formatCode="0">
                  <c:v>192</c:v>
                </c:pt>
                <c:pt idx="10" formatCode="0">
                  <c:v>192</c:v>
                </c:pt>
                <c:pt idx="11" formatCode="0">
                  <c:v>219</c:v>
                </c:pt>
                <c:pt idx="12" formatCode="0">
                  <c:v>219</c:v>
                </c:pt>
                <c:pt idx="13" formatCode="0">
                  <c:v>219</c:v>
                </c:pt>
                <c:pt idx="14">
                  <c:v>165</c:v>
                </c:pt>
                <c:pt idx="15">
                  <c:v>165</c:v>
                </c:pt>
                <c:pt idx="16">
                  <c:v>165</c:v>
                </c:pt>
                <c:pt idx="17">
                  <c:v>102</c:v>
                </c:pt>
                <c:pt idx="18">
                  <c:v>102</c:v>
                </c:pt>
                <c:pt idx="19">
                  <c:v>102</c:v>
                </c:pt>
                <c:pt idx="23">
                  <c:v>125</c:v>
                </c:pt>
                <c:pt idx="24">
                  <c:v>125</c:v>
                </c:pt>
                <c:pt idx="25">
                  <c:v>125</c:v>
                </c:pt>
                <c:pt idx="26">
                  <c:v>300</c:v>
                </c:pt>
                <c:pt idx="27">
                  <c:v>300</c:v>
                </c:pt>
                <c:pt idx="28">
                  <c:v>300</c:v>
                </c:pt>
              </c:numCache>
            </c:numRef>
          </c:yVal>
          <c:smooth val="0"/>
          <c:extLst>
            <c:ext xmlns:c16="http://schemas.microsoft.com/office/drawing/2014/chart" uri="{C3380CC4-5D6E-409C-BE32-E72D297353CC}">
              <c16:uniqueId val="{00000001-8B26-4C41-8BAA-99BFB3E37982}"/>
            </c:ext>
          </c:extLst>
        </c:ser>
        <c:dLbls>
          <c:showLegendKey val="0"/>
          <c:showVal val="0"/>
          <c:showCatName val="0"/>
          <c:showSerName val="0"/>
          <c:showPercent val="0"/>
          <c:showBubbleSize val="0"/>
        </c:dLbls>
        <c:axId val="-2104476840"/>
        <c:axId val="-2097232680"/>
      </c:scatterChart>
      <c:valAx>
        <c:axId val="-2104476840"/>
        <c:scaling>
          <c:orientation val="minMax"/>
          <c:max val="0.02"/>
        </c:scaling>
        <c:delete val="0"/>
        <c:axPos val="b"/>
        <c:title>
          <c:tx>
            <c:rich>
              <a:bodyPr/>
              <a:lstStyle/>
              <a:p>
                <a:pPr>
                  <a:defRPr/>
                </a:pPr>
                <a:r>
                  <a:rPr lang="en-US"/>
                  <a:t>12C/30Si * SiO2/50</a:t>
                </a:r>
              </a:p>
            </c:rich>
          </c:tx>
          <c:overlay val="0"/>
        </c:title>
        <c:numFmt formatCode="#,##0.00" sourceLinked="0"/>
        <c:majorTickMark val="out"/>
        <c:minorTickMark val="none"/>
        <c:tickLblPos val="nextTo"/>
        <c:crossAx val="-2097232680"/>
        <c:crosses val="autoZero"/>
        <c:crossBetween val="midCat"/>
      </c:valAx>
      <c:valAx>
        <c:axId val="-2097232680"/>
        <c:scaling>
          <c:orientation val="minMax"/>
        </c:scaling>
        <c:delete val="0"/>
        <c:axPos val="l"/>
        <c:majorGridlines>
          <c:spPr>
            <a:ln>
              <a:noFill/>
            </a:ln>
          </c:spPr>
        </c:majorGridlines>
        <c:title>
          <c:tx>
            <c:rich>
              <a:bodyPr rot="-5400000" vert="horz"/>
              <a:lstStyle/>
              <a:p>
                <a:pPr>
                  <a:defRPr/>
                </a:pPr>
                <a:r>
                  <a:rPr lang="en-US"/>
                  <a:t>CO2 (ppm)</a:t>
                </a:r>
              </a:p>
            </c:rich>
          </c:tx>
          <c:overlay val="0"/>
        </c:title>
        <c:numFmt formatCode="General" sourceLinked="1"/>
        <c:majorTickMark val="out"/>
        <c:minorTickMark val="none"/>
        <c:tickLblPos val="nextTo"/>
        <c:crossAx val="-2104476840"/>
        <c:crosses val="autoZero"/>
        <c:crossBetween val="midCat"/>
      </c:valAx>
      <c:spPr>
        <a:noFill/>
        <a:ln w="25400">
          <a:noFill/>
        </a:ln>
      </c:spPr>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Water,</a:t>
            </a:r>
            <a:r>
              <a:rPr lang="en-US" baseline="0"/>
              <a:t> August 2016</a:t>
            </a:r>
            <a:endParaRPr lang="en-US"/>
          </a:p>
        </c:rich>
      </c:tx>
      <c:layout>
        <c:manualLayout>
          <c:xMode val="edge"/>
          <c:yMode val="edge"/>
          <c:x val="0.222300999848252"/>
          <c:y val="8.5083114610673405E-4"/>
        </c:manualLayout>
      </c:layout>
      <c:overlay val="1"/>
    </c:title>
    <c:autoTitleDeleted val="0"/>
    <c:plotArea>
      <c:layout/>
      <c:scatterChart>
        <c:scatterStyle val="lineMarker"/>
        <c:varyColors val="0"/>
        <c:ser>
          <c:idx val="0"/>
          <c:order val="0"/>
          <c:spPr>
            <a:ln w="28575">
              <a:noFill/>
            </a:ln>
          </c:spPr>
          <c:trendline>
            <c:trendlineType val="linear"/>
            <c:intercept val="0"/>
            <c:dispRSqr val="1"/>
            <c:dispEq val="1"/>
            <c:trendlineLbl>
              <c:layout>
                <c:manualLayout>
                  <c:x val="-9.6583333333333299E-2"/>
                  <c:y val="1.34142607174103E-2"/>
                </c:manualLayout>
              </c:layout>
              <c:numFmt formatCode="General" sourceLinked="0"/>
            </c:trendlineLbl>
          </c:trendline>
          <c:xVal>
            <c:numRef>
              <c:f>'2. August2016_NanoSIMS_Calib'!$AX$17:$AX$51</c:f>
              <c:numCache>
                <c:formatCode>0.00E+00</c:formatCode>
                <c:ptCount val="35"/>
                <c:pt idx="0">
                  <c:v>2.5818293311200002</c:v>
                </c:pt>
                <c:pt idx="1">
                  <c:v>2.6016638311200002</c:v>
                </c:pt>
                <c:pt idx="2">
                  <c:v>2.5806959311200002</c:v>
                </c:pt>
                <c:pt idx="3">
                  <c:v>3.4054190911200002</c:v>
                </c:pt>
                <c:pt idx="4">
                  <c:v>3.4445100911200002</c:v>
                </c:pt>
                <c:pt idx="5">
                  <c:v>3.4395630911200001</c:v>
                </c:pt>
                <c:pt idx="6">
                  <c:v>4.3690203911199994</c:v>
                </c:pt>
                <c:pt idx="7">
                  <c:v>4.4309118207199996</c:v>
                </c:pt>
                <c:pt idx="8">
                  <c:v>0.6550437631199999</c:v>
                </c:pt>
                <c:pt idx="9">
                  <c:v>0.63506448471999999</c:v>
                </c:pt>
                <c:pt idx="10">
                  <c:v>0.64652767192000005</c:v>
                </c:pt>
                <c:pt idx="11">
                  <c:v>0.64225581911999996</c:v>
                </c:pt>
                <c:pt idx="12">
                  <c:v>0.64249074112000004</c:v>
                </c:pt>
                <c:pt idx="13">
                  <c:v>0.64909919912000003</c:v>
                </c:pt>
                <c:pt idx="14">
                  <c:v>0.38000069112000001</c:v>
                </c:pt>
                <c:pt idx="15">
                  <c:v>0.37386449111999998</c:v>
                </c:pt>
                <c:pt idx="16">
                  <c:v>0.37029965112000002</c:v>
                </c:pt>
                <c:pt idx="17">
                  <c:v>2.8099824511200002</c:v>
                </c:pt>
                <c:pt idx="18">
                  <c:v>2.7051659511200001</c:v>
                </c:pt>
                <c:pt idx="19">
                  <c:v>2.6848162111199998</c:v>
                </c:pt>
                <c:pt idx="20">
                  <c:v>2.9162091120000001E-2</c:v>
                </c:pt>
                <c:pt idx="21">
                  <c:v>4.8605111999999999E-4</c:v>
                </c:pt>
                <c:pt idx="22">
                  <c:v>3.6277112000000008E-4</c:v>
                </c:pt>
                <c:pt idx="23">
                  <c:v>1.1453512111199999</c:v>
                </c:pt>
                <c:pt idx="24">
                  <c:v>1.12002769112</c:v>
                </c:pt>
                <c:pt idx="25">
                  <c:v>1.0584994511199999</c:v>
                </c:pt>
                <c:pt idx="26">
                  <c:v>0.31809713711999998</c:v>
                </c:pt>
                <c:pt idx="27">
                  <c:v>0.30443896112000002</c:v>
                </c:pt>
                <c:pt idx="28">
                  <c:v>0.30723809312</c:v>
                </c:pt>
              </c:numCache>
            </c:numRef>
          </c:xVal>
          <c:yVal>
            <c:numRef>
              <c:f>'2. August2016_NanoSIMS_Calib'!$AN$17:$AN$51</c:f>
              <c:numCache>
                <c:formatCode>0.00</c:formatCode>
                <c:ptCount val="35"/>
                <c:pt idx="0">
                  <c:v>1</c:v>
                </c:pt>
                <c:pt idx="1">
                  <c:v>1</c:v>
                </c:pt>
                <c:pt idx="2">
                  <c:v>1</c:v>
                </c:pt>
                <c:pt idx="3">
                  <c:v>1.59</c:v>
                </c:pt>
                <c:pt idx="4">
                  <c:v>1.59</c:v>
                </c:pt>
                <c:pt idx="5">
                  <c:v>1.59</c:v>
                </c:pt>
                <c:pt idx="6">
                  <c:v>2.15</c:v>
                </c:pt>
                <c:pt idx="7">
                  <c:v>2.15</c:v>
                </c:pt>
                <c:pt idx="8">
                  <c:v>0.287457254</c:v>
                </c:pt>
                <c:pt idx="9">
                  <c:v>0.287457254</c:v>
                </c:pt>
                <c:pt idx="10">
                  <c:v>0.287457254</c:v>
                </c:pt>
                <c:pt idx="11">
                  <c:v>0.28699999999999998</c:v>
                </c:pt>
                <c:pt idx="12">
                  <c:v>0.28699999999999998</c:v>
                </c:pt>
                <c:pt idx="13">
                  <c:v>0.28699999999999998</c:v>
                </c:pt>
                <c:pt idx="14">
                  <c:v>0.17</c:v>
                </c:pt>
                <c:pt idx="15">
                  <c:v>0.17</c:v>
                </c:pt>
                <c:pt idx="16">
                  <c:v>0.17</c:v>
                </c:pt>
                <c:pt idx="17">
                  <c:v>1.17</c:v>
                </c:pt>
                <c:pt idx="18">
                  <c:v>1.17</c:v>
                </c:pt>
                <c:pt idx="19">
                  <c:v>1.17</c:v>
                </c:pt>
                <c:pt idx="23">
                  <c:v>0.44</c:v>
                </c:pt>
                <c:pt idx="24">
                  <c:v>0.44</c:v>
                </c:pt>
                <c:pt idx="25">
                  <c:v>0.44</c:v>
                </c:pt>
                <c:pt idx="26">
                  <c:v>0.14000000000000001</c:v>
                </c:pt>
                <c:pt idx="27">
                  <c:v>0.14000000000000001</c:v>
                </c:pt>
                <c:pt idx="28">
                  <c:v>0.14000000000000001</c:v>
                </c:pt>
              </c:numCache>
            </c:numRef>
          </c:yVal>
          <c:smooth val="0"/>
          <c:extLst>
            <c:ext xmlns:c16="http://schemas.microsoft.com/office/drawing/2014/chart" uri="{C3380CC4-5D6E-409C-BE32-E72D297353CC}">
              <c16:uniqueId val="{00000001-7877-A14B-A936-BA6CFF6102EA}"/>
            </c:ext>
          </c:extLst>
        </c:ser>
        <c:dLbls>
          <c:showLegendKey val="0"/>
          <c:showVal val="0"/>
          <c:showCatName val="0"/>
          <c:showSerName val="0"/>
          <c:showPercent val="0"/>
          <c:showBubbleSize val="0"/>
        </c:dLbls>
        <c:axId val="-2073976440"/>
        <c:axId val="-2104460024"/>
      </c:scatterChart>
      <c:valAx>
        <c:axId val="-2073976440"/>
        <c:scaling>
          <c:orientation val="minMax"/>
        </c:scaling>
        <c:delete val="0"/>
        <c:axPos val="b"/>
        <c:minorGridlines>
          <c:spPr>
            <a:ln>
              <a:noFill/>
            </a:ln>
          </c:spPr>
        </c:minorGridlines>
        <c:title>
          <c:tx>
            <c:rich>
              <a:bodyPr/>
              <a:lstStyle/>
              <a:p>
                <a:pPr>
                  <a:defRPr/>
                </a:pPr>
                <a:r>
                  <a:rPr lang="en-US"/>
                  <a:t>16O1H / 30Si * SiO2/50</a:t>
                </a:r>
              </a:p>
            </c:rich>
          </c:tx>
          <c:overlay val="0"/>
        </c:title>
        <c:numFmt formatCode="#,##0.00" sourceLinked="0"/>
        <c:majorTickMark val="out"/>
        <c:minorTickMark val="none"/>
        <c:tickLblPos val="nextTo"/>
        <c:crossAx val="-2104460024"/>
        <c:crosses val="autoZero"/>
        <c:crossBetween val="midCat"/>
      </c:valAx>
      <c:valAx>
        <c:axId val="-2104460024"/>
        <c:scaling>
          <c:orientation val="minMax"/>
        </c:scaling>
        <c:delete val="0"/>
        <c:axPos val="l"/>
        <c:majorGridlines>
          <c:spPr>
            <a:ln>
              <a:noFill/>
            </a:ln>
          </c:spPr>
        </c:majorGridlines>
        <c:title>
          <c:tx>
            <c:rich>
              <a:bodyPr rot="-5400000" vert="horz"/>
              <a:lstStyle/>
              <a:p>
                <a:pPr>
                  <a:defRPr/>
                </a:pPr>
                <a:r>
                  <a:rPr lang="en-US"/>
                  <a:t>H2O (wt%)</a:t>
                </a:r>
              </a:p>
            </c:rich>
          </c:tx>
          <c:overlay val="0"/>
        </c:title>
        <c:numFmt formatCode="0.00" sourceLinked="1"/>
        <c:majorTickMark val="out"/>
        <c:minorTickMark val="none"/>
        <c:tickLblPos val="nextTo"/>
        <c:crossAx val="-2073976440"/>
        <c:crosses val="autoZero"/>
        <c:crossBetween val="midCat"/>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Sulfur, August 2016</a:t>
            </a:r>
          </a:p>
        </c:rich>
      </c:tx>
      <c:layout>
        <c:manualLayout>
          <c:xMode val="edge"/>
          <c:yMode val="edge"/>
          <c:x val="0.21719213397817699"/>
          <c:y val="3.2225579053373601E-2"/>
        </c:manualLayout>
      </c:layout>
      <c:overlay val="1"/>
    </c:title>
    <c:autoTitleDeleted val="0"/>
    <c:plotArea>
      <c:layout/>
      <c:scatterChart>
        <c:scatterStyle val="lineMarker"/>
        <c:varyColors val="0"/>
        <c:ser>
          <c:idx val="0"/>
          <c:order val="0"/>
          <c:spPr>
            <a:ln w="28575">
              <a:noFill/>
            </a:ln>
          </c:spPr>
          <c:trendline>
            <c:trendlineType val="linear"/>
            <c:intercept val="0"/>
            <c:dispRSqr val="1"/>
            <c:dispEq val="1"/>
            <c:trendlineLbl>
              <c:layout>
                <c:manualLayout>
                  <c:x val="-0.13257586603327501"/>
                  <c:y val="8.1210629921259894E-2"/>
                </c:manualLayout>
              </c:layout>
              <c:numFmt formatCode="General" sourceLinked="0"/>
            </c:trendlineLbl>
          </c:trendline>
          <c:xVal>
            <c:numRef>
              <c:f>'2. August2016_NanoSIMS_Calib'!$AV$17:$AV$51</c:f>
              <c:numCache>
                <c:formatCode>0.00E+00</c:formatCode>
                <c:ptCount val="35"/>
                <c:pt idx="0">
                  <c:v>2.7865772400000002</c:v>
                </c:pt>
                <c:pt idx="1">
                  <c:v>2.7688962000000004</c:v>
                </c:pt>
                <c:pt idx="2">
                  <c:v>2.7652693199999998</c:v>
                </c:pt>
                <c:pt idx="3">
                  <c:v>2.48611</c:v>
                </c:pt>
                <c:pt idx="4">
                  <c:v>2.4116140000000001</c:v>
                </c:pt>
                <c:pt idx="5">
                  <c:v>2.4088980000000002</c:v>
                </c:pt>
                <c:pt idx="6">
                  <c:v>2.4357183031999998</c:v>
                </c:pt>
                <c:pt idx="7">
                  <c:v>2.4452187759999999</c:v>
                </c:pt>
                <c:pt idx="8">
                  <c:v>2.3221083999999999</c:v>
                </c:pt>
                <c:pt idx="9">
                  <c:v>2.2610323759999997</c:v>
                </c:pt>
                <c:pt idx="10">
                  <c:v>2.2768857200000001</c:v>
                </c:pt>
                <c:pt idx="11">
                  <c:v>2.1889623399999998</c:v>
                </c:pt>
                <c:pt idx="12">
                  <c:v>2.1678193599999998</c:v>
                </c:pt>
                <c:pt idx="13">
                  <c:v>2.1632230600000004</c:v>
                </c:pt>
                <c:pt idx="14">
                  <c:v>1.3587300000000002</c:v>
                </c:pt>
                <c:pt idx="15">
                  <c:v>1.3401266000000001</c:v>
                </c:pt>
                <c:pt idx="16">
                  <c:v>1.3304840000000002</c:v>
                </c:pt>
                <c:pt idx="17">
                  <c:v>1.4102676600000001</c:v>
                </c:pt>
                <c:pt idx="18">
                  <c:v>1.40290494</c:v>
                </c:pt>
                <c:pt idx="19">
                  <c:v>1.4086314999999998</c:v>
                </c:pt>
                <c:pt idx="20">
                  <c:v>8.7682000000000003E-3</c:v>
                </c:pt>
                <c:pt idx="21">
                  <c:v>1.7694999999999999E-4</c:v>
                </c:pt>
                <c:pt idx="22">
                  <c:v>1.9264599999999998E-4</c:v>
                </c:pt>
                <c:pt idx="23">
                  <c:v>1.9062873200000001</c:v>
                </c:pt>
                <c:pt idx="24">
                  <c:v>1.8849206000000001</c:v>
                </c:pt>
                <c:pt idx="25">
                  <c:v>1.8889763199999998</c:v>
                </c:pt>
                <c:pt idx="26">
                  <c:v>1.6766006600000001</c:v>
                </c:pt>
                <c:pt idx="27">
                  <c:v>1.63917964</c:v>
                </c:pt>
                <c:pt idx="28">
                  <c:v>1.6406685400000001</c:v>
                </c:pt>
              </c:numCache>
            </c:numRef>
          </c:xVal>
          <c:yVal>
            <c:numRef>
              <c:f>'2. August2016_NanoSIMS_Calib'!$AP$17:$AP$51</c:f>
              <c:numCache>
                <c:formatCode>General</c:formatCode>
                <c:ptCount val="35"/>
                <c:pt idx="0">
                  <c:v>1566</c:v>
                </c:pt>
                <c:pt idx="1">
                  <c:v>1566</c:v>
                </c:pt>
                <c:pt idx="2">
                  <c:v>1566</c:v>
                </c:pt>
                <c:pt idx="3">
                  <c:v>1552</c:v>
                </c:pt>
                <c:pt idx="4">
                  <c:v>1552</c:v>
                </c:pt>
                <c:pt idx="5">
                  <c:v>1552</c:v>
                </c:pt>
                <c:pt idx="6">
                  <c:v>1658</c:v>
                </c:pt>
                <c:pt idx="7">
                  <c:v>1658</c:v>
                </c:pt>
                <c:pt idx="8" formatCode="0">
                  <c:v>1388</c:v>
                </c:pt>
                <c:pt idx="9" formatCode="0">
                  <c:v>1388</c:v>
                </c:pt>
                <c:pt idx="10" formatCode="0">
                  <c:v>1388</c:v>
                </c:pt>
                <c:pt idx="11" formatCode="0">
                  <c:v>1306</c:v>
                </c:pt>
                <c:pt idx="12" formatCode="0">
                  <c:v>1306</c:v>
                </c:pt>
                <c:pt idx="13" formatCode="0">
                  <c:v>1306</c:v>
                </c:pt>
                <c:pt idx="14">
                  <c:v>950</c:v>
                </c:pt>
                <c:pt idx="15">
                  <c:v>950</c:v>
                </c:pt>
                <c:pt idx="16">
                  <c:v>950</c:v>
                </c:pt>
                <c:pt idx="17">
                  <c:v>838</c:v>
                </c:pt>
                <c:pt idx="18">
                  <c:v>838</c:v>
                </c:pt>
                <c:pt idx="19">
                  <c:v>838</c:v>
                </c:pt>
              </c:numCache>
            </c:numRef>
          </c:yVal>
          <c:smooth val="0"/>
          <c:extLst>
            <c:ext xmlns:c16="http://schemas.microsoft.com/office/drawing/2014/chart" uri="{C3380CC4-5D6E-409C-BE32-E72D297353CC}">
              <c16:uniqueId val="{00000001-C678-1647-91CB-99C3B2C8D090}"/>
            </c:ext>
          </c:extLst>
        </c:ser>
        <c:dLbls>
          <c:showLegendKey val="0"/>
          <c:showVal val="0"/>
          <c:showCatName val="0"/>
          <c:showSerName val="0"/>
          <c:showPercent val="0"/>
          <c:showBubbleSize val="0"/>
        </c:dLbls>
        <c:axId val="-2064187016"/>
        <c:axId val="-2106077208"/>
      </c:scatterChart>
      <c:valAx>
        <c:axId val="-2064187016"/>
        <c:scaling>
          <c:orientation val="minMax"/>
        </c:scaling>
        <c:delete val="0"/>
        <c:axPos val="b"/>
        <c:minorGridlines>
          <c:spPr>
            <a:ln>
              <a:noFill/>
            </a:ln>
          </c:spPr>
        </c:minorGridlines>
        <c:title>
          <c:tx>
            <c:rich>
              <a:bodyPr/>
              <a:lstStyle/>
              <a:p>
                <a:pPr>
                  <a:defRPr/>
                </a:pPr>
                <a:r>
                  <a:rPr lang="en-US"/>
                  <a:t>32S / 30Si * SiO2/50</a:t>
                </a:r>
              </a:p>
            </c:rich>
          </c:tx>
          <c:overlay val="0"/>
        </c:title>
        <c:numFmt formatCode="#,##0.00" sourceLinked="0"/>
        <c:majorTickMark val="out"/>
        <c:minorTickMark val="none"/>
        <c:tickLblPos val="nextTo"/>
        <c:crossAx val="-2106077208"/>
        <c:crosses val="autoZero"/>
        <c:crossBetween val="midCat"/>
      </c:valAx>
      <c:valAx>
        <c:axId val="-2106077208"/>
        <c:scaling>
          <c:orientation val="minMax"/>
        </c:scaling>
        <c:delete val="0"/>
        <c:axPos val="l"/>
        <c:majorGridlines>
          <c:spPr>
            <a:ln>
              <a:noFill/>
            </a:ln>
          </c:spPr>
        </c:majorGridlines>
        <c:title>
          <c:tx>
            <c:rich>
              <a:bodyPr rot="-5400000" vert="horz"/>
              <a:lstStyle/>
              <a:p>
                <a:pPr>
                  <a:defRPr/>
                </a:pPr>
                <a:r>
                  <a:rPr lang="en-US"/>
                  <a:t>S (ppm)</a:t>
                </a:r>
              </a:p>
            </c:rich>
          </c:tx>
          <c:overlay val="0"/>
        </c:title>
        <c:numFmt formatCode="General" sourceLinked="1"/>
        <c:majorTickMark val="out"/>
        <c:minorTickMark val="none"/>
        <c:tickLblPos val="nextTo"/>
        <c:crossAx val="-2064187016"/>
        <c:crosses val="autoZero"/>
        <c:crossBetween val="midCat"/>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Fluorine, August 2016</a:t>
            </a:r>
          </a:p>
        </c:rich>
      </c:tx>
      <c:overlay val="1"/>
    </c:title>
    <c:autoTitleDeleted val="0"/>
    <c:plotArea>
      <c:layout/>
      <c:scatterChart>
        <c:scatterStyle val="lineMarker"/>
        <c:varyColors val="0"/>
        <c:ser>
          <c:idx val="0"/>
          <c:order val="0"/>
          <c:spPr>
            <a:ln w="28575">
              <a:noFill/>
            </a:ln>
          </c:spPr>
          <c:trendline>
            <c:trendlineType val="linear"/>
            <c:intercept val="0"/>
            <c:dispRSqr val="1"/>
            <c:dispEq val="1"/>
            <c:trendlineLbl>
              <c:layout>
                <c:manualLayout>
                  <c:x val="-0.14557198721256001"/>
                  <c:y val="0.114398610092767"/>
                </c:manualLayout>
              </c:layout>
              <c:numFmt formatCode="General" sourceLinked="0"/>
            </c:trendlineLbl>
          </c:trendline>
          <c:xVal>
            <c:numRef>
              <c:f>'2. August2016_NanoSIMS_Calib'!$AU$17:$AU$51</c:f>
              <c:numCache>
                <c:formatCode>0.00E+00</c:formatCode>
                <c:ptCount val="35"/>
                <c:pt idx="0">
                  <c:v>2.4504107999999998</c:v>
                </c:pt>
                <c:pt idx="1">
                  <c:v>2.5138812000000001</c:v>
                </c:pt>
                <c:pt idx="2">
                  <c:v>2.5053807000000003</c:v>
                </c:pt>
                <c:pt idx="3">
                  <c:v>2.349631</c:v>
                </c:pt>
                <c:pt idx="4">
                  <c:v>2.3698069999999998</c:v>
                </c:pt>
                <c:pt idx="5">
                  <c:v>2.3779549999999996</c:v>
                </c:pt>
                <c:pt idx="6">
                  <c:v>1.251664232</c:v>
                </c:pt>
                <c:pt idx="7">
                  <c:v>1.257198488</c:v>
                </c:pt>
                <c:pt idx="8">
                  <c:v>0.58085229679999995</c:v>
                </c:pt>
                <c:pt idx="9">
                  <c:v>0.56369816559999997</c:v>
                </c:pt>
                <c:pt idx="10">
                  <c:v>0.56125918959999987</c:v>
                </c:pt>
                <c:pt idx="11">
                  <c:v>0.60955109199999991</c:v>
                </c:pt>
                <c:pt idx="12">
                  <c:v>0.60485265200000005</c:v>
                </c:pt>
                <c:pt idx="13">
                  <c:v>0.60851947800000006</c:v>
                </c:pt>
                <c:pt idx="14">
                  <c:v>0.25170107999999997</c:v>
                </c:pt>
                <c:pt idx="15">
                  <c:v>0.24514606000000005</c:v>
                </c:pt>
                <c:pt idx="16">
                  <c:v>0.24640252000000001</c:v>
                </c:pt>
                <c:pt idx="17">
                  <c:v>0.46540571200000003</c:v>
                </c:pt>
                <c:pt idx="18">
                  <c:v>0.45362535999999998</c:v>
                </c:pt>
                <c:pt idx="19">
                  <c:v>0.45151880400000005</c:v>
                </c:pt>
                <c:pt idx="20">
                  <c:v>7.0023999999999998E-3</c:v>
                </c:pt>
                <c:pt idx="21">
                  <c:v>4.5071999999999999E-4</c:v>
                </c:pt>
                <c:pt idx="22">
                  <c:v>4.6655999999999998E-4</c:v>
                </c:pt>
                <c:pt idx="23">
                  <c:v>0.77428640799999993</c:v>
                </c:pt>
                <c:pt idx="24">
                  <c:v>0.76149605199999992</c:v>
                </c:pt>
                <c:pt idx="25">
                  <c:v>0.73520311599999999</c:v>
                </c:pt>
                <c:pt idx="26">
                  <c:v>0.32661503000000003</c:v>
                </c:pt>
                <c:pt idx="27">
                  <c:v>0.31562694800000002</c:v>
                </c:pt>
                <c:pt idx="28">
                  <c:v>0.31630191600000002</c:v>
                </c:pt>
              </c:numCache>
            </c:numRef>
          </c:xVal>
          <c:yVal>
            <c:numRef>
              <c:f>'2. August2016_NanoSIMS_Calib'!$AO$17:$AO$51</c:f>
              <c:numCache>
                <c:formatCode>General</c:formatCode>
                <c:ptCount val="35"/>
                <c:pt idx="0">
                  <c:v>975</c:v>
                </c:pt>
                <c:pt idx="1">
                  <c:v>975</c:v>
                </c:pt>
                <c:pt idx="2">
                  <c:v>975</c:v>
                </c:pt>
                <c:pt idx="3">
                  <c:v>1050</c:v>
                </c:pt>
                <c:pt idx="4">
                  <c:v>1050</c:v>
                </c:pt>
                <c:pt idx="5">
                  <c:v>1050</c:v>
                </c:pt>
                <c:pt idx="6">
                  <c:v>600</c:v>
                </c:pt>
                <c:pt idx="7">
                  <c:v>600</c:v>
                </c:pt>
                <c:pt idx="8" formatCode="0">
                  <c:v>230</c:v>
                </c:pt>
                <c:pt idx="9" formatCode="0">
                  <c:v>230</c:v>
                </c:pt>
                <c:pt idx="10" formatCode="0">
                  <c:v>230</c:v>
                </c:pt>
                <c:pt idx="11" formatCode="0">
                  <c:v>263</c:v>
                </c:pt>
                <c:pt idx="12" formatCode="0">
                  <c:v>263</c:v>
                </c:pt>
                <c:pt idx="13" formatCode="0">
                  <c:v>263</c:v>
                </c:pt>
                <c:pt idx="14" formatCode="0.0">
                  <c:v>95.385919999999999</c:v>
                </c:pt>
                <c:pt idx="15" formatCode="0.0">
                  <c:v>95.385919999999999</c:v>
                </c:pt>
                <c:pt idx="16" formatCode="0.0">
                  <c:v>95.385919999999999</c:v>
                </c:pt>
                <c:pt idx="17">
                  <c:v>195</c:v>
                </c:pt>
                <c:pt idx="18">
                  <c:v>195</c:v>
                </c:pt>
                <c:pt idx="19">
                  <c:v>195</c:v>
                </c:pt>
              </c:numCache>
            </c:numRef>
          </c:yVal>
          <c:smooth val="0"/>
          <c:extLst>
            <c:ext xmlns:c16="http://schemas.microsoft.com/office/drawing/2014/chart" uri="{C3380CC4-5D6E-409C-BE32-E72D297353CC}">
              <c16:uniqueId val="{00000001-26ED-4B4F-808D-1C7A30BBBAEA}"/>
            </c:ext>
          </c:extLst>
        </c:ser>
        <c:dLbls>
          <c:showLegendKey val="0"/>
          <c:showVal val="0"/>
          <c:showCatName val="0"/>
          <c:showSerName val="0"/>
          <c:showPercent val="0"/>
          <c:showBubbleSize val="0"/>
        </c:dLbls>
        <c:axId val="-2114085256"/>
        <c:axId val="-2102991512"/>
      </c:scatterChart>
      <c:valAx>
        <c:axId val="-2114085256"/>
        <c:scaling>
          <c:orientation val="minMax"/>
        </c:scaling>
        <c:delete val="0"/>
        <c:axPos val="b"/>
        <c:title>
          <c:tx>
            <c:rich>
              <a:bodyPr/>
              <a:lstStyle/>
              <a:p>
                <a:pPr>
                  <a:defRPr/>
                </a:pPr>
                <a:r>
                  <a:rPr lang="en-US"/>
                  <a:t>19F/30Si * SiO2/50</a:t>
                </a:r>
              </a:p>
            </c:rich>
          </c:tx>
          <c:overlay val="0"/>
        </c:title>
        <c:numFmt formatCode="#,##0.00" sourceLinked="0"/>
        <c:majorTickMark val="out"/>
        <c:minorTickMark val="none"/>
        <c:tickLblPos val="nextTo"/>
        <c:crossAx val="-2102991512"/>
        <c:crosses val="autoZero"/>
        <c:crossBetween val="midCat"/>
      </c:valAx>
      <c:valAx>
        <c:axId val="-2102991512"/>
        <c:scaling>
          <c:orientation val="minMax"/>
        </c:scaling>
        <c:delete val="0"/>
        <c:axPos val="l"/>
        <c:majorGridlines>
          <c:spPr>
            <a:ln>
              <a:noFill/>
            </a:ln>
          </c:spPr>
        </c:majorGridlines>
        <c:title>
          <c:tx>
            <c:rich>
              <a:bodyPr rot="-5400000" vert="horz"/>
              <a:lstStyle/>
              <a:p>
                <a:pPr>
                  <a:defRPr/>
                </a:pPr>
                <a:r>
                  <a:rPr lang="en-US"/>
                  <a:t>F (ppm)</a:t>
                </a:r>
              </a:p>
            </c:rich>
          </c:tx>
          <c:overlay val="0"/>
        </c:title>
        <c:numFmt formatCode="General" sourceLinked="1"/>
        <c:majorTickMark val="out"/>
        <c:minorTickMark val="none"/>
        <c:tickLblPos val="nextTo"/>
        <c:crossAx val="-2114085256"/>
        <c:crosses val="autoZero"/>
        <c:crossBetween val="midCat"/>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Chlorine, August 2016</a:t>
            </a:r>
          </a:p>
        </c:rich>
      </c:tx>
      <c:overlay val="0"/>
    </c:title>
    <c:autoTitleDeleted val="0"/>
    <c:plotArea>
      <c:layout/>
      <c:scatterChart>
        <c:scatterStyle val="lineMarker"/>
        <c:varyColors val="0"/>
        <c:ser>
          <c:idx val="0"/>
          <c:order val="0"/>
          <c:spPr>
            <a:ln w="47625">
              <a:noFill/>
            </a:ln>
          </c:spPr>
          <c:trendline>
            <c:trendlineType val="linear"/>
            <c:intercept val="0"/>
            <c:dispRSqr val="1"/>
            <c:dispEq val="1"/>
            <c:trendlineLbl>
              <c:layout>
                <c:manualLayout>
                  <c:x val="-0.30375229753341298"/>
                  <c:y val="2.3616236162361599E-2"/>
                </c:manualLayout>
              </c:layout>
              <c:numFmt formatCode="General" sourceLinked="0"/>
            </c:trendlineLbl>
          </c:trendline>
          <c:xVal>
            <c:numRef>
              <c:f>'2. August2016_NanoSIMS_Calib'!$AW$20:$AW$51</c:f>
              <c:numCache>
                <c:formatCode>0.00E+00</c:formatCode>
                <c:ptCount val="32"/>
                <c:pt idx="0">
                  <c:v>0.91851240000000001</c:v>
                </c:pt>
                <c:pt idx="1">
                  <c:v>0.91222680000000012</c:v>
                </c:pt>
                <c:pt idx="2">
                  <c:v>0.902003</c:v>
                </c:pt>
                <c:pt idx="3">
                  <c:v>1.6250420368000003</c:v>
                </c:pt>
                <c:pt idx="4">
                  <c:v>1.6379553007999998</c:v>
                </c:pt>
                <c:pt idx="5">
                  <c:v>0.32591833039999996</c:v>
                </c:pt>
                <c:pt idx="6">
                  <c:v>0.3149124512</c:v>
                </c:pt>
                <c:pt idx="7">
                  <c:v>0.32099972879999994</c:v>
                </c:pt>
                <c:pt idx="8">
                  <c:v>0.167530028</c:v>
                </c:pt>
                <c:pt idx="9">
                  <c:v>0.16606942599999999</c:v>
                </c:pt>
                <c:pt idx="10">
                  <c:v>0.16829607800000002</c:v>
                </c:pt>
                <c:pt idx="11">
                  <c:v>6.2352558000000009E-2</c:v>
                </c:pt>
                <c:pt idx="12">
                  <c:v>6.1317196000000004E-2</c:v>
                </c:pt>
                <c:pt idx="13">
                  <c:v>5.9997426E-2</c:v>
                </c:pt>
                <c:pt idx="14">
                  <c:v>0.331803022</c:v>
                </c:pt>
                <c:pt idx="15">
                  <c:v>0.325207252</c:v>
                </c:pt>
                <c:pt idx="16">
                  <c:v>0.32700702800000003</c:v>
                </c:pt>
                <c:pt idx="17">
                  <c:v>2.6070000000000007</c:v>
                </c:pt>
                <c:pt idx="18">
                  <c:v>3.4260000000000002</c:v>
                </c:pt>
                <c:pt idx="19">
                  <c:v>3.3992</c:v>
                </c:pt>
                <c:pt idx="20">
                  <c:v>0.17200209600000002</c:v>
                </c:pt>
                <c:pt idx="21">
                  <c:v>0.16892568400000002</c:v>
                </c:pt>
                <c:pt idx="22">
                  <c:v>0.16795626800000002</c:v>
                </c:pt>
                <c:pt idx="23">
                  <c:v>3.0017216600000004E-2</c:v>
                </c:pt>
                <c:pt idx="24">
                  <c:v>2.1228736200000001E-2</c:v>
                </c:pt>
                <c:pt idx="25">
                  <c:v>2.04316784E-2</c:v>
                </c:pt>
              </c:numCache>
            </c:numRef>
          </c:xVal>
          <c:yVal>
            <c:numRef>
              <c:f>'2. August2016_NanoSIMS_Calib'!$AQ$20:$AQ$51</c:f>
              <c:numCache>
                <c:formatCode>General</c:formatCode>
                <c:ptCount val="32"/>
                <c:pt idx="0">
                  <c:v>857</c:v>
                </c:pt>
                <c:pt idx="1">
                  <c:v>857</c:v>
                </c:pt>
                <c:pt idx="2">
                  <c:v>857</c:v>
                </c:pt>
                <c:pt idx="3">
                  <c:v>1490</c:v>
                </c:pt>
                <c:pt idx="4">
                  <c:v>1490</c:v>
                </c:pt>
                <c:pt idx="5" formatCode="0">
                  <c:v>253</c:v>
                </c:pt>
                <c:pt idx="6" formatCode="0">
                  <c:v>253</c:v>
                </c:pt>
                <c:pt idx="7" formatCode="0">
                  <c:v>253</c:v>
                </c:pt>
                <c:pt idx="8" formatCode="0">
                  <c:v>145</c:v>
                </c:pt>
                <c:pt idx="9" formatCode="0">
                  <c:v>145</c:v>
                </c:pt>
                <c:pt idx="10" formatCode="0">
                  <c:v>145</c:v>
                </c:pt>
                <c:pt idx="11" formatCode="0.0">
                  <c:v>53</c:v>
                </c:pt>
                <c:pt idx="12" formatCode="0.0">
                  <c:v>53</c:v>
                </c:pt>
                <c:pt idx="13" formatCode="0.0">
                  <c:v>53</c:v>
                </c:pt>
                <c:pt idx="14">
                  <c:v>281</c:v>
                </c:pt>
                <c:pt idx="15">
                  <c:v>281</c:v>
                </c:pt>
                <c:pt idx="16">
                  <c:v>281</c:v>
                </c:pt>
                <c:pt idx="20">
                  <c:v>119</c:v>
                </c:pt>
                <c:pt idx="21">
                  <c:v>119</c:v>
                </c:pt>
                <c:pt idx="22">
                  <c:v>119</c:v>
                </c:pt>
                <c:pt idx="23">
                  <c:v>41</c:v>
                </c:pt>
                <c:pt idx="24">
                  <c:v>41</c:v>
                </c:pt>
                <c:pt idx="25">
                  <c:v>41</c:v>
                </c:pt>
              </c:numCache>
            </c:numRef>
          </c:yVal>
          <c:smooth val="0"/>
          <c:extLst>
            <c:ext xmlns:c16="http://schemas.microsoft.com/office/drawing/2014/chart" uri="{C3380CC4-5D6E-409C-BE32-E72D297353CC}">
              <c16:uniqueId val="{00000001-B9A5-434D-B364-F48701BAF33D}"/>
            </c:ext>
          </c:extLst>
        </c:ser>
        <c:dLbls>
          <c:showLegendKey val="0"/>
          <c:showVal val="0"/>
          <c:showCatName val="0"/>
          <c:showSerName val="0"/>
          <c:showPercent val="0"/>
          <c:showBubbleSize val="0"/>
        </c:dLbls>
        <c:axId val="-2147449544"/>
        <c:axId val="-2120994920"/>
      </c:scatterChart>
      <c:valAx>
        <c:axId val="-2147449544"/>
        <c:scaling>
          <c:orientation val="minMax"/>
          <c:max val="2"/>
        </c:scaling>
        <c:delete val="0"/>
        <c:axPos val="b"/>
        <c:title>
          <c:tx>
            <c:rich>
              <a:bodyPr/>
              <a:lstStyle/>
              <a:p>
                <a:pPr>
                  <a:defRPr/>
                </a:pPr>
                <a:r>
                  <a:rPr lang="en-US"/>
                  <a:t>35Cl/30Si * SiO2/50</a:t>
                </a:r>
              </a:p>
            </c:rich>
          </c:tx>
          <c:overlay val="0"/>
        </c:title>
        <c:numFmt formatCode="#,##0.0" sourceLinked="0"/>
        <c:majorTickMark val="out"/>
        <c:minorTickMark val="none"/>
        <c:tickLblPos val="nextTo"/>
        <c:crossAx val="-2120994920"/>
        <c:crosses val="autoZero"/>
        <c:crossBetween val="midCat"/>
      </c:valAx>
      <c:valAx>
        <c:axId val="-2120994920"/>
        <c:scaling>
          <c:orientation val="minMax"/>
          <c:max val="2000"/>
        </c:scaling>
        <c:delete val="0"/>
        <c:axPos val="l"/>
        <c:majorGridlines>
          <c:spPr>
            <a:ln>
              <a:noFill/>
            </a:ln>
          </c:spPr>
        </c:majorGridlines>
        <c:title>
          <c:tx>
            <c:rich>
              <a:bodyPr rot="-5400000" vert="horz"/>
              <a:lstStyle/>
              <a:p>
                <a:pPr>
                  <a:defRPr/>
                </a:pPr>
                <a:r>
                  <a:rPr lang="en-US"/>
                  <a:t>Cl (ppm)</a:t>
                </a:r>
              </a:p>
            </c:rich>
          </c:tx>
          <c:overlay val="0"/>
        </c:title>
        <c:numFmt formatCode="General" sourceLinked="1"/>
        <c:majorTickMark val="out"/>
        <c:minorTickMark val="none"/>
        <c:tickLblPos val="nextTo"/>
        <c:crossAx val="-2147449544"/>
        <c:crosses val="autoZero"/>
        <c:crossBetween val="midCat"/>
      </c:valAx>
    </c:plotArea>
    <c:plotVisOnly val="1"/>
    <c:dispBlanksAs val="gap"/>
    <c:showDLblsOverMax val="0"/>
  </c:chart>
  <c:printSettings>
    <c:headerFooter/>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v>Mon-Tues</c:v>
          </c:tx>
          <c:spPr>
            <a:ln w="47625">
              <a:noFill/>
            </a:ln>
          </c:spPr>
          <c:trendline>
            <c:trendlineType val="linear"/>
            <c:intercept val="0"/>
            <c:dispRSqr val="1"/>
            <c:dispEq val="1"/>
            <c:trendlineLbl>
              <c:numFmt formatCode="General" sourceLinked="0"/>
            </c:trendlineLbl>
          </c:trendline>
          <c:xVal>
            <c:numRef>
              <c:f>'3. Feb-Mar 2019 6f Calibration'!$K$33:$K$57</c:f>
              <c:numCache>
                <c:formatCode>0.00E+00</c:formatCode>
                <c:ptCount val="25"/>
                <c:pt idx="0">
                  <c:v>7.9737040600000016E-4</c:v>
                </c:pt>
                <c:pt idx="1">
                  <c:v>9.6161254000000005E-4</c:v>
                </c:pt>
                <c:pt idx="2">
                  <c:v>7.9577001000000007E-4</c:v>
                </c:pt>
                <c:pt idx="3">
                  <c:v>1.1756238013333332E-3</c:v>
                </c:pt>
                <c:pt idx="4">
                  <c:v>1.1060825813333335E-3</c:v>
                </c:pt>
                <c:pt idx="5">
                  <c:v>1.1115225613333338E-3</c:v>
                </c:pt>
                <c:pt idx="6">
                  <c:v>4.8435695681333338E-2</c:v>
                </c:pt>
                <c:pt idx="7">
                  <c:v>3.6666895681333335E-2</c:v>
                </c:pt>
                <c:pt idx="8">
                  <c:v>3.7643055681333339E-2</c:v>
                </c:pt>
                <c:pt idx="9">
                  <c:v>3.5023615681333338E-2</c:v>
                </c:pt>
                <c:pt idx="10">
                  <c:v>3.3880415681333341E-2</c:v>
                </c:pt>
                <c:pt idx="11">
                  <c:v>3.5688575681333337E-2</c:v>
                </c:pt>
                <c:pt idx="12">
                  <c:v>2.8395680741333335E-2</c:v>
                </c:pt>
                <c:pt idx="13">
                  <c:v>2.6412066901333332E-2</c:v>
                </c:pt>
                <c:pt idx="14">
                  <c:v>2.6625229981333334E-2</c:v>
                </c:pt>
                <c:pt idx="15">
                  <c:v>4.5523118341333331E-2</c:v>
                </c:pt>
                <c:pt idx="16">
                  <c:v>4.0984898941333336E-2</c:v>
                </c:pt>
                <c:pt idx="17">
                  <c:v>7.1805177001333334E-2</c:v>
                </c:pt>
                <c:pt idx="18">
                  <c:v>8.5678168133333332E-4</c:v>
                </c:pt>
                <c:pt idx="19">
                  <c:v>1.0624156813333332E-3</c:v>
                </c:pt>
                <c:pt idx="20">
                  <c:v>1.2107556813333335E-3</c:v>
                </c:pt>
                <c:pt idx="22">
                  <c:v>4.3175276813333333E-3</c:v>
                </c:pt>
                <c:pt idx="23">
                  <c:v>4.0839996813333331E-3</c:v>
                </c:pt>
                <c:pt idx="24">
                  <c:v>3.8328476813333338E-3</c:v>
                </c:pt>
              </c:numCache>
            </c:numRef>
          </c:xVal>
          <c:yVal>
            <c:numRef>
              <c:f>'3. Feb-Mar 2019 6f Calibration'!$V$33:$V$57</c:f>
              <c:numCache>
                <c:formatCode>0</c:formatCode>
                <c:ptCount val="25"/>
                <c:pt idx="0">
                  <c:v>0</c:v>
                </c:pt>
                <c:pt idx="1">
                  <c:v>0</c:v>
                </c:pt>
                <c:pt idx="2">
                  <c:v>0</c:v>
                </c:pt>
                <c:pt idx="6">
                  <c:v>120</c:v>
                </c:pt>
                <c:pt idx="7">
                  <c:v>120</c:v>
                </c:pt>
                <c:pt idx="8">
                  <c:v>120</c:v>
                </c:pt>
                <c:pt idx="9">
                  <c:v>220</c:v>
                </c:pt>
                <c:pt idx="10">
                  <c:v>220</c:v>
                </c:pt>
                <c:pt idx="11">
                  <c:v>220</c:v>
                </c:pt>
                <c:pt idx="12">
                  <c:v>114</c:v>
                </c:pt>
                <c:pt idx="13">
                  <c:v>114</c:v>
                </c:pt>
                <c:pt idx="14">
                  <c:v>114</c:v>
                </c:pt>
                <c:pt idx="15">
                  <c:v>243</c:v>
                </c:pt>
                <c:pt idx="16">
                  <c:v>243</c:v>
                </c:pt>
                <c:pt idx="17">
                  <c:v>243</c:v>
                </c:pt>
                <c:pt idx="22">
                  <c:v>22</c:v>
                </c:pt>
                <c:pt idx="23">
                  <c:v>22</c:v>
                </c:pt>
                <c:pt idx="24">
                  <c:v>22</c:v>
                </c:pt>
              </c:numCache>
            </c:numRef>
          </c:yVal>
          <c:smooth val="0"/>
          <c:extLst>
            <c:ext xmlns:c16="http://schemas.microsoft.com/office/drawing/2014/chart" uri="{C3380CC4-5D6E-409C-BE32-E72D297353CC}">
              <c16:uniqueId val="{00000001-769E-0C45-914D-9B1C7E4F9063}"/>
            </c:ext>
          </c:extLst>
        </c:ser>
        <c:ser>
          <c:idx val="1"/>
          <c:order val="1"/>
          <c:tx>
            <c:v>Thurs</c:v>
          </c:tx>
          <c:spPr>
            <a:ln w="47625">
              <a:noFill/>
            </a:ln>
          </c:spPr>
          <c:marker>
            <c:spPr>
              <a:noFill/>
            </c:spPr>
          </c:marker>
          <c:trendline>
            <c:trendlineType val="linear"/>
            <c:intercept val="0"/>
            <c:dispRSqr val="0"/>
            <c:dispEq val="1"/>
            <c:trendlineLbl>
              <c:numFmt formatCode="General" sourceLinked="0"/>
            </c:trendlineLbl>
          </c:trendline>
          <c:xVal>
            <c:numRef>
              <c:f>'3. Feb-Mar 2019 6f Calibration'!$K$59:$K$63</c:f>
              <c:numCache>
                <c:formatCode>0.00E+00</c:formatCode>
                <c:ptCount val="5"/>
                <c:pt idx="0">
                  <c:v>2.0697115148E-2</c:v>
                </c:pt>
                <c:pt idx="1">
                  <c:v>1.9830314147999996E-2</c:v>
                </c:pt>
                <c:pt idx="2">
                  <c:v>4.8771420480000008E-3</c:v>
                </c:pt>
                <c:pt idx="3">
                  <c:v>4.5620540480000001E-3</c:v>
                </c:pt>
                <c:pt idx="4">
                  <c:v>4.2212195200000001E-4</c:v>
                </c:pt>
              </c:numCache>
            </c:numRef>
          </c:xVal>
          <c:yVal>
            <c:numRef>
              <c:f>'3. Feb-Mar 2019 6f Calibration'!$V$59:$V$63</c:f>
              <c:numCache>
                <c:formatCode>0</c:formatCode>
                <c:ptCount val="5"/>
                <c:pt idx="0">
                  <c:v>114</c:v>
                </c:pt>
                <c:pt idx="1">
                  <c:v>114</c:v>
                </c:pt>
                <c:pt idx="2">
                  <c:v>22</c:v>
                </c:pt>
                <c:pt idx="3">
                  <c:v>22</c:v>
                </c:pt>
                <c:pt idx="4">
                  <c:v>0</c:v>
                </c:pt>
              </c:numCache>
            </c:numRef>
          </c:yVal>
          <c:smooth val="0"/>
          <c:extLst>
            <c:ext xmlns:c16="http://schemas.microsoft.com/office/drawing/2014/chart" uri="{C3380CC4-5D6E-409C-BE32-E72D297353CC}">
              <c16:uniqueId val="{00000003-769E-0C45-914D-9B1C7E4F9063}"/>
            </c:ext>
          </c:extLst>
        </c:ser>
        <c:dLbls>
          <c:showLegendKey val="0"/>
          <c:showVal val="0"/>
          <c:showCatName val="0"/>
          <c:showSerName val="0"/>
          <c:showPercent val="0"/>
          <c:showBubbleSize val="0"/>
        </c:dLbls>
        <c:axId val="-2147449976"/>
        <c:axId val="2123311912"/>
      </c:scatterChart>
      <c:valAx>
        <c:axId val="-2147449976"/>
        <c:scaling>
          <c:orientation val="minMax"/>
        </c:scaling>
        <c:delete val="0"/>
        <c:axPos val="b"/>
        <c:title>
          <c:tx>
            <c:rich>
              <a:bodyPr/>
              <a:lstStyle/>
              <a:p>
                <a:pPr>
                  <a:defRPr/>
                </a:pPr>
                <a:r>
                  <a:rPr lang="en-US"/>
                  <a:t>16O1H/30Si*(SiO2/50)</a:t>
                </a:r>
              </a:p>
            </c:rich>
          </c:tx>
          <c:overlay val="0"/>
        </c:title>
        <c:numFmt formatCode="#,##0.00" sourceLinked="0"/>
        <c:majorTickMark val="out"/>
        <c:minorTickMark val="none"/>
        <c:tickLblPos val="nextTo"/>
        <c:crossAx val="2123311912"/>
        <c:crosses val="autoZero"/>
        <c:crossBetween val="midCat"/>
      </c:valAx>
      <c:valAx>
        <c:axId val="2123311912"/>
        <c:scaling>
          <c:orientation val="minMax"/>
        </c:scaling>
        <c:delete val="0"/>
        <c:axPos val="l"/>
        <c:majorGridlines/>
        <c:title>
          <c:tx>
            <c:rich>
              <a:bodyPr rot="-5400000" vert="horz"/>
              <a:lstStyle/>
              <a:p>
                <a:pPr>
                  <a:defRPr/>
                </a:pPr>
                <a:r>
                  <a:rPr lang="en-US"/>
                  <a:t>H2O in olivine (ppm)</a:t>
                </a:r>
              </a:p>
            </c:rich>
          </c:tx>
          <c:overlay val="0"/>
        </c:title>
        <c:numFmt formatCode="0" sourceLinked="1"/>
        <c:majorTickMark val="out"/>
        <c:minorTickMark val="none"/>
        <c:tickLblPos val="nextTo"/>
        <c:crossAx val="-2147449976"/>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v>Mon-Tues</c:v>
          </c:tx>
          <c:spPr>
            <a:ln w="47625">
              <a:noFill/>
            </a:ln>
          </c:spPr>
          <c:trendline>
            <c:trendlineType val="linear"/>
            <c:intercept val="0"/>
            <c:dispRSqr val="1"/>
            <c:dispEq val="1"/>
            <c:trendlineLbl>
              <c:layout>
                <c:manualLayout>
                  <c:x val="0.10882390046548"/>
                  <c:y val="0.144364155807958"/>
                </c:manualLayout>
              </c:layout>
              <c:numFmt formatCode="General" sourceLinked="0"/>
            </c:trendlineLbl>
          </c:trendline>
          <c:xVal>
            <c:numRef>
              <c:f>'3. Feb-Mar 2019 6f Calibration'!$K$9:$K$22</c:f>
              <c:numCache>
                <c:formatCode>0.00E+00</c:formatCode>
                <c:ptCount val="14"/>
                <c:pt idx="0">
                  <c:v>1.2615756813333335E-3</c:v>
                </c:pt>
                <c:pt idx="1">
                  <c:v>8.8857168133333339E-4</c:v>
                </c:pt>
                <c:pt idx="2">
                  <c:v>3.1044968133333325E-4</c:v>
                </c:pt>
                <c:pt idx="3">
                  <c:v>0.78912085568133339</c:v>
                </c:pt>
                <c:pt idx="4">
                  <c:v>0.75750481568133332</c:v>
                </c:pt>
                <c:pt idx="5">
                  <c:v>0.69642527568133339</c:v>
                </c:pt>
                <c:pt idx="6">
                  <c:v>0.82110701568133337</c:v>
                </c:pt>
                <c:pt idx="7">
                  <c:v>9.2516847576813319</c:v>
                </c:pt>
                <c:pt idx="8">
                  <c:v>8.7208039176813319</c:v>
                </c:pt>
                <c:pt idx="9">
                  <c:v>8.1492665036813321</c:v>
                </c:pt>
                <c:pt idx="11">
                  <c:v>0.43983471568133337</c:v>
                </c:pt>
                <c:pt idx="12">
                  <c:v>0.43827631568133335</c:v>
                </c:pt>
                <c:pt idx="13">
                  <c:v>0.43139013568133339</c:v>
                </c:pt>
              </c:numCache>
            </c:numRef>
          </c:xVal>
          <c:yVal>
            <c:numRef>
              <c:f>'3. Feb-Mar 2019 6f Calibration'!$Q$9:$Q$22</c:f>
              <c:numCache>
                <c:formatCode>0.000</c:formatCode>
                <c:ptCount val="14"/>
                <c:pt idx="0">
                  <c:v>0</c:v>
                </c:pt>
                <c:pt idx="1">
                  <c:v>0</c:v>
                </c:pt>
                <c:pt idx="2">
                  <c:v>0</c:v>
                </c:pt>
                <c:pt idx="4">
                  <c:v>0.17</c:v>
                </c:pt>
                <c:pt idx="5">
                  <c:v>0.17</c:v>
                </c:pt>
                <c:pt idx="6">
                  <c:v>0.17</c:v>
                </c:pt>
                <c:pt idx="7">
                  <c:v>1.98</c:v>
                </c:pt>
                <c:pt idx="8">
                  <c:v>1.98</c:v>
                </c:pt>
                <c:pt idx="9">
                  <c:v>1.98</c:v>
                </c:pt>
                <c:pt idx="11">
                  <c:v>0.17</c:v>
                </c:pt>
                <c:pt idx="12">
                  <c:v>0.17</c:v>
                </c:pt>
                <c:pt idx="13">
                  <c:v>0.17</c:v>
                </c:pt>
              </c:numCache>
            </c:numRef>
          </c:yVal>
          <c:smooth val="0"/>
          <c:extLst>
            <c:ext xmlns:c16="http://schemas.microsoft.com/office/drawing/2014/chart" uri="{C3380CC4-5D6E-409C-BE32-E72D297353CC}">
              <c16:uniqueId val="{00000001-6CC3-AE4F-ABDA-142841348B33}"/>
            </c:ext>
          </c:extLst>
        </c:ser>
        <c:ser>
          <c:idx val="1"/>
          <c:order val="1"/>
          <c:tx>
            <c:v>Thurs</c:v>
          </c:tx>
          <c:spPr>
            <a:ln w="47625">
              <a:noFill/>
            </a:ln>
          </c:spPr>
          <c:trendline>
            <c:trendlineType val="linear"/>
            <c:intercept val="0"/>
            <c:dispRSqr val="0"/>
            <c:dispEq val="1"/>
            <c:trendlineLbl>
              <c:layout>
                <c:manualLayout>
                  <c:x val="-1.39370078740157E-2"/>
                  <c:y val="8.5082398439133095E-2"/>
                </c:manualLayout>
              </c:layout>
              <c:numFmt formatCode="General" sourceLinked="0"/>
            </c:trendlineLbl>
          </c:trendline>
          <c:xVal>
            <c:numRef>
              <c:f>'3. Feb-Mar 2019 6f Calibration'!$K$24:$K$30</c:f>
              <c:numCache>
                <c:formatCode>0.00E+00</c:formatCode>
                <c:ptCount val="7"/>
                <c:pt idx="0">
                  <c:v>4.3633568133333322E-4</c:v>
                </c:pt>
                <c:pt idx="1">
                  <c:v>2.5524815681333336E-2</c:v>
                </c:pt>
                <c:pt idx="2">
                  <c:v>2.5579215681333332E-2</c:v>
                </c:pt>
                <c:pt idx="3">
                  <c:v>0.49699877568133344</c:v>
                </c:pt>
                <c:pt idx="4">
                  <c:v>0.48363549568133335</c:v>
                </c:pt>
                <c:pt idx="5">
                  <c:v>6.2409139596813334</c:v>
                </c:pt>
                <c:pt idx="6">
                  <c:v>6.1581714396813334</c:v>
                </c:pt>
              </c:numCache>
            </c:numRef>
          </c:xVal>
          <c:yVal>
            <c:numRef>
              <c:f>'3. Feb-Mar 2019 6f Calibration'!$Q$24:$Q$30</c:f>
              <c:numCache>
                <c:formatCode>General</c:formatCode>
                <c:ptCount val="7"/>
                <c:pt idx="0" formatCode="0.000">
                  <c:v>1.4999999999999999E-4</c:v>
                </c:pt>
                <c:pt idx="3" formatCode="0.000">
                  <c:v>0.17</c:v>
                </c:pt>
                <c:pt idx="4" formatCode="0.000">
                  <c:v>0.17</c:v>
                </c:pt>
                <c:pt idx="5" formatCode="0.000">
                  <c:v>1.98</c:v>
                </c:pt>
                <c:pt idx="6" formatCode="0.000">
                  <c:v>1.98</c:v>
                </c:pt>
              </c:numCache>
            </c:numRef>
          </c:yVal>
          <c:smooth val="0"/>
          <c:extLst>
            <c:ext xmlns:c16="http://schemas.microsoft.com/office/drawing/2014/chart" uri="{C3380CC4-5D6E-409C-BE32-E72D297353CC}">
              <c16:uniqueId val="{00000003-6CC3-AE4F-ABDA-142841348B33}"/>
            </c:ext>
          </c:extLst>
        </c:ser>
        <c:dLbls>
          <c:showLegendKey val="0"/>
          <c:showVal val="0"/>
          <c:showCatName val="0"/>
          <c:showSerName val="0"/>
          <c:showPercent val="0"/>
          <c:showBubbleSize val="0"/>
        </c:dLbls>
        <c:axId val="2095444616"/>
        <c:axId val="-2113655096"/>
      </c:scatterChart>
      <c:valAx>
        <c:axId val="2095444616"/>
        <c:scaling>
          <c:orientation val="minMax"/>
        </c:scaling>
        <c:delete val="0"/>
        <c:axPos val="b"/>
        <c:title>
          <c:tx>
            <c:rich>
              <a:bodyPr/>
              <a:lstStyle/>
              <a:p>
                <a:pPr>
                  <a:defRPr/>
                </a:pPr>
                <a:r>
                  <a:rPr lang="en-US"/>
                  <a:t>OH/30Si*SiO2</a:t>
                </a:r>
                <a:r>
                  <a:rPr lang="en-US" baseline="0"/>
                  <a:t> (wt%)</a:t>
                </a:r>
                <a:endParaRPr lang="en-US"/>
              </a:p>
            </c:rich>
          </c:tx>
          <c:layout>
            <c:manualLayout>
              <c:xMode val="edge"/>
              <c:yMode val="edge"/>
              <c:x val="0.33514370078740202"/>
              <c:y val="0.92920353982300896"/>
            </c:manualLayout>
          </c:layout>
          <c:overlay val="0"/>
        </c:title>
        <c:numFmt formatCode="#,##0.00" sourceLinked="0"/>
        <c:majorTickMark val="out"/>
        <c:minorTickMark val="none"/>
        <c:tickLblPos val="nextTo"/>
        <c:crossAx val="-2113655096"/>
        <c:crosses val="autoZero"/>
        <c:crossBetween val="midCat"/>
      </c:valAx>
      <c:valAx>
        <c:axId val="-2113655096"/>
        <c:scaling>
          <c:orientation val="minMax"/>
        </c:scaling>
        <c:delete val="0"/>
        <c:axPos val="l"/>
        <c:majorGridlines/>
        <c:title>
          <c:tx>
            <c:rich>
              <a:bodyPr rot="-5400000" vert="horz"/>
              <a:lstStyle/>
              <a:p>
                <a:pPr>
                  <a:defRPr/>
                </a:pPr>
                <a:r>
                  <a:rPr lang="en-US"/>
                  <a:t>H2O (wt%)</a:t>
                </a:r>
              </a:p>
            </c:rich>
          </c:tx>
          <c:layout>
            <c:manualLayout>
              <c:xMode val="edge"/>
              <c:yMode val="edge"/>
              <c:x val="3.8888888888888903E-2"/>
              <c:y val="0.30606445027704898"/>
            </c:manualLayout>
          </c:layout>
          <c:overlay val="0"/>
        </c:title>
        <c:numFmt formatCode="0.000" sourceLinked="1"/>
        <c:majorTickMark val="out"/>
        <c:minorTickMark val="none"/>
        <c:tickLblPos val="nextTo"/>
        <c:crossAx val="2095444616"/>
        <c:crosses val="autoZero"/>
        <c:crossBetween val="midCat"/>
      </c:valAx>
    </c:plotArea>
    <c:legend>
      <c:legendPos val="r"/>
      <c:overlay val="0"/>
    </c:legend>
    <c:plotVisOnly val="1"/>
    <c:dispBlanksAs val="gap"/>
    <c:showDLblsOverMax val="0"/>
  </c:chart>
  <c:printSettings>
    <c:headerFooter/>
    <c:pageMargins b="1" l="0.75" r="0.75" t="1" header="0.5" footer="0.5"/>
    <c:pageSetup orientation="portrait" horizontalDpi="-4" verticalDpi="-4"/>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v>Mon-Tues</c:v>
          </c:tx>
          <c:spPr>
            <a:ln w="47625">
              <a:noFill/>
            </a:ln>
          </c:spPr>
          <c:trendline>
            <c:trendlineType val="linear"/>
            <c:intercept val="0"/>
            <c:dispRSqr val="1"/>
            <c:dispEq val="1"/>
            <c:trendlineLbl>
              <c:layout>
                <c:manualLayout>
                  <c:x val="-5.3559273840769903E-2"/>
                  <c:y val="-1.8890347039953301E-3"/>
                </c:manualLayout>
              </c:layout>
              <c:numFmt formatCode="General" sourceLinked="0"/>
            </c:trendlineLbl>
          </c:trendline>
          <c:xVal>
            <c:numRef>
              <c:f>'3. Feb-Mar 2019 6f Calibration'!$J$9:$J$22</c:f>
              <c:numCache>
                <c:formatCode>0.00E+00</c:formatCode>
                <c:ptCount val="14"/>
                <c:pt idx="0">
                  <c:v>9.3584800000000006E-5</c:v>
                </c:pt>
                <c:pt idx="1">
                  <c:v>1.386782E-4</c:v>
                </c:pt>
                <c:pt idx="2">
                  <c:v>1.126144E-4</c:v>
                </c:pt>
                <c:pt idx="3">
                  <c:v>1.7562388800000002E-2</c:v>
                </c:pt>
                <c:pt idx="4">
                  <c:v>1.5210665800000002E-2</c:v>
                </c:pt>
                <c:pt idx="5">
                  <c:v>1.4574059400000002E-2</c:v>
                </c:pt>
                <c:pt idx="6">
                  <c:v>1.5742275E-2</c:v>
                </c:pt>
                <c:pt idx="7">
                  <c:v>8.9389603099999991E-4</c:v>
                </c:pt>
                <c:pt idx="8">
                  <c:v>7.8990217179999989E-4</c:v>
                </c:pt>
                <c:pt idx="9">
                  <c:v>7.5472653479999991E-4</c:v>
                </c:pt>
                <c:pt idx="11">
                  <c:v>9.0474665200000019E-3</c:v>
                </c:pt>
                <c:pt idx="12">
                  <c:v>9.0619596400000006E-3</c:v>
                </c:pt>
                <c:pt idx="13">
                  <c:v>8.9193173399999999E-3</c:v>
                </c:pt>
              </c:numCache>
            </c:numRef>
          </c:xVal>
          <c:yVal>
            <c:numRef>
              <c:f>'3. Feb-Mar 2019 6f Calibration'!$P$9:$P$22</c:f>
              <c:numCache>
                <c:formatCode>0.000</c:formatCode>
                <c:ptCount val="14"/>
                <c:pt idx="0">
                  <c:v>1.4999999999999999E-4</c:v>
                </c:pt>
                <c:pt idx="1">
                  <c:v>1.4999999999999999E-4</c:v>
                </c:pt>
                <c:pt idx="2">
                  <c:v>1.4999999999999999E-4</c:v>
                </c:pt>
                <c:pt idx="4" formatCode="General">
                  <c:v>165</c:v>
                </c:pt>
                <c:pt idx="5" formatCode="General">
                  <c:v>165</c:v>
                </c:pt>
                <c:pt idx="6" formatCode="General">
                  <c:v>165</c:v>
                </c:pt>
                <c:pt idx="7" formatCode="General">
                  <c:v>10</c:v>
                </c:pt>
                <c:pt idx="8" formatCode="General">
                  <c:v>10</c:v>
                </c:pt>
                <c:pt idx="9" formatCode="General">
                  <c:v>10</c:v>
                </c:pt>
                <c:pt idx="11" formatCode="General">
                  <c:v>165</c:v>
                </c:pt>
                <c:pt idx="12" formatCode="General">
                  <c:v>165</c:v>
                </c:pt>
                <c:pt idx="13" formatCode="General">
                  <c:v>165</c:v>
                </c:pt>
              </c:numCache>
            </c:numRef>
          </c:yVal>
          <c:smooth val="0"/>
          <c:extLst>
            <c:ext xmlns:c16="http://schemas.microsoft.com/office/drawing/2014/chart" uri="{C3380CC4-5D6E-409C-BE32-E72D297353CC}">
              <c16:uniqueId val="{00000001-B04E-4D48-9F1E-652868EE089E}"/>
            </c:ext>
          </c:extLst>
        </c:ser>
        <c:ser>
          <c:idx val="1"/>
          <c:order val="1"/>
          <c:tx>
            <c:v>Thurs</c:v>
          </c:tx>
          <c:spPr>
            <a:ln w="47625">
              <a:noFill/>
            </a:ln>
          </c:spPr>
          <c:marker>
            <c:spPr>
              <a:noFill/>
            </c:spPr>
          </c:marker>
          <c:trendline>
            <c:trendlineType val="linear"/>
            <c:intercept val="0"/>
            <c:dispRSqr val="1"/>
            <c:dispEq val="1"/>
            <c:trendlineLbl>
              <c:layout>
                <c:manualLayout>
                  <c:x val="-3.82768577759093E-2"/>
                  <c:y val="0.12002785904686999"/>
                </c:manualLayout>
              </c:layout>
              <c:numFmt formatCode="General" sourceLinked="0"/>
            </c:trendlineLbl>
          </c:trendline>
          <c:xVal>
            <c:numRef>
              <c:f>'3. Feb-Mar 2019 6f Calibration'!$J$24:$J$30</c:f>
              <c:numCache>
                <c:formatCode>0.00E+00</c:formatCode>
                <c:ptCount val="7"/>
                <c:pt idx="0">
                  <c:v>2.7441999999999999E-5</c:v>
                </c:pt>
                <c:pt idx="1">
                  <c:v>2.0052999999999999E-5</c:v>
                </c:pt>
                <c:pt idx="2">
                  <c:v>2.6415400000000001E-4</c:v>
                </c:pt>
                <c:pt idx="3">
                  <c:v>1.1470505800000001E-2</c:v>
                </c:pt>
                <c:pt idx="4">
                  <c:v>1.1528751E-2</c:v>
                </c:pt>
                <c:pt idx="5">
                  <c:v>5.4330429719999995E-4</c:v>
                </c:pt>
                <c:pt idx="6">
                  <c:v>7.0339496779999995E-4</c:v>
                </c:pt>
              </c:numCache>
            </c:numRef>
          </c:xVal>
          <c:yVal>
            <c:numRef>
              <c:f>'3. Feb-Mar 2019 6f Calibration'!$P$24:$P$30</c:f>
              <c:numCache>
                <c:formatCode>General</c:formatCode>
                <c:ptCount val="7"/>
                <c:pt idx="0">
                  <c:v>0</c:v>
                </c:pt>
                <c:pt idx="3">
                  <c:v>165</c:v>
                </c:pt>
                <c:pt idx="4">
                  <c:v>165</c:v>
                </c:pt>
                <c:pt idx="5">
                  <c:v>10</c:v>
                </c:pt>
                <c:pt idx="6">
                  <c:v>10</c:v>
                </c:pt>
              </c:numCache>
            </c:numRef>
          </c:yVal>
          <c:smooth val="0"/>
          <c:extLst>
            <c:ext xmlns:c16="http://schemas.microsoft.com/office/drawing/2014/chart" uri="{C3380CC4-5D6E-409C-BE32-E72D297353CC}">
              <c16:uniqueId val="{00000003-B04E-4D48-9F1E-652868EE089E}"/>
            </c:ext>
          </c:extLst>
        </c:ser>
        <c:dLbls>
          <c:showLegendKey val="0"/>
          <c:showVal val="0"/>
          <c:showCatName val="0"/>
          <c:showSerName val="0"/>
          <c:showPercent val="0"/>
          <c:showBubbleSize val="0"/>
        </c:dLbls>
        <c:axId val="-2097228344"/>
        <c:axId val="-2144511720"/>
      </c:scatterChart>
      <c:valAx>
        <c:axId val="-2097228344"/>
        <c:scaling>
          <c:orientation val="minMax"/>
        </c:scaling>
        <c:delete val="0"/>
        <c:axPos val="b"/>
        <c:title>
          <c:tx>
            <c:rich>
              <a:bodyPr/>
              <a:lstStyle/>
              <a:p>
                <a:pPr>
                  <a:defRPr/>
                </a:pPr>
                <a:r>
                  <a:rPr lang="en-US"/>
                  <a:t>12C/30Si*SiO2 (wt%)</a:t>
                </a:r>
              </a:p>
            </c:rich>
          </c:tx>
          <c:layout>
            <c:manualLayout>
              <c:xMode val="edge"/>
              <c:yMode val="edge"/>
              <c:x val="0.27625021872265998"/>
              <c:y val="0.93294036364028798"/>
            </c:manualLayout>
          </c:layout>
          <c:overlay val="0"/>
        </c:title>
        <c:numFmt formatCode="#,##0.000" sourceLinked="0"/>
        <c:majorTickMark val="out"/>
        <c:minorTickMark val="none"/>
        <c:tickLblPos val="nextTo"/>
        <c:crossAx val="-2144511720"/>
        <c:crosses val="autoZero"/>
        <c:crossBetween val="midCat"/>
      </c:valAx>
      <c:valAx>
        <c:axId val="-2144511720"/>
        <c:scaling>
          <c:orientation val="minMax"/>
        </c:scaling>
        <c:delete val="0"/>
        <c:axPos val="l"/>
        <c:majorGridlines/>
        <c:title>
          <c:tx>
            <c:rich>
              <a:bodyPr rot="-5400000" vert="horz"/>
              <a:lstStyle/>
              <a:p>
                <a:pPr>
                  <a:defRPr/>
                </a:pPr>
                <a:r>
                  <a:rPr lang="en-US"/>
                  <a:t>CO2 (ppm)</a:t>
                </a:r>
              </a:p>
            </c:rich>
          </c:tx>
          <c:layout>
            <c:manualLayout>
              <c:xMode val="edge"/>
              <c:yMode val="edge"/>
              <c:x val="3.8888888888888903E-2"/>
              <c:y val="0.30606445027704898"/>
            </c:manualLayout>
          </c:layout>
          <c:overlay val="0"/>
        </c:title>
        <c:numFmt formatCode="0.000" sourceLinked="1"/>
        <c:majorTickMark val="out"/>
        <c:minorTickMark val="none"/>
        <c:tickLblPos val="nextTo"/>
        <c:crossAx val="-2097228344"/>
        <c:crosses val="autoZero"/>
        <c:crossBetween val="midCat"/>
      </c:valAx>
    </c:plotArea>
    <c:legend>
      <c:legendPos val="r"/>
      <c:overlay val="0"/>
    </c:legend>
    <c:plotVisOnly val="1"/>
    <c:dispBlanksAs val="gap"/>
    <c:showDLblsOverMax val="0"/>
  </c:chart>
  <c:printSettings>
    <c:headerFooter/>
    <c:pageMargins b="1" l="0.75" r="0.75" t="1" header="0.5" footer="0.5"/>
    <c:pageSetup orientation="portrait" horizontalDpi="-4" verticalDpi="-4"/>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v>Mon-Tues</c:v>
          </c:tx>
          <c:spPr>
            <a:ln w="47625">
              <a:noFill/>
            </a:ln>
          </c:spPr>
          <c:trendline>
            <c:trendlineType val="linear"/>
            <c:intercept val="0"/>
            <c:dispRSqr val="1"/>
            <c:dispEq val="1"/>
            <c:trendlineLbl>
              <c:layout>
                <c:manualLayout>
                  <c:x val="0.150962723541295"/>
                  <c:y val="0.123671521148352"/>
                </c:manualLayout>
              </c:layout>
              <c:numFmt formatCode="General" sourceLinked="0"/>
            </c:trendlineLbl>
          </c:trendline>
          <c:xVal>
            <c:numRef>
              <c:f>'3. Feb-Mar 2019 6f Calibration'!$L$9:$L$22</c:f>
              <c:numCache>
                <c:formatCode>0.00E+00</c:formatCode>
                <c:ptCount val="14"/>
                <c:pt idx="0">
                  <c:v>1.1352199999999999E-3</c:v>
                </c:pt>
                <c:pt idx="1">
                  <c:v>4.9697000000000001E-4</c:v>
                </c:pt>
                <c:pt idx="2">
                  <c:v>4.8585000000000002E-4</c:v>
                </c:pt>
                <c:pt idx="3">
                  <c:v>0.46637068000000004</c:v>
                </c:pt>
                <c:pt idx="4">
                  <c:v>0.49503550000000002</c:v>
                </c:pt>
                <c:pt idx="5">
                  <c:v>0.45632874000000001</c:v>
                </c:pt>
                <c:pt idx="6">
                  <c:v>0.52034002000000001</c:v>
                </c:pt>
                <c:pt idx="7">
                  <c:v>1.970791942</c:v>
                </c:pt>
                <c:pt idx="8">
                  <c:v>1.8762420039999999</c:v>
                </c:pt>
                <c:pt idx="9">
                  <c:v>1.784279028</c:v>
                </c:pt>
                <c:pt idx="11">
                  <c:v>0.29574536000000007</c:v>
                </c:pt>
                <c:pt idx="12">
                  <c:v>0.29791738000000001</c:v>
                </c:pt>
                <c:pt idx="13">
                  <c:v>0.29447916000000002</c:v>
                </c:pt>
              </c:numCache>
            </c:numRef>
          </c:xVal>
          <c:yVal>
            <c:numRef>
              <c:f>'3. Feb-Mar 2019 6f Calibration'!$R$9:$R$22</c:f>
              <c:numCache>
                <c:formatCode>0</c:formatCode>
                <c:ptCount val="14"/>
                <c:pt idx="0">
                  <c:v>0</c:v>
                </c:pt>
                <c:pt idx="1">
                  <c:v>0</c:v>
                </c:pt>
                <c:pt idx="2">
                  <c:v>0</c:v>
                </c:pt>
                <c:pt idx="4">
                  <c:v>95.385919999999999</c:v>
                </c:pt>
                <c:pt idx="5">
                  <c:v>95.385919999999999</c:v>
                </c:pt>
                <c:pt idx="6">
                  <c:v>95.385919999999999</c:v>
                </c:pt>
                <c:pt idx="7">
                  <c:v>446</c:v>
                </c:pt>
                <c:pt idx="8">
                  <c:v>446</c:v>
                </c:pt>
                <c:pt idx="9">
                  <c:v>446</c:v>
                </c:pt>
                <c:pt idx="11">
                  <c:v>95.385919999999999</c:v>
                </c:pt>
                <c:pt idx="12">
                  <c:v>95.385919999999999</c:v>
                </c:pt>
                <c:pt idx="13">
                  <c:v>95.385919999999999</c:v>
                </c:pt>
              </c:numCache>
            </c:numRef>
          </c:yVal>
          <c:smooth val="0"/>
          <c:extLst>
            <c:ext xmlns:c16="http://schemas.microsoft.com/office/drawing/2014/chart" uri="{C3380CC4-5D6E-409C-BE32-E72D297353CC}">
              <c16:uniqueId val="{00000001-C2CD-4045-BBCE-43F38AAC870B}"/>
            </c:ext>
          </c:extLst>
        </c:ser>
        <c:ser>
          <c:idx val="1"/>
          <c:order val="1"/>
          <c:tx>
            <c:v>Thurs</c:v>
          </c:tx>
          <c:spPr>
            <a:ln w="47625">
              <a:noFill/>
            </a:ln>
          </c:spPr>
          <c:trendline>
            <c:trendlineType val="linear"/>
            <c:intercept val="0"/>
            <c:dispRSqr val="0"/>
            <c:dispEq val="1"/>
            <c:trendlineLbl>
              <c:layout>
                <c:manualLayout>
                  <c:x val="-2.7082403056540302E-2"/>
                  <c:y val="0.13198557591805399"/>
                </c:manualLayout>
              </c:layout>
              <c:numFmt formatCode="General" sourceLinked="0"/>
            </c:trendlineLbl>
          </c:trendline>
          <c:xVal>
            <c:numRef>
              <c:f>'3. Feb-Mar 2019 6f Calibration'!$L$24:$L$30</c:f>
              <c:numCache>
                <c:formatCode>0.00E+00</c:formatCode>
                <c:ptCount val="7"/>
                <c:pt idx="0">
                  <c:v>3.6155999999999997E-4</c:v>
                </c:pt>
                <c:pt idx="1">
                  <c:v>2.1891599999999999E-4</c:v>
                </c:pt>
                <c:pt idx="2">
                  <c:v>2.69308E-3</c:v>
                </c:pt>
                <c:pt idx="3">
                  <c:v>0.31493316000000005</c:v>
                </c:pt>
                <c:pt idx="4">
                  <c:v>0.31195272000000002</c:v>
                </c:pt>
                <c:pt idx="5">
                  <c:v>1.356876668</c:v>
                </c:pt>
                <c:pt idx="6">
                  <c:v>1.3016747239999999</c:v>
                </c:pt>
              </c:numCache>
            </c:numRef>
          </c:xVal>
          <c:yVal>
            <c:numRef>
              <c:f>'3. Feb-Mar 2019 6f Calibration'!$R$24:$R$30</c:f>
              <c:numCache>
                <c:formatCode>General</c:formatCode>
                <c:ptCount val="7"/>
                <c:pt idx="0" formatCode="0">
                  <c:v>0</c:v>
                </c:pt>
                <c:pt idx="3" formatCode="0">
                  <c:v>95.385919999999999</c:v>
                </c:pt>
                <c:pt idx="4" formatCode="0">
                  <c:v>95.385919999999999</c:v>
                </c:pt>
                <c:pt idx="5" formatCode="0">
                  <c:v>446</c:v>
                </c:pt>
                <c:pt idx="6" formatCode="0">
                  <c:v>446</c:v>
                </c:pt>
              </c:numCache>
            </c:numRef>
          </c:yVal>
          <c:smooth val="0"/>
          <c:extLst>
            <c:ext xmlns:c16="http://schemas.microsoft.com/office/drawing/2014/chart" uri="{C3380CC4-5D6E-409C-BE32-E72D297353CC}">
              <c16:uniqueId val="{00000003-C2CD-4045-BBCE-43F38AAC870B}"/>
            </c:ext>
          </c:extLst>
        </c:ser>
        <c:dLbls>
          <c:showLegendKey val="0"/>
          <c:showVal val="0"/>
          <c:showCatName val="0"/>
          <c:showSerName val="0"/>
          <c:showPercent val="0"/>
          <c:showBubbleSize val="0"/>
        </c:dLbls>
        <c:axId val="-2142698568"/>
        <c:axId val="-2074006456"/>
      </c:scatterChart>
      <c:valAx>
        <c:axId val="-2142698568"/>
        <c:scaling>
          <c:orientation val="minMax"/>
        </c:scaling>
        <c:delete val="0"/>
        <c:axPos val="b"/>
        <c:title>
          <c:tx>
            <c:rich>
              <a:bodyPr/>
              <a:lstStyle/>
              <a:p>
                <a:pPr>
                  <a:defRPr/>
                </a:pPr>
                <a:r>
                  <a:rPr lang="en-US"/>
                  <a:t>19F/30Si*SiO2</a:t>
                </a:r>
                <a:r>
                  <a:rPr lang="en-US" baseline="0"/>
                  <a:t> (wt%)</a:t>
                </a:r>
                <a:endParaRPr lang="en-US"/>
              </a:p>
            </c:rich>
          </c:tx>
          <c:overlay val="0"/>
        </c:title>
        <c:numFmt formatCode="#,##0.00" sourceLinked="0"/>
        <c:majorTickMark val="out"/>
        <c:minorTickMark val="none"/>
        <c:tickLblPos val="nextTo"/>
        <c:crossAx val="-2074006456"/>
        <c:crosses val="autoZero"/>
        <c:crossBetween val="midCat"/>
      </c:valAx>
      <c:valAx>
        <c:axId val="-2074006456"/>
        <c:scaling>
          <c:orientation val="minMax"/>
        </c:scaling>
        <c:delete val="0"/>
        <c:axPos val="l"/>
        <c:majorGridlines/>
        <c:title>
          <c:tx>
            <c:rich>
              <a:bodyPr rot="-5400000" vert="horz"/>
              <a:lstStyle/>
              <a:p>
                <a:pPr>
                  <a:defRPr/>
                </a:pPr>
                <a:r>
                  <a:rPr lang="en-US"/>
                  <a:t>F (ppm)</a:t>
                </a:r>
              </a:p>
            </c:rich>
          </c:tx>
          <c:layout>
            <c:manualLayout>
              <c:xMode val="edge"/>
              <c:yMode val="edge"/>
              <c:x val="3.8888888888888903E-2"/>
              <c:y val="0.30606445027704898"/>
            </c:manualLayout>
          </c:layout>
          <c:overlay val="0"/>
        </c:title>
        <c:numFmt formatCode="0" sourceLinked="1"/>
        <c:majorTickMark val="out"/>
        <c:minorTickMark val="none"/>
        <c:tickLblPos val="nextTo"/>
        <c:crossAx val="-2142698568"/>
        <c:crosses val="autoZero"/>
        <c:crossBetween val="midCat"/>
      </c:valAx>
    </c:plotArea>
    <c:legend>
      <c:legendPos val="r"/>
      <c:overlay val="0"/>
    </c:legend>
    <c:plotVisOnly val="1"/>
    <c:dispBlanksAs val="gap"/>
    <c:showDLblsOverMax val="0"/>
  </c:chart>
  <c:printSettings>
    <c:headerFooter/>
    <c:pageMargins b="1" l="0.75" r="0.75" t="1" header="0.5" footer="0.5"/>
    <c:pageSetup orientation="portrait" horizontalDpi="-4" verticalDpi="-4"/>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v>Mon-Tues</c:v>
          </c:tx>
          <c:spPr>
            <a:ln w="47625">
              <a:noFill/>
            </a:ln>
          </c:spPr>
          <c:trendline>
            <c:trendlineType val="linear"/>
            <c:intercept val="0"/>
            <c:dispRSqr val="1"/>
            <c:dispEq val="1"/>
            <c:trendlineLbl>
              <c:layout>
                <c:manualLayout>
                  <c:x val="-2.8192971906523701E-2"/>
                  <c:y val="0.17876228137412001"/>
                </c:manualLayout>
              </c:layout>
              <c:numFmt formatCode="General" sourceLinked="0"/>
            </c:trendlineLbl>
          </c:trendline>
          <c:xVal>
            <c:numRef>
              <c:f>'3. Feb-Mar 2019 6f Calibration'!$M$9:$M$22</c:f>
              <c:numCache>
                <c:formatCode>0.00E+00</c:formatCode>
                <c:ptCount val="14"/>
                <c:pt idx="0">
                  <c:v>6.6738200000000001E-6</c:v>
                </c:pt>
                <c:pt idx="1">
                  <c:v>5.2984400000000002E-6</c:v>
                </c:pt>
                <c:pt idx="2">
                  <c:v>3.6750599999999999E-6</c:v>
                </c:pt>
                <c:pt idx="3">
                  <c:v>5.342010140000001E-2</c:v>
                </c:pt>
                <c:pt idx="4">
                  <c:v>5.1153408600000005E-2</c:v>
                </c:pt>
                <c:pt idx="5">
                  <c:v>5.3207672000000004E-2</c:v>
                </c:pt>
                <c:pt idx="6">
                  <c:v>5.0557807600000004E-2</c:v>
                </c:pt>
                <c:pt idx="7">
                  <c:v>0.18462050599999999</c:v>
                </c:pt>
                <c:pt idx="8">
                  <c:v>0.19246192000000001</c:v>
                </c:pt>
                <c:pt idx="9">
                  <c:v>0.181429584</c:v>
                </c:pt>
                <c:pt idx="11">
                  <c:v>6.0757146000000005E-2</c:v>
                </c:pt>
                <c:pt idx="12">
                  <c:v>6.0826981800000006E-2</c:v>
                </c:pt>
                <c:pt idx="13">
                  <c:v>6.1116454600000002E-2</c:v>
                </c:pt>
              </c:numCache>
            </c:numRef>
          </c:xVal>
          <c:yVal>
            <c:numRef>
              <c:f>'3. Feb-Mar 2019 6f Calibration'!$S$9:$S$22</c:f>
              <c:numCache>
                <c:formatCode>General</c:formatCode>
                <c:ptCount val="14"/>
                <c:pt idx="0">
                  <c:v>0</c:v>
                </c:pt>
                <c:pt idx="1">
                  <c:v>0</c:v>
                </c:pt>
                <c:pt idx="2">
                  <c:v>0</c:v>
                </c:pt>
                <c:pt idx="4">
                  <c:v>302</c:v>
                </c:pt>
                <c:pt idx="5">
                  <c:v>302</c:v>
                </c:pt>
                <c:pt idx="6">
                  <c:v>302</c:v>
                </c:pt>
                <c:pt idx="7" formatCode="0">
                  <c:v>1095</c:v>
                </c:pt>
                <c:pt idx="8" formatCode="0">
                  <c:v>1095</c:v>
                </c:pt>
                <c:pt idx="9" formatCode="0">
                  <c:v>1095</c:v>
                </c:pt>
                <c:pt idx="11">
                  <c:v>302</c:v>
                </c:pt>
                <c:pt idx="12">
                  <c:v>302</c:v>
                </c:pt>
                <c:pt idx="13">
                  <c:v>302</c:v>
                </c:pt>
              </c:numCache>
            </c:numRef>
          </c:yVal>
          <c:smooth val="0"/>
          <c:extLst>
            <c:ext xmlns:c16="http://schemas.microsoft.com/office/drawing/2014/chart" uri="{C3380CC4-5D6E-409C-BE32-E72D297353CC}">
              <c16:uniqueId val="{00000001-A62C-DE42-9A49-598E0D5BD8FD}"/>
            </c:ext>
          </c:extLst>
        </c:ser>
        <c:ser>
          <c:idx val="1"/>
          <c:order val="1"/>
          <c:tx>
            <c:v>Thurs</c:v>
          </c:tx>
          <c:spPr>
            <a:ln w="47625">
              <a:noFill/>
            </a:ln>
          </c:spPr>
          <c:trendline>
            <c:trendlineType val="linear"/>
            <c:intercept val="0"/>
            <c:dispRSqr val="0"/>
            <c:dispEq val="1"/>
            <c:trendlineLbl>
              <c:layout>
                <c:manualLayout>
                  <c:x val="0.12383941708181199"/>
                  <c:y val="0.14210891227092201"/>
                </c:manualLayout>
              </c:layout>
              <c:numFmt formatCode="General" sourceLinked="0"/>
            </c:trendlineLbl>
          </c:trendline>
          <c:xVal>
            <c:numRef>
              <c:f>'3. Feb-Mar 2019 6f Calibration'!$M$24:$M$30</c:f>
              <c:numCache>
                <c:formatCode>0.00E+00</c:formatCode>
                <c:ptCount val="7"/>
                <c:pt idx="0">
                  <c:v>0</c:v>
                </c:pt>
                <c:pt idx="1">
                  <c:v>0</c:v>
                </c:pt>
                <c:pt idx="2">
                  <c:v>2.31614E-6</c:v>
                </c:pt>
                <c:pt idx="3">
                  <c:v>5.8033160200000003E-2</c:v>
                </c:pt>
                <c:pt idx="4">
                  <c:v>5.6916079600000002E-2</c:v>
                </c:pt>
                <c:pt idx="5">
                  <c:v>0.24399984</c:v>
                </c:pt>
                <c:pt idx="6">
                  <c:v>0.23729588399999998</c:v>
                </c:pt>
              </c:numCache>
            </c:numRef>
          </c:xVal>
          <c:yVal>
            <c:numRef>
              <c:f>'3. Feb-Mar 2019 6f Calibration'!$S$24:$S$30</c:f>
              <c:numCache>
                <c:formatCode>General</c:formatCode>
                <c:ptCount val="7"/>
                <c:pt idx="0">
                  <c:v>0</c:v>
                </c:pt>
                <c:pt idx="3">
                  <c:v>302</c:v>
                </c:pt>
                <c:pt idx="4">
                  <c:v>302</c:v>
                </c:pt>
                <c:pt idx="5" formatCode="0">
                  <c:v>1095</c:v>
                </c:pt>
                <c:pt idx="6" formatCode="0">
                  <c:v>1095</c:v>
                </c:pt>
              </c:numCache>
            </c:numRef>
          </c:yVal>
          <c:smooth val="0"/>
          <c:extLst>
            <c:ext xmlns:c16="http://schemas.microsoft.com/office/drawing/2014/chart" uri="{C3380CC4-5D6E-409C-BE32-E72D297353CC}">
              <c16:uniqueId val="{00000003-A62C-DE42-9A49-598E0D5BD8FD}"/>
            </c:ext>
          </c:extLst>
        </c:ser>
        <c:dLbls>
          <c:showLegendKey val="0"/>
          <c:showVal val="0"/>
          <c:showCatName val="0"/>
          <c:showSerName val="0"/>
          <c:showPercent val="0"/>
          <c:showBubbleSize val="0"/>
        </c:dLbls>
        <c:axId val="-2105896344"/>
        <c:axId val="-2082675448"/>
      </c:scatterChart>
      <c:valAx>
        <c:axId val="-2105896344"/>
        <c:scaling>
          <c:orientation val="minMax"/>
        </c:scaling>
        <c:delete val="0"/>
        <c:axPos val="b"/>
        <c:title>
          <c:tx>
            <c:rich>
              <a:bodyPr/>
              <a:lstStyle/>
              <a:p>
                <a:pPr>
                  <a:defRPr/>
                </a:pPr>
                <a:r>
                  <a:rPr lang="en-US"/>
                  <a:t>31P/30Si*SiO2 (wt%)</a:t>
                </a:r>
              </a:p>
            </c:rich>
          </c:tx>
          <c:overlay val="0"/>
        </c:title>
        <c:numFmt formatCode="#,##0.00" sourceLinked="0"/>
        <c:majorTickMark val="out"/>
        <c:minorTickMark val="none"/>
        <c:tickLblPos val="nextTo"/>
        <c:crossAx val="-2082675448"/>
        <c:crosses val="autoZero"/>
        <c:crossBetween val="midCat"/>
      </c:valAx>
      <c:valAx>
        <c:axId val="-2082675448"/>
        <c:scaling>
          <c:orientation val="minMax"/>
        </c:scaling>
        <c:delete val="0"/>
        <c:axPos val="l"/>
        <c:majorGridlines/>
        <c:title>
          <c:tx>
            <c:rich>
              <a:bodyPr rot="-5400000" vert="horz"/>
              <a:lstStyle/>
              <a:p>
                <a:pPr>
                  <a:defRPr/>
                </a:pPr>
                <a:r>
                  <a:rPr lang="en-US"/>
                  <a:t>P (ppm)</a:t>
                </a:r>
              </a:p>
            </c:rich>
          </c:tx>
          <c:layout>
            <c:manualLayout>
              <c:xMode val="edge"/>
              <c:yMode val="edge"/>
              <c:x val="3.8888888888888903E-2"/>
              <c:y val="0.30606445027704898"/>
            </c:manualLayout>
          </c:layout>
          <c:overlay val="0"/>
        </c:title>
        <c:numFmt formatCode="General" sourceLinked="1"/>
        <c:majorTickMark val="out"/>
        <c:minorTickMark val="none"/>
        <c:tickLblPos val="nextTo"/>
        <c:crossAx val="-2105896344"/>
        <c:crosses val="autoZero"/>
        <c:crossBetween val="midCat"/>
      </c:valAx>
    </c:plotArea>
    <c:legend>
      <c:legendPos val="r"/>
      <c:overlay val="0"/>
    </c:legend>
    <c:plotVisOnly val="1"/>
    <c:dispBlanksAs val="gap"/>
    <c:showDLblsOverMax val="0"/>
  </c:chart>
  <c:printSettings>
    <c:headerFooter/>
    <c:pageMargins b="1" l="0.75" r="0.75" t="1" header="0.5" footer="0.5"/>
    <c:pageSetup orientation="portrait" horizontalDpi="-4" verticalDpi="-4"/>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v>Mon-Tues</c:v>
          </c:tx>
          <c:spPr>
            <a:ln w="47625">
              <a:noFill/>
            </a:ln>
          </c:spPr>
          <c:trendline>
            <c:trendlineType val="linear"/>
            <c:intercept val="0"/>
            <c:dispRSqr val="1"/>
            <c:dispEq val="1"/>
            <c:trendlineLbl>
              <c:layout>
                <c:manualLayout>
                  <c:x val="-5.3559273840769903E-2"/>
                  <c:y val="-1.8890347039953301E-3"/>
                </c:manualLayout>
              </c:layout>
              <c:numFmt formatCode="General" sourceLinked="0"/>
            </c:trendlineLbl>
          </c:trendline>
          <c:xVal>
            <c:numRef>
              <c:f>'3. Feb-Mar 2019 6f Calibration'!$N$9:$N$18</c:f>
              <c:numCache>
                <c:formatCode>0.00E+00</c:formatCode>
                <c:ptCount val="10"/>
                <c:pt idx="0">
                  <c:v>3.3619599999999998E-4</c:v>
                </c:pt>
                <c:pt idx="1">
                  <c:v>2.7298600000000002E-4</c:v>
                </c:pt>
                <c:pt idx="2">
                  <c:v>3.24908E-4</c:v>
                </c:pt>
                <c:pt idx="3">
                  <c:v>1.1693454400000001</c:v>
                </c:pt>
                <c:pt idx="4">
                  <c:v>1.1354405000000001</c:v>
                </c:pt>
                <c:pt idx="5">
                  <c:v>1.19649082</c:v>
                </c:pt>
                <c:pt idx="6">
                  <c:v>1.0642898000000001</c:v>
                </c:pt>
                <c:pt idx="7">
                  <c:v>0.75490973599999989</c:v>
                </c:pt>
                <c:pt idx="8">
                  <c:v>0.77889701399999989</c:v>
                </c:pt>
                <c:pt idx="9">
                  <c:v>0.72206437800000001</c:v>
                </c:pt>
              </c:numCache>
            </c:numRef>
          </c:xVal>
          <c:yVal>
            <c:numRef>
              <c:f>'3. Feb-Mar 2019 6f Calibration'!$T$9:$T$18</c:f>
              <c:numCache>
                <c:formatCode>0</c:formatCode>
                <c:ptCount val="10"/>
                <c:pt idx="0">
                  <c:v>0</c:v>
                </c:pt>
                <c:pt idx="1">
                  <c:v>0</c:v>
                </c:pt>
                <c:pt idx="2">
                  <c:v>0</c:v>
                </c:pt>
                <c:pt idx="4">
                  <c:v>950</c:v>
                </c:pt>
                <c:pt idx="5">
                  <c:v>950</c:v>
                </c:pt>
                <c:pt idx="6">
                  <c:v>950</c:v>
                </c:pt>
                <c:pt idx="7">
                  <c:v>643</c:v>
                </c:pt>
                <c:pt idx="8">
                  <c:v>643</c:v>
                </c:pt>
                <c:pt idx="9">
                  <c:v>643</c:v>
                </c:pt>
              </c:numCache>
            </c:numRef>
          </c:yVal>
          <c:smooth val="0"/>
          <c:extLst>
            <c:ext xmlns:c16="http://schemas.microsoft.com/office/drawing/2014/chart" uri="{C3380CC4-5D6E-409C-BE32-E72D297353CC}">
              <c16:uniqueId val="{00000001-545B-5847-A5A0-12F34E0E1B61}"/>
            </c:ext>
          </c:extLst>
        </c:ser>
        <c:ser>
          <c:idx val="1"/>
          <c:order val="1"/>
          <c:tx>
            <c:v>Thurs</c:v>
          </c:tx>
          <c:spPr>
            <a:ln w="47625">
              <a:noFill/>
            </a:ln>
          </c:spPr>
          <c:marker>
            <c:spPr>
              <a:noFill/>
            </c:spPr>
          </c:marker>
          <c:trendline>
            <c:trendlineType val="linear"/>
            <c:intercept val="0"/>
            <c:dispRSqr val="0"/>
            <c:dispEq val="1"/>
            <c:trendlineLbl>
              <c:layout>
                <c:manualLayout>
                  <c:x val="0.10878148518727999"/>
                  <c:y val="0.109546597667771"/>
                </c:manualLayout>
              </c:layout>
              <c:numFmt formatCode="General" sourceLinked="0"/>
            </c:trendlineLbl>
          </c:trendline>
          <c:xVal>
            <c:numRef>
              <c:f>'3. Feb-Mar 2019 6f Calibration'!$N$24:$N$30</c:f>
              <c:numCache>
                <c:formatCode>0.00E+00</c:formatCode>
                <c:ptCount val="7"/>
                <c:pt idx="0">
                  <c:v>2.8335799999999999E-4</c:v>
                </c:pt>
                <c:pt idx="1">
                  <c:v>2.5825400000000002E-4</c:v>
                </c:pt>
                <c:pt idx="2">
                  <c:v>2.9517200000000001E-4</c:v>
                </c:pt>
                <c:pt idx="3">
                  <c:v>1.3093579399999999</c:v>
                </c:pt>
                <c:pt idx="4">
                  <c:v>1.30358212</c:v>
                </c:pt>
                <c:pt idx="5">
                  <c:v>1.1292441439999998</c:v>
                </c:pt>
                <c:pt idx="6">
                  <c:v>1.0506689479999998</c:v>
                </c:pt>
              </c:numCache>
            </c:numRef>
          </c:xVal>
          <c:yVal>
            <c:numRef>
              <c:f>'3. Feb-Mar 2019 6f Calibration'!$T$24:$T$30</c:f>
              <c:numCache>
                <c:formatCode>General</c:formatCode>
                <c:ptCount val="7"/>
                <c:pt idx="0" formatCode="0">
                  <c:v>0</c:v>
                </c:pt>
                <c:pt idx="3" formatCode="0">
                  <c:v>950</c:v>
                </c:pt>
                <c:pt idx="4" formatCode="0">
                  <c:v>950</c:v>
                </c:pt>
                <c:pt idx="5" formatCode="0">
                  <c:v>643</c:v>
                </c:pt>
                <c:pt idx="6" formatCode="0">
                  <c:v>643</c:v>
                </c:pt>
              </c:numCache>
            </c:numRef>
          </c:yVal>
          <c:smooth val="0"/>
          <c:extLst>
            <c:ext xmlns:c16="http://schemas.microsoft.com/office/drawing/2014/chart" uri="{C3380CC4-5D6E-409C-BE32-E72D297353CC}">
              <c16:uniqueId val="{00000003-545B-5847-A5A0-12F34E0E1B61}"/>
            </c:ext>
          </c:extLst>
        </c:ser>
        <c:dLbls>
          <c:showLegendKey val="0"/>
          <c:showVal val="0"/>
          <c:showCatName val="0"/>
          <c:showSerName val="0"/>
          <c:showPercent val="0"/>
          <c:showBubbleSize val="0"/>
        </c:dLbls>
        <c:axId val="-2085242904"/>
        <c:axId val="-2097809512"/>
      </c:scatterChart>
      <c:valAx>
        <c:axId val="-2085242904"/>
        <c:scaling>
          <c:orientation val="minMax"/>
        </c:scaling>
        <c:delete val="0"/>
        <c:axPos val="b"/>
        <c:title>
          <c:tx>
            <c:rich>
              <a:bodyPr/>
              <a:lstStyle/>
              <a:p>
                <a:pPr>
                  <a:defRPr/>
                </a:pPr>
                <a:r>
                  <a:rPr lang="en-US"/>
                  <a:t>32S/30Si*SiO2 (wt%)</a:t>
                </a:r>
              </a:p>
            </c:rich>
          </c:tx>
          <c:overlay val="0"/>
        </c:title>
        <c:numFmt formatCode="#,##0.00" sourceLinked="0"/>
        <c:majorTickMark val="out"/>
        <c:minorTickMark val="none"/>
        <c:tickLblPos val="nextTo"/>
        <c:crossAx val="-2097809512"/>
        <c:crosses val="autoZero"/>
        <c:crossBetween val="midCat"/>
      </c:valAx>
      <c:valAx>
        <c:axId val="-2097809512"/>
        <c:scaling>
          <c:orientation val="minMax"/>
        </c:scaling>
        <c:delete val="0"/>
        <c:axPos val="l"/>
        <c:majorGridlines/>
        <c:title>
          <c:tx>
            <c:rich>
              <a:bodyPr rot="-5400000" vert="horz"/>
              <a:lstStyle/>
              <a:p>
                <a:pPr>
                  <a:defRPr/>
                </a:pPr>
                <a:r>
                  <a:rPr lang="en-US"/>
                  <a:t>S (ppm)</a:t>
                </a:r>
              </a:p>
            </c:rich>
          </c:tx>
          <c:layout>
            <c:manualLayout>
              <c:xMode val="edge"/>
              <c:yMode val="edge"/>
              <c:x val="3.8888888888888903E-2"/>
              <c:y val="0.30606445027704898"/>
            </c:manualLayout>
          </c:layout>
          <c:overlay val="0"/>
        </c:title>
        <c:numFmt formatCode="0" sourceLinked="1"/>
        <c:majorTickMark val="out"/>
        <c:minorTickMark val="none"/>
        <c:tickLblPos val="nextTo"/>
        <c:crossAx val="-2085242904"/>
        <c:crosses val="autoZero"/>
        <c:crossBetween val="midCat"/>
      </c:valAx>
    </c:plotArea>
    <c:legend>
      <c:legendPos val="r"/>
      <c:overlay val="0"/>
    </c:legend>
    <c:plotVisOnly val="1"/>
    <c:dispBlanksAs val="gap"/>
    <c:showDLblsOverMax val="0"/>
  </c:chart>
  <c:printSettings>
    <c:headerFooter/>
    <c:pageMargins b="1" l="0.75" r="0.75" t="1" header="0.5" footer="0.5"/>
    <c:pageSetup orientation="portrait" horizontalDpi="-4" verticalDpi="-4"/>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v>Mon-Tues</c:v>
          </c:tx>
          <c:spPr>
            <a:ln w="47625">
              <a:noFill/>
            </a:ln>
          </c:spPr>
          <c:trendline>
            <c:trendlineType val="linear"/>
            <c:intercept val="0"/>
            <c:dispRSqr val="1"/>
            <c:dispEq val="1"/>
            <c:trendlineLbl>
              <c:layout>
                <c:manualLayout>
                  <c:x val="-5.3559273840769903E-2"/>
                  <c:y val="-1.8890347039953301E-3"/>
                </c:manualLayout>
              </c:layout>
              <c:numFmt formatCode="General" sourceLinked="0"/>
            </c:trendlineLbl>
          </c:trendline>
          <c:xVal>
            <c:numRef>
              <c:f>'3. Feb-Mar 2019 6f Calibration'!$O$13:$O$35</c:f>
              <c:numCache>
                <c:formatCode>0.00E+00</c:formatCode>
                <c:ptCount val="23"/>
                <c:pt idx="0">
                  <c:v>5.5681437200000003E-2</c:v>
                </c:pt>
                <c:pt idx="1">
                  <c:v>6.0909089999999999E-2</c:v>
                </c:pt>
                <c:pt idx="2">
                  <c:v>5.0674395400000002E-2</c:v>
                </c:pt>
                <c:pt idx="3">
                  <c:v>0.6669932919999999</c:v>
                </c:pt>
                <c:pt idx="4">
                  <c:v>0.69839921199999999</c:v>
                </c:pt>
                <c:pt idx="5">
                  <c:v>0.63663423600000002</c:v>
                </c:pt>
                <c:pt idx="7">
                  <c:v>8.5607879400000003E-2</c:v>
                </c:pt>
                <c:pt idx="8">
                  <c:v>8.5929396800000016E-2</c:v>
                </c:pt>
                <c:pt idx="9">
                  <c:v>8.3736338399999999E-2</c:v>
                </c:pt>
                <c:pt idx="11">
                  <c:v>4.3367199999999997</c:v>
                </c:pt>
                <c:pt idx="12">
                  <c:v>1.114788E-3</c:v>
                </c:pt>
                <c:pt idx="13">
                  <c:v>1.000604E-3</c:v>
                </c:pt>
                <c:pt idx="14">
                  <c:v>6.1817052800000008E-2</c:v>
                </c:pt>
                <c:pt idx="15">
                  <c:v>6.2103798400000007E-2</c:v>
                </c:pt>
                <c:pt idx="16">
                  <c:v>1.0330031179999999</c:v>
                </c:pt>
                <c:pt idx="17">
                  <c:v>0.92168322399999991</c:v>
                </c:pt>
                <c:pt idx="20">
                  <c:v>1.91220848E-4</c:v>
                </c:pt>
                <c:pt idx="21">
                  <c:v>2.7625619000000001E-4</c:v>
                </c:pt>
                <c:pt idx="22">
                  <c:v>1.6535575000000002E-4</c:v>
                </c:pt>
              </c:numCache>
            </c:numRef>
          </c:xVal>
          <c:yVal>
            <c:numRef>
              <c:f>'3. Feb-Mar 2019 6f Calibration'!$U$13:$U$35</c:f>
              <c:numCache>
                <c:formatCode>0</c:formatCode>
                <c:ptCount val="23"/>
                <c:pt idx="0">
                  <c:v>41.967131387999999</c:v>
                </c:pt>
                <c:pt idx="1">
                  <c:v>41.967131387999999</c:v>
                </c:pt>
                <c:pt idx="2">
                  <c:v>41.967131387999999</c:v>
                </c:pt>
                <c:pt idx="3">
                  <c:v>588</c:v>
                </c:pt>
                <c:pt idx="4">
                  <c:v>588</c:v>
                </c:pt>
                <c:pt idx="5">
                  <c:v>588</c:v>
                </c:pt>
                <c:pt idx="7">
                  <c:v>41.967131387999999</c:v>
                </c:pt>
                <c:pt idx="8">
                  <c:v>41.967131387999999</c:v>
                </c:pt>
                <c:pt idx="9">
                  <c:v>41.967131387999999</c:v>
                </c:pt>
                <c:pt idx="14">
                  <c:v>41.967131387999999</c:v>
                </c:pt>
                <c:pt idx="15">
                  <c:v>41.967131387999999</c:v>
                </c:pt>
                <c:pt idx="16">
                  <c:v>588</c:v>
                </c:pt>
                <c:pt idx="17">
                  <c:v>588</c:v>
                </c:pt>
                <c:pt idx="20">
                  <c:v>0</c:v>
                </c:pt>
                <c:pt idx="22">
                  <c:v>0</c:v>
                </c:pt>
              </c:numCache>
            </c:numRef>
          </c:yVal>
          <c:smooth val="0"/>
          <c:extLst>
            <c:ext xmlns:c16="http://schemas.microsoft.com/office/drawing/2014/chart" uri="{C3380CC4-5D6E-409C-BE32-E72D297353CC}">
              <c16:uniqueId val="{00000001-83E5-BE43-A691-74B965D3D56B}"/>
            </c:ext>
          </c:extLst>
        </c:ser>
        <c:ser>
          <c:idx val="1"/>
          <c:order val="1"/>
          <c:tx>
            <c:v>Thurs</c:v>
          </c:tx>
          <c:spPr>
            <a:ln w="47625">
              <a:noFill/>
            </a:ln>
          </c:spPr>
          <c:trendline>
            <c:trendlineType val="linear"/>
            <c:intercept val="0"/>
            <c:dispRSqr val="0"/>
            <c:dispEq val="1"/>
            <c:trendlineLbl>
              <c:layout>
                <c:manualLayout>
                  <c:x val="0.121528348522925"/>
                  <c:y val="7.55759332232364E-2"/>
                </c:manualLayout>
              </c:layout>
              <c:numFmt formatCode="General" sourceLinked="0"/>
            </c:trendlineLbl>
          </c:trendline>
          <c:xVal>
            <c:numRef>
              <c:f>'3. Feb-Mar 2019 6f Calibration'!$O$24:$O$30</c:f>
              <c:numCache>
                <c:formatCode>0.00E+00</c:formatCode>
                <c:ptCount val="7"/>
                <c:pt idx="0">
                  <c:v>4.3367199999999997</c:v>
                </c:pt>
                <c:pt idx="1">
                  <c:v>1.114788E-3</c:v>
                </c:pt>
                <c:pt idx="2">
                  <c:v>1.000604E-3</c:v>
                </c:pt>
                <c:pt idx="3">
                  <c:v>6.1817052800000008E-2</c:v>
                </c:pt>
                <c:pt idx="4">
                  <c:v>6.2103798400000007E-2</c:v>
                </c:pt>
                <c:pt idx="5">
                  <c:v>1.0330031179999999</c:v>
                </c:pt>
                <c:pt idx="6">
                  <c:v>0.92168322399999991</c:v>
                </c:pt>
              </c:numCache>
            </c:numRef>
          </c:xVal>
          <c:yVal>
            <c:numRef>
              <c:f>'3. Feb-Mar 2019 6f Calibration'!$U$24:$U$30</c:f>
              <c:numCache>
                <c:formatCode>General</c:formatCode>
                <c:ptCount val="7"/>
                <c:pt idx="3" formatCode="0">
                  <c:v>41.967131387999999</c:v>
                </c:pt>
                <c:pt idx="4" formatCode="0">
                  <c:v>41.967131387999999</c:v>
                </c:pt>
                <c:pt idx="5" formatCode="0">
                  <c:v>588</c:v>
                </c:pt>
                <c:pt idx="6" formatCode="0">
                  <c:v>588</c:v>
                </c:pt>
              </c:numCache>
            </c:numRef>
          </c:yVal>
          <c:smooth val="0"/>
          <c:extLst>
            <c:ext xmlns:c16="http://schemas.microsoft.com/office/drawing/2014/chart" uri="{C3380CC4-5D6E-409C-BE32-E72D297353CC}">
              <c16:uniqueId val="{00000003-83E5-BE43-A691-74B965D3D56B}"/>
            </c:ext>
          </c:extLst>
        </c:ser>
        <c:dLbls>
          <c:showLegendKey val="0"/>
          <c:showVal val="0"/>
          <c:showCatName val="0"/>
          <c:showSerName val="0"/>
          <c:showPercent val="0"/>
          <c:showBubbleSize val="0"/>
        </c:dLbls>
        <c:axId val="-2073650776"/>
        <c:axId val="-2108483384"/>
      </c:scatterChart>
      <c:valAx>
        <c:axId val="-2073650776"/>
        <c:scaling>
          <c:orientation val="minMax"/>
        </c:scaling>
        <c:delete val="0"/>
        <c:axPos val="b"/>
        <c:title>
          <c:tx>
            <c:rich>
              <a:bodyPr/>
              <a:lstStyle/>
              <a:p>
                <a:pPr>
                  <a:defRPr/>
                </a:pPr>
                <a:r>
                  <a:rPr lang="en-US"/>
                  <a:t>35Cl/30Si*SiO2</a:t>
                </a:r>
                <a:r>
                  <a:rPr lang="en-US" baseline="0"/>
                  <a:t> (wt%)</a:t>
                </a:r>
                <a:endParaRPr lang="en-US"/>
              </a:p>
            </c:rich>
          </c:tx>
          <c:overlay val="0"/>
        </c:title>
        <c:numFmt formatCode="#,##0.00" sourceLinked="0"/>
        <c:majorTickMark val="out"/>
        <c:minorTickMark val="none"/>
        <c:tickLblPos val="nextTo"/>
        <c:crossAx val="-2108483384"/>
        <c:crosses val="autoZero"/>
        <c:crossBetween val="midCat"/>
      </c:valAx>
      <c:valAx>
        <c:axId val="-2108483384"/>
        <c:scaling>
          <c:orientation val="minMax"/>
        </c:scaling>
        <c:delete val="0"/>
        <c:axPos val="l"/>
        <c:majorGridlines/>
        <c:title>
          <c:tx>
            <c:rich>
              <a:bodyPr rot="-5400000" vert="horz"/>
              <a:lstStyle/>
              <a:p>
                <a:pPr>
                  <a:defRPr/>
                </a:pPr>
                <a:endParaRPr lang="en-US"/>
              </a:p>
              <a:p>
                <a:pPr>
                  <a:defRPr/>
                </a:pPr>
                <a:r>
                  <a:rPr lang="en-US"/>
                  <a:t>Cl (ppm)</a:t>
                </a:r>
              </a:p>
            </c:rich>
          </c:tx>
          <c:layout>
            <c:manualLayout>
              <c:xMode val="edge"/>
              <c:yMode val="edge"/>
              <c:x val="3.8888888888888903E-2"/>
              <c:y val="0.30606445027704898"/>
            </c:manualLayout>
          </c:layout>
          <c:overlay val="0"/>
        </c:title>
        <c:numFmt formatCode="0" sourceLinked="1"/>
        <c:majorTickMark val="out"/>
        <c:minorTickMark val="none"/>
        <c:tickLblPos val="nextTo"/>
        <c:crossAx val="-2073650776"/>
        <c:crosses val="autoZero"/>
        <c:crossBetween val="midCat"/>
      </c:valAx>
    </c:plotArea>
    <c:legend>
      <c:legendPos val="r"/>
      <c:overlay val="0"/>
    </c:legend>
    <c:plotVisOnly val="1"/>
    <c:dispBlanksAs val="gap"/>
    <c:showDLblsOverMax val="0"/>
  </c:chart>
  <c:printSettings>
    <c:headerFooter/>
    <c:pageMargins b="1" l="0.75" r="0.75" t="1" header="0.5" footer="0.5"/>
    <c:pageSetup orientation="portrait" horizontalDpi="-4" verticalDpi="-4"/>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v>Mon-Tues</c:v>
          </c:tx>
          <c:spPr>
            <a:ln w="47625">
              <a:noFill/>
            </a:ln>
          </c:spPr>
          <c:trendline>
            <c:trendlineType val="linear"/>
            <c:intercept val="0"/>
            <c:dispRSqr val="1"/>
            <c:dispEq val="1"/>
            <c:trendlineLbl>
              <c:layout>
                <c:manualLayout>
                  <c:x val="-6.6552055993000903E-2"/>
                  <c:y val="-9.2592592592592605E-3"/>
                </c:manualLayout>
              </c:layout>
              <c:numFmt formatCode="General" sourceLinked="0"/>
            </c:trendlineLbl>
          </c:trendline>
          <c:xVal>
            <c:numRef>
              <c:f>'3. Feb-Mar 2019 6f Calibration'!$K$66:$K$73</c:f>
              <c:numCache>
                <c:formatCode>0.00E+00</c:formatCode>
                <c:ptCount val="8"/>
                <c:pt idx="0">
                  <c:v>6.5766076561333334E-2</c:v>
                </c:pt>
                <c:pt idx="1">
                  <c:v>6.7900643601333341E-2</c:v>
                </c:pt>
                <c:pt idx="2">
                  <c:v>7.3968763321333342E-2</c:v>
                </c:pt>
                <c:pt idx="3">
                  <c:v>7.3166157021333333E-2</c:v>
                </c:pt>
                <c:pt idx="4">
                  <c:v>7.5196710801333333E-2</c:v>
                </c:pt>
                <c:pt idx="5">
                  <c:v>5.7321046001333323E-2</c:v>
                </c:pt>
                <c:pt idx="6">
                  <c:v>5.5561881041333333E-2</c:v>
                </c:pt>
                <c:pt idx="7">
                  <c:v>5.6252926881333327E-2</c:v>
                </c:pt>
              </c:numCache>
            </c:numRef>
          </c:xVal>
          <c:yVal>
            <c:numRef>
              <c:f>'3. Feb-Mar 2019 6f Calibration'!$V$66:$V$73</c:f>
              <c:numCache>
                <c:formatCode>0</c:formatCode>
                <c:ptCount val="8"/>
                <c:pt idx="2">
                  <c:v>263</c:v>
                </c:pt>
                <c:pt idx="3">
                  <c:v>263</c:v>
                </c:pt>
                <c:pt idx="4">
                  <c:v>263</c:v>
                </c:pt>
                <c:pt idx="5">
                  <c:v>217</c:v>
                </c:pt>
                <c:pt idx="6">
                  <c:v>217</c:v>
                </c:pt>
                <c:pt idx="7">
                  <c:v>217</c:v>
                </c:pt>
              </c:numCache>
            </c:numRef>
          </c:yVal>
          <c:smooth val="0"/>
          <c:extLst>
            <c:ext xmlns:c16="http://schemas.microsoft.com/office/drawing/2014/chart" uri="{C3380CC4-5D6E-409C-BE32-E72D297353CC}">
              <c16:uniqueId val="{00000001-644D-BC47-81D9-ED1B930DF11C}"/>
            </c:ext>
          </c:extLst>
        </c:ser>
        <c:ser>
          <c:idx val="1"/>
          <c:order val="1"/>
          <c:tx>
            <c:v>Thurs</c:v>
          </c:tx>
          <c:spPr>
            <a:ln w="47625">
              <a:noFill/>
            </a:ln>
          </c:spPr>
          <c:marker>
            <c:spPr>
              <a:noFill/>
            </c:spPr>
          </c:marker>
          <c:trendline>
            <c:trendlineType val="linear"/>
            <c:intercept val="0"/>
            <c:dispRSqr val="1"/>
            <c:dispEq val="1"/>
            <c:trendlineLbl>
              <c:layout>
                <c:manualLayout>
                  <c:x val="0.18185491622664701"/>
                  <c:y val="6.9710787570985394E-2"/>
                </c:manualLayout>
              </c:layout>
              <c:numFmt formatCode="General" sourceLinked="0"/>
            </c:trendlineLbl>
          </c:trendline>
          <c:xVal>
            <c:numRef>
              <c:f>'3. Feb-Mar 2019 6f Calibration'!$K$75:$K$80</c:f>
              <c:numCache>
                <c:formatCode>0.00E+00</c:formatCode>
                <c:ptCount val="6"/>
                <c:pt idx="0">
                  <c:v>6.7467126507999992E-2</c:v>
                </c:pt>
                <c:pt idx="1">
                  <c:v>6.6977301448000001E-2</c:v>
                </c:pt>
                <c:pt idx="2">
                  <c:v>6.0610600447999992E-2</c:v>
                </c:pt>
                <c:pt idx="3">
                  <c:v>7.0073630607999982E-2</c:v>
                </c:pt>
                <c:pt idx="4">
                  <c:v>5.5698039887999998E-2</c:v>
                </c:pt>
                <c:pt idx="5">
                  <c:v>5.7767568527999996E-2</c:v>
                </c:pt>
              </c:numCache>
            </c:numRef>
          </c:xVal>
          <c:yVal>
            <c:numRef>
              <c:f>'3. Feb-Mar 2019 6f Calibration'!$V$75:$V$80</c:f>
              <c:numCache>
                <c:formatCode>0</c:formatCode>
                <c:ptCount val="6"/>
                <c:pt idx="0">
                  <c:v>263</c:v>
                </c:pt>
                <c:pt idx="1">
                  <c:v>263</c:v>
                </c:pt>
                <c:pt idx="2">
                  <c:v>217</c:v>
                </c:pt>
                <c:pt idx="3">
                  <c:v>217</c:v>
                </c:pt>
                <c:pt idx="4">
                  <c:v>217</c:v>
                </c:pt>
                <c:pt idx="5">
                  <c:v>217</c:v>
                </c:pt>
              </c:numCache>
            </c:numRef>
          </c:yVal>
          <c:smooth val="0"/>
          <c:extLst>
            <c:ext xmlns:c16="http://schemas.microsoft.com/office/drawing/2014/chart" uri="{C3380CC4-5D6E-409C-BE32-E72D297353CC}">
              <c16:uniqueId val="{00000003-644D-BC47-81D9-ED1B930DF11C}"/>
            </c:ext>
          </c:extLst>
        </c:ser>
        <c:dLbls>
          <c:showLegendKey val="0"/>
          <c:showVal val="0"/>
          <c:showCatName val="0"/>
          <c:showSerName val="0"/>
          <c:showPercent val="0"/>
          <c:showBubbleSize val="0"/>
        </c:dLbls>
        <c:axId val="2095291304"/>
        <c:axId val="-2108264504"/>
      </c:scatterChart>
      <c:valAx>
        <c:axId val="2095291304"/>
        <c:scaling>
          <c:orientation val="minMax"/>
        </c:scaling>
        <c:delete val="0"/>
        <c:axPos val="b"/>
        <c:title>
          <c:tx>
            <c:rich>
              <a:bodyPr/>
              <a:lstStyle/>
              <a:p>
                <a:pPr>
                  <a:defRPr/>
                </a:pPr>
                <a:r>
                  <a:rPr lang="en-US"/>
                  <a:t>16O1H/30Si*(SiO2/50)</a:t>
                </a:r>
              </a:p>
            </c:rich>
          </c:tx>
          <c:overlay val="0"/>
        </c:title>
        <c:numFmt formatCode="#,##0.00" sourceLinked="0"/>
        <c:majorTickMark val="out"/>
        <c:minorTickMark val="none"/>
        <c:tickLblPos val="nextTo"/>
        <c:crossAx val="-2108264504"/>
        <c:crosses val="autoZero"/>
        <c:crossBetween val="midCat"/>
      </c:valAx>
      <c:valAx>
        <c:axId val="-2108264504"/>
        <c:scaling>
          <c:orientation val="minMax"/>
        </c:scaling>
        <c:delete val="0"/>
        <c:axPos val="l"/>
        <c:majorGridlines/>
        <c:title>
          <c:tx>
            <c:rich>
              <a:bodyPr rot="-5400000" vert="horz"/>
              <a:lstStyle/>
              <a:p>
                <a:pPr>
                  <a:defRPr/>
                </a:pPr>
                <a:r>
                  <a:rPr lang="en-US"/>
                  <a:t>H2O in opx (ppm)</a:t>
                </a:r>
              </a:p>
            </c:rich>
          </c:tx>
          <c:overlay val="0"/>
        </c:title>
        <c:numFmt formatCode="0" sourceLinked="1"/>
        <c:majorTickMark val="out"/>
        <c:minorTickMark val="none"/>
        <c:tickLblPos val="nextTo"/>
        <c:crossAx val="2095291304"/>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intercept val="0"/>
            <c:dispRSqr val="1"/>
            <c:dispEq val="1"/>
            <c:trendlineLbl>
              <c:numFmt formatCode="General" sourceLinked="0"/>
            </c:trendlineLbl>
          </c:trendline>
          <c:xVal>
            <c:numRef>
              <c:f>'3. Feb-Mar 2019 6f Calibration'!$K$33:$K$73</c:f>
              <c:numCache>
                <c:formatCode>0.00E+00</c:formatCode>
                <c:ptCount val="41"/>
                <c:pt idx="0">
                  <c:v>7.9737040600000016E-4</c:v>
                </c:pt>
                <c:pt idx="1">
                  <c:v>9.6161254000000005E-4</c:v>
                </c:pt>
                <c:pt idx="2">
                  <c:v>7.9577001000000007E-4</c:v>
                </c:pt>
                <c:pt idx="3">
                  <c:v>1.1756238013333332E-3</c:v>
                </c:pt>
                <c:pt idx="4">
                  <c:v>1.1060825813333335E-3</c:v>
                </c:pt>
                <c:pt idx="5">
                  <c:v>1.1115225613333338E-3</c:v>
                </c:pt>
                <c:pt idx="6">
                  <c:v>4.8435695681333338E-2</c:v>
                </c:pt>
                <c:pt idx="7">
                  <c:v>3.6666895681333335E-2</c:v>
                </c:pt>
                <c:pt idx="8">
                  <c:v>3.7643055681333339E-2</c:v>
                </c:pt>
                <c:pt idx="9">
                  <c:v>3.5023615681333338E-2</c:v>
                </c:pt>
                <c:pt idx="10">
                  <c:v>3.3880415681333341E-2</c:v>
                </c:pt>
                <c:pt idx="11">
                  <c:v>3.5688575681333337E-2</c:v>
                </c:pt>
                <c:pt idx="12">
                  <c:v>2.8395680741333335E-2</c:v>
                </c:pt>
                <c:pt idx="13">
                  <c:v>2.6412066901333332E-2</c:v>
                </c:pt>
                <c:pt idx="14">
                  <c:v>2.6625229981333334E-2</c:v>
                </c:pt>
                <c:pt idx="15">
                  <c:v>4.5523118341333331E-2</c:v>
                </c:pt>
                <c:pt idx="16">
                  <c:v>4.0984898941333336E-2</c:v>
                </c:pt>
                <c:pt idx="17">
                  <c:v>7.1805177001333334E-2</c:v>
                </c:pt>
                <c:pt idx="18">
                  <c:v>8.5678168133333332E-4</c:v>
                </c:pt>
                <c:pt idx="19">
                  <c:v>1.0624156813333332E-3</c:v>
                </c:pt>
                <c:pt idx="20">
                  <c:v>1.2107556813333335E-3</c:v>
                </c:pt>
                <c:pt idx="22">
                  <c:v>4.3175276813333333E-3</c:v>
                </c:pt>
                <c:pt idx="23">
                  <c:v>4.0839996813333331E-3</c:v>
                </c:pt>
                <c:pt idx="24">
                  <c:v>3.8328476813333338E-3</c:v>
                </c:pt>
                <c:pt idx="26">
                  <c:v>2.0697115148E-2</c:v>
                </c:pt>
                <c:pt idx="27">
                  <c:v>1.9830314147999996E-2</c:v>
                </c:pt>
                <c:pt idx="28">
                  <c:v>4.8771420480000008E-3</c:v>
                </c:pt>
                <c:pt idx="29">
                  <c:v>4.5620540480000001E-3</c:v>
                </c:pt>
                <c:pt idx="30">
                  <c:v>4.2212195200000001E-4</c:v>
                </c:pt>
                <c:pt idx="33">
                  <c:v>6.5766076561333334E-2</c:v>
                </c:pt>
                <c:pt idx="34">
                  <c:v>6.7900643601333341E-2</c:v>
                </c:pt>
                <c:pt idx="35">
                  <c:v>7.3968763321333342E-2</c:v>
                </c:pt>
                <c:pt idx="36">
                  <c:v>7.3166157021333333E-2</c:v>
                </c:pt>
                <c:pt idx="37">
                  <c:v>7.5196710801333333E-2</c:v>
                </c:pt>
                <c:pt idx="38">
                  <c:v>5.7321046001333323E-2</c:v>
                </c:pt>
                <c:pt idx="39">
                  <c:v>5.5561881041333333E-2</c:v>
                </c:pt>
                <c:pt idx="40">
                  <c:v>5.6252926881333327E-2</c:v>
                </c:pt>
              </c:numCache>
            </c:numRef>
          </c:xVal>
          <c:yVal>
            <c:numRef>
              <c:f>'3. Feb-Mar 2019 6f Calibration'!$V$33:$V$73</c:f>
              <c:numCache>
                <c:formatCode>0</c:formatCode>
                <c:ptCount val="41"/>
                <c:pt idx="0">
                  <c:v>0</c:v>
                </c:pt>
                <c:pt idx="1">
                  <c:v>0</c:v>
                </c:pt>
                <c:pt idx="2">
                  <c:v>0</c:v>
                </c:pt>
                <c:pt idx="6">
                  <c:v>120</c:v>
                </c:pt>
                <c:pt idx="7">
                  <c:v>120</c:v>
                </c:pt>
                <c:pt idx="8">
                  <c:v>120</c:v>
                </c:pt>
                <c:pt idx="9">
                  <c:v>220</c:v>
                </c:pt>
                <c:pt idx="10">
                  <c:v>220</c:v>
                </c:pt>
                <c:pt idx="11">
                  <c:v>220</c:v>
                </c:pt>
                <c:pt idx="12">
                  <c:v>114</c:v>
                </c:pt>
                <c:pt idx="13">
                  <c:v>114</c:v>
                </c:pt>
                <c:pt idx="14">
                  <c:v>114</c:v>
                </c:pt>
                <c:pt idx="15">
                  <c:v>243</c:v>
                </c:pt>
                <c:pt idx="16">
                  <c:v>243</c:v>
                </c:pt>
                <c:pt idx="17">
                  <c:v>243</c:v>
                </c:pt>
                <c:pt idx="22">
                  <c:v>22</c:v>
                </c:pt>
                <c:pt idx="23">
                  <c:v>22</c:v>
                </c:pt>
                <c:pt idx="24">
                  <c:v>22</c:v>
                </c:pt>
                <c:pt idx="26">
                  <c:v>114</c:v>
                </c:pt>
                <c:pt idx="27">
                  <c:v>114</c:v>
                </c:pt>
                <c:pt idx="28">
                  <c:v>22</c:v>
                </c:pt>
                <c:pt idx="29">
                  <c:v>22</c:v>
                </c:pt>
                <c:pt idx="30">
                  <c:v>0</c:v>
                </c:pt>
                <c:pt idx="35">
                  <c:v>263</c:v>
                </c:pt>
                <c:pt idx="36">
                  <c:v>263</c:v>
                </c:pt>
                <c:pt idx="37">
                  <c:v>263</c:v>
                </c:pt>
                <c:pt idx="38">
                  <c:v>217</c:v>
                </c:pt>
                <c:pt idx="39">
                  <c:v>217</c:v>
                </c:pt>
                <c:pt idx="40">
                  <c:v>217</c:v>
                </c:pt>
              </c:numCache>
            </c:numRef>
          </c:yVal>
          <c:smooth val="0"/>
          <c:extLst>
            <c:ext xmlns:c16="http://schemas.microsoft.com/office/drawing/2014/chart" uri="{C3380CC4-5D6E-409C-BE32-E72D297353CC}">
              <c16:uniqueId val="{00000001-2ED3-9A45-B04A-B08D159085F8}"/>
            </c:ext>
          </c:extLst>
        </c:ser>
        <c:dLbls>
          <c:showLegendKey val="0"/>
          <c:showVal val="0"/>
          <c:showCatName val="0"/>
          <c:showSerName val="0"/>
          <c:showPercent val="0"/>
          <c:showBubbleSize val="0"/>
        </c:dLbls>
        <c:axId val="-2108471816"/>
        <c:axId val="-2139341000"/>
      </c:scatterChart>
      <c:valAx>
        <c:axId val="-2108471816"/>
        <c:scaling>
          <c:orientation val="minMax"/>
        </c:scaling>
        <c:delete val="0"/>
        <c:axPos val="b"/>
        <c:title>
          <c:tx>
            <c:rich>
              <a:bodyPr/>
              <a:lstStyle/>
              <a:p>
                <a:pPr>
                  <a:defRPr/>
                </a:pPr>
                <a:r>
                  <a:rPr lang="en-US"/>
                  <a:t>16O1H/30Si*(SiO2/50)</a:t>
                </a:r>
              </a:p>
            </c:rich>
          </c:tx>
          <c:overlay val="0"/>
        </c:title>
        <c:numFmt formatCode="#,##0.00" sourceLinked="0"/>
        <c:majorTickMark val="out"/>
        <c:minorTickMark val="none"/>
        <c:tickLblPos val="nextTo"/>
        <c:crossAx val="-2139341000"/>
        <c:crosses val="autoZero"/>
        <c:crossBetween val="midCat"/>
      </c:valAx>
      <c:valAx>
        <c:axId val="-2139341000"/>
        <c:scaling>
          <c:orientation val="minMax"/>
        </c:scaling>
        <c:delete val="0"/>
        <c:axPos val="l"/>
        <c:majorGridlines/>
        <c:title>
          <c:tx>
            <c:rich>
              <a:bodyPr rot="-5400000" vert="horz"/>
              <a:lstStyle/>
              <a:p>
                <a:pPr>
                  <a:defRPr/>
                </a:pPr>
                <a:r>
                  <a:rPr lang="en-US"/>
                  <a:t>H2O in ol and opx (ppm)</a:t>
                </a:r>
              </a:p>
            </c:rich>
          </c:tx>
          <c:overlay val="0"/>
        </c:title>
        <c:numFmt formatCode="0" sourceLinked="1"/>
        <c:majorTickMark val="out"/>
        <c:minorTickMark val="none"/>
        <c:tickLblPos val="nextTo"/>
        <c:crossAx val="-2108471816"/>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v>Monday and Tuesday</c:v>
          </c:tx>
          <c:spPr>
            <a:ln w="47625">
              <a:noFill/>
            </a:ln>
          </c:spPr>
          <c:trendline>
            <c:trendlineType val="linear"/>
            <c:intercept val="0"/>
            <c:dispRSqr val="1"/>
            <c:dispEq val="1"/>
            <c:trendlineLbl>
              <c:layout>
                <c:manualLayout>
                  <c:x val="-6.6552055993000903E-2"/>
                  <c:y val="-9.2592592592592605E-3"/>
                </c:manualLayout>
              </c:layout>
              <c:numFmt formatCode="General" sourceLinked="0"/>
            </c:trendlineLbl>
          </c:trendline>
          <c:xVal>
            <c:numRef>
              <c:f>'3. Feb-Mar 2019 6f Calibration'!$K$83:$K$103</c:f>
              <c:numCache>
                <c:formatCode>0.00E+00</c:formatCode>
                <c:ptCount val="21"/>
                <c:pt idx="0">
                  <c:v>1.3186803168E-2</c:v>
                </c:pt>
                <c:pt idx="1">
                  <c:v>1.1896063168000001E-2</c:v>
                </c:pt>
                <c:pt idx="2">
                  <c:v>1.2390403168000002E-2</c:v>
                </c:pt>
                <c:pt idx="3">
                  <c:v>1.2881188320000004E-3</c:v>
                </c:pt>
                <c:pt idx="4">
                  <c:v>1.2953717040000002E-3</c:v>
                </c:pt>
                <c:pt idx="5">
                  <c:v>1.2699099600000001E-3</c:v>
                </c:pt>
                <c:pt idx="6">
                  <c:v>5.9487479128000009E-2</c:v>
                </c:pt>
                <c:pt idx="7">
                  <c:v>5.9670444328000005E-2</c:v>
                </c:pt>
                <c:pt idx="8">
                  <c:v>6.1942499608000003E-2</c:v>
                </c:pt>
                <c:pt idx="9">
                  <c:v>2.3770673167999998E-2</c:v>
                </c:pt>
                <c:pt idx="10">
                  <c:v>2.2168743168E-2</c:v>
                </c:pt>
                <c:pt idx="11">
                  <c:v>2.2822253168E-2</c:v>
                </c:pt>
                <c:pt idx="12">
                  <c:v>6.895573704800001E-2</c:v>
                </c:pt>
                <c:pt idx="13">
                  <c:v>7.099394852800002E-2</c:v>
                </c:pt>
                <c:pt idx="14">
                  <c:v>7.1177484688000003E-2</c:v>
                </c:pt>
                <c:pt idx="15">
                  <c:v>7.4886162388000013E-2</c:v>
                </c:pt>
                <c:pt idx="16">
                  <c:v>6.8765883748000009E-2</c:v>
                </c:pt>
                <c:pt idx="17">
                  <c:v>6.8562711828000014E-2</c:v>
                </c:pt>
                <c:pt idx="18">
                  <c:v>1.6075953168E-2</c:v>
                </c:pt>
                <c:pt idx="19">
                  <c:v>1.5526173168000002E-2</c:v>
                </c:pt>
                <c:pt idx="20">
                  <c:v>1.5263933168000001E-2</c:v>
                </c:pt>
              </c:numCache>
            </c:numRef>
          </c:xVal>
          <c:yVal>
            <c:numRef>
              <c:f>'3. Feb-Mar 2019 6f Calibration'!$V$83:$V$103</c:f>
              <c:numCache>
                <c:formatCode>0</c:formatCode>
                <c:ptCount val="21"/>
                <c:pt idx="0">
                  <c:v>144</c:v>
                </c:pt>
                <c:pt idx="1">
                  <c:v>144</c:v>
                </c:pt>
                <c:pt idx="2">
                  <c:v>144</c:v>
                </c:pt>
                <c:pt idx="6">
                  <c:v>268</c:v>
                </c:pt>
                <c:pt idx="7">
                  <c:v>268</c:v>
                </c:pt>
                <c:pt idx="8">
                  <c:v>268</c:v>
                </c:pt>
                <c:pt idx="9">
                  <c:v>195</c:v>
                </c:pt>
                <c:pt idx="10">
                  <c:v>195</c:v>
                </c:pt>
                <c:pt idx="11">
                  <c:v>195</c:v>
                </c:pt>
                <c:pt idx="12">
                  <c:v>439</c:v>
                </c:pt>
                <c:pt idx="13">
                  <c:v>439</c:v>
                </c:pt>
                <c:pt idx="14">
                  <c:v>439</c:v>
                </c:pt>
                <c:pt idx="15">
                  <c:v>490</c:v>
                </c:pt>
                <c:pt idx="16">
                  <c:v>490</c:v>
                </c:pt>
                <c:pt idx="17">
                  <c:v>490</c:v>
                </c:pt>
                <c:pt idx="18">
                  <c:v>168.99999999999997</c:v>
                </c:pt>
                <c:pt idx="19">
                  <c:v>168.99999999999997</c:v>
                </c:pt>
                <c:pt idx="20">
                  <c:v>168.99999999999997</c:v>
                </c:pt>
              </c:numCache>
            </c:numRef>
          </c:yVal>
          <c:smooth val="0"/>
          <c:extLst>
            <c:ext xmlns:c16="http://schemas.microsoft.com/office/drawing/2014/chart" uri="{C3380CC4-5D6E-409C-BE32-E72D297353CC}">
              <c16:uniqueId val="{00000001-9792-FC41-B71E-1320843BAFE0}"/>
            </c:ext>
          </c:extLst>
        </c:ser>
        <c:ser>
          <c:idx val="1"/>
          <c:order val="1"/>
          <c:tx>
            <c:v>Thurs</c:v>
          </c:tx>
          <c:spPr>
            <a:ln w="47625">
              <a:noFill/>
            </a:ln>
          </c:spPr>
          <c:marker>
            <c:spPr>
              <a:noFill/>
            </c:spPr>
          </c:marker>
          <c:trendline>
            <c:trendlineType val="linear"/>
            <c:intercept val="0"/>
            <c:dispRSqr val="0"/>
            <c:dispEq val="1"/>
            <c:trendlineLbl>
              <c:layout>
                <c:manualLayout>
                  <c:x val="6.6913526113899197E-2"/>
                  <c:y val="0.16055823692419499"/>
                </c:manualLayout>
              </c:layout>
              <c:numFmt formatCode="General" sourceLinked="0"/>
            </c:trendlineLbl>
          </c:trendline>
          <c:xVal>
            <c:numRef>
              <c:f>'3. Feb-Mar 2019 6f Calibration'!$K$107:$K$110</c:f>
              <c:numCache>
                <c:formatCode>0.00E+00</c:formatCode>
                <c:ptCount val="4"/>
                <c:pt idx="0">
                  <c:v>8.4009163008000015E-2</c:v>
                </c:pt>
                <c:pt idx="1">
                  <c:v>8.5245687648000015E-2</c:v>
                </c:pt>
                <c:pt idx="2">
                  <c:v>2.4978143168000001E-2</c:v>
                </c:pt>
                <c:pt idx="3">
                  <c:v>2.5239393168000002E-2</c:v>
                </c:pt>
              </c:numCache>
            </c:numRef>
          </c:xVal>
          <c:yVal>
            <c:numRef>
              <c:f>'3. Feb-Mar 2019 6f Calibration'!$V$107:$V$110</c:f>
              <c:numCache>
                <c:formatCode>0</c:formatCode>
                <c:ptCount val="4"/>
                <c:pt idx="0">
                  <c:v>490</c:v>
                </c:pt>
                <c:pt idx="1">
                  <c:v>490</c:v>
                </c:pt>
                <c:pt idx="2">
                  <c:v>195</c:v>
                </c:pt>
                <c:pt idx="3">
                  <c:v>195</c:v>
                </c:pt>
              </c:numCache>
            </c:numRef>
          </c:yVal>
          <c:smooth val="0"/>
          <c:extLst>
            <c:ext xmlns:c16="http://schemas.microsoft.com/office/drawing/2014/chart" uri="{C3380CC4-5D6E-409C-BE32-E72D297353CC}">
              <c16:uniqueId val="{00000003-9792-FC41-B71E-1320843BAFE0}"/>
            </c:ext>
          </c:extLst>
        </c:ser>
        <c:dLbls>
          <c:showLegendKey val="0"/>
          <c:showVal val="0"/>
          <c:showCatName val="0"/>
          <c:showSerName val="0"/>
          <c:showPercent val="0"/>
          <c:showBubbleSize val="0"/>
        </c:dLbls>
        <c:axId val="-2137209208"/>
        <c:axId val="-2074074696"/>
      </c:scatterChart>
      <c:valAx>
        <c:axId val="-2137209208"/>
        <c:scaling>
          <c:orientation val="minMax"/>
        </c:scaling>
        <c:delete val="0"/>
        <c:axPos val="b"/>
        <c:title>
          <c:tx>
            <c:rich>
              <a:bodyPr/>
              <a:lstStyle/>
              <a:p>
                <a:pPr>
                  <a:defRPr/>
                </a:pPr>
                <a:r>
                  <a:rPr lang="en-US"/>
                  <a:t>16O1H/30Si*(SiO2/50)</a:t>
                </a:r>
              </a:p>
            </c:rich>
          </c:tx>
          <c:overlay val="0"/>
        </c:title>
        <c:numFmt formatCode="#,##0.00" sourceLinked="0"/>
        <c:majorTickMark val="out"/>
        <c:minorTickMark val="none"/>
        <c:tickLblPos val="nextTo"/>
        <c:crossAx val="-2074074696"/>
        <c:crosses val="autoZero"/>
        <c:crossBetween val="midCat"/>
      </c:valAx>
      <c:valAx>
        <c:axId val="-2074074696"/>
        <c:scaling>
          <c:orientation val="minMax"/>
        </c:scaling>
        <c:delete val="0"/>
        <c:axPos val="l"/>
        <c:majorGridlines/>
        <c:title>
          <c:tx>
            <c:rich>
              <a:bodyPr rot="-5400000" vert="horz"/>
              <a:lstStyle/>
              <a:p>
                <a:pPr>
                  <a:defRPr/>
                </a:pPr>
                <a:r>
                  <a:rPr lang="en-US"/>
                  <a:t>H2O in cpx (ppm)</a:t>
                </a:r>
              </a:p>
            </c:rich>
          </c:tx>
          <c:overlay val="0"/>
        </c:title>
        <c:numFmt formatCode="0" sourceLinked="1"/>
        <c:majorTickMark val="out"/>
        <c:minorTickMark val="none"/>
        <c:tickLblPos val="nextTo"/>
        <c:crossAx val="-2137209208"/>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scatterChart>
        <c:scatterStyle val="lineMarker"/>
        <c:varyColors val="0"/>
        <c:ser>
          <c:idx val="0"/>
          <c:order val="0"/>
          <c:tx>
            <c:v>Opx and Syn Fo</c:v>
          </c:tx>
          <c:spPr>
            <a:ln w="47625">
              <a:noFill/>
            </a:ln>
          </c:spPr>
          <c:trendline>
            <c:trendlineType val="linear"/>
            <c:dispRSqr val="1"/>
            <c:dispEq val="1"/>
            <c:trendlineLbl>
              <c:numFmt formatCode="General" sourceLinked="0"/>
            </c:trendlineLbl>
          </c:trendline>
          <c:xVal>
            <c:numRef>
              <c:f>('3. Feb-Mar 2019 6f Calibration'!$K$66:$K$73,'3. Feb-Mar 2019 6f Calibration'!$K$33:$K$35)</c:f>
              <c:numCache>
                <c:formatCode>0.00E+00</c:formatCode>
                <c:ptCount val="11"/>
                <c:pt idx="0">
                  <c:v>6.5766076561333334E-2</c:v>
                </c:pt>
                <c:pt idx="1">
                  <c:v>6.7900643601333341E-2</c:v>
                </c:pt>
                <c:pt idx="2">
                  <c:v>7.3968763321333342E-2</c:v>
                </c:pt>
                <c:pt idx="3">
                  <c:v>7.3166157021333333E-2</c:v>
                </c:pt>
                <c:pt idx="4">
                  <c:v>7.5196710801333333E-2</c:v>
                </c:pt>
                <c:pt idx="5">
                  <c:v>5.7321046001333323E-2</c:v>
                </c:pt>
                <c:pt idx="6">
                  <c:v>5.5561881041333333E-2</c:v>
                </c:pt>
                <c:pt idx="7">
                  <c:v>5.6252926881333327E-2</c:v>
                </c:pt>
                <c:pt idx="8">
                  <c:v>7.9737040600000016E-4</c:v>
                </c:pt>
                <c:pt idx="9">
                  <c:v>9.6161254000000005E-4</c:v>
                </c:pt>
                <c:pt idx="10">
                  <c:v>7.9577001000000007E-4</c:v>
                </c:pt>
              </c:numCache>
            </c:numRef>
          </c:xVal>
          <c:yVal>
            <c:numRef>
              <c:f>('3. Feb-Mar 2019 6f Calibration'!$V$66:$V$73,'3. Feb-Mar 2019 6f Calibration'!$V$33:$V$35)</c:f>
              <c:numCache>
                <c:formatCode>0</c:formatCode>
                <c:ptCount val="11"/>
                <c:pt idx="2">
                  <c:v>263</c:v>
                </c:pt>
                <c:pt idx="3">
                  <c:v>263</c:v>
                </c:pt>
                <c:pt idx="4">
                  <c:v>263</c:v>
                </c:pt>
                <c:pt idx="5">
                  <c:v>217</c:v>
                </c:pt>
                <c:pt idx="6">
                  <c:v>217</c:v>
                </c:pt>
                <c:pt idx="7">
                  <c:v>217</c:v>
                </c:pt>
                <c:pt idx="8">
                  <c:v>0</c:v>
                </c:pt>
                <c:pt idx="9">
                  <c:v>0</c:v>
                </c:pt>
                <c:pt idx="10">
                  <c:v>0</c:v>
                </c:pt>
              </c:numCache>
            </c:numRef>
          </c:yVal>
          <c:smooth val="0"/>
          <c:extLst>
            <c:ext xmlns:c16="http://schemas.microsoft.com/office/drawing/2014/chart" uri="{C3380CC4-5D6E-409C-BE32-E72D297353CC}">
              <c16:uniqueId val="{00000001-8B34-FE41-BA4B-92FCD1642FBD}"/>
            </c:ext>
          </c:extLst>
        </c:ser>
        <c:dLbls>
          <c:showLegendKey val="0"/>
          <c:showVal val="0"/>
          <c:showCatName val="0"/>
          <c:showSerName val="0"/>
          <c:showPercent val="0"/>
          <c:showBubbleSize val="0"/>
        </c:dLbls>
        <c:axId val="-2103605144"/>
        <c:axId val="-2085174408"/>
      </c:scatterChart>
      <c:valAx>
        <c:axId val="-2103605144"/>
        <c:scaling>
          <c:orientation val="minMax"/>
        </c:scaling>
        <c:delete val="0"/>
        <c:axPos val="b"/>
        <c:title>
          <c:tx>
            <c:rich>
              <a:bodyPr/>
              <a:lstStyle/>
              <a:p>
                <a:pPr>
                  <a:defRPr/>
                </a:pPr>
                <a:r>
                  <a:rPr lang="en-US"/>
                  <a:t>16O1H/30Si*(SiO2/50)</a:t>
                </a:r>
              </a:p>
            </c:rich>
          </c:tx>
          <c:overlay val="0"/>
        </c:title>
        <c:numFmt formatCode="#,##0.00" sourceLinked="0"/>
        <c:majorTickMark val="out"/>
        <c:minorTickMark val="none"/>
        <c:tickLblPos val="nextTo"/>
        <c:crossAx val="-2085174408"/>
        <c:crosses val="autoZero"/>
        <c:crossBetween val="midCat"/>
      </c:valAx>
      <c:valAx>
        <c:axId val="-2085174408"/>
        <c:scaling>
          <c:orientation val="minMax"/>
        </c:scaling>
        <c:delete val="0"/>
        <c:axPos val="l"/>
        <c:majorGridlines/>
        <c:title>
          <c:tx>
            <c:rich>
              <a:bodyPr rot="-5400000" vert="horz"/>
              <a:lstStyle/>
              <a:p>
                <a:pPr>
                  <a:defRPr/>
                </a:pPr>
                <a:r>
                  <a:rPr lang="en-US"/>
                  <a:t>H2O in opx (ppm)</a:t>
                </a:r>
              </a:p>
            </c:rich>
          </c:tx>
          <c:overlay val="0"/>
        </c:title>
        <c:numFmt formatCode="0" sourceLinked="1"/>
        <c:majorTickMark val="out"/>
        <c:minorTickMark val="none"/>
        <c:tickLblPos val="nextTo"/>
        <c:crossAx val="-2103605144"/>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yVal>
            <c:numRef>
              <c:f>('3. Feb-Mar 2019 6f Calibration'!$W$9:$W$11,'3. Feb-Mar 2019 6f Calibration'!$W$24,'3. Feb-Mar 2019 6f Calibration'!$W$24,'3. Feb-Mar 2019 6f Calibration'!$W$51:$W$53,'3. Feb-Mar 2019 6f Calibration'!$W$104:$W$105)</c:f>
              <c:numCache>
                <c:formatCode>0.00</c:formatCode>
                <c:ptCount val="10"/>
                <c:pt idx="0">
                  <c:v>4.0307343018600008</c:v>
                </c:pt>
                <c:pt idx="1">
                  <c:v>2.8389865218600003</c:v>
                </c:pt>
                <c:pt idx="2">
                  <c:v>0.99188673185999976</c:v>
                </c:pt>
                <c:pt idx="3">
                  <c:v>1.3940925018599994</c:v>
                </c:pt>
                <c:pt idx="4">
                  <c:v>1.3940925018599994</c:v>
                </c:pt>
                <c:pt idx="5">
                  <c:v>2.7374174718600002</c:v>
                </c:pt>
                <c:pt idx="6">
                  <c:v>3.3944181018599999</c:v>
                </c:pt>
                <c:pt idx="7">
                  <c:v>3.868364401860001</c:v>
                </c:pt>
                <c:pt idx="8">
                  <c:v>2.7470216418600004</c:v>
                </c:pt>
                <c:pt idx="9">
                  <c:v>4.33227840186</c:v>
                </c:pt>
              </c:numCache>
            </c:numRef>
          </c:yVal>
          <c:smooth val="0"/>
          <c:extLst>
            <c:ext xmlns:c16="http://schemas.microsoft.com/office/drawing/2014/chart" uri="{C3380CC4-5D6E-409C-BE32-E72D297353CC}">
              <c16:uniqueId val="{00000000-1ED2-A540-AA68-A878E14AA3DE}"/>
            </c:ext>
          </c:extLst>
        </c:ser>
        <c:dLbls>
          <c:showLegendKey val="0"/>
          <c:showVal val="0"/>
          <c:showCatName val="0"/>
          <c:showSerName val="0"/>
          <c:showPercent val="0"/>
          <c:showBubbleSize val="0"/>
        </c:dLbls>
        <c:axId val="-2113464680"/>
        <c:axId val="-2072382136"/>
      </c:scatterChart>
      <c:valAx>
        <c:axId val="-2113464680"/>
        <c:scaling>
          <c:orientation val="minMax"/>
        </c:scaling>
        <c:delete val="0"/>
        <c:axPos val="b"/>
        <c:majorTickMark val="out"/>
        <c:minorTickMark val="none"/>
        <c:tickLblPos val="nextTo"/>
        <c:crossAx val="-2072382136"/>
        <c:crosses val="autoZero"/>
        <c:crossBetween val="midCat"/>
      </c:valAx>
      <c:valAx>
        <c:axId val="-2072382136"/>
        <c:scaling>
          <c:orientation val="minMax"/>
        </c:scaling>
        <c:delete val="0"/>
        <c:axPos val="l"/>
        <c:majorGridlines/>
        <c:numFmt formatCode="0.00" sourceLinked="1"/>
        <c:majorTickMark val="out"/>
        <c:minorTickMark val="none"/>
        <c:tickLblPos val="nextTo"/>
        <c:crossAx val="-2113464680"/>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intercept val="0"/>
            <c:dispRSqr val="1"/>
            <c:dispEq val="1"/>
            <c:trendlineLbl>
              <c:layout>
                <c:manualLayout>
                  <c:x val="-0.209480735187726"/>
                  <c:y val="-4.8607782066300301E-2"/>
                </c:manualLayout>
              </c:layout>
              <c:numFmt formatCode="General" sourceLinked="0"/>
            </c:trendlineLbl>
          </c:trendline>
          <c:xVal>
            <c:numRef>
              <c:f>'4. May 2019 6f Calibration'!$K$27:$K$36</c:f>
              <c:numCache>
                <c:formatCode>0.00E+00</c:formatCode>
                <c:ptCount val="10"/>
                <c:pt idx="0">
                  <c:v>6.0302306400000002E-3</c:v>
                </c:pt>
                <c:pt idx="1">
                  <c:v>2.8994154000000017E-4</c:v>
                </c:pt>
                <c:pt idx="2">
                  <c:v>2.9370025259999998E-2</c:v>
                </c:pt>
                <c:pt idx="3">
                  <c:v>3.4067865259999996E-2</c:v>
                </c:pt>
                <c:pt idx="4">
                  <c:v>4.5621145260000009E-2</c:v>
                </c:pt>
                <c:pt idx="5">
                  <c:v>3.2688825259999998E-2</c:v>
                </c:pt>
                <c:pt idx="6">
                  <c:v>3.2261517360000005E-2</c:v>
                </c:pt>
                <c:pt idx="7">
                  <c:v>3.4384985460000003E-2</c:v>
                </c:pt>
                <c:pt idx="8">
                  <c:v>4.6489700159999994E-2</c:v>
                </c:pt>
                <c:pt idx="9">
                  <c:v>3.5533881000000003E-2</c:v>
                </c:pt>
              </c:numCache>
            </c:numRef>
          </c:xVal>
          <c:yVal>
            <c:numRef>
              <c:f>'4. May 2019 6f Calibration'!$V$27:$V$36</c:f>
              <c:numCache>
                <c:formatCode>0</c:formatCode>
                <c:ptCount val="10"/>
                <c:pt idx="0">
                  <c:v>8</c:v>
                </c:pt>
                <c:pt idx="1">
                  <c:v>8</c:v>
                </c:pt>
                <c:pt idx="2">
                  <c:v>120</c:v>
                </c:pt>
                <c:pt idx="3">
                  <c:v>120</c:v>
                </c:pt>
                <c:pt idx="4">
                  <c:v>220</c:v>
                </c:pt>
                <c:pt idx="5">
                  <c:v>220</c:v>
                </c:pt>
                <c:pt idx="6">
                  <c:v>114</c:v>
                </c:pt>
                <c:pt idx="7">
                  <c:v>114</c:v>
                </c:pt>
                <c:pt idx="8">
                  <c:v>243</c:v>
                </c:pt>
                <c:pt idx="9">
                  <c:v>243</c:v>
                </c:pt>
              </c:numCache>
            </c:numRef>
          </c:yVal>
          <c:smooth val="0"/>
          <c:extLst>
            <c:ext xmlns:c16="http://schemas.microsoft.com/office/drawing/2014/chart" uri="{C3380CC4-5D6E-409C-BE32-E72D297353CC}">
              <c16:uniqueId val="{00000001-16BB-1740-A033-66B8F0755EBB}"/>
            </c:ext>
          </c:extLst>
        </c:ser>
        <c:dLbls>
          <c:showLegendKey val="0"/>
          <c:showVal val="0"/>
          <c:showCatName val="0"/>
          <c:showSerName val="0"/>
          <c:showPercent val="0"/>
          <c:showBubbleSize val="0"/>
        </c:dLbls>
        <c:axId val="-2106485848"/>
        <c:axId val="-2137759256"/>
      </c:scatterChart>
      <c:valAx>
        <c:axId val="-2106485848"/>
        <c:scaling>
          <c:orientation val="minMax"/>
        </c:scaling>
        <c:delete val="0"/>
        <c:axPos val="b"/>
        <c:title>
          <c:tx>
            <c:rich>
              <a:bodyPr/>
              <a:lstStyle/>
              <a:p>
                <a:pPr>
                  <a:defRPr/>
                </a:pPr>
                <a:r>
                  <a:rPr lang="en-US"/>
                  <a:t>16O1H/30Si*(SiO2/50)</a:t>
                </a:r>
              </a:p>
            </c:rich>
          </c:tx>
          <c:overlay val="0"/>
        </c:title>
        <c:numFmt formatCode="#,##0.00" sourceLinked="0"/>
        <c:majorTickMark val="out"/>
        <c:minorTickMark val="none"/>
        <c:tickLblPos val="nextTo"/>
        <c:crossAx val="-2137759256"/>
        <c:crosses val="autoZero"/>
        <c:crossBetween val="midCat"/>
      </c:valAx>
      <c:valAx>
        <c:axId val="-2137759256"/>
        <c:scaling>
          <c:orientation val="minMax"/>
        </c:scaling>
        <c:delete val="0"/>
        <c:axPos val="l"/>
        <c:majorGridlines/>
        <c:title>
          <c:tx>
            <c:rich>
              <a:bodyPr rot="-5400000" vert="horz"/>
              <a:lstStyle/>
              <a:p>
                <a:pPr>
                  <a:defRPr/>
                </a:pPr>
                <a:r>
                  <a:rPr lang="en-US"/>
                  <a:t>H2O in olivine (ppm)</a:t>
                </a:r>
              </a:p>
            </c:rich>
          </c:tx>
          <c:overlay val="0"/>
        </c:title>
        <c:numFmt formatCode="0" sourceLinked="1"/>
        <c:majorTickMark val="out"/>
        <c:minorTickMark val="none"/>
        <c:tickLblPos val="nextTo"/>
        <c:crossAx val="-2106485848"/>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intercept val="0"/>
            <c:dispRSqr val="1"/>
            <c:dispEq val="1"/>
            <c:trendlineLbl>
              <c:layout>
                <c:manualLayout>
                  <c:x val="0.10882390046548"/>
                  <c:y val="0.144364155807958"/>
                </c:manualLayout>
              </c:layout>
              <c:numFmt formatCode="General" sourceLinked="0"/>
            </c:trendlineLbl>
          </c:trendline>
          <c:xVal>
            <c:numRef>
              <c:f>'4. May 2019 6f Calibration'!$K$8:$K$21</c:f>
              <c:numCache>
                <c:formatCode>0.00E+00</c:formatCode>
                <c:ptCount val="14"/>
                <c:pt idx="0">
                  <c:v>4.4326125999999996E-4</c:v>
                </c:pt>
                <c:pt idx="1">
                  <c:v>3.7360525999999999E-4</c:v>
                </c:pt>
                <c:pt idx="2">
                  <c:v>0.47881684526000007</c:v>
                </c:pt>
                <c:pt idx="3">
                  <c:v>0.47368386526000006</c:v>
                </c:pt>
                <c:pt idx="4">
                  <c:v>5.21397583126</c:v>
                </c:pt>
                <c:pt idx="5">
                  <c:v>5.1478220792599991</c:v>
                </c:pt>
                <c:pt idx="6">
                  <c:v>4.0953390952599991</c:v>
                </c:pt>
                <c:pt idx="7">
                  <c:v>4.0161284952599994</c:v>
                </c:pt>
                <c:pt idx="8">
                  <c:v>3.2380461592600001</c:v>
                </c:pt>
                <c:pt idx="9">
                  <c:v>3.26389748726</c:v>
                </c:pt>
                <c:pt idx="10">
                  <c:v>1.3203173352599999</c:v>
                </c:pt>
                <c:pt idx="11">
                  <c:v>1.33388463726</c:v>
                </c:pt>
                <c:pt idx="12">
                  <c:v>3.2810368572600002</c:v>
                </c:pt>
                <c:pt idx="13">
                  <c:v>3.31909642926</c:v>
                </c:pt>
              </c:numCache>
            </c:numRef>
          </c:xVal>
          <c:yVal>
            <c:numRef>
              <c:f>'4. May 2019 6f Calibration'!$Q$8:$Q$21</c:f>
              <c:numCache>
                <c:formatCode>0.000</c:formatCode>
                <c:ptCount val="14"/>
                <c:pt idx="0">
                  <c:v>0</c:v>
                </c:pt>
                <c:pt idx="1">
                  <c:v>0</c:v>
                </c:pt>
                <c:pt idx="2">
                  <c:v>0.17</c:v>
                </c:pt>
                <c:pt idx="3">
                  <c:v>0.17</c:v>
                </c:pt>
                <c:pt idx="4">
                  <c:v>1.98</c:v>
                </c:pt>
                <c:pt idx="5">
                  <c:v>1.98</c:v>
                </c:pt>
                <c:pt idx="6">
                  <c:v>1.58</c:v>
                </c:pt>
                <c:pt idx="7">
                  <c:v>1.58</c:v>
                </c:pt>
                <c:pt idx="8">
                  <c:v>1.17</c:v>
                </c:pt>
                <c:pt idx="9">
                  <c:v>1.17</c:v>
                </c:pt>
                <c:pt idx="10">
                  <c:v>0.49</c:v>
                </c:pt>
                <c:pt idx="11">
                  <c:v>0.49</c:v>
                </c:pt>
                <c:pt idx="12">
                  <c:v>1</c:v>
                </c:pt>
                <c:pt idx="13">
                  <c:v>1</c:v>
                </c:pt>
              </c:numCache>
            </c:numRef>
          </c:yVal>
          <c:smooth val="0"/>
          <c:extLst>
            <c:ext xmlns:c16="http://schemas.microsoft.com/office/drawing/2014/chart" uri="{C3380CC4-5D6E-409C-BE32-E72D297353CC}">
              <c16:uniqueId val="{00000001-F438-7743-A397-D875C4E7CB74}"/>
            </c:ext>
          </c:extLst>
        </c:ser>
        <c:dLbls>
          <c:showLegendKey val="0"/>
          <c:showVal val="0"/>
          <c:showCatName val="0"/>
          <c:showSerName val="0"/>
          <c:showPercent val="0"/>
          <c:showBubbleSize val="0"/>
        </c:dLbls>
        <c:axId val="-2118293384"/>
        <c:axId val="-2072817512"/>
      </c:scatterChart>
      <c:valAx>
        <c:axId val="-2118293384"/>
        <c:scaling>
          <c:orientation val="minMax"/>
        </c:scaling>
        <c:delete val="0"/>
        <c:axPos val="b"/>
        <c:title>
          <c:tx>
            <c:rich>
              <a:bodyPr/>
              <a:lstStyle/>
              <a:p>
                <a:pPr>
                  <a:defRPr/>
                </a:pPr>
                <a:r>
                  <a:rPr lang="en-US"/>
                  <a:t>OH/30Si * SiO2/50</a:t>
                </a:r>
              </a:p>
            </c:rich>
          </c:tx>
          <c:layout>
            <c:manualLayout>
              <c:xMode val="edge"/>
              <c:yMode val="edge"/>
              <c:x val="0.41319376169139099"/>
              <c:y val="0.93141592920353999"/>
            </c:manualLayout>
          </c:layout>
          <c:overlay val="0"/>
        </c:title>
        <c:numFmt formatCode="#,##0.00" sourceLinked="0"/>
        <c:majorTickMark val="out"/>
        <c:minorTickMark val="none"/>
        <c:tickLblPos val="nextTo"/>
        <c:crossAx val="-2072817512"/>
        <c:crosses val="autoZero"/>
        <c:crossBetween val="midCat"/>
      </c:valAx>
      <c:valAx>
        <c:axId val="-2072817512"/>
        <c:scaling>
          <c:orientation val="minMax"/>
        </c:scaling>
        <c:delete val="0"/>
        <c:axPos val="l"/>
        <c:majorGridlines/>
        <c:title>
          <c:tx>
            <c:rich>
              <a:bodyPr rot="-5400000" vert="horz"/>
              <a:lstStyle/>
              <a:p>
                <a:pPr>
                  <a:defRPr/>
                </a:pPr>
                <a:r>
                  <a:rPr lang="en-US"/>
                  <a:t>H2O (wt%)</a:t>
                </a:r>
              </a:p>
            </c:rich>
          </c:tx>
          <c:layout>
            <c:manualLayout>
              <c:xMode val="edge"/>
              <c:yMode val="edge"/>
              <c:x val="3.8888888888888903E-2"/>
              <c:y val="0.30606445027704898"/>
            </c:manualLayout>
          </c:layout>
          <c:overlay val="0"/>
        </c:title>
        <c:numFmt formatCode="0.000" sourceLinked="1"/>
        <c:majorTickMark val="out"/>
        <c:minorTickMark val="none"/>
        <c:tickLblPos val="nextTo"/>
        <c:crossAx val="-2118293384"/>
        <c:crosses val="autoZero"/>
        <c:crossBetween val="midCat"/>
      </c:valAx>
    </c:plotArea>
    <c:legend>
      <c:legendPos val="r"/>
      <c:overlay val="0"/>
    </c:legend>
    <c:plotVisOnly val="1"/>
    <c:dispBlanksAs val="gap"/>
    <c:showDLblsOverMax val="0"/>
  </c:chart>
  <c:printSettings>
    <c:headerFooter/>
    <c:pageMargins b="1" l="0.75" r="0.75" t="1" header="0.5" footer="0.5"/>
    <c:pageSetup orientation="portrait" horizontalDpi="-4" verticalDpi="-4"/>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scatterChart>
        <c:scatterStyle val="lineMarker"/>
        <c:varyColors val="0"/>
        <c:ser>
          <c:idx val="0"/>
          <c:order val="0"/>
          <c:spPr>
            <a:ln w="47625">
              <a:noFill/>
            </a:ln>
          </c:spPr>
          <c:trendline>
            <c:trendlineType val="linear"/>
            <c:intercept val="0"/>
            <c:dispRSqr val="1"/>
            <c:dispEq val="1"/>
            <c:trendlineLbl>
              <c:layout>
                <c:manualLayout>
                  <c:x val="-5.3559273840769903E-2"/>
                  <c:y val="-1.8890347039953301E-3"/>
                </c:manualLayout>
              </c:layout>
              <c:numFmt formatCode="General" sourceLinked="0"/>
            </c:trendlineLbl>
          </c:trendline>
          <c:xVal>
            <c:numRef>
              <c:f>'4. May 2019 6f Calibration'!$J$8:$J$21</c:f>
              <c:numCache>
                <c:formatCode>0.00E+00</c:formatCode>
                <c:ptCount val="14"/>
                <c:pt idx="0">
                  <c:v>1.06891E-4</c:v>
                </c:pt>
                <c:pt idx="1">
                  <c:v>1.8072720000000001E-4</c:v>
                </c:pt>
                <c:pt idx="2">
                  <c:v>9.4772927200000006E-3</c:v>
                </c:pt>
                <c:pt idx="3">
                  <c:v>9.2484319400000011E-3</c:v>
                </c:pt>
                <c:pt idx="4">
                  <c:v>5.9692185279999993E-4</c:v>
                </c:pt>
                <c:pt idx="5">
                  <c:v>6.9903739639999986E-4</c:v>
                </c:pt>
                <c:pt idx="6">
                  <c:v>6.3921045999999994E-3</c:v>
                </c:pt>
                <c:pt idx="7">
                  <c:v>7.3036253499999997E-3</c:v>
                </c:pt>
                <c:pt idx="8">
                  <c:v>6.6296998679999993E-3</c:v>
                </c:pt>
                <c:pt idx="9">
                  <c:v>7.4088290339999995E-3</c:v>
                </c:pt>
                <c:pt idx="10">
                  <c:v>1.4947623179999999E-2</c:v>
                </c:pt>
                <c:pt idx="11">
                  <c:v>1.4300115480000002E-2</c:v>
                </c:pt>
                <c:pt idx="12">
                  <c:v>7.6323382680000005E-3</c:v>
                </c:pt>
                <c:pt idx="13">
                  <c:v>8.2617719579999999E-3</c:v>
                </c:pt>
              </c:numCache>
            </c:numRef>
          </c:xVal>
          <c:yVal>
            <c:numRef>
              <c:f>'4. May 2019 6f Calibration'!$P$8:$P$21</c:f>
              <c:numCache>
                <c:formatCode>General</c:formatCode>
                <c:ptCount val="14"/>
                <c:pt idx="0">
                  <c:v>0</c:v>
                </c:pt>
                <c:pt idx="1">
                  <c:v>0</c:v>
                </c:pt>
                <c:pt idx="2">
                  <c:v>165</c:v>
                </c:pt>
                <c:pt idx="3">
                  <c:v>165</c:v>
                </c:pt>
                <c:pt idx="4">
                  <c:v>10</c:v>
                </c:pt>
                <c:pt idx="5">
                  <c:v>10</c:v>
                </c:pt>
                <c:pt idx="6">
                  <c:v>90</c:v>
                </c:pt>
                <c:pt idx="7">
                  <c:v>90</c:v>
                </c:pt>
                <c:pt idx="8">
                  <c:v>102</c:v>
                </c:pt>
                <c:pt idx="9">
                  <c:v>102</c:v>
                </c:pt>
                <c:pt idx="10">
                  <c:v>183</c:v>
                </c:pt>
                <c:pt idx="11">
                  <c:v>183</c:v>
                </c:pt>
                <c:pt idx="12">
                  <c:v>123</c:v>
                </c:pt>
                <c:pt idx="13">
                  <c:v>123</c:v>
                </c:pt>
              </c:numCache>
            </c:numRef>
          </c:yVal>
          <c:smooth val="0"/>
          <c:extLst>
            <c:ext xmlns:c16="http://schemas.microsoft.com/office/drawing/2014/chart" uri="{C3380CC4-5D6E-409C-BE32-E72D297353CC}">
              <c16:uniqueId val="{00000001-BFB1-704F-AF3F-2B2D98A1E808}"/>
            </c:ext>
          </c:extLst>
        </c:ser>
        <c:dLbls>
          <c:showLegendKey val="0"/>
          <c:showVal val="0"/>
          <c:showCatName val="0"/>
          <c:showSerName val="0"/>
          <c:showPercent val="0"/>
          <c:showBubbleSize val="0"/>
        </c:dLbls>
        <c:axId val="-2073102216"/>
        <c:axId val="-2105655992"/>
      </c:scatterChart>
      <c:valAx>
        <c:axId val="-2073102216"/>
        <c:scaling>
          <c:orientation val="minMax"/>
        </c:scaling>
        <c:delete val="0"/>
        <c:axPos val="b"/>
        <c:title>
          <c:tx>
            <c:rich>
              <a:bodyPr/>
              <a:lstStyle/>
              <a:p>
                <a:pPr>
                  <a:defRPr/>
                </a:pPr>
                <a:r>
                  <a:rPr lang="en-US"/>
                  <a:t>12C/30Si * SiO2/50</a:t>
                </a:r>
              </a:p>
            </c:rich>
          </c:tx>
          <c:layout>
            <c:manualLayout>
              <c:xMode val="edge"/>
              <c:yMode val="edge"/>
              <c:x val="0.34825809273840802"/>
              <c:y val="0.93515112279583401"/>
            </c:manualLayout>
          </c:layout>
          <c:overlay val="0"/>
        </c:title>
        <c:numFmt formatCode="#,##0.000" sourceLinked="0"/>
        <c:majorTickMark val="out"/>
        <c:minorTickMark val="none"/>
        <c:tickLblPos val="nextTo"/>
        <c:crossAx val="-2105655992"/>
        <c:crosses val="autoZero"/>
        <c:crossBetween val="midCat"/>
      </c:valAx>
      <c:valAx>
        <c:axId val="-2105655992"/>
        <c:scaling>
          <c:orientation val="minMax"/>
        </c:scaling>
        <c:delete val="0"/>
        <c:axPos val="l"/>
        <c:majorGridlines/>
        <c:title>
          <c:tx>
            <c:rich>
              <a:bodyPr rot="-5400000" vert="horz"/>
              <a:lstStyle/>
              <a:p>
                <a:pPr>
                  <a:defRPr/>
                </a:pPr>
                <a:r>
                  <a:rPr lang="en-US"/>
                  <a:t>CO2 (ppm)</a:t>
                </a:r>
              </a:p>
            </c:rich>
          </c:tx>
          <c:layout>
            <c:manualLayout>
              <c:xMode val="edge"/>
              <c:yMode val="edge"/>
              <c:x val="3.8888888888888903E-2"/>
              <c:y val="0.30606445027704898"/>
            </c:manualLayout>
          </c:layout>
          <c:overlay val="0"/>
        </c:title>
        <c:numFmt formatCode="General" sourceLinked="1"/>
        <c:majorTickMark val="out"/>
        <c:minorTickMark val="none"/>
        <c:tickLblPos val="nextTo"/>
        <c:crossAx val="-2073102216"/>
        <c:crosses val="autoZero"/>
        <c:crossBetween val="midCat"/>
      </c:valAx>
    </c:plotArea>
    <c:legend>
      <c:legendPos val="r"/>
      <c:overlay val="0"/>
    </c:legend>
    <c:plotVisOnly val="1"/>
    <c:dispBlanksAs val="gap"/>
    <c:showDLblsOverMax val="0"/>
  </c:chart>
  <c:printSettings>
    <c:headerFooter/>
    <c:pageMargins b="1" l="0.75" r="0.75" t="1" header="0.5" footer="0.5"/>
    <c:pageSetup orientation="portrait" horizontalDpi="-4" verticalDpi="-4"/>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intercept val="0"/>
            <c:dispRSqr val="1"/>
            <c:dispEq val="1"/>
            <c:trendlineLbl>
              <c:layout>
                <c:manualLayout>
                  <c:x val="0.150962723541295"/>
                  <c:y val="0.123671521148352"/>
                </c:manualLayout>
              </c:layout>
              <c:numFmt formatCode="General" sourceLinked="0"/>
            </c:trendlineLbl>
          </c:trendline>
          <c:xVal>
            <c:numRef>
              <c:f>'4. May 2019 6f Calibration'!$L$8:$L$21</c:f>
              <c:numCache>
                <c:formatCode>0.00E+00</c:formatCode>
                <c:ptCount val="14"/>
                <c:pt idx="0">
                  <c:v>4.9173200000000004E-4</c:v>
                </c:pt>
                <c:pt idx="1">
                  <c:v>5.6225000000000003E-4</c:v>
                </c:pt>
                <c:pt idx="2">
                  <c:v>0.28884944000000001</c:v>
                </c:pt>
                <c:pt idx="3">
                  <c:v>0.28627808000000005</c:v>
                </c:pt>
                <c:pt idx="4">
                  <c:v>1.0491087179999998</c:v>
                </c:pt>
                <c:pt idx="5">
                  <c:v>1.046592218</c:v>
                </c:pt>
                <c:pt idx="6">
                  <c:v>0.69959889999999991</c:v>
                </c:pt>
                <c:pt idx="7">
                  <c:v>0.68836284999999986</c:v>
                </c:pt>
                <c:pt idx="8">
                  <c:v>0.50953090199999995</c:v>
                </c:pt>
                <c:pt idx="9">
                  <c:v>0.51389740399999995</c:v>
                </c:pt>
                <c:pt idx="10">
                  <c:v>0.43566667200000003</c:v>
                </c:pt>
                <c:pt idx="11">
                  <c:v>0.444217158</c:v>
                </c:pt>
                <c:pt idx="12">
                  <c:v>2.8790173440000002</c:v>
                </c:pt>
                <c:pt idx="13">
                  <c:v>2.9496734999999998</c:v>
                </c:pt>
              </c:numCache>
            </c:numRef>
          </c:xVal>
          <c:yVal>
            <c:numRef>
              <c:f>'4. May 2019 6f Calibration'!$R$8:$R$21</c:f>
              <c:numCache>
                <c:formatCode>0</c:formatCode>
                <c:ptCount val="14"/>
                <c:pt idx="0">
                  <c:v>0</c:v>
                </c:pt>
                <c:pt idx="1">
                  <c:v>0</c:v>
                </c:pt>
                <c:pt idx="2">
                  <c:v>95.385919999999999</c:v>
                </c:pt>
                <c:pt idx="3">
                  <c:v>95.385919999999999</c:v>
                </c:pt>
                <c:pt idx="4">
                  <c:v>446</c:v>
                </c:pt>
                <c:pt idx="5">
                  <c:v>446</c:v>
                </c:pt>
                <c:pt idx="6">
                  <c:v>288</c:v>
                </c:pt>
                <c:pt idx="7">
                  <c:v>288</c:v>
                </c:pt>
                <c:pt idx="8">
                  <c:v>195</c:v>
                </c:pt>
                <c:pt idx="9">
                  <c:v>195</c:v>
                </c:pt>
                <c:pt idx="10">
                  <c:v>185</c:v>
                </c:pt>
                <c:pt idx="11">
                  <c:v>185</c:v>
                </c:pt>
                <c:pt idx="12">
                  <c:v>975</c:v>
                </c:pt>
                <c:pt idx="13">
                  <c:v>975</c:v>
                </c:pt>
              </c:numCache>
            </c:numRef>
          </c:yVal>
          <c:smooth val="0"/>
          <c:extLst>
            <c:ext xmlns:c16="http://schemas.microsoft.com/office/drawing/2014/chart" uri="{C3380CC4-5D6E-409C-BE32-E72D297353CC}">
              <c16:uniqueId val="{00000001-40BD-0340-A293-5FECB9E2FFC3}"/>
            </c:ext>
          </c:extLst>
        </c:ser>
        <c:dLbls>
          <c:showLegendKey val="0"/>
          <c:showVal val="0"/>
          <c:showCatName val="0"/>
          <c:showSerName val="0"/>
          <c:showPercent val="0"/>
          <c:showBubbleSize val="0"/>
        </c:dLbls>
        <c:axId val="-2106457368"/>
        <c:axId val="-2063670456"/>
      </c:scatterChart>
      <c:valAx>
        <c:axId val="-2106457368"/>
        <c:scaling>
          <c:orientation val="minMax"/>
        </c:scaling>
        <c:delete val="0"/>
        <c:axPos val="b"/>
        <c:title>
          <c:tx>
            <c:rich>
              <a:bodyPr/>
              <a:lstStyle/>
              <a:p>
                <a:pPr>
                  <a:defRPr/>
                </a:pPr>
                <a:r>
                  <a:rPr lang="en-US"/>
                  <a:t>19F/30Si * SiO2/50</a:t>
                </a:r>
              </a:p>
            </c:rich>
          </c:tx>
          <c:layout>
            <c:manualLayout>
              <c:xMode val="edge"/>
              <c:yMode val="edge"/>
              <c:x val="0.38942804024496902"/>
              <c:y val="0.93141592920353999"/>
            </c:manualLayout>
          </c:layout>
          <c:overlay val="0"/>
        </c:title>
        <c:numFmt formatCode="#,##0.00" sourceLinked="0"/>
        <c:majorTickMark val="out"/>
        <c:minorTickMark val="none"/>
        <c:tickLblPos val="nextTo"/>
        <c:crossAx val="-2063670456"/>
        <c:crosses val="autoZero"/>
        <c:crossBetween val="midCat"/>
      </c:valAx>
      <c:valAx>
        <c:axId val="-2063670456"/>
        <c:scaling>
          <c:orientation val="minMax"/>
        </c:scaling>
        <c:delete val="0"/>
        <c:axPos val="l"/>
        <c:majorGridlines/>
        <c:title>
          <c:tx>
            <c:rich>
              <a:bodyPr rot="-5400000" vert="horz"/>
              <a:lstStyle/>
              <a:p>
                <a:pPr>
                  <a:defRPr/>
                </a:pPr>
                <a:r>
                  <a:rPr lang="en-US"/>
                  <a:t>F (ppm)</a:t>
                </a:r>
              </a:p>
            </c:rich>
          </c:tx>
          <c:layout>
            <c:manualLayout>
              <c:xMode val="edge"/>
              <c:yMode val="edge"/>
              <c:x val="3.8888888888888903E-2"/>
              <c:y val="0.30606445027704898"/>
            </c:manualLayout>
          </c:layout>
          <c:overlay val="0"/>
        </c:title>
        <c:numFmt formatCode="0" sourceLinked="1"/>
        <c:majorTickMark val="out"/>
        <c:minorTickMark val="none"/>
        <c:tickLblPos val="nextTo"/>
        <c:crossAx val="-2106457368"/>
        <c:crosses val="autoZero"/>
        <c:crossBetween val="midCat"/>
      </c:valAx>
    </c:plotArea>
    <c:legend>
      <c:legendPos val="r"/>
      <c:overlay val="0"/>
    </c:legend>
    <c:plotVisOnly val="1"/>
    <c:dispBlanksAs val="gap"/>
    <c:showDLblsOverMax val="0"/>
  </c:chart>
  <c:printSettings>
    <c:headerFooter/>
    <c:pageMargins b="1" l="0.75" r="0.75" t="1" header="0.5" footer="0.5"/>
    <c:pageSetup orientation="portrait" horizontalDpi="-4" verticalDpi="-4"/>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intercept val="0"/>
            <c:dispRSqr val="1"/>
            <c:dispEq val="1"/>
            <c:trendlineLbl>
              <c:layout>
                <c:manualLayout>
                  <c:x val="-2.8192971906523701E-2"/>
                  <c:y val="0.17876228137412001"/>
                </c:manualLayout>
              </c:layout>
              <c:numFmt formatCode="General" sourceLinked="0"/>
            </c:trendlineLbl>
          </c:trendline>
          <c:xVal>
            <c:numRef>
              <c:f>'4. May 2019 6f Calibration'!$M$8:$M$21</c:f>
              <c:numCache>
                <c:formatCode>0.00E+00</c:formatCode>
                <c:ptCount val="14"/>
                <c:pt idx="0">
                  <c:v>1.6202059999999999E-6</c:v>
                </c:pt>
                <c:pt idx="1">
                  <c:v>4.8956600000000002E-6</c:v>
                </c:pt>
                <c:pt idx="2">
                  <c:v>6.1631408400000011E-2</c:v>
                </c:pt>
                <c:pt idx="3">
                  <c:v>6.2282235200000001E-2</c:v>
                </c:pt>
                <c:pt idx="4">
                  <c:v>0.25086485199999997</c:v>
                </c:pt>
                <c:pt idx="5">
                  <c:v>0.24982805399999997</c:v>
                </c:pt>
                <c:pt idx="6">
                  <c:v>0.16151694999999996</c:v>
                </c:pt>
                <c:pt idx="7">
                  <c:v>0.15993354999999998</c:v>
                </c:pt>
                <c:pt idx="8">
                  <c:v>0.11831481999999999</c:v>
                </c:pt>
                <c:pt idx="9">
                  <c:v>0.118427306</c:v>
                </c:pt>
                <c:pt idx="10">
                  <c:v>0.11156443200000001</c:v>
                </c:pt>
                <c:pt idx="11">
                  <c:v>0.11210194800000001</c:v>
                </c:pt>
                <c:pt idx="12">
                  <c:v>0.69031993800000002</c:v>
                </c:pt>
                <c:pt idx="13">
                  <c:v>0.694003488</c:v>
                </c:pt>
              </c:numCache>
            </c:numRef>
          </c:xVal>
          <c:yVal>
            <c:numRef>
              <c:f>'4. May 2019 6f Calibration'!$S$8:$S$21</c:f>
              <c:numCache>
                <c:formatCode>General</c:formatCode>
                <c:ptCount val="14"/>
                <c:pt idx="0">
                  <c:v>0</c:v>
                </c:pt>
                <c:pt idx="1">
                  <c:v>0</c:v>
                </c:pt>
                <c:pt idx="2">
                  <c:v>294</c:v>
                </c:pt>
                <c:pt idx="3">
                  <c:v>294</c:v>
                </c:pt>
                <c:pt idx="4" formatCode="0">
                  <c:v>1095</c:v>
                </c:pt>
                <c:pt idx="5" formatCode="0">
                  <c:v>1095</c:v>
                </c:pt>
                <c:pt idx="6">
                  <c:v>787</c:v>
                </c:pt>
                <c:pt idx="7">
                  <c:v>787</c:v>
                </c:pt>
                <c:pt idx="8" formatCode="0">
                  <c:v>537</c:v>
                </c:pt>
                <c:pt idx="9" formatCode="0">
                  <c:v>537</c:v>
                </c:pt>
                <c:pt idx="12">
                  <c:v>3251</c:v>
                </c:pt>
                <c:pt idx="13">
                  <c:v>3251</c:v>
                </c:pt>
              </c:numCache>
            </c:numRef>
          </c:yVal>
          <c:smooth val="0"/>
          <c:extLst>
            <c:ext xmlns:c16="http://schemas.microsoft.com/office/drawing/2014/chart" uri="{C3380CC4-5D6E-409C-BE32-E72D297353CC}">
              <c16:uniqueId val="{00000001-DE38-7D4B-92F6-7094F99C6AC3}"/>
            </c:ext>
          </c:extLst>
        </c:ser>
        <c:dLbls>
          <c:showLegendKey val="0"/>
          <c:showVal val="0"/>
          <c:showCatName val="0"/>
          <c:showSerName val="0"/>
          <c:showPercent val="0"/>
          <c:showBubbleSize val="0"/>
        </c:dLbls>
        <c:axId val="-2073644840"/>
        <c:axId val="-2074339736"/>
      </c:scatterChart>
      <c:valAx>
        <c:axId val="-2073644840"/>
        <c:scaling>
          <c:orientation val="minMax"/>
        </c:scaling>
        <c:delete val="0"/>
        <c:axPos val="b"/>
        <c:title>
          <c:tx>
            <c:rich>
              <a:bodyPr/>
              <a:lstStyle/>
              <a:p>
                <a:pPr>
                  <a:defRPr/>
                </a:pPr>
                <a:r>
                  <a:rPr lang="en-US"/>
                  <a:t>31P/30Si * SiO2/50</a:t>
                </a:r>
              </a:p>
            </c:rich>
          </c:tx>
          <c:overlay val="0"/>
        </c:title>
        <c:numFmt formatCode="#,##0.00" sourceLinked="0"/>
        <c:majorTickMark val="out"/>
        <c:minorTickMark val="none"/>
        <c:tickLblPos val="nextTo"/>
        <c:crossAx val="-2074339736"/>
        <c:crosses val="autoZero"/>
        <c:crossBetween val="midCat"/>
      </c:valAx>
      <c:valAx>
        <c:axId val="-2074339736"/>
        <c:scaling>
          <c:orientation val="minMax"/>
        </c:scaling>
        <c:delete val="0"/>
        <c:axPos val="l"/>
        <c:majorGridlines/>
        <c:title>
          <c:tx>
            <c:rich>
              <a:bodyPr rot="-5400000" vert="horz"/>
              <a:lstStyle/>
              <a:p>
                <a:pPr>
                  <a:defRPr/>
                </a:pPr>
                <a:r>
                  <a:rPr lang="en-US"/>
                  <a:t>P (ppm)</a:t>
                </a:r>
              </a:p>
            </c:rich>
          </c:tx>
          <c:layout>
            <c:manualLayout>
              <c:xMode val="edge"/>
              <c:yMode val="edge"/>
              <c:x val="3.8888888888888903E-2"/>
              <c:y val="0.30606445027704898"/>
            </c:manualLayout>
          </c:layout>
          <c:overlay val="0"/>
        </c:title>
        <c:numFmt formatCode="General" sourceLinked="1"/>
        <c:majorTickMark val="out"/>
        <c:minorTickMark val="none"/>
        <c:tickLblPos val="nextTo"/>
        <c:crossAx val="-2073644840"/>
        <c:crosses val="autoZero"/>
        <c:crossBetween val="midCat"/>
      </c:valAx>
    </c:plotArea>
    <c:legend>
      <c:legendPos val="r"/>
      <c:overlay val="0"/>
    </c:legend>
    <c:plotVisOnly val="1"/>
    <c:dispBlanksAs val="gap"/>
    <c:showDLblsOverMax val="0"/>
  </c:chart>
  <c:printSettings>
    <c:headerFooter/>
    <c:pageMargins b="1" l="0.75" r="0.75" t="1" header="0.5" footer="0.5"/>
    <c:pageSetup orientation="portrait" horizontalDpi="-4" verticalDpi="-4"/>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intercept val="0"/>
            <c:dispRSqr val="1"/>
            <c:dispEq val="1"/>
            <c:trendlineLbl>
              <c:layout>
                <c:manualLayout>
                  <c:x val="-5.3559273840769903E-2"/>
                  <c:y val="-1.8890347039953301E-3"/>
                </c:manualLayout>
              </c:layout>
              <c:numFmt formatCode="General" sourceLinked="0"/>
            </c:trendlineLbl>
          </c:trendline>
          <c:xVal>
            <c:numRef>
              <c:f>'4. May 2019 6f Calibration'!$N$8:$N$21</c:f>
              <c:numCache>
                <c:formatCode>0.00E+00</c:formatCode>
                <c:ptCount val="14"/>
                <c:pt idx="0">
                  <c:v>4.2008399999999998E-4</c:v>
                </c:pt>
                <c:pt idx="1">
                  <c:v>4.6830599999999998E-4</c:v>
                </c:pt>
                <c:pt idx="2">
                  <c:v>1.6263657200000001</c:v>
                </c:pt>
                <c:pt idx="3">
                  <c:v>1.6252066600000001</c:v>
                </c:pt>
                <c:pt idx="4">
                  <c:v>1.228837148</c:v>
                </c:pt>
                <c:pt idx="5">
                  <c:v>1.213385838</c:v>
                </c:pt>
                <c:pt idx="6">
                  <c:v>1.7306257499999997</c:v>
                </c:pt>
                <c:pt idx="7">
                  <c:v>1.6803527999999999</c:v>
                </c:pt>
                <c:pt idx="8">
                  <c:v>1.541866054</c:v>
                </c:pt>
                <c:pt idx="9">
                  <c:v>1.542152382</c:v>
                </c:pt>
                <c:pt idx="10">
                  <c:v>1.7214547140000001</c:v>
                </c:pt>
                <c:pt idx="11">
                  <c:v>1.720071108</c:v>
                </c:pt>
                <c:pt idx="12">
                  <c:v>3.1104576239999999</c:v>
                </c:pt>
                <c:pt idx="13">
                  <c:v>3.1087008539999998</c:v>
                </c:pt>
              </c:numCache>
            </c:numRef>
          </c:xVal>
          <c:yVal>
            <c:numRef>
              <c:f>'4. May 2019 6f Calibration'!$T$8:$T$21</c:f>
              <c:numCache>
                <c:formatCode>0</c:formatCode>
                <c:ptCount val="14"/>
                <c:pt idx="0">
                  <c:v>0</c:v>
                </c:pt>
                <c:pt idx="1">
                  <c:v>0</c:v>
                </c:pt>
                <c:pt idx="2">
                  <c:v>950</c:v>
                </c:pt>
                <c:pt idx="3">
                  <c:v>950</c:v>
                </c:pt>
                <c:pt idx="4">
                  <c:v>643</c:v>
                </c:pt>
                <c:pt idx="5">
                  <c:v>643</c:v>
                </c:pt>
                <c:pt idx="6">
                  <c:v>981</c:v>
                </c:pt>
                <c:pt idx="7">
                  <c:v>981</c:v>
                </c:pt>
                <c:pt idx="8">
                  <c:v>838</c:v>
                </c:pt>
                <c:pt idx="9">
                  <c:v>838</c:v>
                </c:pt>
                <c:pt idx="10">
                  <c:v>943</c:v>
                </c:pt>
                <c:pt idx="11">
                  <c:v>943</c:v>
                </c:pt>
                <c:pt idx="12">
                  <c:v>1566</c:v>
                </c:pt>
                <c:pt idx="13">
                  <c:v>1566</c:v>
                </c:pt>
              </c:numCache>
            </c:numRef>
          </c:yVal>
          <c:smooth val="0"/>
          <c:extLst>
            <c:ext xmlns:c16="http://schemas.microsoft.com/office/drawing/2014/chart" uri="{C3380CC4-5D6E-409C-BE32-E72D297353CC}">
              <c16:uniqueId val="{00000001-4245-3847-B872-569E7948B544}"/>
            </c:ext>
          </c:extLst>
        </c:ser>
        <c:dLbls>
          <c:showLegendKey val="0"/>
          <c:showVal val="0"/>
          <c:showCatName val="0"/>
          <c:showSerName val="0"/>
          <c:showPercent val="0"/>
          <c:showBubbleSize val="0"/>
        </c:dLbls>
        <c:axId val="-2074072424"/>
        <c:axId val="-2106407960"/>
      </c:scatterChart>
      <c:valAx>
        <c:axId val="-2074072424"/>
        <c:scaling>
          <c:orientation val="minMax"/>
        </c:scaling>
        <c:delete val="0"/>
        <c:axPos val="b"/>
        <c:title>
          <c:tx>
            <c:rich>
              <a:bodyPr/>
              <a:lstStyle/>
              <a:p>
                <a:pPr>
                  <a:defRPr/>
                </a:pPr>
                <a:r>
                  <a:rPr lang="en-US"/>
                  <a:t>32S/30Si * SiO2/50</a:t>
                </a:r>
              </a:p>
            </c:rich>
          </c:tx>
          <c:overlay val="0"/>
        </c:title>
        <c:numFmt formatCode="#,##0.00" sourceLinked="0"/>
        <c:majorTickMark val="out"/>
        <c:minorTickMark val="none"/>
        <c:tickLblPos val="nextTo"/>
        <c:crossAx val="-2106407960"/>
        <c:crosses val="autoZero"/>
        <c:crossBetween val="midCat"/>
      </c:valAx>
      <c:valAx>
        <c:axId val="-2106407960"/>
        <c:scaling>
          <c:orientation val="minMax"/>
        </c:scaling>
        <c:delete val="0"/>
        <c:axPos val="l"/>
        <c:majorGridlines/>
        <c:title>
          <c:tx>
            <c:rich>
              <a:bodyPr rot="-5400000" vert="horz"/>
              <a:lstStyle/>
              <a:p>
                <a:pPr>
                  <a:defRPr/>
                </a:pPr>
                <a:r>
                  <a:rPr lang="en-US"/>
                  <a:t>S (ppm)</a:t>
                </a:r>
              </a:p>
            </c:rich>
          </c:tx>
          <c:layout>
            <c:manualLayout>
              <c:xMode val="edge"/>
              <c:yMode val="edge"/>
              <c:x val="3.8888888888888903E-2"/>
              <c:y val="0.30606445027704898"/>
            </c:manualLayout>
          </c:layout>
          <c:overlay val="0"/>
        </c:title>
        <c:numFmt formatCode="0" sourceLinked="1"/>
        <c:majorTickMark val="out"/>
        <c:minorTickMark val="none"/>
        <c:tickLblPos val="nextTo"/>
        <c:crossAx val="-2074072424"/>
        <c:crosses val="autoZero"/>
        <c:crossBetween val="midCat"/>
      </c:valAx>
    </c:plotArea>
    <c:legend>
      <c:legendPos val="r"/>
      <c:overlay val="0"/>
    </c:legend>
    <c:plotVisOnly val="1"/>
    <c:dispBlanksAs val="gap"/>
    <c:showDLblsOverMax val="0"/>
  </c:chart>
  <c:printSettings>
    <c:headerFooter/>
    <c:pageMargins b="1" l="0.75" r="0.75" t="1" header="0.5" footer="0.5"/>
    <c:pageSetup orientation="portrait" horizontalDpi="-4" verticalDpi="-4"/>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intercept val="0"/>
            <c:dispRSqr val="1"/>
            <c:dispEq val="1"/>
            <c:trendlineLbl>
              <c:layout>
                <c:manualLayout>
                  <c:x val="-5.3559273840769903E-2"/>
                  <c:y val="-1.8890347039953301E-3"/>
                </c:manualLayout>
              </c:layout>
              <c:numFmt formatCode="General" sourceLinked="0"/>
            </c:trendlineLbl>
          </c:trendline>
          <c:xVal>
            <c:numRef>
              <c:f>'4. May 2019 6f Calibration'!$O$8:$O$21</c:f>
              <c:numCache>
                <c:formatCode>0.00E+00</c:formatCode>
                <c:ptCount val="14"/>
                <c:pt idx="0">
                  <c:v>4.8354200000000001</c:v>
                </c:pt>
                <c:pt idx="1">
                  <c:v>5.0704000000000002</c:v>
                </c:pt>
                <c:pt idx="2">
                  <c:v>9.2724118200000011E-2</c:v>
                </c:pt>
                <c:pt idx="3">
                  <c:v>9.276785080000001E-2</c:v>
                </c:pt>
                <c:pt idx="4">
                  <c:v>1.230185992</c:v>
                </c:pt>
                <c:pt idx="5">
                  <c:v>1.2064805619999999</c:v>
                </c:pt>
                <c:pt idx="6">
                  <c:v>0.61026874999999992</c:v>
                </c:pt>
                <c:pt idx="7">
                  <c:v>0.58327989999999985</c:v>
                </c:pt>
                <c:pt idx="8">
                  <c:v>0.41707763599999997</c:v>
                </c:pt>
                <c:pt idx="9">
                  <c:v>0.41929667799999998</c:v>
                </c:pt>
                <c:pt idx="10">
                  <c:v>0.104049162</c:v>
                </c:pt>
                <c:pt idx="11">
                  <c:v>0.104447322</c:v>
                </c:pt>
                <c:pt idx="12">
                  <c:v>6.3856209359999996</c:v>
                </c:pt>
                <c:pt idx="13">
                  <c:v>6.4609467</c:v>
                </c:pt>
              </c:numCache>
            </c:numRef>
          </c:xVal>
          <c:yVal>
            <c:numRef>
              <c:f>'4. May 2019 6f Calibration'!$U$8:$U$21</c:f>
              <c:numCache>
                <c:formatCode>0.000</c:formatCode>
                <c:ptCount val="14"/>
                <c:pt idx="2" formatCode="0">
                  <c:v>53</c:v>
                </c:pt>
                <c:pt idx="3" formatCode="0">
                  <c:v>53</c:v>
                </c:pt>
                <c:pt idx="4" formatCode="0">
                  <c:v>747</c:v>
                </c:pt>
                <c:pt idx="5" formatCode="0">
                  <c:v>747</c:v>
                </c:pt>
                <c:pt idx="6" formatCode="0">
                  <c:v>400</c:v>
                </c:pt>
                <c:pt idx="7" formatCode="0">
                  <c:v>400</c:v>
                </c:pt>
                <c:pt idx="8" formatCode="0">
                  <c:v>281</c:v>
                </c:pt>
                <c:pt idx="9" formatCode="0">
                  <c:v>281</c:v>
                </c:pt>
                <c:pt idx="10" formatCode="0">
                  <c:v>80</c:v>
                </c:pt>
                <c:pt idx="11" formatCode="0">
                  <c:v>80</c:v>
                </c:pt>
                <c:pt idx="12" formatCode="0">
                  <c:v>2914</c:v>
                </c:pt>
                <c:pt idx="13" formatCode="0">
                  <c:v>2914</c:v>
                </c:pt>
              </c:numCache>
            </c:numRef>
          </c:yVal>
          <c:smooth val="0"/>
          <c:extLst>
            <c:ext xmlns:c16="http://schemas.microsoft.com/office/drawing/2014/chart" uri="{C3380CC4-5D6E-409C-BE32-E72D297353CC}">
              <c16:uniqueId val="{00000001-2628-9649-9F29-A34BB367B86E}"/>
            </c:ext>
          </c:extLst>
        </c:ser>
        <c:dLbls>
          <c:showLegendKey val="0"/>
          <c:showVal val="0"/>
          <c:showCatName val="0"/>
          <c:showSerName val="0"/>
          <c:showPercent val="0"/>
          <c:showBubbleSize val="0"/>
        </c:dLbls>
        <c:axId val="-2072336520"/>
        <c:axId val="-2142279384"/>
      </c:scatterChart>
      <c:valAx>
        <c:axId val="-2072336520"/>
        <c:scaling>
          <c:orientation val="minMax"/>
        </c:scaling>
        <c:delete val="0"/>
        <c:axPos val="b"/>
        <c:title>
          <c:tx>
            <c:rich>
              <a:bodyPr/>
              <a:lstStyle/>
              <a:p>
                <a:pPr>
                  <a:defRPr/>
                </a:pPr>
                <a:r>
                  <a:rPr lang="en-US"/>
                  <a:t>35Cl/30Si * SiO2/50</a:t>
                </a:r>
              </a:p>
            </c:rich>
          </c:tx>
          <c:overlay val="0"/>
        </c:title>
        <c:numFmt formatCode="#,##0.00" sourceLinked="0"/>
        <c:majorTickMark val="out"/>
        <c:minorTickMark val="none"/>
        <c:tickLblPos val="nextTo"/>
        <c:crossAx val="-2142279384"/>
        <c:crosses val="autoZero"/>
        <c:crossBetween val="midCat"/>
      </c:valAx>
      <c:valAx>
        <c:axId val="-2142279384"/>
        <c:scaling>
          <c:orientation val="minMax"/>
        </c:scaling>
        <c:delete val="0"/>
        <c:axPos val="l"/>
        <c:majorGridlines/>
        <c:title>
          <c:tx>
            <c:rich>
              <a:bodyPr rot="-5400000" vert="horz"/>
              <a:lstStyle/>
              <a:p>
                <a:pPr>
                  <a:defRPr/>
                </a:pPr>
                <a:endParaRPr lang="en-US"/>
              </a:p>
              <a:p>
                <a:pPr>
                  <a:defRPr/>
                </a:pPr>
                <a:r>
                  <a:rPr lang="en-US"/>
                  <a:t>Cl (ppm)</a:t>
                </a:r>
              </a:p>
            </c:rich>
          </c:tx>
          <c:layout>
            <c:manualLayout>
              <c:xMode val="edge"/>
              <c:yMode val="edge"/>
              <c:x val="3.8888888888888903E-2"/>
              <c:y val="0.30606445027704898"/>
            </c:manualLayout>
          </c:layout>
          <c:overlay val="0"/>
        </c:title>
        <c:numFmt formatCode="0.000" sourceLinked="1"/>
        <c:majorTickMark val="out"/>
        <c:minorTickMark val="none"/>
        <c:tickLblPos val="nextTo"/>
        <c:crossAx val="-2072336520"/>
        <c:crosses val="autoZero"/>
        <c:crossBetween val="midCat"/>
      </c:valAx>
    </c:plotArea>
    <c:legend>
      <c:legendPos val="r"/>
      <c:overlay val="0"/>
    </c:legend>
    <c:plotVisOnly val="1"/>
    <c:dispBlanksAs val="gap"/>
    <c:showDLblsOverMax val="0"/>
  </c:chart>
  <c:printSettings>
    <c:headerFooter/>
    <c:pageMargins b="1" l="0.75" r="0.75" t="1" header="0.5" footer="0.5"/>
    <c:pageSetup orientation="portrait" horizontalDpi="-4" verticalDpi="-4"/>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intercept val="0"/>
            <c:dispRSqr val="1"/>
            <c:dispEq val="1"/>
            <c:trendlineLbl>
              <c:layout>
                <c:manualLayout>
                  <c:x val="-6.6552055993000903E-2"/>
                  <c:y val="-9.2592592592592605E-3"/>
                </c:manualLayout>
              </c:layout>
              <c:numFmt formatCode="General" sourceLinked="0"/>
            </c:trendlineLbl>
          </c:trendline>
          <c:xVal>
            <c:numRef>
              <c:f>'4. May 2019 6f Calibration'!$K$39:$K$43</c:f>
              <c:numCache>
                <c:formatCode>0.00E+00</c:formatCode>
                <c:ptCount val="5"/>
                <c:pt idx="0">
                  <c:v>7.7498394220000003E-2</c:v>
                </c:pt>
                <c:pt idx="1">
                  <c:v>7.3579334780000005E-2</c:v>
                </c:pt>
                <c:pt idx="2">
                  <c:v>7.1588448939999993E-2</c:v>
                </c:pt>
                <c:pt idx="3">
                  <c:v>6.9601924539999999E-2</c:v>
                </c:pt>
              </c:numCache>
            </c:numRef>
          </c:xVal>
          <c:yVal>
            <c:numRef>
              <c:f>'4. May 2019 6f Calibration'!$V$39:$V$43</c:f>
              <c:numCache>
                <c:formatCode>0</c:formatCode>
                <c:ptCount val="5"/>
                <c:pt idx="0">
                  <c:v>263</c:v>
                </c:pt>
                <c:pt idx="1">
                  <c:v>263</c:v>
                </c:pt>
                <c:pt idx="2">
                  <c:v>217</c:v>
                </c:pt>
                <c:pt idx="3">
                  <c:v>217</c:v>
                </c:pt>
              </c:numCache>
            </c:numRef>
          </c:yVal>
          <c:smooth val="0"/>
          <c:extLst>
            <c:ext xmlns:c16="http://schemas.microsoft.com/office/drawing/2014/chart" uri="{C3380CC4-5D6E-409C-BE32-E72D297353CC}">
              <c16:uniqueId val="{00000001-19E4-1E4C-8FD2-BD600BB63ED6}"/>
            </c:ext>
          </c:extLst>
        </c:ser>
        <c:dLbls>
          <c:showLegendKey val="0"/>
          <c:showVal val="0"/>
          <c:showCatName val="0"/>
          <c:showSerName val="0"/>
          <c:showPercent val="0"/>
          <c:showBubbleSize val="0"/>
        </c:dLbls>
        <c:axId val="-2136184552"/>
        <c:axId val="-2105984408"/>
      </c:scatterChart>
      <c:valAx>
        <c:axId val="-2136184552"/>
        <c:scaling>
          <c:orientation val="minMax"/>
          <c:min val="0"/>
        </c:scaling>
        <c:delete val="0"/>
        <c:axPos val="b"/>
        <c:title>
          <c:tx>
            <c:rich>
              <a:bodyPr/>
              <a:lstStyle/>
              <a:p>
                <a:pPr>
                  <a:defRPr/>
                </a:pPr>
                <a:r>
                  <a:rPr lang="en-US"/>
                  <a:t>16O1H/30Si*(SiO2/50)</a:t>
                </a:r>
              </a:p>
            </c:rich>
          </c:tx>
          <c:overlay val="0"/>
        </c:title>
        <c:numFmt formatCode="#,##0.00" sourceLinked="0"/>
        <c:majorTickMark val="out"/>
        <c:minorTickMark val="none"/>
        <c:tickLblPos val="nextTo"/>
        <c:crossAx val="-2105984408"/>
        <c:crosses val="autoZero"/>
        <c:crossBetween val="midCat"/>
      </c:valAx>
      <c:valAx>
        <c:axId val="-2105984408"/>
        <c:scaling>
          <c:orientation val="minMax"/>
        </c:scaling>
        <c:delete val="0"/>
        <c:axPos val="l"/>
        <c:majorGridlines/>
        <c:title>
          <c:tx>
            <c:rich>
              <a:bodyPr rot="-5400000" vert="horz"/>
              <a:lstStyle/>
              <a:p>
                <a:pPr>
                  <a:defRPr/>
                </a:pPr>
                <a:r>
                  <a:rPr lang="en-US"/>
                  <a:t>H2O in opx (ppm)</a:t>
                </a:r>
              </a:p>
            </c:rich>
          </c:tx>
          <c:overlay val="0"/>
        </c:title>
        <c:numFmt formatCode="0" sourceLinked="1"/>
        <c:majorTickMark val="out"/>
        <c:minorTickMark val="none"/>
        <c:tickLblPos val="nextTo"/>
        <c:crossAx val="-2136184552"/>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intercept val="0"/>
            <c:dispRSqr val="1"/>
            <c:dispEq val="1"/>
            <c:trendlineLbl>
              <c:numFmt formatCode="General" sourceLinked="0"/>
            </c:trendlineLbl>
          </c:trendline>
          <c:xVal>
            <c:numRef>
              <c:f>'4. May 2019 6f Calibration'!$K$27:$K$42</c:f>
              <c:numCache>
                <c:formatCode>0.00E+00</c:formatCode>
                <c:ptCount val="16"/>
                <c:pt idx="0">
                  <c:v>6.0302306400000002E-3</c:v>
                </c:pt>
                <c:pt idx="1">
                  <c:v>2.8994154000000017E-4</c:v>
                </c:pt>
                <c:pt idx="2">
                  <c:v>2.9370025259999998E-2</c:v>
                </c:pt>
                <c:pt idx="3">
                  <c:v>3.4067865259999996E-2</c:v>
                </c:pt>
                <c:pt idx="4">
                  <c:v>4.5621145260000009E-2</c:v>
                </c:pt>
                <c:pt idx="5">
                  <c:v>3.2688825259999998E-2</c:v>
                </c:pt>
                <c:pt idx="6">
                  <c:v>3.2261517360000005E-2</c:v>
                </c:pt>
                <c:pt idx="7">
                  <c:v>3.4384985460000003E-2</c:v>
                </c:pt>
                <c:pt idx="8">
                  <c:v>4.6489700159999994E-2</c:v>
                </c:pt>
                <c:pt idx="9">
                  <c:v>3.5533881000000003E-2</c:v>
                </c:pt>
                <c:pt idx="12">
                  <c:v>7.7498394220000003E-2</c:v>
                </c:pt>
                <c:pt idx="13">
                  <c:v>7.3579334780000005E-2</c:v>
                </c:pt>
                <c:pt idx="14">
                  <c:v>7.1588448939999993E-2</c:v>
                </c:pt>
                <c:pt idx="15">
                  <c:v>6.9601924539999999E-2</c:v>
                </c:pt>
              </c:numCache>
            </c:numRef>
          </c:xVal>
          <c:yVal>
            <c:numRef>
              <c:f>'4. May 2019 6f Calibration'!$V$27:$V$42</c:f>
              <c:numCache>
                <c:formatCode>0</c:formatCode>
                <c:ptCount val="16"/>
                <c:pt idx="0">
                  <c:v>8</c:v>
                </c:pt>
                <c:pt idx="1">
                  <c:v>8</c:v>
                </c:pt>
                <c:pt idx="2">
                  <c:v>120</c:v>
                </c:pt>
                <c:pt idx="3">
                  <c:v>120</c:v>
                </c:pt>
                <c:pt idx="4">
                  <c:v>220</c:v>
                </c:pt>
                <c:pt idx="5">
                  <c:v>220</c:v>
                </c:pt>
                <c:pt idx="6">
                  <c:v>114</c:v>
                </c:pt>
                <c:pt idx="7">
                  <c:v>114</c:v>
                </c:pt>
                <c:pt idx="8">
                  <c:v>243</c:v>
                </c:pt>
                <c:pt idx="9">
                  <c:v>243</c:v>
                </c:pt>
                <c:pt idx="12">
                  <c:v>263</c:v>
                </c:pt>
                <c:pt idx="13">
                  <c:v>263</c:v>
                </c:pt>
                <c:pt idx="14">
                  <c:v>217</c:v>
                </c:pt>
                <c:pt idx="15">
                  <c:v>217</c:v>
                </c:pt>
              </c:numCache>
            </c:numRef>
          </c:yVal>
          <c:smooth val="0"/>
          <c:extLst>
            <c:ext xmlns:c16="http://schemas.microsoft.com/office/drawing/2014/chart" uri="{C3380CC4-5D6E-409C-BE32-E72D297353CC}">
              <c16:uniqueId val="{00000001-5655-B44B-BAC1-35A2C06D2BBF}"/>
            </c:ext>
          </c:extLst>
        </c:ser>
        <c:dLbls>
          <c:showLegendKey val="0"/>
          <c:showVal val="0"/>
          <c:showCatName val="0"/>
          <c:showSerName val="0"/>
          <c:showPercent val="0"/>
          <c:showBubbleSize val="0"/>
        </c:dLbls>
        <c:axId val="-2073562632"/>
        <c:axId val="-2073662424"/>
      </c:scatterChart>
      <c:valAx>
        <c:axId val="-2073562632"/>
        <c:scaling>
          <c:orientation val="minMax"/>
        </c:scaling>
        <c:delete val="0"/>
        <c:axPos val="b"/>
        <c:title>
          <c:tx>
            <c:rich>
              <a:bodyPr/>
              <a:lstStyle/>
              <a:p>
                <a:pPr>
                  <a:defRPr/>
                </a:pPr>
                <a:r>
                  <a:rPr lang="en-US"/>
                  <a:t>16O1H/30Si*(SiO2/50)</a:t>
                </a:r>
              </a:p>
            </c:rich>
          </c:tx>
          <c:overlay val="0"/>
        </c:title>
        <c:numFmt formatCode="#,##0.00" sourceLinked="0"/>
        <c:majorTickMark val="out"/>
        <c:minorTickMark val="none"/>
        <c:tickLblPos val="nextTo"/>
        <c:crossAx val="-2073662424"/>
        <c:crosses val="autoZero"/>
        <c:crossBetween val="midCat"/>
      </c:valAx>
      <c:valAx>
        <c:axId val="-2073662424"/>
        <c:scaling>
          <c:orientation val="minMax"/>
        </c:scaling>
        <c:delete val="0"/>
        <c:axPos val="l"/>
        <c:majorGridlines/>
        <c:title>
          <c:tx>
            <c:rich>
              <a:bodyPr rot="-5400000" vert="horz"/>
              <a:lstStyle/>
              <a:p>
                <a:pPr>
                  <a:defRPr/>
                </a:pPr>
                <a:r>
                  <a:rPr lang="en-US"/>
                  <a:t>H2O in ol and opx (ppm)</a:t>
                </a:r>
              </a:p>
            </c:rich>
          </c:tx>
          <c:overlay val="0"/>
        </c:title>
        <c:numFmt formatCode="0" sourceLinked="1"/>
        <c:majorTickMark val="out"/>
        <c:minorTickMark val="none"/>
        <c:tickLblPos val="nextTo"/>
        <c:crossAx val="-2073562632"/>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chart" Target="../charts/chart14.xml"/><Relationship Id="rId12" Type="http://schemas.openxmlformats.org/officeDocument/2006/relationships/chart" Target="../charts/chart19.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11" Type="http://schemas.openxmlformats.org/officeDocument/2006/relationships/chart" Target="../charts/chart18.xml"/><Relationship Id="rId5" Type="http://schemas.openxmlformats.org/officeDocument/2006/relationships/chart" Target="../charts/chart12.xml"/><Relationship Id="rId10" Type="http://schemas.openxmlformats.org/officeDocument/2006/relationships/chart" Target="../charts/chart17.xml"/><Relationship Id="rId4" Type="http://schemas.openxmlformats.org/officeDocument/2006/relationships/chart" Target="../charts/chart11.xml"/><Relationship Id="rId9"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drawing1.xml><?xml version="1.0" encoding="utf-8"?>
<xdr:wsDr xmlns:xdr="http://schemas.openxmlformats.org/drawingml/2006/spreadsheetDrawing" xmlns:a="http://schemas.openxmlformats.org/drawingml/2006/main">
  <xdr:twoCellAnchor>
    <xdr:from>
      <xdr:col>0</xdr:col>
      <xdr:colOff>127000</xdr:colOff>
      <xdr:row>0</xdr:row>
      <xdr:rowOff>165100</xdr:rowOff>
    </xdr:from>
    <xdr:to>
      <xdr:col>16</xdr:col>
      <xdr:colOff>381000</xdr:colOff>
      <xdr:row>31</xdr:row>
      <xdr:rowOff>25400</xdr:rowOff>
    </xdr:to>
    <xdr:sp macro="" textlink="">
      <xdr:nvSpPr>
        <xdr:cNvPr id="2" name="TextBox 1">
          <a:extLst>
            <a:ext uri="{FF2B5EF4-FFF2-40B4-BE49-F238E27FC236}">
              <a16:creationId xmlns:a16="http://schemas.microsoft.com/office/drawing/2014/main" id="{B8F113B8-500B-7217-AE11-EAFC4F96C8C2}"/>
            </a:ext>
          </a:extLst>
        </xdr:cNvPr>
        <xdr:cNvSpPr txBox="1"/>
      </xdr:nvSpPr>
      <xdr:spPr>
        <a:xfrm>
          <a:off x="127000" y="165100"/>
          <a:ext cx="13462000" cy="615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200"/>
            <a:t>The</a:t>
          </a:r>
          <a:r>
            <a:rPr lang="en-US" sz="1200" baseline="0"/>
            <a:t> following tables and figures show measurements of water Suprasil glass and synthetic forsterite that were collected over three different analytical sessions. All data were collected at the Earth and Planets Laboratory, Carnegie Institution for Science. Data were collected using both the IM- 6f Secondary Ion Mass Spectrometer (SIMS) or the Cameca NanoSIMS 50L. Synthetic forsterite consistently contains ~2 ppm less water than Suprasil glass. Both Suprasil glass and synthetic forsterite are routinely used as an analytical 'blank' (i.e., assumed to contain 0 ppm H2O). Assuming that synthetic forsterite contains 0 ppm H2O, our data demonstrates that Suprasil glass contains ~2 ppm H2O, which is a higher concentration than has been assumed previously. </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aseline="0"/>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t>These measurements are reported and discussed in the following manuscripts:</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aseline="0"/>
        </a:p>
        <a:p>
          <a:r>
            <a:rPr lang="en-US" sz="1100" b="1">
              <a:solidFill>
                <a:schemeClr val="dk1"/>
              </a:solidFill>
              <a:effectLst/>
              <a:latin typeface="+mn-lt"/>
              <a:ea typeface="+mn-ea"/>
              <a:cs typeface="+mn-cs"/>
            </a:rPr>
            <a:t>Degassing of early-formed planetesimals restricted water delivery to Earth (in revision at Nature)</a:t>
          </a:r>
        </a:p>
        <a:p>
          <a:r>
            <a:rPr lang="en-US" sz="1100" b="1">
              <a:solidFill>
                <a:schemeClr val="dk1"/>
              </a:solidFill>
              <a:effectLst/>
              <a:latin typeface="+mn-lt"/>
              <a:ea typeface="+mn-ea"/>
              <a:cs typeface="+mn-cs"/>
            </a:rPr>
            <a:t>Authors:</a:t>
          </a:r>
          <a:r>
            <a:rPr lang="en-US" sz="1100">
              <a:solidFill>
                <a:schemeClr val="dk1"/>
              </a:solidFill>
              <a:effectLst/>
              <a:latin typeface="+mn-lt"/>
              <a:ea typeface="+mn-ea"/>
              <a:cs typeface="+mn-cs"/>
            </a:rPr>
            <a:t> M. E. Newcombe*, S. G. Nielsen, L. D. Peterson, J. Wang, C. M. O’D. Alexander, A. R. Sarafian, K. Shimizu</a:t>
          </a:r>
          <a:r>
            <a:rPr lang="en-US" sz="1100" baseline="-25000">
              <a:solidFill>
                <a:schemeClr val="dk1"/>
              </a:solidFill>
              <a:effectLst/>
              <a:latin typeface="+mn-lt"/>
              <a:ea typeface="+mn-ea"/>
              <a:cs typeface="+mn-cs"/>
            </a:rPr>
            <a:t>,</a:t>
          </a:r>
          <a:r>
            <a:rPr lang="en-US" sz="1100">
              <a:solidFill>
                <a:schemeClr val="dk1"/>
              </a:solidFill>
              <a:effectLst/>
              <a:latin typeface="+mn-lt"/>
              <a:ea typeface="+mn-ea"/>
              <a:cs typeface="+mn-cs"/>
            </a:rPr>
            <a:t> L. R. Nittler and A. J. Irving</a:t>
          </a:r>
        </a:p>
        <a:p>
          <a:r>
            <a:rPr lang="en-US" sz="1100">
              <a:solidFill>
                <a:schemeClr val="dk1"/>
              </a:solidFill>
              <a:effectLst/>
              <a:latin typeface="+mn-lt"/>
              <a:ea typeface="+mn-ea"/>
              <a:cs typeface="+mn-cs"/>
            </a:rPr>
            <a:t>*Corresponding author. Email: newcombe@umd.edu</a:t>
          </a:r>
        </a:p>
        <a:p>
          <a:pPr marL="0" marR="0" lvl="0" indent="0" defTabSz="914400" eaLnBrk="1" fontAlgn="auto" latinLnBrk="0" hangingPunct="1">
            <a:lnSpc>
              <a:spcPct val="100000"/>
            </a:lnSpc>
            <a:spcBef>
              <a:spcPts val="0"/>
            </a:spcBef>
            <a:spcAft>
              <a:spcPts val="0"/>
            </a:spcAft>
            <a:buClrTx/>
            <a:buSzTx/>
            <a:buFontTx/>
            <a:buNone/>
            <a:tabLst/>
            <a:defRPr/>
          </a:pPr>
          <a:endParaRPr lang="en-US" sz="1200"/>
        </a:p>
        <a:p>
          <a:r>
            <a:rPr lang="en-US" sz="1100" b="1" u="none">
              <a:solidFill>
                <a:schemeClr val="dk1"/>
              </a:solidFill>
              <a:effectLst/>
              <a:latin typeface="+mn-lt"/>
              <a:ea typeface="+mn-ea"/>
              <a:cs typeface="+mn-cs"/>
            </a:rPr>
            <a:t>The H</a:t>
          </a:r>
          <a:r>
            <a:rPr lang="en-US" sz="1100" b="1" u="none" baseline="-25000">
              <a:solidFill>
                <a:schemeClr val="dk1"/>
              </a:solidFill>
              <a:effectLst/>
              <a:latin typeface="+mn-lt"/>
              <a:ea typeface="+mn-ea"/>
              <a:cs typeface="+mn-cs"/>
            </a:rPr>
            <a:t>2</a:t>
          </a:r>
          <a:r>
            <a:rPr lang="en-US" sz="1100" b="1" u="none">
              <a:solidFill>
                <a:schemeClr val="dk1"/>
              </a:solidFill>
              <a:effectLst/>
              <a:latin typeface="+mn-lt"/>
              <a:ea typeface="+mn-ea"/>
              <a:cs typeface="+mn-cs"/>
            </a:rPr>
            <a:t>O content of the ureilite parent body (in revision</a:t>
          </a:r>
          <a:r>
            <a:rPr lang="en-US" sz="1100" b="1" u="none" baseline="0">
              <a:solidFill>
                <a:schemeClr val="dk1"/>
              </a:solidFill>
              <a:effectLst/>
              <a:latin typeface="+mn-lt"/>
              <a:ea typeface="+mn-ea"/>
              <a:cs typeface="+mn-cs"/>
            </a:rPr>
            <a:t> at Geochimica et Cosmochimica Acta)</a:t>
          </a:r>
          <a:endParaRPr lang="en-US" sz="1100" b="1" u="none">
            <a:solidFill>
              <a:schemeClr val="dk1"/>
            </a:solidFill>
            <a:effectLst/>
            <a:latin typeface="+mn-lt"/>
            <a:ea typeface="+mn-ea"/>
            <a:cs typeface="+mn-cs"/>
          </a:endParaRPr>
        </a:p>
        <a:p>
          <a:r>
            <a:rPr lang="en-US" sz="1100">
              <a:solidFill>
                <a:schemeClr val="dk1"/>
              </a:solidFill>
              <a:effectLst/>
              <a:latin typeface="+mn-lt"/>
              <a:ea typeface="+mn-ea"/>
              <a:cs typeface="+mn-cs"/>
            </a:rPr>
            <a:t> </a:t>
          </a:r>
          <a:r>
            <a:rPr lang="en-US" sz="1100" b="1" u="none">
              <a:solidFill>
                <a:schemeClr val="dk1"/>
              </a:solidFill>
              <a:effectLst/>
              <a:latin typeface="+mn-lt"/>
              <a:ea typeface="+mn-ea"/>
              <a:cs typeface="+mn-cs"/>
            </a:rPr>
            <a:t>Authors:</a:t>
          </a:r>
          <a:r>
            <a:rPr lang="en-US" sz="1100" u="none" baseline="0">
              <a:solidFill>
                <a:schemeClr val="dk1"/>
              </a:solidFill>
              <a:effectLst/>
              <a:latin typeface="+mn-lt"/>
              <a:ea typeface="+mn-ea"/>
              <a:cs typeface="+mn-cs"/>
            </a:rPr>
            <a:t> </a:t>
          </a:r>
          <a:r>
            <a:rPr lang="en-US" sz="1100" u="none">
              <a:solidFill>
                <a:schemeClr val="dk1"/>
              </a:solidFill>
              <a:effectLst/>
              <a:latin typeface="+mn-lt"/>
              <a:ea typeface="+mn-ea"/>
              <a:cs typeface="+mn-cs"/>
            </a:rPr>
            <a:t>Liam D. Peterson*, Megan E. Newcombe, Conel M. O’D. Alexander, Jianhua Wang, Adam R. Sarafian, Addi Bischoff, Sune G. Nielsen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Corresponding author</a:t>
          </a:r>
        </a:p>
        <a:p>
          <a:r>
            <a:rPr lang="en-US" sz="1100">
              <a:solidFill>
                <a:schemeClr val="dk1"/>
              </a:solidFill>
              <a:effectLst/>
              <a:latin typeface="+mn-lt"/>
              <a:ea typeface="+mn-ea"/>
              <a:cs typeface="+mn-cs"/>
            </a:rPr>
            <a:t>E-mail address: </a:t>
          </a:r>
          <a:r>
            <a:rPr lang="en-US" sz="1100" u="sng">
              <a:solidFill>
                <a:schemeClr val="dk1"/>
              </a:solidFill>
              <a:effectLst/>
              <a:latin typeface="+mn-lt"/>
              <a:ea typeface="+mn-ea"/>
              <a:cs typeface="+mn-cs"/>
              <a:hlinkClick xmlns:r="http://schemas.openxmlformats.org/officeDocument/2006/relationships" r:id=""/>
            </a:rPr>
            <a:t>ldpete@umd.edu</a:t>
          </a:r>
          <a:r>
            <a:rPr lang="en-US" sz="1100">
              <a:solidFill>
                <a:schemeClr val="dk1"/>
              </a:solidFill>
              <a:effectLst/>
              <a:latin typeface="+mn-lt"/>
              <a:ea typeface="+mn-ea"/>
              <a:cs typeface="+mn-cs"/>
            </a:rPr>
            <a:t> (L. D. Peterson)</a:t>
          </a:r>
        </a:p>
        <a:p>
          <a:r>
            <a:rPr lang="en-US" sz="1100">
              <a:solidFill>
                <a:schemeClr val="dk1"/>
              </a:solidFill>
              <a:effectLst/>
              <a:latin typeface="+mn-lt"/>
              <a:ea typeface="+mn-ea"/>
              <a:cs typeface="+mn-cs"/>
            </a:rPr>
            <a:t> </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CONTENTS:</a:t>
          </a:r>
        </a:p>
        <a:p>
          <a:endParaRPr lang="en-US" sz="1100" b="1">
            <a:solidFill>
              <a:schemeClr val="dk1"/>
            </a:solidFill>
            <a:effectLst/>
            <a:latin typeface="+mn-lt"/>
            <a:ea typeface="+mn-ea"/>
            <a:cs typeface="+mn-cs"/>
          </a:endParaRPr>
        </a:p>
        <a:p>
          <a:r>
            <a:rPr lang="en-US" sz="1100" b="0">
              <a:solidFill>
                <a:schemeClr val="dk1"/>
              </a:solidFill>
              <a:effectLst/>
              <a:latin typeface="+mn-lt"/>
              <a:ea typeface="+mn-ea"/>
              <a:cs typeface="+mn-cs"/>
            </a:rPr>
            <a:t>1.</a:t>
          </a:r>
          <a:r>
            <a:rPr lang="en-US" sz="1100" b="0" baseline="0">
              <a:solidFill>
                <a:schemeClr val="dk1"/>
              </a:solidFill>
              <a:effectLst/>
              <a:latin typeface="+mn-lt"/>
              <a:ea typeface="+mn-ea"/>
              <a:cs typeface="+mn-cs"/>
            </a:rPr>
            <a:t> Summary tables showing a compilation of H2O measurements in Suprasil 3002 glass and synthetic forsterite, demonstrating that Suprasil 3002 glass contains a blank-corrected water concentration of ~ 2 ppm (by wt.).</a:t>
          </a:r>
        </a:p>
        <a:p>
          <a:r>
            <a:rPr lang="en-US" sz="1100" b="0" baseline="0">
              <a:solidFill>
                <a:schemeClr val="dk1"/>
              </a:solidFill>
              <a:effectLst/>
              <a:latin typeface="+mn-lt"/>
              <a:ea typeface="+mn-ea"/>
              <a:cs typeface="+mn-cs"/>
            </a:rPr>
            <a:t>2. Calibration curves for data collected during August 2016.</a:t>
          </a:r>
        </a:p>
        <a:p>
          <a:r>
            <a:rPr lang="en-US" sz="1100" b="0" baseline="0">
              <a:solidFill>
                <a:schemeClr val="dk1"/>
              </a:solidFill>
              <a:effectLst/>
              <a:latin typeface="+mn-lt"/>
              <a:ea typeface="+mn-ea"/>
              <a:cs typeface="+mn-cs"/>
            </a:rPr>
            <a:t>3. Calibration curves for data collected during February - March 2019</a:t>
          </a:r>
        </a:p>
        <a:p>
          <a:r>
            <a:rPr lang="en-US" sz="1100" b="0" baseline="0">
              <a:solidFill>
                <a:schemeClr val="dk1"/>
              </a:solidFill>
              <a:effectLst/>
              <a:latin typeface="+mn-lt"/>
              <a:ea typeface="+mn-ea"/>
              <a:cs typeface="+mn-cs"/>
            </a:rPr>
            <a:t>4. Calibration curves for data collected during May 2019</a:t>
          </a:r>
        </a:p>
        <a:p>
          <a:r>
            <a:rPr lang="en-US" sz="1100" b="0" baseline="0">
              <a:solidFill>
                <a:schemeClr val="dk1"/>
              </a:solidFill>
              <a:effectLst/>
              <a:latin typeface="+mn-lt"/>
              <a:ea typeface="+mn-ea"/>
              <a:cs typeface="+mn-cs"/>
            </a:rPr>
            <a:t>5. Data collected during March 2019</a:t>
          </a:r>
        </a:p>
        <a:p>
          <a:r>
            <a:rPr lang="en-US" sz="1100" b="0" baseline="0">
              <a:solidFill>
                <a:schemeClr val="dk1"/>
              </a:solidFill>
              <a:effectLst/>
              <a:latin typeface="+mn-lt"/>
              <a:ea typeface="+mn-ea"/>
              <a:cs typeface="+mn-cs"/>
            </a:rPr>
            <a:t>6. Data collected during May 2019</a:t>
          </a:r>
        </a:p>
        <a:p>
          <a:endParaRPr lang="en-US" sz="12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14</xdr:row>
      <xdr:rowOff>76200</xdr:rowOff>
    </xdr:from>
    <xdr:to>
      <xdr:col>3</xdr:col>
      <xdr:colOff>825500</xdr:colOff>
      <xdr:row>27</xdr:row>
      <xdr:rowOff>177800</xdr:rowOff>
    </xdr:to>
    <xdr:graphicFrame macro="">
      <xdr:nvGraphicFramePr>
        <xdr:cNvPr id="2" name="Chart 1">
          <a:extLst>
            <a:ext uri="{FF2B5EF4-FFF2-40B4-BE49-F238E27FC236}">
              <a16:creationId xmlns:a16="http://schemas.microsoft.com/office/drawing/2014/main" id="{6F9E5FA4-6E15-6145-871A-0B607D21D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25400</xdr:colOff>
      <xdr:row>14</xdr:row>
      <xdr:rowOff>12700</xdr:rowOff>
    </xdr:from>
    <xdr:to>
      <xdr:col>10</xdr:col>
      <xdr:colOff>762000</xdr:colOff>
      <xdr:row>27</xdr:row>
      <xdr:rowOff>114300</xdr:rowOff>
    </xdr:to>
    <xdr:graphicFrame macro="">
      <xdr:nvGraphicFramePr>
        <xdr:cNvPr id="3" name="Chart 2">
          <a:extLst>
            <a:ext uri="{FF2B5EF4-FFF2-40B4-BE49-F238E27FC236}">
              <a16:creationId xmlns:a16="http://schemas.microsoft.com/office/drawing/2014/main" id="{028B3FBB-80CF-A34D-9B61-58EAF04F42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990600</xdr:colOff>
      <xdr:row>26</xdr:row>
      <xdr:rowOff>139700</xdr:rowOff>
    </xdr:from>
    <xdr:to>
      <xdr:col>0</xdr:col>
      <xdr:colOff>2070100</xdr:colOff>
      <xdr:row>28</xdr:row>
      <xdr:rowOff>0</xdr:rowOff>
    </xdr:to>
    <xdr:sp macro="" textlink="">
      <xdr:nvSpPr>
        <xdr:cNvPr id="4" name="TextBox 3">
          <a:extLst>
            <a:ext uri="{FF2B5EF4-FFF2-40B4-BE49-F238E27FC236}">
              <a16:creationId xmlns:a16="http://schemas.microsoft.com/office/drawing/2014/main" id="{BCA8854F-DBC3-5744-B5BC-1FF31E85929C}"/>
            </a:ext>
          </a:extLst>
        </xdr:cNvPr>
        <xdr:cNvSpPr txBox="1"/>
      </xdr:nvSpPr>
      <xdr:spPr>
        <a:xfrm rot="19761821">
          <a:off x="990600" y="5422900"/>
          <a:ext cx="10795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August 2016</a:t>
          </a:r>
        </a:p>
      </xdr:txBody>
    </xdr:sp>
    <xdr:clientData/>
  </xdr:twoCellAnchor>
  <xdr:twoCellAnchor>
    <xdr:from>
      <xdr:col>0</xdr:col>
      <xdr:colOff>1689100</xdr:colOff>
      <xdr:row>26</xdr:row>
      <xdr:rowOff>139700</xdr:rowOff>
    </xdr:from>
    <xdr:to>
      <xdr:col>1</xdr:col>
      <xdr:colOff>215900</xdr:colOff>
      <xdr:row>28</xdr:row>
      <xdr:rowOff>0</xdr:rowOff>
    </xdr:to>
    <xdr:sp macro="" textlink="">
      <xdr:nvSpPr>
        <xdr:cNvPr id="5" name="TextBox 4">
          <a:extLst>
            <a:ext uri="{FF2B5EF4-FFF2-40B4-BE49-F238E27FC236}">
              <a16:creationId xmlns:a16="http://schemas.microsoft.com/office/drawing/2014/main" id="{D44F03B1-A7D6-E243-BD39-FAAFF501C7B6}"/>
            </a:ext>
          </a:extLst>
        </xdr:cNvPr>
        <xdr:cNvSpPr txBox="1"/>
      </xdr:nvSpPr>
      <xdr:spPr>
        <a:xfrm rot="19761821">
          <a:off x="1689100" y="5422900"/>
          <a:ext cx="10795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March 2019</a:t>
          </a:r>
        </a:p>
      </xdr:txBody>
    </xdr:sp>
    <xdr:clientData/>
  </xdr:twoCellAnchor>
  <xdr:twoCellAnchor>
    <xdr:from>
      <xdr:col>0</xdr:col>
      <xdr:colOff>2413000</xdr:colOff>
      <xdr:row>26</xdr:row>
      <xdr:rowOff>139700</xdr:rowOff>
    </xdr:from>
    <xdr:to>
      <xdr:col>1</xdr:col>
      <xdr:colOff>939800</xdr:colOff>
      <xdr:row>28</xdr:row>
      <xdr:rowOff>0</xdr:rowOff>
    </xdr:to>
    <xdr:sp macro="" textlink="">
      <xdr:nvSpPr>
        <xdr:cNvPr id="6" name="TextBox 5">
          <a:extLst>
            <a:ext uri="{FF2B5EF4-FFF2-40B4-BE49-F238E27FC236}">
              <a16:creationId xmlns:a16="http://schemas.microsoft.com/office/drawing/2014/main" id="{A13A0258-47BB-E64A-A633-29EF587DD397}"/>
            </a:ext>
          </a:extLst>
        </xdr:cNvPr>
        <xdr:cNvSpPr txBox="1"/>
      </xdr:nvSpPr>
      <xdr:spPr>
        <a:xfrm rot="19761821">
          <a:off x="2413000" y="5422900"/>
          <a:ext cx="10795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 2019</a:t>
          </a:r>
        </a:p>
      </xdr:txBody>
    </xdr:sp>
    <xdr:clientData/>
  </xdr:twoCellAnchor>
  <xdr:twoCellAnchor>
    <xdr:from>
      <xdr:col>5</xdr:col>
      <xdr:colOff>749300</xdr:colOff>
      <xdr:row>26</xdr:row>
      <xdr:rowOff>114300</xdr:rowOff>
    </xdr:from>
    <xdr:to>
      <xdr:col>7</xdr:col>
      <xdr:colOff>177800</xdr:colOff>
      <xdr:row>27</xdr:row>
      <xdr:rowOff>177800</xdr:rowOff>
    </xdr:to>
    <xdr:sp macro="" textlink="">
      <xdr:nvSpPr>
        <xdr:cNvPr id="7" name="TextBox 6">
          <a:extLst>
            <a:ext uri="{FF2B5EF4-FFF2-40B4-BE49-F238E27FC236}">
              <a16:creationId xmlns:a16="http://schemas.microsoft.com/office/drawing/2014/main" id="{FD52DFDF-2107-BC4E-B28C-7548DAEE1BDD}"/>
            </a:ext>
          </a:extLst>
        </xdr:cNvPr>
        <xdr:cNvSpPr txBox="1"/>
      </xdr:nvSpPr>
      <xdr:spPr>
        <a:xfrm rot="19370169">
          <a:off x="6883400" y="5397500"/>
          <a:ext cx="10795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August 2016</a:t>
          </a:r>
        </a:p>
      </xdr:txBody>
    </xdr:sp>
    <xdr:clientData/>
  </xdr:twoCellAnchor>
  <xdr:twoCellAnchor>
    <xdr:from>
      <xdr:col>6</xdr:col>
      <xdr:colOff>635000</xdr:colOff>
      <xdr:row>26</xdr:row>
      <xdr:rowOff>101600</xdr:rowOff>
    </xdr:from>
    <xdr:to>
      <xdr:col>8</xdr:col>
      <xdr:colOff>63500</xdr:colOff>
      <xdr:row>27</xdr:row>
      <xdr:rowOff>165100</xdr:rowOff>
    </xdr:to>
    <xdr:sp macro="" textlink="">
      <xdr:nvSpPr>
        <xdr:cNvPr id="8" name="TextBox 7">
          <a:extLst>
            <a:ext uri="{FF2B5EF4-FFF2-40B4-BE49-F238E27FC236}">
              <a16:creationId xmlns:a16="http://schemas.microsoft.com/office/drawing/2014/main" id="{C533D151-A73F-DB49-B908-ADBF4F86D16A}"/>
            </a:ext>
          </a:extLst>
        </xdr:cNvPr>
        <xdr:cNvSpPr txBox="1"/>
      </xdr:nvSpPr>
      <xdr:spPr>
        <a:xfrm rot="19370169">
          <a:off x="7594600" y="5384800"/>
          <a:ext cx="10795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March 2019</a:t>
          </a:r>
        </a:p>
      </xdr:txBody>
    </xdr:sp>
    <xdr:clientData/>
  </xdr:twoCellAnchor>
  <xdr:twoCellAnchor>
    <xdr:from>
      <xdr:col>7</xdr:col>
      <xdr:colOff>571500</xdr:colOff>
      <xdr:row>26</xdr:row>
      <xdr:rowOff>101600</xdr:rowOff>
    </xdr:from>
    <xdr:to>
      <xdr:col>9</xdr:col>
      <xdr:colOff>0</xdr:colOff>
      <xdr:row>27</xdr:row>
      <xdr:rowOff>165100</xdr:rowOff>
    </xdr:to>
    <xdr:sp macro="" textlink="">
      <xdr:nvSpPr>
        <xdr:cNvPr id="9" name="TextBox 8">
          <a:extLst>
            <a:ext uri="{FF2B5EF4-FFF2-40B4-BE49-F238E27FC236}">
              <a16:creationId xmlns:a16="http://schemas.microsoft.com/office/drawing/2014/main" id="{7D3F2C53-94FC-6945-A582-265103829543}"/>
            </a:ext>
          </a:extLst>
        </xdr:cNvPr>
        <xdr:cNvSpPr txBox="1"/>
      </xdr:nvSpPr>
      <xdr:spPr>
        <a:xfrm rot="19370169">
          <a:off x="8356600" y="5384800"/>
          <a:ext cx="10795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 2019</a:t>
          </a:r>
        </a:p>
      </xdr:txBody>
    </xdr:sp>
    <xdr:clientData/>
  </xdr:twoCellAnchor>
  <xdr:twoCellAnchor>
    <xdr:from>
      <xdr:col>0</xdr:col>
      <xdr:colOff>63500</xdr:colOff>
      <xdr:row>0</xdr:row>
      <xdr:rowOff>63500</xdr:rowOff>
    </xdr:from>
    <xdr:to>
      <xdr:col>11</xdr:col>
      <xdr:colOff>0</xdr:colOff>
      <xdr:row>5</xdr:row>
      <xdr:rowOff>0</xdr:rowOff>
    </xdr:to>
    <xdr:sp macro="" textlink="">
      <xdr:nvSpPr>
        <xdr:cNvPr id="10" name="TextBox 9">
          <a:extLst>
            <a:ext uri="{FF2B5EF4-FFF2-40B4-BE49-F238E27FC236}">
              <a16:creationId xmlns:a16="http://schemas.microsoft.com/office/drawing/2014/main" id="{555B9B81-BC94-3248-899B-918EAB679FC4}"/>
            </a:ext>
          </a:extLst>
        </xdr:cNvPr>
        <xdr:cNvSpPr txBox="1"/>
      </xdr:nvSpPr>
      <xdr:spPr>
        <a:xfrm>
          <a:off x="63500" y="63500"/>
          <a:ext cx="110236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a:t>
          </a:r>
          <a:r>
            <a:rPr lang="en-US" sz="1200" baseline="0"/>
            <a:t> following tables and figures show measurements of water Suprasil glass and synthetic forsterite that were collected over three different analytical sessions. Synthetic forsterite consistently contains ~2 ppm less water than Suprasil glass. Both Suprasil glass and synthetic forsterite are routinely used as an analytical 'blank' (i.e., assumed to contain 0 ppm H2O). Our data demonstrates that Suprasil glass contains ~2 ppm H2O, which is a higher concentration than has been assumed previously. We recommend that future studies using Suprasil 3002 glass to estimate the analytical blank should assume that Suprasil 3002 glass contains 2 ppm H2O.</a:t>
          </a:r>
          <a:endParaRPr lang="en-US"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58</xdr:col>
      <xdr:colOff>673100</xdr:colOff>
      <xdr:row>5</xdr:row>
      <xdr:rowOff>114300</xdr:rowOff>
    </xdr:from>
    <xdr:to>
      <xdr:col>65</xdr:col>
      <xdr:colOff>317500</xdr:colOff>
      <xdr:row>24</xdr:row>
      <xdr:rowOff>25400</xdr:rowOff>
    </xdr:to>
    <xdr:graphicFrame macro="">
      <xdr:nvGraphicFramePr>
        <xdr:cNvPr id="12" name="Chart 11">
          <a:extLst>
            <a:ext uri="{FF2B5EF4-FFF2-40B4-BE49-F238E27FC236}">
              <a16:creationId xmlns:a16="http://schemas.microsoft.com/office/drawing/2014/main" id="{00000000-0008-0000-00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58</xdr:col>
      <xdr:colOff>673100</xdr:colOff>
      <xdr:row>24</xdr:row>
      <xdr:rowOff>63500</xdr:rowOff>
    </xdr:from>
    <xdr:to>
      <xdr:col>65</xdr:col>
      <xdr:colOff>292100</xdr:colOff>
      <xdr:row>43</xdr:row>
      <xdr:rowOff>101600</xdr:rowOff>
    </xdr:to>
    <xdr:graphicFrame macro="">
      <xdr:nvGraphicFramePr>
        <xdr:cNvPr id="13" name="Chart 12">
          <a:extLst>
            <a:ext uri="{FF2B5EF4-FFF2-40B4-BE49-F238E27FC236}">
              <a16:creationId xmlns:a16="http://schemas.microsoft.com/office/drawing/2014/main" id="{00000000-0008-0000-00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65</xdr:col>
      <xdr:colOff>469900</xdr:colOff>
      <xdr:row>5</xdr:row>
      <xdr:rowOff>127000</xdr:rowOff>
    </xdr:from>
    <xdr:to>
      <xdr:col>72</xdr:col>
      <xdr:colOff>76200</xdr:colOff>
      <xdr:row>24</xdr:row>
      <xdr:rowOff>152400</xdr:rowOff>
    </xdr:to>
    <xdr:graphicFrame macro="">
      <xdr:nvGraphicFramePr>
        <xdr:cNvPr id="14" name="Chart 13">
          <a:extLst>
            <a:ext uri="{FF2B5EF4-FFF2-40B4-BE49-F238E27FC236}">
              <a16:creationId xmlns:a16="http://schemas.microsoft.com/office/drawing/2014/main" id="{00000000-0008-0000-00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58</xdr:col>
      <xdr:colOff>635001</xdr:colOff>
      <xdr:row>43</xdr:row>
      <xdr:rowOff>88900</xdr:rowOff>
    </xdr:from>
    <xdr:to>
      <xdr:col>65</xdr:col>
      <xdr:colOff>279401</xdr:colOff>
      <xdr:row>62</xdr:row>
      <xdr:rowOff>63500</xdr:rowOff>
    </xdr:to>
    <xdr:graphicFrame macro="">
      <xdr:nvGraphicFramePr>
        <xdr:cNvPr id="15" name="Chart 14">
          <a:extLst>
            <a:ext uri="{FF2B5EF4-FFF2-40B4-BE49-F238E27FC236}">
              <a16:creationId xmlns:a16="http://schemas.microsoft.com/office/drawing/2014/main" id="{00000000-0008-0000-00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65</xdr:col>
      <xdr:colOff>381000</xdr:colOff>
      <xdr:row>25</xdr:row>
      <xdr:rowOff>38100</xdr:rowOff>
    </xdr:from>
    <xdr:to>
      <xdr:col>72</xdr:col>
      <xdr:colOff>12700</xdr:colOff>
      <xdr:row>43</xdr:row>
      <xdr:rowOff>101600</xdr:rowOff>
    </xdr:to>
    <xdr:graphicFrame macro="">
      <xdr:nvGraphicFramePr>
        <xdr:cNvPr id="16" name="Chart 15">
          <a:extLst>
            <a:ext uri="{FF2B5EF4-FFF2-40B4-BE49-F238E27FC236}">
              <a16:creationId xmlns:a16="http://schemas.microsoft.com/office/drawing/2014/main" id="{00000000-0008-0000-00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23</xdr:col>
      <xdr:colOff>152400</xdr:colOff>
      <xdr:row>38</xdr:row>
      <xdr:rowOff>165100</xdr:rowOff>
    </xdr:from>
    <xdr:to>
      <xdr:col>28</xdr:col>
      <xdr:colOff>596900</xdr:colOff>
      <xdr:row>63</xdr:row>
      <xdr:rowOff>50800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482600</xdr:colOff>
      <xdr:row>4</xdr:row>
      <xdr:rowOff>0</xdr:rowOff>
    </xdr:from>
    <xdr:to>
      <xdr:col>34</xdr:col>
      <xdr:colOff>101600</xdr:colOff>
      <xdr:row>33</xdr:row>
      <xdr:rowOff>76200</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165100</xdr:colOff>
      <xdr:row>3</xdr:row>
      <xdr:rowOff>177800</xdr:rowOff>
    </xdr:from>
    <xdr:to>
      <xdr:col>28</xdr:col>
      <xdr:colOff>609600</xdr:colOff>
      <xdr:row>33</xdr:row>
      <xdr:rowOff>63500</xdr:rowOff>
    </xdr:to>
    <xdr:graphicFrame macro="">
      <xdr:nvGraphicFramePr>
        <xdr:cNvPr id="4" name="Chart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34</xdr:col>
      <xdr:colOff>0</xdr:colOff>
      <xdr:row>4</xdr:row>
      <xdr:rowOff>0</xdr:rowOff>
    </xdr:from>
    <xdr:to>
      <xdr:col>39</xdr:col>
      <xdr:colOff>444500</xdr:colOff>
      <xdr:row>33</xdr:row>
      <xdr:rowOff>76200</xdr:rowOff>
    </xdr:to>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38</xdr:col>
      <xdr:colOff>245534</xdr:colOff>
      <xdr:row>5</xdr:row>
      <xdr:rowOff>76199</xdr:rowOff>
    </xdr:from>
    <xdr:to>
      <xdr:col>43</xdr:col>
      <xdr:colOff>690033</xdr:colOff>
      <xdr:row>34</xdr:row>
      <xdr:rowOff>152399</xdr:rowOff>
    </xdr:to>
    <xdr:graphicFrame macro="">
      <xdr:nvGraphicFramePr>
        <xdr:cNvPr id="6" name="Chart 5">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44</xdr:col>
      <xdr:colOff>444500</xdr:colOff>
      <xdr:row>3</xdr:row>
      <xdr:rowOff>139700</xdr:rowOff>
    </xdr:from>
    <xdr:to>
      <xdr:col>50</xdr:col>
      <xdr:colOff>63500</xdr:colOff>
      <xdr:row>33</xdr:row>
      <xdr:rowOff>25400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50</xdr:col>
      <xdr:colOff>12700</xdr:colOff>
      <xdr:row>3</xdr:row>
      <xdr:rowOff>152400</xdr:rowOff>
    </xdr:from>
    <xdr:to>
      <xdr:col>55</xdr:col>
      <xdr:colOff>457200</xdr:colOff>
      <xdr:row>33</xdr:row>
      <xdr:rowOff>38100</xdr:rowOff>
    </xdr:to>
    <xdr:graphicFrame macro="">
      <xdr:nvGraphicFramePr>
        <xdr:cNvPr id="8" name="Chart 7">
          <a:extLst>
            <a:ext uri="{FF2B5EF4-FFF2-40B4-BE49-F238E27FC236}">
              <a16:creationId xmlns:a16="http://schemas.microsoft.com/office/drawing/2014/main" id="{00000000-0008-0000-01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184150</xdr:colOff>
      <xdr:row>63</xdr:row>
      <xdr:rowOff>101600</xdr:rowOff>
    </xdr:from>
    <xdr:to>
      <xdr:col>28</xdr:col>
      <xdr:colOff>628650</xdr:colOff>
      <xdr:row>86</xdr:row>
      <xdr:rowOff>127000</xdr:rowOff>
    </xdr:to>
    <xdr:graphicFrame macro="">
      <xdr:nvGraphicFramePr>
        <xdr:cNvPr id="9" name="Chart 8">
          <a:extLst>
            <a:ext uri="{FF2B5EF4-FFF2-40B4-BE49-F238E27FC236}">
              <a16:creationId xmlns:a16="http://schemas.microsoft.com/office/drawing/2014/main" id="{00000000-0008-0000-01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28</xdr:col>
      <xdr:colOff>806450</xdr:colOff>
      <xdr:row>40</xdr:row>
      <xdr:rowOff>63500</xdr:rowOff>
    </xdr:from>
    <xdr:to>
      <xdr:col>34</xdr:col>
      <xdr:colOff>425450</xdr:colOff>
      <xdr:row>55</xdr:row>
      <xdr:rowOff>139700</xdr:rowOff>
    </xdr:to>
    <xdr:graphicFrame macro="">
      <xdr:nvGraphicFramePr>
        <xdr:cNvPr id="10" name="Chart 9">
          <a:extLst>
            <a:ext uri="{FF2B5EF4-FFF2-40B4-BE49-F238E27FC236}">
              <a16:creationId xmlns:a16="http://schemas.microsoft.com/office/drawing/2014/main" id="{00000000-0008-0000-01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23</xdr:col>
      <xdr:colOff>209550</xdr:colOff>
      <xdr:row>85</xdr:row>
      <xdr:rowOff>76200</xdr:rowOff>
    </xdr:from>
    <xdr:to>
      <xdr:col>28</xdr:col>
      <xdr:colOff>654050</xdr:colOff>
      <xdr:row>99</xdr:row>
      <xdr:rowOff>152400</xdr:rowOff>
    </xdr:to>
    <xdr:graphicFrame macro="">
      <xdr:nvGraphicFramePr>
        <xdr:cNvPr id="11" name="Chart 10">
          <a:extLst>
            <a:ext uri="{FF2B5EF4-FFF2-40B4-BE49-F238E27FC236}">
              <a16:creationId xmlns:a16="http://schemas.microsoft.com/office/drawing/2014/main" id="{00000000-0008-0000-01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29</xdr:col>
      <xdr:colOff>0</xdr:colOff>
      <xdr:row>66</xdr:row>
      <xdr:rowOff>0</xdr:rowOff>
    </xdr:from>
    <xdr:to>
      <xdr:col>34</xdr:col>
      <xdr:colOff>444500</xdr:colOff>
      <xdr:row>89</xdr:row>
      <xdr:rowOff>25400</xdr:rowOff>
    </xdr:to>
    <xdr:graphicFrame macro="">
      <xdr:nvGraphicFramePr>
        <xdr:cNvPr id="12" name="Chart 11">
          <a:extLst>
            <a:ext uri="{FF2B5EF4-FFF2-40B4-BE49-F238E27FC236}">
              <a16:creationId xmlns:a16="http://schemas.microsoft.com/office/drawing/2014/main" id="{00000000-0008-0000-01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29633</xdr:colOff>
      <xdr:row>105</xdr:row>
      <xdr:rowOff>152400</xdr:rowOff>
    </xdr:from>
    <xdr:to>
      <xdr:col>21</xdr:col>
      <xdr:colOff>452967</xdr:colOff>
      <xdr:row>119</xdr:row>
      <xdr:rowOff>169333</xdr:rowOff>
    </xdr:to>
    <xdr:graphicFrame macro="">
      <xdr:nvGraphicFramePr>
        <xdr:cNvPr id="13" name="Chart 12">
          <a:extLst>
            <a:ext uri="{FF2B5EF4-FFF2-40B4-BE49-F238E27FC236}">
              <a16:creationId xmlns:a16="http://schemas.microsoft.com/office/drawing/2014/main" id="{00000000-0008-0000-01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23</xdr:col>
      <xdr:colOff>152400</xdr:colOff>
      <xdr:row>24</xdr:row>
      <xdr:rowOff>25401</xdr:rowOff>
    </xdr:from>
    <xdr:to>
      <xdr:col>28</xdr:col>
      <xdr:colOff>596900</xdr:colOff>
      <xdr:row>36</xdr:row>
      <xdr:rowOff>50801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745066</xdr:colOff>
      <xdr:row>0</xdr:row>
      <xdr:rowOff>135467</xdr:rowOff>
    </xdr:from>
    <xdr:to>
      <xdr:col>35</xdr:col>
      <xdr:colOff>364066</xdr:colOff>
      <xdr:row>21</xdr:row>
      <xdr:rowOff>33867</xdr:rowOff>
    </xdr:to>
    <xdr:graphicFrame macro="">
      <xdr:nvGraphicFramePr>
        <xdr:cNvPr id="3" name="Chart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249766</xdr:colOff>
      <xdr:row>2</xdr:row>
      <xdr:rowOff>135467</xdr:rowOff>
    </xdr:from>
    <xdr:to>
      <xdr:col>29</xdr:col>
      <xdr:colOff>677333</xdr:colOff>
      <xdr:row>23</xdr:row>
      <xdr:rowOff>12700</xdr:rowOff>
    </xdr:to>
    <xdr:graphicFrame macro="">
      <xdr:nvGraphicFramePr>
        <xdr:cNvPr id="4" name="Chart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34</xdr:col>
      <xdr:colOff>0</xdr:colOff>
      <xdr:row>4</xdr:row>
      <xdr:rowOff>0</xdr:rowOff>
    </xdr:from>
    <xdr:to>
      <xdr:col>39</xdr:col>
      <xdr:colOff>444500</xdr:colOff>
      <xdr:row>24</xdr:row>
      <xdr:rowOff>76200</xdr:rowOff>
    </xdr:to>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39</xdr:col>
      <xdr:colOff>0</xdr:colOff>
      <xdr:row>4</xdr:row>
      <xdr:rowOff>0</xdr:rowOff>
    </xdr:from>
    <xdr:to>
      <xdr:col>44</xdr:col>
      <xdr:colOff>444500</xdr:colOff>
      <xdr:row>24</xdr:row>
      <xdr:rowOff>76200</xdr:rowOff>
    </xdr:to>
    <xdr:graphicFrame macro="">
      <xdr:nvGraphicFramePr>
        <xdr:cNvPr id="6" name="Chart 5">
          <a:extLst>
            <a:ext uri="{FF2B5EF4-FFF2-40B4-BE49-F238E27FC236}">
              <a16:creationId xmlns:a16="http://schemas.microsoft.com/office/drawing/2014/main" i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44</xdr:col>
      <xdr:colOff>444500</xdr:colOff>
      <xdr:row>3</xdr:row>
      <xdr:rowOff>139700</xdr:rowOff>
    </xdr:from>
    <xdr:to>
      <xdr:col>50</xdr:col>
      <xdr:colOff>63500</xdr:colOff>
      <xdr:row>24</xdr:row>
      <xdr:rowOff>25400</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50</xdr:col>
      <xdr:colOff>12700</xdr:colOff>
      <xdr:row>3</xdr:row>
      <xdr:rowOff>152400</xdr:rowOff>
    </xdr:from>
    <xdr:to>
      <xdr:col>55</xdr:col>
      <xdr:colOff>457200</xdr:colOff>
      <xdr:row>24</xdr:row>
      <xdr:rowOff>38100</xdr:rowOff>
    </xdr:to>
    <xdr:graphicFrame macro="">
      <xdr:nvGraphicFramePr>
        <xdr:cNvPr id="8" name="Chart 7">
          <a:extLst>
            <a:ext uri="{FF2B5EF4-FFF2-40B4-BE49-F238E27FC236}">
              <a16:creationId xmlns:a16="http://schemas.microsoft.com/office/drawing/2014/main" id="{00000000-0008-0000-02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184150</xdr:colOff>
      <xdr:row>35</xdr:row>
      <xdr:rowOff>169333</xdr:rowOff>
    </xdr:from>
    <xdr:to>
      <xdr:col>28</xdr:col>
      <xdr:colOff>628650</xdr:colOff>
      <xdr:row>49</xdr:row>
      <xdr:rowOff>0</xdr:rowOff>
    </xdr:to>
    <xdr:graphicFrame macro="">
      <xdr:nvGraphicFramePr>
        <xdr:cNvPr id="9" name="Chart 8">
          <a:extLst>
            <a:ext uri="{FF2B5EF4-FFF2-40B4-BE49-F238E27FC236}">
              <a16:creationId xmlns:a16="http://schemas.microsoft.com/office/drawing/2014/main" id="{00000000-0008-0000-02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28</xdr:col>
      <xdr:colOff>806450</xdr:colOff>
      <xdr:row>24</xdr:row>
      <xdr:rowOff>50800</xdr:rowOff>
    </xdr:from>
    <xdr:to>
      <xdr:col>34</xdr:col>
      <xdr:colOff>425450</xdr:colOff>
      <xdr:row>36</xdr:row>
      <xdr:rowOff>0</xdr:rowOff>
    </xdr:to>
    <xdr:graphicFrame macro="">
      <xdr:nvGraphicFramePr>
        <xdr:cNvPr id="10" name="Chart 9">
          <a:extLst>
            <a:ext uri="{FF2B5EF4-FFF2-40B4-BE49-F238E27FC236}">
              <a16:creationId xmlns:a16="http://schemas.microsoft.com/office/drawing/2014/main" id="{00000000-0008-0000-02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newcombe/Dropbox/Newcombe%20Volatiles%20in%20achondrites/Manuscript/Newcombe_NC_CC_Supplementary_Data_June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uprasil_Synfo_Sheet_for_Lia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b2019 calib_Si_Blank_corr"/>
      <sheetName val="Feb2019_data"/>
      <sheetName val="March2019_data"/>
      <sheetName val="rawdata"/>
      <sheetName val="Blank measurements"/>
      <sheetName val="May2019 calib_Si_Blank_corr"/>
      <sheetName val="May2019_data"/>
      <sheetName val="May2019RAW"/>
      <sheetName val="May2019_Blank"/>
      <sheetName val="wt% calculations"/>
      <sheetName val="May data by phase"/>
      <sheetName val="March data by phase"/>
      <sheetName val="Summary plot data"/>
      <sheetName val="Summary plot data (2)"/>
      <sheetName val="EPMA"/>
      <sheetName val="EPMA summary"/>
    </sheetNames>
    <sheetDataSet>
      <sheetData sheetId="0">
        <row r="2">
          <cell r="Q2">
            <v>3658.3</v>
          </cell>
        </row>
        <row r="4">
          <cell r="Q4">
            <v>6235</v>
          </cell>
        </row>
      </sheetData>
      <sheetData sheetId="1"/>
      <sheetData sheetId="2">
        <row r="7">
          <cell r="C7">
            <v>7.4283900000000002E-4</v>
          </cell>
        </row>
      </sheetData>
      <sheetData sheetId="3">
        <row r="3">
          <cell r="A3" t="str">
            <v>519-4-1.ais</v>
          </cell>
          <cell r="B3">
            <v>1.04893E-2</v>
          </cell>
          <cell r="D3">
            <v>0.46965000000000001</v>
          </cell>
          <cell r="F3">
            <v>0.33126</v>
          </cell>
          <cell r="H3">
            <v>6.2578499999999995E-2</v>
          </cell>
          <cell r="J3">
            <v>1.52921</v>
          </cell>
          <cell r="L3">
            <v>7.9587099999999994E-2</v>
          </cell>
        </row>
        <row r="4">
          <cell r="A4" t="str">
            <v>Suprasil@1.ais</v>
          </cell>
          <cell r="B4">
            <v>4.6792400000000003E-5</v>
          </cell>
          <cell r="D4">
            <v>1.0565800000000001E-3</v>
          </cell>
          <cell r="F4">
            <v>5.6760999999999997E-4</v>
          </cell>
          <cell r="H4">
            <v>3.33691E-6</v>
          </cell>
          <cell r="J4">
            <v>1.6809799999999999E-4</v>
          </cell>
          <cell r="L4">
            <v>2.0319600000000002</v>
          </cell>
        </row>
        <row r="5">
          <cell r="A5" t="str">
            <v>Suprasil@2.ais</v>
          </cell>
          <cell r="B5">
            <v>6.9339100000000002E-5</v>
          </cell>
          <cell r="D5">
            <v>8.7007800000000004E-4</v>
          </cell>
          <cell r="F5">
            <v>2.48485E-4</v>
          </cell>
          <cell r="H5">
            <v>2.6492200000000001E-6</v>
          </cell>
          <cell r="J5">
            <v>1.3649300000000001E-4</v>
          </cell>
          <cell r="L5">
            <v>1.6954400000000001</v>
          </cell>
        </row>
        <row r="6">
          <cell r="A6" t="str">
            <v>Suprasil@3.ais</v>
          </cell>
          <cell r="B6">
            <v>5.6307200000000002E-5</v>
          </cell>
          <cell r="D6">
            <v>5.8101699999999997E-4</v>
          </cell>
          <cell r="F6">
            <v>2.4292500000000001E-4</v>
          </cell>
          <cell r="H6">
            <v>1.83753E-6</v>
          </cell>
          <cell r="J6">
            <v>1.62454E-4</v>
          </cell>
          <cell r="L6">
            <v>1.87595</v>
          </cell>
        </row>
        <row r="7">
          <cell r="A7" t="str">
            <v>519-4-1@4.ais</v>
          </cell>
          <cell r="B7">
            <v>1.8031200000000001E-2</v>
          </cell>
          <cell r="D7">
            <v>0.81106</v>
          </cell>
          <cell r="F7">
            <v>0.47882000000000002</v>
          </cell>
          <cell r="H7">
            <v>5.4846100000000002E-2</v>
          </cell>
          <cell r="J7">
            <v>1.2005600000000001</v>
          </cell>
          <cell r="L7">
            <v>5.94615E-2</v>
          </cell>
        </row>
        <row r="8">
          <cell r="A8" t="str">
            <v>519-4-1@1.ais</v>
          </cell>
          <cell r="B8">
            <v>1.5616700000000001E-2</v>
          </cell>
          <cell r="D8">
            <v>0.77859999999999996</v>
          </cell>
          <cell r="F8">
            <v>0.50824999999999998</v>
          </cell>
          <cell r="H8">
            <v>5.25189E-2</v>
          </cell>
          <cell r="J8">
            <v>1.1657500000000001</v>
          </cell>
          <cell r="L8">
            <v>5.7167799999999998E-2</v>
          </cell>
        </row>
        <row r="9">
          <cell r="A9" t="str">
            <v>519-4-1@2.ais</v>
          </cell>
          <cell r="B9">
            <v>1.49631E-2</v>
          </cell>
          <cell r="D9">
            <v>0.71589000000000003</v>
          </cell>
          <cell r="F9">
            <v>0.46850999999999998</v>
          </cell>
          <cell r="H9">
            <v>5.4628000000000003E-2</v>
          </cell>
          <cell r="J9">
            <v>1.2284299999999999</v>
          </cell>
          <cell r="L9">
            <v>6.2534999999999993E-2</v>
          </cell>
        </row>
        <row r="10">
          <cell r="A10" t="str">
            <v>519-4-1@3.ais</v>
          </cell>
          <cell r="B10">
            <v>1.61625E-2</v>
          </cell>
          <cell r="D10">
            <v>0.84389999999999998</v>
          </cell>
          <cell r="F10">
            <v>0.53422999999999998</v>
          </cell>
          <cell r="H10">
            <v>5.1907399999999999E-2</v>
          </cell>
          <cell r="J10">
            <v>1.0927</v>
          </cell>
          <cell r="L10">
            <v>5.20271E-2</v>
          </cell>
        </row>
        <row r="11">
          <cell r="A11" t="str">
            <v>1833-1@4.ais</v>
          </cell>
          <cell r="B11">
            <v>8.8803500000000002E-4</v>
          </cell>
          <cell r="D11">
            <v>9.1918699999999998</v>
          </cell>
          <cell r="F11">
            <v>1.95787</v>
          </cell>
          <cell r="H11">
            <v>0.18340999999999999</v>
          </cell>
          <cell r="J11">
            <v>0.74995999999999996</v>
          </cell>
          <cell r="L11">
            <v>0.66261999999999999</v>
          </cell>
        </row>
        <row r="12">
          <cell r="A12" t="str">
            <v>1833-1@5.ais</v>
          </cell>
          <cell r="B12">
            <v>7.8472299999999997E-4</v>
          </cell>
          <cell r="D12">
            <v>8.6644699999999997</v>
          </cell>
          <cell r="F12">
            <v>1.8639399999999999</v>
          </cell>
          <cell r="H12">
            <v>0.19120000000000001</v>
          </cell>
          <cell r="J12">
            <v>0.77378999999999998</v>
          </cell>
          <cell r="L12">
            <v>0.69381999999999999</v>
          </cell>
        </row>
        <row r="13">
          <cell r="A13" t="str">
            <v>1833-1@6.ais</v>
          </cell>
          <cell r="B13">
            <v>7.4977799999999999E-4</v>
          </cell>
          <cell r="D13">
            <v>8.0966799999999992</v>
          </cell>
          <cell r="F13">
            <v>1.77258</v>
          </cell>
          <cell r="H13">
            <v>0.18024000000000001</v>
          </cell>
          <cell r="J13">
            <v>0.71733000000000002</v>
          </cell>
          <cell r="L13">
            <v>0.63246000000000002</v>
          </cell>
        </row>
        <row r="14">
          <cell r="A14" t="str">
            <v>SynFo100@7.ais</v>
          </cell>
          <cell r="B14">
            <v>1.21165E-4</v>
          </cell>
          <cell r="D14">
            <v>9.3368900000000003E-4</v>
          </cell>
          <cell r="F14">
            <v>8.9093899999999999E-4</v>
          </cell>
          <cell r="H14">
            <v>1.7830400000000001E-4</v>
          </cell>
          <cell r="J14">
            <v>3.5881200000000002E-4</v>
          </cell>
          <cell r="L14">
            <v>2.2391199999999999E-4</v>
          </cell>
        </row>
        <row r="15">
          <cell r="A15" t="str">
            <v>SynFo100@8.ais</v>
          </cell>
          <cell r="B15">
            <v>5.9355399999999996E-3</v>
          </cell>
          <cell r="D15">
            <v>1.12601E-3</v>
          </cell>
          <cell r="F15">
            <v>6.8153700000000003E-3</v>
          </cell>
          <cell r="H15">
            <v>1.64609E-4</v>
          </cell>
          <cell r="J15">
            <v>7.4627700000000005E-4</v>
          </cell>
          <cell r="L15">
            <v>3.2348499999999998E-4</v>
          </cell>
        </row>
        <row r="16">
          <cell r="A16" t="str">
            <v>SynFo100@9.ais</v>
          </cell>
          <cell r="B16">
            <v>2.8407399999999999E-4</v>
          </cell>
          <cell r="D16">
            <v>9.3181500000000001E-4</v>
          </cell>
          <cell r="F16">
            <v>3.2551799999999999E-3</v>
          </cell>
          <cell r="H16">
            <v>1.5097999999999999E-4</v>
          </cell>
          <cell r="J16">
            <v>2.5263800000000002E-4</v>
          </cell>
          <cell r="L16">
            <v>1.93625E-4</v>
          </cell>
        </row>
        <row r="17">
          <cell r="A17" t="str">
            <v>SynFo68@10.ais</v>
          </cell>
          <cell r="B17">
            <v>3.5176899999999999E-4</v>
          </cell>
          <cell r="D17">
            <v>2.3737799999999998E-3</v>
          </cell>
          <cell r="F17">
            <v>8.7736699999999999E-4</v>
          </cell>
          <cell r="H17">
            <v>2.0690500000000001E-5</v>
          </cell>
          <cell r="J17">
            <v>2.4334899999999999E-4</v>
          </cell>
          <cell r="L17">
            <v>4.2976199999999998E-4</v>
          </cell>
        </row>
        <row r="18">
          <cell r="A18" t="str">
            <v>SynFo68@11.ais</v>
          </cell>
          <cell r="B18">
            <v>2.655E-4</v>
          </cell>
          <cell r="D18">
            <v>2.2923499999999999E-3</v>
          </cell>
          <cell r="F18">
            <v>4.5944200000000001E-4</v>
          </cell>
          <cell r="H18">
            <v>1.8453100000000001E-5</v>
          </cell>
          <cell r="J18">
            <v>2.4807900000000001E-4</v>
          </cell>
          <cell r="L18">
            <v>1.1304E-4</v>
          </cell>
        </row>
        <row r="19">
          <cell r="A19" t="str">
            <v>SynFo68@12.ais</v>
          </cell>
          <cell r="B19">
            <v>2.6111800000000002E-4</v>
          </cell>
          <cell r="D19">
            <v>2.2987200000000002E-3</v>
          </cell>
          <cell r="F19">
            <v>1.51939E-3</v>
          </cell>
          <cell r="H19">
            <v>2.9722100000000001E-5</v>
          </cell>
          <cell r="J19">
            <v>2.34217E-4</v>
          </cell>
          <cell r="L19">
            <v>3.8413199999999997E-4</v>
          </cell>
        </row>
        <row r="20">
          <cell r="A20" t="str">
            <v>KLV-23ol@13.ais</v>
          </cell>
          <cell r="B20">
            <v>1.20867E-3</v>
          </cell>
          <cell r="D20">
            <v>6.16091E-2</v>
          </cell>
          <cell r="F20">
            <v>6.0530500000000001E-2</v>
          </cell>
          <cell r="H20">
            <v>1.52371E-2</v>
          </cell>
          <cell r="J20">
            <v>3.6602500000000002E-4</v>
          </cell>
          <cell r="L20">
            <v>3.4215599999999998E-4</v>
          </cell>
        </row>
        <row r="21">
          <cell r="A21" t="str">
            <v>KLV-23ol@14.ais</v>
          </cell>
          <cell r="B21">
            <v>1.1826300000000001E-3</v>
          </cell>
          <cell r="D21">
            <v>4.6898099999999998E-2</v>
          </cell>
          <cell r="F21">
            <v>5.3711000000000002E-2</v>
          </cell>
          <cell r="H21">
            <v>1.47411E-2</v>
          </cell>
          <cell r="J21">
            <v>3.6916899999999998E-4</v>
          </cell>
          <cell r="L21">
            <v>3.3610299999999998E-4</v>
          </cell>
        </row>
        <row r="22">
          <cell r="A22" t="str">
            <v>KLV-23ol@15.ais</v>
          </cell>
          <cell r="B22">
            <v>1.8202100000000001E-3</v>
          </cell>
          <cell r="D22">
            <v>4.8118300000000003E-2</v>
          </cell>
          <cell r="F22">
            <v>6.2637999999999999E-2</v>
          </cell>
          <cell r="H22">
            <v>1.4762000000000001E-2</v>
          </cell>
          <cell r="J22">
            <v>3.87804E-4</v>
          </cell>
          <cell r="L22">
            <v>2.4184400000000001E-4</v>
          </cell>
        </row>
        <row r="23">
          <cell r="A23" t="str">
            <v>GRR1012ol@16.ais</v>
          </cell>
          <cell r="B23">
            <v>5.3043000000000003E-4</v>
          </cell>
          <cell r="D23">
            <v>4.4844000000000002E-2</v>
          </cell>
          <cell r="F23">
            <v>0.21145</v>
          </cell>
          <cell r="H23">
            <v>1.0829099999999999E-2</v>
          </cell>
          <cell r="J23">
            <v>2.6748800000000002E-4</v>
          </cell>
          <cell r="L23">
            <v>1.77789E-4</v>
          </cell>
        </row>
        <row r="24">
          <cell r="A24" t="str">
            <v>GRR1012ol@17.ais</v>
          </cell>
          <cell r="B24">
            <v>4.6406099999999999E-4</v>
          </cell>
          <cell r="D24">
            <v>4.3415000000000002E-2</v>
          </cell>
          <cell r="F24">
            <v>0.2087</v>
          </cell>
          <cell r="H24">
            <v>1.1139100000000001E-2</v>
          </cell>
          <cell r="J24">
            <v>2.6182899999999999E-4</v>
          </cell>
          <cell r="L24">
            <v>1.59946E-4</v>
          </cell>
        </row>
        <row r="25">
          <cell r="A25" t="str">
            <v>GRR1012ol@18.ais</v>
          </cell>
          <cell r="B25">
            <v>4.21032E-4</v>
          </cell>
          <cell r="D25">
            <v>4.5675199999999999E-2</v>
          </cell>
          <cell r="F25">
            <v>0.21415000000000001</v>
          </cell>
          <cell r="H25">
            <v>1.0844400000000001E-2</v>
          </cell>
          <cell r="J25">
            <v>2.3728599999999999E-4</v>
          </cell>
          <cell r="L25">
            <v>1.7270600000000001E-4</v>
          </cell>
        </row>
        <row r="26">
          <cell r="A26" t="str">
            <v>ROM177@19.ais</v>
          </cell>
          <cell r="B26">
            <v>4.2979299999999998E-4</v>
          </cell>
          <cell r="D26">
            <v>3.76219E-2</v>
          </cell>
          <cell r="F26">
            <v>0.3906</v>
          </cell>
          <cell r="H26">
            <v>2.2836200000000001E-2</v>
          </cell>
          <cell r="J26">
            <v>2.7881299999999999E-4</v>
          </cell>
          <cell r="L26">
            <v>2.0853700000000001E-4</v>
          </cell>
        </row>
        <row r="27">
          <cell r="A27" t="str">
            <v>ROM177@20.ais</v>
          </cell>
          <cell r="B27">
            <v>4.3412000000000002E-4</v>
          </cell>
          <cell r="D27">
            <v>3.5070299999999999E-2</v>
          </cell>
          <cell r="F27">
            <v>0.39237</v>
          </cell>
          <cell r="H27">
            <v>2.34386E-2</v>
          </cell>
          <cell r="J27">
            <v>2.1427300000000001E-4</v>
          </cell>
          <cell r="L27">
            <v>1.17353E-4</v>
          </cell>
        </row>
        <row r="28">
          <cell r="A28" t="str">
            <v>ROM177@21.ais</v>
          </cell>
          <cell r="B28">
            <v>4.08155E-4</v>
          </cell>
          <cell r="D28">
            <v>3.5344500000000001E-2</v>
          </cell>
          <cell r="F28">
            <v>0.39915</v>
          </cell>
          <cell r="H28">
            <v>2.4795399999999999E-2</v>
          </cell>
          <cell r="J28">
            <v>2.6252600000000001E-4</v>
          </cell>
          <cell r="L28">
            <v>1.3133E-4</v>
          </cell>
        </row>
        <row r="29">
          <cell r="A29" t="str">
            <v>ROM250-13ol@22.ais</v>
          </cell>
          <cell r="B29">
            <v>5.2039999999999996E-4</v>
          </cell>
          <cell r="D29">
            <v>6.0055299999999999E-2</v>
          </cell>
          <cell r="F29">
            <v>0.54359999999999997</v>
          </cell>
          <cell r="H29">
            <v>2.86983E-2</v>
          </cell>
          <cell r="J29">
            <v>2.3090299999999999E-4</v>
          </cell>
          <cell r="L29">
            <v>1.62523E-4</v>
          </cell>
        </row>
        <row r="30">
          <cell r="A30" t="str">
            <v>ROM250-13ol@23.ais</v>
          </cell>
          <cell r="B30">
            <v>5.3870700000000003E-4</v>
          </cell>
          <cell r="D30">
            <v>5.4178299999999999E-2</v>
          </cell>
          <cell r="F30">
            <v>0.45945999999999998</v>
          </cell>
          <cell r="H30">
            <v>2.84628E-2</v>
          </cell>
          <cell r="J30">
            <v>2.9539600000000002E-4</v>
          </cell>
          <cell r="L30">
            <v>1.38283E-4</v>
          </cell>
        </row>
        <row r="31">
          <cell r="A31" t="str">
            <v>ROM250-13ol@24.ais</v>
          </cell>
          <cell r="B31">
            <v>4.49319E-4</v>
          </cell>
          <cell r="D31">
            <v>9.4090599999999996E-2</v>
          </cell>
          <cell r="F31">
            <v>0.45149</v>
          </cell>
          <cell r="H31">
            <v>2.0185700000000001E-2</v>
          </cell>
          <cell r="J31">
            <v>2.6824900000000003E-4</v>
          </cell>
          <cell r="L31">
            <v>1.4461899999999999E-4</v>
          </cell>
        </row>
        <row r="32">
          <cell r="A32" t="str">
            <v>suprasil@25.ais</v>
          </cell>
          <cell r="B32">
            <v>5.2101200000000002E-5</v>
          </cell>
          <cell r="D32">
            <v>8.54183E-4</v>
          </cell>
          <cell r="F32">
            <v>3.74862E-4</v>
          </cell>
          <cell r="H32">
            <v>0</v>
          </cell>
          <cell r="J32">
            <v>1.56367E-4</v>
          </cell>
          <cell r="L32">
            <v>1.8128500000000001</v>
          </cell>
        </row>
        <row r="33">
          <cell r="A33" t="str">
            <v>suprasil@26.ais</v>
          </cell>
          <cell r="B33">
            <v>1.33373E-4</v>
          </cell>
          <cell r="D33">
            <v>9.5699999999999995E-4</v>
          </cell>
          <cell r="F33">
            <v>1.93571E-3</v>
          </cell>
          <cell r="H33">
            <v>1.3086000000000001E-6</v>
          </cell>
          <cell r="J33">
            <v>1.3190399999999999E-4</v>
          </cell>
          <cell r="L33">
            <v>1.7304900000000001</v>
          </cell>
        </row>
        <row r="34">
          <cell r="A34" t="str">
            <v>suprasil@27.ais</v>
          </cell>
          <cell r="B34">
            <v>5.4020600000000002E-5</v>
          </cell>
          <cell r="D34">
            <v>1.0311700000000001E-3</v>
          </cell>
          <cell r="F34">
            <v>3.7426199999999999E-4</v>
          </cell>
          <cell r="H34">
            <v>0</v>
          </cell>
          <cell r="J34">
            <v>1.59304E-4</v>
          </cell>
          <cell r="L34">
            <v>1.8551899999999999</v>
          </cell>
        </row>
        <row r="35">
          <cell r="A35" t="str">
            <v>519-4-1@28.ais</v>
          </cell>
          <cell r="B35">
            <v>9.2889800000000005E-3</v>
          </cell>
          <cell r="D35">
            <v>0.45245000000000002</v>
          </cell>
          <cell r="F35">
            <v>0.30364000000000002</v>
          </cell>
          <cell r="H35">
            <v>6.2378999999999997E-2</v>
          </cell>
          <cell r="J35">
            <v>1.6027899999999999</v>
          </cell>
          <cell r="L35">
            <v>8.7893100000000002E-2</v>
          </cell>
        </row>
        <row r="36">
          <cell r="A36" t="str">
            <v>519-4-1@29.ais</v>
          </cell>
          <cell r="B36">
            <v>9.3038600000000006E-3</v>
          </cell>
          <cell r="D36">
            <v>0.45084999999999997</v>
          </cell>
          <cell r="F36">
            <v>0.30586999999999998</v>
          </cell>
          <cell r="H36">
            <v>6.2450699999999998E-2</v>
          </cell>
          <cell r="J36">
            <v>1.6086800000000001</v>
          </cell>
          <cell r="L36">
            <v>8.8223200000000002E-2</v>
          </cell>
        </row>
        <row r="37">
          <cell r="A37" t="str">
            <v>519-4-1@30.ais</v>
          </cell>
          <cell r="B37">
            <v>9.1574099999999995E-3</v>
          </cell>
          <cell r="D37">
            <v>0.44378000000000001</v>
          </cell>
          <cell r="F37">
            <v>0.30234</v>
          </cell>
          <cell r="H37">
            <v>6.2747899999999995E-2</v>
          </cell>
          <cell r="J37">
            <v>1.6051200000000001</v>
          </cell>
          <cell r="L37">
            <v>8.5971599999999995E-2</v>
          </cell>
        </row>
        <row r="38">
          <cell r="A38" t="str">
            <v>India_En@31.ais</v>
          </cell>
          <cell r="B38">
            <v>3.3222300000000003E-2</v>
          </cell>
          <cell r="D38">
            <v>6.1094700000000002E-2</v>
          </cell>
          <cell r="F38">
            <v>6.2705499999999997E-3</v>
          </cell>
          <cell r="H38">
            <v>7.7104799999999996E-3</v>
          </cell>
          <cell r="J38">
            <v>2.35344E-2</v>
          </cell>
          <cell r="L38">
            <v>7.4805700000000003E-2</v>
          </cell>
        </row>
        <row r="39">
          <cell r="A39" t="str">
            <v>India_En@32.ais</v>
          </cell>
          <cell r="B39">
            <v>1.2432800000000001E-2</v>
          </cell>
          <cell r="D39">
            <v>6.3052300000000006E-2</v>
          </cell>
          <cell r="F39">
            <v>1.6302799999999999E-2</v>
          </cell>
          <cell r="H39">
            <v>1.18494E-2</v>
          </cell>
          <cell r="J39">
            <v>1.3880999999999999E-2</v>
          </cell>
          <cell r="L39">
            <v>1.6669799999999999E-2</v>
          </cell>
        </row>
        <row r="40">
          <cell r="A40" t="str">
            <v>ROM273-opx@33.ais</v>
          </cell>
          <cell r="B40">
            <v>4.5212600000000001E-4</v>
          </cell>
          <cell r="D40">
            <v>6.5208600000000005E-2</v>
          </cell>
          <cell r="F40">
            <v>9.2520099999999994E-2</v>
          </cell>
          <cell r="H40">
            <v>1.9977100000000002E-3</v>
          </cell>
          <cell r="J40">
            <v>2.1215399999999999E-4</v>
          </cell>
          <cell r="L40">
            <v>1.45458E-4</v>
          </cell>
        </row>
        <row r="41">
          <cell r="A41" t="str">
            <v>ROM273-opx@34.ais</v>
          </cell>
          <cell r="B41">
            <v>4.6714400000000001E-4</v>
          </cell>
          <cell r="D41">
            <v>6.45091E-2</v>
          </cell>
          <cell r="F41">
            <v>9.1195600000000002E-2</v>
          </cell>
          <cell r="H41">
            <v>2.0828800000000001E-3</v>
          </cell>
          <cell r="J41">
            <v>2.2210900000000001E-4</v>
          </cell>
          <cell r="L41">
            <v>1.4598200000000001E-4</v>
          </cell>
        </row>
        <row r="42">
          <cell r="A42" t="str">
            <v>ROM273-opx@35.ais</v>
          </cell>
          <cell r="B42">
            <v>4.2234599999999998E-4</v>
          </cell>
          <cell r="D42">
            <v>6.6278799999999999E-2</v>
          </cell>
          <cell r="F42">
            <v>9.3034599999999995E-2</v>
          </cell>
          <cell r="H42">
            <v>2.0513900000000002E-3</v>
          </cell>
          <cell r="J42">
            <v>2.10869E-4</v>
          </cell>
          <cell r="L42">
            <v>1.36694E-4</v>
          </cell>
        </row>
        <row r="43">
          <cell r="A43" t="str">
            <v>KBH-1opx@36.ais</v>
          </cell>
          <cell r="B43">
            <v>6.9012599999999997E-5</v>
          </cell>
          <cell r="D43">
            <v>5.3193699999999997E-2</v>
          </cell>
          <cell r="F43">
            <v>3.4814299999999999E-2</v>
          </cell>
          <cell r="H43">
            <v>1.02524E-3</v>
          </cell>
          <cell r="J43">
            <v>1.9314199999999999E-4</v>
          </cell>
          <cell r="L43">
            <v>1.3032899999999999E-4</v>
          </cell>
        </row>
        <row r="44">
          <cell r="A44" t="str">
            <v>KBH-1opx@37.ais</v>
          </cell>
          <cell r="B44">
            <v>6.5146400000000004E-5</v>
          </cell>
          <cell r="D44">
            <v>5.1585100000000002E-2</v>
          </cell>
          <cell r="F44">
            <v>3.4212800000000002E-2</v>
          </cell>
          <cell r="H44">
            <v>1.0748699999999999E-3</v>
          </cell>
          <cell r="J44">
            <v>1.9688999999999999E-4</v>
          </cell>
          <cell r="L44">
            <v>1.2875000000000001E-4</v>
          </cell>
        </row>
        <row r="45">
          <cell r="A45" t="str">
            <v>KBH-1opx@38.ais</v>
          </cell>
          <cell r="B45">
            <v>7.2566300000000004E-5</v>
          </cell>
          <cell r="D45">
            <v>5.2217E-2</v>
          </cell>
          <cell r="F45">
            <v>3.4880500000000002E-2</v>
          </cell>
          <cell r="H45">
            <v>1.1422100000000001E-3</v>
          </cell>
          <cell r="J45">
            <v>1.6528100000000001E-4</v>
          </cell>
          <cell r="L45">
            <v>1.16415E-4</v>
          </cell>
        </row>
        <row r="46">
          <cell r="A46" t="str">
            <v>CM58ol@39.ais</v>
          </cell>
          <cell r="B46">
            <v>7.3946899999999995E-5</v>
          </cell>
          <cell r="D46">
            <v>6.46139E-3</v>
          </cell>
          <cell r="F46">
            <v>1.9958699999999999E-2</v>
          </cell>
          <cell r="H46">
            <v>6.6423199999999995E-4</v>
          </cell>
          <cell r="J46">
            <v>1.5355999999999999E-4</v>
          </cell>
          <cell r="L46">
            <v>9.8053699999999999E-5</v>
          </cell>
        </row>
        <row r="47">
          <cell r="A47" t="str">
            <v>CM58ol@40.ais</v>
          </cell>
          <cell r="B47">
            <v>5.7760399999999997E-5</v>
          </cell>
          <cell r="D47">
            <v>6.1694799999999998E-3</v>
          </cell>
          <cell r="F47">
            <v>1.9678399999999999E-2</v>
          </cell>
          <cell r="H47">
            <v>7.1125699999999997E-4</v>
          </cell>
          <cell r="J47">
            <v>1.9086799999999999E-4</v>
          </cell>
          <cell r="L47">
            <v>1.14066E-4</v>
          </cell>
        </row>
        <row r="48">
          <cell r="A48" t="str">
            <v>CM58ol@41.ais</v>
          </cell>
          <cell r="B48">
            <v>5.8981199999999997E-5</v>
          </cell>
          <cell r="D48">
            <v>5.8555400000000002E-3</v>
          </cell>
          <cell r="F48">
            <v>1.8806099999999999E-2</v>
          </cell>
          <cell r="H48">
            <v>6.8453800000000005E-4</v>
          </cell>
          <cell r="J48">
            <v>1.8175099999999999E-4</v>
          </cell>
          <cell r="L48">
            <v>1.2052700000000001E-4</v>
          </cell>
        </row>
        <row r="49">
          <cell r="A49" t="str">
            <v>CM58cpx@42.ais</v>
          </cell>
          <cell r="B49">
            <v>1.0161400000000001E-4</v>
          </cell>
          <cell r="D49">
            <v>1.3155699999999999E-2</v>
          </cell>
          <cell r="F49">
            <v>5.6467999999999997E-2</v>
          </cell>
          <cell r="H49">
            <v>1.7879899999999999E-3</v>
          </cell>
          <cell r="J49">
            <v>2.1390800000000001E-4</v>
          </cell>
          <cell r="L49">
            <v>1.4155400000000001E-4</v>
          </cell>
        </row>
        <row r="50">
          <cell r="A50" t="str">
            <v>CM58cpx@43.ais</v>
          </cell>
          <cell r="B50">
            <v>8.2970200000000001E-5</v>
          </cell>
          <cell r="D50">
            <v>1.19823E-2</v>
          </cell>
          <cell r="F50">
            <v>5.2149800000000003E-2</v>
          </cell>
          <cell r="H50">
            <v>1.71283E-3</v>
          </cell>
          <cell r="J50">
            <v>1.95634E-4</v>
          </cell>
          <cell r="L50">
            <v>1.7746E-4</v>
          </cell>
        </row>
        <row r="51">
          <cell r="A51" t="str">
            <v>CM58cpx@44.ais</v>
          </cell>
          <cell r="B51">
            <v>1.09366E-4</v>
          </cell>
          <cell r="D51">
            <v>1.24317E-2</v>
          </cell>
          <cell r="F51">
            <v>5.5370299999999997E-2</v>
          </cell>
          <cell r="H51">
            <v>1.7122699999999999E-3</v>
          </cell>
          <cell r="J51">
            <v>1.76606E-4</v>
          </cell>
          <cell r="L51">
            <v>1.48961E-4</v>
          </cell>
        </row>
        <row r="52">
          <cell r="A52" t="str">
            <v>PMR-53heat-cpx@45.ais</v>
          </cell>
          <cell r="B52">
            <v>1.4993599999999999E-3</v>
          </cell>
          <cell r="D52">
            <v>1.1757200000000001E-3</v>
          </cell>
          <cell r="F52">
            <v>0.14360000000000001</v>
          </cell>
          <cell r="H52">
            <v>3.6735000000000001E-3</v>
          </cell>
          <cell r="J52">
            <v>3.0795600000000002E-4</v>
          </cell>
          <cell r="L52">
            <v>1.8473400000000001E-4</v>
          </cell>
        </row>
        <row r="53">
          <cell r="A53" t="str">
            <v>PMR-53heat-cpx@46.ais</v>
          </cell>
          <cell r="B53">
            <v>1.4833400000000001E-3</v>
          </cell>
          <cell r="D53">
            <v>1.18234E-3</v>
          </cell>
          <cell r="F53">
            <v>0.14688000000000001</v>
          </cell>
          <cell r="H53">
            <v>3.5820499999999998E-3</v>
          </cell>
          <cell r="J53">
            <v>2.9532199999999999E-4</v>
          </cell>
          <cell r="L53">
            <v>1.83611E-4</v>
          </cell>
        </row>
        <row r="54">
          <cell r="A54" t="str">
            <v>PMR-53heat-cpx@47.ais</v>
          </cell>
          <cell r="B54">
            <v>1.4416399999999999E-3</v>
          </cell>
          <cell r="D54">
            <v>1.1590999999999999E-3</v>
          </cell>
          <cell r="F54">
            <v>0.14033000000000001</v>
          </cell>
          <cell r="H54">
            <v>3.70909E-3</v>
          </cell>
          <cell r="J54">
            <v>3.3292E-4</v>
          </cell>
          <cell r="L54">
            <v>1.9078000000000001E-4</v>
          </cell>
        </row>
        <row r="55">
          <cell r="A55" t="str">
            <v>PMR-53cpx@48.ais</v>
          </cell>
          <cell r="B55">
            <v>1.3433099999999999E-3</v>
          </cell>
          <cell r="D55">
            <v>5.54691E-2</v>
          </cell>
          <cell r="F55">
            <v>0.14685000000000001</v>
          </cell>
          <cell r="H55">
            <v>3.8079699999999999E-3</v>
          </cell>
          <cell r="J55">
            <v>3.0057700000000001E-4</v>
          </cell>
          <cell r="L55">
            <v>1.8203800000000001E-4</v>
          </cell>
        </row>
        <row r="56">
          <cell r="A56" t="str">
            <v>PMR-53cpx@49.ais</v>
          </cell>
          <cell r="B56">
            <v>1.47222E-3</v>
          </cell>
          <cell r="D56">
            <v>5.5636100000000001E-2</v>
          </cell>
          <cell r="F56">
            <v>0.14718000000000001</v>
          </cell>
          <cell r="H56">
            <v>3.8482E-3</v>
          </cell>
          <cell r="J56">
            <v>2.8682000000000002E-4</v>
          </cell>
          <cell r="L56">
            <v>1.49729E-4</v>
          </cell>
        </row>
        <row r="57">
          <cell r="A57" t="str">
            <v>PMR-53cpx@50.ais</v>
          </cell>
          <cell r="B57">
            <v>1.4754E-3</v>
          </cell>
          <cell r="D57">
            <v>5.7709900000000001E-2</v>
          </cell>
          <cell r="F57">
            <v>0.15137</v>
          </cell>
          <cell r="H57">
            <v>3.79876E-3</v>
          </cell>
          <cell r="J57">
            <v>2.5812799999999999E-4</v>
          </cell>
          <cell r="L57">
            <v>1.4994699999999999E-4</v>
          </cell>
        </row>
        <row r="58">
          <cell r="A58" t="str">
            <v>ROM271-10cpx@51.ais</v>
          </cell>
          <cell r="B58">
            <v>1.9297699999999999E-4</v>
          </cell>
          <cell r="D58">
            <v>2.27774E-2</v>
          </cell>
          <cell r="F58">
            <v>7.6691099999999998E-2</v>
          </cell>
          <cell r="H58">
            <v>3.1989200000000001E-3</v>
          </cell>
          <cell r="J58">
            <v>1.8178000000000001E-4</v>
          </cell>
          <cell r="L58">
            <v>1.36561E-4</v>
          </cell>
        </row>
        <row r="59">
          <cell r="A59" t="str">
            <v>ROM271-10cpx@52.ais</v>
          </cell>
          <cell r="B59">
            <v>1.7566899999999999E-4</v>
          </cell>
          <cell r="D59">
            <v>2.1321099999999999E-2</v>
          </cell>
          <cell r="F59">
            <v>7.2524699999999998E-2</v>
          </cell>
          <cell r="H59">
            <v>3.1752E-3</v>
          </cell>
          <cell r="J59">
            <v>1.7849700000000001E-4</v>
          </cell>
          <cell r="L59">
            <v>1.1491E-4</v>
          </cell>
        </row>
        <row r="60">
          <cell r="A60" t="str">
            <v>ROM271-10cpx@53.ais</v>
          </cell>
          <cell r="B60">
            <v>1.5857999999999999E-4</v>
          </cell>
          <cell r="D60">
            <v>2.1915199999999999E-2</v>
          </cell>
          <cell r="F60">
            <v>7.5502399999999997E-2</v>
          </cell>
          <cell r="H60">
            <v>3.2951399999999998E-3</v>
          </cell>
          <cell r="J60">
            <v>1.6649199999999999E-4</v>
          </cell>
          <cell r="L60">
            <v>1.2539499999999999E-4</v>
          </cell>
        </row>
        <row r="61">
          <cell r="A61" t="str">
            <v>ROM271-16cpx@54.ais</v>
          </cell>
          <cell r="B61">
            <v>1.0079100000000001E-3</v>
          </cell>
          <cell r="D61">
            <v>6.2916700000000006E-2</v>
          </cell>
          <cell r="F61">
            <v>0.12033000000000001</v>
          </cell>
          <cell r="H61">
            <v>5.1259299999999999E-3</v>
          </cell>
          <cell r="J61">
            <v>2.9391600000000002E-4</v>
          </cell>
          <cell r="L61">
            <v>1.71528E-4</v>
          </cell>
        </row>
        <row r="62">
          <cell r="A62" t="str">
            <v>ROM271-16cpx@55.ais</v>
          </cell>
          <cell r="B62">
            <v>1.0719600000000001E-3</v>
          </cell>
          <cell r="D62">
            <v>6.4742400000000005E-2</v>
          </cell>
          <cell r="F62">
            <v>0.12488</v>
          </cell>
          <cell r="H62">
            <v>4.9462400000000002E-3</v>
          </cell>
          <cell r="J62">
            <v>2.8929599999999998E-4</v>
          </cell>
          <cell r="L62">
            <v>1.52664E-4</v>
          </cell>
        </row>
        <row r="63">
          <cell r="A63" t="str">
            <v>ROM271-16cpx@56.ais</v>
          </cell>
          <cell r="B63">
            <v>1.0627499999999999E-3</v>
          </cell>
          <cell r="D63">
            <v>6.4906800000000001E-2</v>
          </cell>
          <cell r="F63">
            <v>0.12397</v>
          </cell>
          <cell r="H63">
            <v>5.2929800000000001E-3</v>
          </cell>
          <cell r="J63">
            <v>3.2437500000000001E-4</v>
          </cell>
          <cell r="L63">
            <v>1.8489799999999999E-4</v>
          </cell>
        </row>
        <row r="64">
          <cell r="A64" t="str">
            <v>ROM271-21cpx@57.ais</v>
          </cell>
          <cell r="B64">
            <v>1.0848399999999999E-3</v>
          </cell>
          <cell r="D64">
            <v>6.9132899999999997E-2</v>
          </cell>
          <cell r="F64">
            <v>0.11772000000000001</v>
          </cell>
          <cell r="H64">
            <v>5.1702199999999997E-3</v>
          </cell>
          <cell r="J64">
            <v>3.2487500000000002E-4</v>
          </cell>
          <cell r="L64">
            <v>1.6654699999999999E-4</v>
          </cell>
        </row>
        <row r="65">
          <cell r="A65" t="str">
            <v>ROM271-21cpx@58.ais</v>
          </cell>
          <cell r="B65">
            <v>1.0103600000000001E-3</v>
          </cell>
          <cell r="D65">
            <v>6.3578099999999999E-2</v>
          </cell>
          <cell r="F65">
            <v>0.11670999999999999</v>
          </cell>
          <cell r="H65">
            <v>5.1397400000000003E-3</v>
          </cell>
          <cell r="J65">
            <v>3.1939700000000002E-4</v>
          </cell>
          <cell r="L65">
            <v>1.49596E-4</v>
          </cell>
        </row>
        <row r="66">
          <cell r="A66" t="str">
            <v>ROM271-21cpx@59.ais</v>
          </cell>
          <cell r="B66">
            <v>9.8280000000000004E-4</v>
          </cell>
          <cell r="D66">
            <v>6.3393699999999997E-2</v>
          </cell>
          <cell r="F66">
            <v>0.11766</v>
          </cell>
          <cell r="H66">
            <v>5.3688099999999999E-3</v>
          </cell>
          <cell r="J66">
            <v>2.7517900000000002E-4</v>
          </cell>
          <cell r="L66">
            <v>1.55938E-4</v>
          </cell>
        </row>
        <row r="67">
          <cell r="A67" t="str">
            <v>CM68cpx@60.ais</v>
          </cell>
          <cell r="B67">
            <v>1.10371E-4</v>
          </cell>
          <cell r="D67">
            <v>1.57822E-2</v>
          </cell>
          <cell r="F67">
            <v>6.7356899999999997E-2</v>
          </cell>
          <cell r="H67">
            <v>2.0268E-3</v>
          </cell>
          <cell r="J67">
            <v>1.8600100000000001E-4</v>
          </cell>
          <cell r="L67">
            <v>1.4253399999999999E-4</v>
          </cell>
        </row>
        <row r="68">
          <cell r="A68" t="str">
            <v>CM68cpx@61.ais</v>
          </cell>
          <cell r="B68">
            <v>8.9002499999999994E-5</v>
          </cell>
          <cell r="D68">
            <v>1.52824E-2</v>
          </cell>
          <cell r="F68">
            <v>6.3528799999999996E-2</v>
          </cell>
          <cell r="H68">
            <v>1.9880900000000001E-3</v>
          </cell>
          <cell r="J68">
            <v>1.9434300000000001E-4</v>
          </cell>
          <cell r="L68">
            <v>1.2413999999999999E-4</v>
          </cell>
        </row>
        <row r="69">
          <cell r="A69" t="str">
            <v>CM68cpx@62.ais</v>
          </cell>
          <cell r="B69">
            <v>1.4249299999999999E-4</v>
          </cell>
          <cell r="D69">
            <v>1.5044E-2</v>
          </cell>
          <cell r="F69">
            <v>6.8616700000000003E-2</v>
          </cell>
          <cell r="H69">
            <v>1.99555E-3</v>
          </cell>
          <cell r="J69">
            <v>1.7785300000000001E-4</v>
          </cell>
          <cell r="L69">
            <v>1.6965400000000001E-4</v>
          </cell>
        </row>
        <row r="70">
          <cell r="A70" t="str">
            <v>suprasil@63.ais</v>
          </cell>
          <cell r="B70">
            <v>2.2490800000000002E-5</v>
          </cell>
          <cell r="D70">
            <v>8.5568600000000003E-4</v>
          </cell>
          <cell r="F70">
            <v>3.4923000000000002E-4</v>
          </cell>
          <cell r="H70">
            <v>0</v>
          </cell>
          <cell r="J70">
            <v>9.2875900000000003E-5</v>
          </cell>
          <cell r="L70">
            <v>1.04521</v>
          </cell>
        </row>
        <row r="71">
          <cell r="A71" t="str">
            <v>suprasil@64.ais</v>
          </cell>
          <cell r="B71">
            <v>4.47175E-5</v>
          </cell>
          <cell r="D71">
            <v>1.10377E-3</v>
          </cell>
          <cell r="F71">
            <v>3.9818500000000001E-4</v>
          </cell>
          <cell r="H71">
            <v>1.27269E-6</v>
          </cell>
          <cell r="J71">
            <v>9.1186800000000006E-5</v>
          </cell>
          <cell r="L71">
            <v>1.3952500000000001</v>
          </cell>
        </row>
        <row r="134">
          <cell r="A134" t="str">
            <v>Suprasil@126.ais</v>
          </cell>
          <cell r="B134">
            <v>1.3721E-5</v>
          </cell>
          <cell r="D134">
            <v>6.4395999999999995E-4</v>
          </cell>
          <cell r="F134">
            <v>1.8077999999999999E-4</v>
          </cell>
          <cell r="H134">
            <v>0</v>
          </cell>
          <cell r="J134">
            <v>1.41679E-4</v>
          </cell>
          <cell r="L134">
            <v>2.1683599999999998</v>
          </cell>
        </row>
        <row r="135">
          <cell r="A135" t="str">
            <v>Herasil@127.ais</v>
          </cell>
          <cell r="B135">
            <v>1.00265E-5</v>
          </cell>
          <cell r="D135">
            <v>1.3188200000000001E-2</v>
          </cell>
          <cell r="F135">
            <v>1.0945799999999999E-4</v>
          </cell>
          <cell r="H135">
            <v>0</v>
          </cell>
          <cell r="J135">
            <v>1.2912700000000001E-4</v>
          </cell>
          <cell r="L135">
            <v>5.5739400000000001E-4</v>
          </cell>
        </row>
        <row r="136">
          <cell r="A136" t="str">
            <v>Herasil@128.ais</v>
          </cell>
          <cell r="B136">
            <v>1.32077E-4</v>
          </cell>
          <cell r="D136">
            <v>1.32154E-2</v>
          </cell>
          <cell r="F136">
            <v>1.34654E-3</v>
          </cell>
          <cell r="H136">
            <v>1.15807E-6</v>
          </cell>
          <cell r="J136">
            <v>1.4758600000000001E-4</v>
          </cell>
          <cell r="L136">
            <v>5.0030199999999999E-4</v>
          </cell>
        </row>
        <row r="137">
          <cell r="A137" t="str">
            <v>519-4-1@129.ais</v>
          </cell>
          <cell r="B137">
            <v>1.1776699999999999E-2</v>
          </cell>
          <cell r="D137">
            <v>0.51114000000000004</v>
          </cell>
          <cell r="F137">
            <v>0.32334000000000002</v>
          </cell>
          <cell r="H137">
            <v>5.9582299999999998E-2</v>
          </cell>
          <cell r="J137">
            <v>1.3443099999999999</v>
          </cell>
          <cell r="L137">
            <v>6.3467200000000001E-2</v>
          </cell>
        </row>
        <row r="138">
          <cell r="A138" t="str">
            <v>519-4-1@130.ais</v>
          </cell>
          <cell r="B138">
            <v>1.18365E-2</v>
          </cell>
          <cell r="D138">
            <v>0.49741999999999997</v>
          </cell>
          <cell r="F138">
            <v>0.32028000000000001</v>
          </cell>
          <cell r="H138">
            <v>5.8435399999999998E-2</v>
          </cell>
          <cell r="J138">
            <v>1.3383799999999999</v>
          </cell>
          <cell r="L138">
            <v>6.3761600000000002E-2</v>
          </cell>
        </row>
        <row r="139">
          <cell r="A139" t="str">
            <v>1833-1@131.ais</v>
          </cell>
          <cell r="B139">
            <v>5.3974199999999996E-4</v>
          </cell>
          <cell r="D139">
            <v>6.2008400000000004</v>
          </cell>
          <cell r="F139">
            <v>1.34798</v>
          </cell>
          <cell r="H139">
            <v>0.2424</v>
          </cell>
          <cell r="J139">
            <v>1.1218399999999999</v>
          </cell>
          <cell r="L139">
            <v>1.02623</v>
          </cell>
        </row>
        <row r="140">
          <cell r="A140" t="str">
            <v>1833-1@132.ais</v>
          </cell>
          <cell r="B140">
            <v>6.9878300000000002E-4</v>
          </cell>
          <cell r="D140">
            <v>6.1186400000000001</v>
          </cell>
          <cell r="F140">
            <v>1.29314</v>
          </cell>
          <cell r="H140">
            <v>0.23574000000000001</v>
          </cell>
          <cell r="J140">
            <v>1.0437799999999999</v>
          </cell>
          <cell r="L140">
            <v>0.91564000000000001</v>
          </cell>
        </row>
        <row r="141">
          <cell r="A141" t="str">
            <v>ROM177@133.ais</v>
          </cell>
          <cell r="B141">
            <v>2.32158E-4</v>
          </cell>
          <cell r="D141">
            <v>2.71665E-2</v>
          </cell>
          <cell r="F141">
            <v>0.29622999999999999</v>
          </cell>
          <cell r="H141">
            <v>2.64484E-2</v>
          </cell>
          <cell r="J141">
            <v>2.1171100000000001E-4</v>
          </cell>
          <cell r="L141">
            <v>1.01693E-4</v>
          </cell>
        </row>
        <row r="142">
          <cell r="A142" t="str">
            <v>ROM177@134.ais</v>
          </cell>
          <cell r="B142">
            <v>2.46281E-4</v>
          </cell>
          <cell r="D142">
            <v>2.6051499999999998E-2</v>
          </cell>
          <cell r="F142">
            <v>0.28805999999999998</v>
          </cell>
          <cell r="H142">
            <v>2.63019E-2</v>
          </cell>
          <cell r="J142">
            <v>1.4724000000000001E-4</v>
          </cell>
          <cell r="L142">
            <v>8.4675700000000007E-5</v>
          </cell>
        </row>
        <row r="143">
          <cell r="A143" t="str">
            <v>CM58ol@135.ais</v>
          </cell>
          <cell r="B143">
            <v>4.9852399999999997E-5</v>
          </cell>
          <cell r="D143">
            <v>6.6240800000000001E-3</v>
          </cell>
          <cell r="F143">
            <v>1.9308499999999999E-2</v>
          </cell>
          <cell r="H143">
            <v>6.7761199999999996E-4</v>
          </cell>
          <cell r="J143">
            <v>1.4899499999999999E-4</v>
          </cell>
          <cell r="L143">
            <v>5.8264599999999998E-5</v>
          </cell>
        </row>
        <row r="144">
          <cell r="A144" t="str">
            <v>CM58ol@136.ais</v>
          </cell>
          <cell r="B144">
            <v>3.1534400000000001E-5</v>
          </cell>
          <cell r="D144">
            <v>6.2302199999999999E-3</v>
          </cell>
          <cell r="F144">
            <v>1.7378299999999999E-2</v>
          </cell>
          <cell r="H144">
            <v>7.4586300000000004E-4</v>
          </cell>
          <cell r="J144">
            <v>1.7011000000000001E-4</v>
          </cell>
          <cell r="L144">
            <v>7.4785999999999999E-5</v>
          </cell>
        </row>
        <row r="145">
          <cell r="A145" t="str">
            <v>ROM273opx@137.ais</v>
          </cell>
          <cell r="B145">
            <v>4.3154700000000001E-4</v>
          </cell>
          <cell r="D145">
            <v>5.9167900000000002E-2</v>
          </cell>
          <cell r="F145">
            <v>9.1775399999999993E-2</v>
          </cell>
          <cell r="H145">
            <v>2.1840700000000002E-3</v>
          </cell>
          <cell r="J145">
            <v>2.1257200000000001E-4</v>
          </cell>
          <cell r="L145">
            <v>7.2043499999999996E-5</v>
          </cell>
        </row>
        <row r="146">
          <cell r="A146" t="str">
            <v>ROM273opx@138.ais</v>
          </cell>
          <cell r="B146">
            <v>4.7950999999999999E-4</v>
          </cell>
          <cell r="D146">
            <v>5.8741000000000002E-2</v>
          </cell>
          <cell r="F146">
            <v>9.3321899999999999E-2</v>
          </cell>
          <cell r="H146">
            <v>2.1372299999999999E-3</v>
          </cell>
          <cell r="J146">
            <v>2.2402000000000001E-4</v>
          </cell>
          <cell r="L146">
            <v>6.8106899999999997E-5</v>
          </cell>
        </row>
        <row r="147">
          <cell r="A147" t="str">
            <v>KBH1opx@139.ais</v>
          </cell>
          <cell r="B147">
            <v>3.7345699999999997E-5</v>
          </cell>
          <cell r="D147">
            <v>5.5808999999999997E-2</v>
          </cell>
          <cell r="F147">
            <v>3.5170899999999998E-2</v>
          </cell>
          <cell r="H147">
            <v>1.0803099999999999E-3</v>
          </cell>
          <cell r="J147">
            <v>1.4501999999999999E-4</v>
          </cell>
          <cell r="L147">
            <v>5.4542200000000001E-5</v>
          </cell>
        </row>
        <row r="148">
          <cell r="A148" t="str">
            <v>KBH1opx@140.ais</v>
          </cell>
          <cell r="B148">
            <v>5.3019400000000003E-5</v>
          </cell>
          <cell r="D148">
            <v>6.4462099999999994E-2</v>
          </cell>
          <cell r="F148">
            <v>3.9153E-2</v>
          </cell>
          <cell r="H148">
            <v>1.05478E-3</v>
          </cell>
          <cell r="J148">
            <v>1.4396400000000001E-4</v>
          </cell>
          <cell r="L148">
            <v>6.9047200000000005E-5</v>
          </cell>
        </row>
        <row r="149">
          <cell r="A149" t="str">
            <v>ROM271-16cpx@141.ais</v>
          </cell>
          <cell r="B149">
            <v>1.22729E-3</v>
          </cell>
          <cell r="D149">
            <v>7.6400599999999999E-2</v>
          </cell>
          <cell r="F149">
            <v>0.13533000000000001</v>
          </cell>
          <cell r="H149">
            <v>5.24086E-3</v>
          </cell>
          <cell r="J149">
            <v>2.8166500000000001E-4</v>
          </cell>
          <cell r="L149">
            <v>1.04246E-4</v>
          </cell>
        </row>
        <row r="150">
          <cell r="A150" t="str">
            <v>ROM271-16cpx@142.ais</v>
          </cell>
          <cell r="B150">
            <v>1.1868899999999999E-3</v>
          </cell>
          <cell r="D150">
            <v>7.7508199999999999E-2</v>
          </cell>
          <cell r="F150">
            <v>0.13730000000000001</v>
          </cell>
          <cell r="H150">
            <v>5.2210399999999997E-3</v>
          </cell>
          <cell r="J150">
            <v>2.7050300000000001E-4</v>
          </cell>
          <cell r="L150">
            <v>8.9913200000000005E-5</v>
          </cell>
        </row>
        <row r="151">
          <cell r="A151" t="str">
            <v>ROM271-10cpx@143.ais</v>
          </cell>
          <cell r="B151">
            <v>1.2724200000000001E-4</v>
          </cell>
          <cell r="D151">
            <v>2.38751E-2</v>
          </cell>
          <cell r="F151">
            <v>8.2312499999999997E-2</v>
          </cell>
          <cell r="H151">
            <v>3.3575499999999999E-3</v>
          </cell>
          <cell r="J151">
            <v>1.6035100000000001E-4</v>
          </cell>
          <cell r="L151">
            <v>7.0703899999999999E-5</v>
          </cell>
        </row>
        <row r="152">
          <cell r="A152" t="str">
            <v>ROM271-10cpx@144.ais</v>
          </cell>
          <cell r="B152">
            <v>1.38319E-4</v>
          </cell>
          <cell r="D152">
            <v>2.4112600000000001E-2</v>
          </cell>
          <cell r="F152">
            <v>8.2671900000000006E-2</v>
          </cell>
          <cell r="H152">
            <v>3.34243E-3</v>
          </cell>
          <cell r="J152">
            <v>1.5762999999999999E-4</v>
          </cell>
          <cell r="L152">
            <v>7.3258799999999997E-5</v>
          </cell>
        </row>
        <row r="153">
          <cell r="A153" t="str">
            <v>KBH-1opx@145.ais</v>
          </cell>
          <cell r="B153">
            <v>6.6313499999999995E-5</v>
          </cell>
          <cell r="D153">
            <v>5.1316899999999999E-2</v>
          </cell>
          <cell r="F153">
            <v>3.6770200000000003E-2</v>
          </cell>
          <cell r="H153">
            <v>1.0917800000000001E-3</v>
          </cell>
          <cell r="J153">
            <v>1.8524700000000001E-4</v>
          </cell>
          <cell r="L153">
            <v>6.3389499999999993E-5</v>
          </cell>
        </row>
        <row r="154">
          <cell r="A154" t="str">
            <v>KBH-1opx@146.ais</v>
          </cell>
          <cell r="B154">
            <v>4.4146700000000002E-5</v>
          </cell>
          <cell r="D154">
            <v>5.3209300000000001E-2</v>
          </cell>
          <cell r="F154">
            <v>3.6462500000000002E-2</v>
          </cell>
          <cell r="H154">
            <v>1.0945900000000001E-3</v>
          </cell>
          <cell r="J154">
            <v>1.89982E-4</v>
          </cell>
          <cell r="L154">
            <v>5.88281E-5</v>
          </cell>
        </row>
        <row r="155">
          <cell r="A155" t="str">
            <v>synFo100@147.ais</v>
          </cell>
          <cell r="B155">
            <v>3.6189200000000002E-5</v>
          </cell>
          <cell r="D155">
            <v>4.9428799999999995E-4</v>
          </cell>
          <cell r="F155">
            <v>2.6456500000000003E-4</v>
          </cell>
          <cell r="H155">
            <v>1.74943E-4</v>
          </cell>
          <cell r="J155">
            <v>2.2914699999999999E-4</v>
          </cell>
          <cell r="L155">
            <v>1.12151E-4</v>
          </cell>
        </row>
      </sheetData>
      <sheetData sheetId="4"/>
      <sheetData sheetId="5">
        <row r="8">
          <cell r="J8">
            <v>1.06891E-4</v>
          </cell>
        </row>
      </sheetData>
      <sheetData sheetId="6"/>
      <sheetData sheetId="7">
        <row r="2">
          <cell r="A2" t="str">
            <v>suprasil@1.ais</v>
          </cell>
          <cell r="B2">
            <v>5.3445500000000002E-5</v>
          </cell>
          <cell r="D2">
            <v>6.85058E-4</v>
          </cell>
          <cell r="F2">
            <v>2.4586600000000002E-4</v>
          </cell>
          <cell r="H2">
            <v>8.1010299999999996E-7</v>
          </cell>
          <cell r="J2">
            <v>2.1004199999999999E-4</v>
          </cell>
          <cell r="L2">
            <v>2.41771</v>
          </cell>
        </row>
        <row r="3">
          <cell r="A3" t="str">
            <v>suprasil@2.ais</v>
          </cell>
          <cell r="B3">
            <v>9.0363600000000003E-5</v>
          </cell>
          <cell r="D3">
            <v>6.5023000000000001E-4</v>
          </cell>
          <cell r="F3">
            <v>2.8112500000000002E-4</v>
          </cell>
          <cell r="H3">
            <v>2.4478300000000001E-6</v>
          </cell>
          <cell r="J3">
            <v>2.3415299999999999E-4</v>
          </cell>
          <cell r="L3">
            <v>2.5352000000000001</v>
          </cell>
        </row>
        <row r="4">
          <cell r="A4" t="str">
            <v>519-4-1@3.ais</v>
          </cell>
          <cell r="B4">
            <v>9.7302799999999991E-3</v>
          </cell>
          <cell r="D4">
            <v>0.49254999999999999</v>
          </cell>
          <cell r="F4">
            <v>0.29655999999999999</v>
          </cell>
          <cell r="H4">
            <v>6.3276600000000002E-2</v>
          </cell>
          <cell r="J4">
            <v>1.66978</v>
          </cell>
          <cell r="L4">
            <v>9.5199300000000001E-2</v>
          </cell>
        </row>
        <row r="5">
          <cell r="A5" t="str">
            <v>519-4-1@4.ais</v>
          </cell>
          <cell r="B5">
            <v>9.4953099999999999E-3</v>
          </cell>
          <cell r="D5">
            <v>0.48727999999999999</v>
          </cell>
          <cell r="F5">
            <v>0.29392000000000001</v>
          </cell>
          <cell r="H5">
            <v>6.3944799999999996E-2</v>
          </cell>
          <cell r="J5">
            <v>1.66859</v>
          </cell>
          <cell r="L5">
            <v>9.5244200000000001E-2</v>
          </cell>
        </row>
        <row r="6">
          <cell r="A6" t="str">
            <v>1833@5.ais</v>
          </cell>
          <cell r="B6">
            <v>5.9300800000000001E-4</v>
          </cell>
          <cell r="D6">
            <v>5.1807100000000004</v>
          </cell>
          <cell r="F6">
            <v>1.04223</v>
          </cell>
          <cell r="H6">
            <v>0.24922</v>
          </cell>
          <cell r="J6">
            <v>1.22078</v>
          </cell>
          <cell r="L6">
            <v>1.2221200000000001</v>
          </cell>
        </row>
        <row r="7">
          <cell r="A7" t="str">
            <v>1833@6.ais</v>
          </cell>
          <cell r="B7">
            <v>6.9445399999999995E-4</v>
          </cell>
          <cell r="D7">
            <v>5.1149899999999997</v>
          </cell>
          <cell r="F7">
            <v>1.03973</v>
          </cell>
          <cell r="H7">
            <v>0.24818999999999999</v>
          </cell>
          <cell r="J7">
            <v>1.20543</v>
          </cell>
          <cell r="L7">
            <v>1.1985699999999999</v>
          </cell>
        </row>
        <row r="8">
          <cell r="A8" t="str">
            <v>1846-12@7.ais</v>
          </cell>
          <cell r="B8">
            <v>6.2976400000000002E-3</v>
          </cell>
          <cell r="D8">
            <v>4.03573</v>
          </cell>
          <cell r="F8">
            <v>0.68925999999999998</v>
          </cell>
          <cell r="H8">
            <v>0.15912999999999999</v>
          </cell>
          <cell r="J8">
            <v>1.70505</v>
          </cell>
          <cell r="L8">
            <v>0.60124999999999995</v>
          </cell>
        </row>
        <row r="9">
          <cell r="A9" t="str">
            <v>1846-12@8.ais</v>
          </cell>
          <cell r="B9">
            <v>7.1956900000000002E-3</v>
          </cell>
          <cell r="D9">
            <v>3.9576899999999999</v>
          </cell>
          <cell r="F9">
            <v>0.67818999999999996</v>
          </cell>
          <cell r="H9">
            <v>0.15756999999999999</v>
          </cell>
          <cell r="J9">
            <v>1.6555200000000001</v>
          </cell>
          <cell r="L9">
            <v>0.57465999999999995</v>
          </cell>
        </row>
        <row r="10">
          <cell r="A10" t="str">
            <v>1833-11@9.ais</v>
          </cell>
          <cell r="B10">
            <v>6.4831799999999998E-3</v>
          </cell>
          <cell r="D10">
            <v>3.1673900000000001</v>
          </cell>
          <cell r="F10">
            <v>0.49826999999999999</v>
          </cell>
          <cell r="H10">
            <v>0.1157</v>
          </cell>
          <cell r="J10">
            <v>1.50779</v>
          </cell>
          <cell r="L10">
            <v>0.40786</v>
          </cell>
        </row>
        <row r="11">
          <cell r="A11" t="str">
            <v>1833-11@10.ais</v>
          </cell>
          <cell r="B11">
            <v>7.24509E-3</v>
          </cell>
          <cell r="D11">
            <v>3.1926700000000001</v>
          </cell>
          <cell r="F11">
            <v>0.50253999999999999</v>
          </cell>
          <cell r="H11">
            <v>0.11581</v>
          </cell>
          <cell r="J11">
            <v>1.50807</v>
          </cell>
          <cell r="L11">
            <v>0.41003000000000001</v>
          </cell>
        </row>
        <row r="12">
          <cell r="A12" t="str">
            <v>WOK28-3@11.ais</v>
          </cell>
          <cell r="B12">
            <v>1.5016699999999999E-2</v>
          </cell>
          <cell r="D12">
            <v>1.32735</v>
          </cell>
          <cell r="F12">
            <v>0.43768000000000001</v>
          </cell>
          <cell r="H12">
            <v>0.11208</v>
          </cell>
          <cell r="J12">
            <v>1.7294099999999999</v>
          </cell>
          <cell r="L12">
            <v>0.10453</v>
          </cell>
        </row>
        <row r="13">
          <cell r="A13" t="str">
            <v>WOK28-3@12.ais</v>
          </cell>
          <cell r="B13">
            <v>1.4366200000000001E-2</v>
          </cell>
          <cell r="D13">
            <v>1.3409800000000001</v>
          </cell>
          <cell r="F13">
            <v>0.44627</v>
          </cell>
          <cell r="H13">
            <v>0.11262</v>
          </cell>
          <cell r="J13">
            <v>1.7280199999999999</v>
          </cell>
          <cell r="L13">
            <v>0.10493</v>
          </cell>
        </row>
        <row r="14">
          <cell r="A14" t="str">
            <v>1654-3@13.ais</v>
          </cell>
          <cell r="B14">
            <v>6.7340200000000003E-3</v>
          </cell>
          <cell r="D14">
            <v>2.89568</v>
          </cell>
          <cell r="F14">
            <v>2.5401600000000002</v>
          </cell>
          <cell r="H14">
            <v>0.60907</v>
          </cell>
          <cell r="J14">
            <v>2.7443599999999999</v>
          </cell>
          <cell r="L14">
            <v>5.6340399999999997</v>
          </cell>
        </row>
        <row r="15">
          <cell r="A15" t="str">
            <v>1654-3@14.ais</v>
          </cell>
          <cell r="B15">
            <v>7.2893699999999999E-3</v>
          </cell>
          <cell r="D15">
            <v>2.9292600000000002</v>
          </cell>
          <cell r="F15">
            <v>2.6025</v>
          </cell>
          <cell r="H15">
            <v>0.61231999999999998</v>
          </cell>
          <cell r="J15">
            <v>2.74281</v>
          </cell>
          <cell r="L15">
            <v>5.7004999999999999</v>
          </cell>
        </row>
        <row r="16">
          <cell r="A16" t="str">
            <v>synfo100@15.ais</v>
          </cell>
          <cell r="B16">
            <v>1.95582E-4</v>
          </cell>
          <cell r="D16">
            <v>1.31199E-2</v>
          </cell>
          <cell r="F16">
            <v>4.0845600000000002E-4</v>
          </cell>
          <cell r="H16">
            <v>1.7603599999999999E-4</v>
          </cell>
          <cell r="J16">
            <v>4.7411000000000003E-4</v>
          </cell>
          <cell r="L16">
            <v>4.70321E-4</v>
          </cell>
        </row>
        <row r="17">
          <cell r="A17" t="str">
            <v>synfo100@16.ais</v>
          </cell>
          <cell r="B17">
            <v>2.36503E-4</v>
          </cell>
          <cell r="D17">
            <v>1.0907899999999999E-3</v>
          </cell>
          <cell r="F17">
            <v>4.0387300000000001E-4</v>
          </cell>
          <cell r="H17">
            <v>1.7965200000000001E-4</v>
          </cell>
          <cell r="J17">
            <v>5.2115899999999999E-4</v>
          </cell>
          <cell r="L17">
            <v>4.5963800000000001E-4</v>
          </cell>
        </row>
        <row r="18">
          <cell r="A18" t="str">
            <v>synfo100@17.ais</v>
          </cell>
          <cell r="B18">
            <v>2.1039299999999999E-4</v>
          </cell>
          <cell r="D18">
            <v>1.0798299999999999E-3</v>
          </cell>
          <cell r="F18">
            <v>3.7812399999999997E-4</v>
          </cell>
          <cell r="H18">
            <v>1.84568E-4</v>
          </cell>
          <cell r="J18">
            <v>5.2582200000000001E-4</v>
          </cell>
          <cell r="L18">
            <v>5.3556700000000003E-4</v>
          </cell>
        </row>
        <row r="19">
          <cell r="A19" t="str">
            <v>synfo68@18.ais</v>
          </cell>
          <cell r="B19">
            <v>4.8184299999999997E-4</v>
          </cell>
          <cell r="D19">
            <v>8.1464699999999994E-3</v>
          </cell>
          <cell r="F19">
            <v>3.3126199999999997E-4</v>
          </cell>
          <cell r="H19">
            <v>2.4728000000000001E-5</v>
          </cell>
          <cell r="J19">
            <v>4.2097E-4</v>
          </cell>
          <cell r="L19">
            <v>5.4034899999999997E-4</v>
          </cell>
        </row>
        <row r="20">
          <cell r="A20" t="str">
            <v>synfo68@19.ais</v>
          </cell>
          <cell r="B20">
            <v>3.6086100000000003E-4</v>
          </cell>
          <cell r="D20">
            <v>1.42482E-3</v>
          </cell>
          <cell r="F20">
            <v>4.65604E-4</v>
          </cell>
          <cell r="H20">
            <v>2.58895E-5</v>
          </cell>
          <cell r="J20">
            <v>4.1843799999999998E-4</v>
          </cell>
          <cell r="L20">
            <v>4.3611399999999998E-4</v>
          </cell>
        </row>
        <row r="21">
          <cell r="A21" t="str">
            <v>KLV-23ol@20.ais</v>
          </cell>
          <cell r="B21">
            <v>1.0268E-3</v>
          </cell>
          <cell r="D21">
            <v>3.7871099999999998E-2</v>
          </cell>
          <cell r="F21">
            <v>3.8242199999999997E-2</v>
          </cell>
          <cell r="H21">
            <v>1.80219E-2</v>
          </cell>
          <cell r="J21">
            <v>6.0179199999999997E-4</v>
          </cell>
          <cell r="L21">
            <v>7.5018000000000003E-4</v>
          </cell>
        </row>
        <row r="22">
          <cell r="A22" t="str">
            <v>KLV-23ol@21.ais</v>
          </cell>
          <cell r="B22">
            <v>1.1295400000000001E-3</v>
          </cell>
          <cell r="D22">
            <v>4.3743400000000002E-2</v>
          </cell>
          <cell r="F22">
            <v>4.37542E-2</v>
          </cell>
          <cell r="H22">
            <v>1.82241E-2</v>
          </cell>
          <cell r="J22">
            <v>5.5299799999999997E-4</v>
          </cell>
          <cell r="L22">
            <v>6.6437899999999999E-4</v>
          </cell>
        </row>
        <row r="23">
          <cell r="A23" t="str">
            <v>GRR1012@22.ais</v>
          </cell>
          <cell r="B23">
            <v>5.1128999999999996E-4</v>
          </cell>
          <cell r="D23">
            <v>5.8185000000000001E-2</v>
          </cell>
          <cell r="F23">
            <v>0.17222000000000001</v>
          </cell>
          <cell r="H23">
            <v>1.30802E-2</v>
          </cell>
          <cell r="J23">
            <v>3.7498400000000003E-4</v>
          </cell>
          <cell r="L23">
            <v>5.5458999999999999E-4</v>
          </cell>
        </row>
        <row r="24">
          <cell r="A24" t="str">
            <v>GRR1012@23.ais</v>
          </cell>
          <cell r="B24">
            <v>5.2593900000000001E-4</v>
          </cell>
          <cell r="D24">
            <v>4.2019599999999997E-2</v>
          </cell>
          <cell r="F24">
            <v>0.17321</v>
          </cell>
          <cell r="H24">
            <v>1.32018E-2</v>
          </cell>
          <cell r="J24">
            <v>4.3716300000000002E-4</v>
          </cell>
          <cell r="L24">
            <v>5.4146900000000004E-4</v>
          </cell>
        </row>
        <row r="25">
          <cell r="A25" t="str">
            <v>ROM177@24.ais</v>
          </cell>
          <cell r="B25">
            <v>4.8186099999999999E-4</v>
          </cell>
          <cell r="D25">
            <v>4.26915E-2</v>
          </cell>
          <cell r="F25">
            <v>0.24571999999999999</v>
          </cell>
          <cell r="H25">
            <v>2.7014199999999999E-2</v>
          </cell>
          <cell r="J25">
            <v>4.53454E-4</v>
          </cell>
          <cell r="L25">
            <v>6.1144300000000003E-4</v>
          </cell>
        </row>
        <row r="26">
          <cell r="A26" t="str">
            <v>ROM177@25.ais</v>
          </cell>
          <cell r="B26">
            <v>7.7157500000000004E-4</v>
          </cell>
          <cell r="D26">
            <v>4.5422999999999998E-2</v>
          </cell>
          <cell r="F26">
            <v>0.25984000000000002</v>
          </cell>
          <cell r="H26">
            <v>2.5215999999999999E-2</v>
          </cell>
          <cell r="J26">
            <v>1.27746E-3</v>
          </cell>
          <cell r="L26">
            <v>2.72836E-3</v>
          </cell>
        </row>
        <row r="27">
          <cell r="A27" t="str">
            <v>ROM250-13@26.ais</v>
          </cell>
          <cell r="B27">
            <v>6.0189E-4</v>
          </cell>
          <cell r="D27">
            <v>6.1404500000000001E-2</v>
          </cell>
          <cell r="F27">
            <v>0.33211000000000002</v>
          </cell>
          <cell r="H27">
            <v>3.1708100000000003E-2</v>
          </cell>
          <cell r="J27">
            <v>4.44516E-4</v>
          </cell>
          <cell r="L27">
            <v>4.0407600000000001E-4</v>
          </cell>
        </row>
        <row r="28">
          <cell r="A28" t="str">
            <v>ROM250-13@27.ais</v>
          </cell>
          <cell r="B28">
            <v>4.3828999999999998E-4</v>
          </cell>
          <cell r="D28">
            <v>4.72167E-2</v>
          </cell>
          <cell r="F28">
            <v>0.32062000000000002</v>
          </cell>
          <cell r="H28">
            <v>3.10923E-2</v>
          </cell>
          <cell r="J28">
            <v>4.5023699999999998E-4</v>
          </cell>
          <cell r="L28">
            <v>7.1212300000000005E-4</v>
          </cell>
        </row>
        <row r="29">
          <cell r="A29" t="str">
            <v>ROM273-opx@28.ais</v>
          </cell>
          <cell r="B29">
            <v>2.15171E-4</v>
          </cell>
          <cell r="D29">
            <v>6.8350400000000006E-2</v>
          </cell>
          <cell r="F29">
            <v>8.1351599999999996E-2</v>
          </cell>
          <cell r="H29">
            <v>1.3502E-3</v>
          </cell>
          <cell r="J29">
            <v>3.1913699999999999E-4</v>
          </cell>
          <cell r="L29">
            <v>2.22723E-4</v>
          </cell>
        </row>
        <row r="30">
          <cell r="A30" t="str">
            <v>ROM273-opx@29.ais</v>
          </cell>
          <cell r="B30">
            <v>2.4609499999999999E-4</v>
          </cell>
          <cell r="D30">
            <v>6.4934800000000001E-2</v>
          </cell>
          <cell r="F30">
            <v>7.9903399999999999E-2</v>
          </cell>
          <cell r="H30">
            <v>1.35933E-3</v>
          </cell>
          <cell r="J30">
            <v>3.07559E-4</v>
          </cell>
          <cell r="L30">
            <v>1.7903999999999999E-4</v>
          </cell>
        </row>
        <row r="31">
          <cell r="A31" t="str">
            <v>KBH-1-opx@30.ais</v>
          </cell>
          <cell r="B31">
            <v>2.2169299999999999E-4</v>
          </cell>
          <cell r="D31">
            <v>6.6308800000000001E-2</v>
          </cell>
          <cell r="F31">
            <v>3.4975800000000001E-2</v>
          </cell>
          <cell r="H31">
            <v>1.1801400000000001E-3</v>
          </cell>
          <cell r="J31">
            <v>3.6816300000000002E-4</v>
          </cell>
          <cell r="L31">
            <v>2.0752999999999999E-4</v>
          </cell>
        </row>
        <row r="32">
          <cell r="A32" t="str">
            <v>KBH-1-opx@31.ais</v>
          </cell>
          <cell r="B32">
            <v>2.11714E-4</v>
          </cell>
          <cell r="D32">
            <v>6.4492300000000002E-2</v>
          </cell>
          <cell r="F32">
            <v>3.5429799999999997E-2</v>
          </cell>
          <cell r="H32">
            <v>1.22018E-3</v>
          </cell>
          <cell r="J32">
            <v>3.5404499999999999E-4</v>
          </cell>
          <cell r="L32">
            <v>2.06324E-4</v>
          </cell>
        </row>
        <row r="33">
          <cell r="A33" t="str">
            <v>GRRol@32.ais</v>
          </cell>
          <cell r="B33">
            <v>4.6629499999999998E-5</v>
          </cell>
          <cell r="C33">
            <v>6.1333399999999996E-6</v>
          </cell>
          <cell r="D33">
            <v>5.7891400000000003E-4</v>
          </cell>
          <cell r="E33">
            <v>3.129E-5</v>
          </cell>
          <cell r="F33">
            <v>6.3567600000000004E-3</v>
          </cell>
          <cell r="G33">
            <v>5.24772E-5</v>
          </cell>
          <cell r="H33">
            <v>4.3929E-4</v>
          </cell>
          <cell r="I33">
            <v>2.07132E-5</v>
          </cell>
          <cell r="J33">
            <v>2.7319399999999999E-4</v>
          </cell>
          <cell r="K33">
            <v>1.7005000000000001E-5</v>
          </cell>
          <cell r="L33">
            <v>8.9502900000000007E-5</v>
          </cell>
          <cell r="M33">
            <v>1.09876E-5</v>
          </cell>
        </row>
        <row r="34">
          <cell r="A34" t="str">
            <v>GRRol@33.ais</v>
          </cell>
          <cell r="B34">
            <v>4.7746400000000001E-5</v>
          </cell>
          <cell r="C34">
            <v>3.4446800000000001E-6</v>
          </cell>
          <cell r="D34">
            <v>4.8406099999999999E-4</v>
          </cell>
          <cell r="E34">
            <v>2.3781199999999999E-5</v>
          </cell>
          <cell r="F34">
            <v>6.3384799999999996E-3</v>
          </cell>
          <cell r="G34">
            <v>7.7738300000000001E-5</v>
          </cell>
          <cell r="H34">
            <v>4.4338E-4</v>
          </cell>
          <cell r="I34">
            <v>2.4051599999999999E-5</v>
          </cell>
          <cell r="J34">
            <v>3.0568000000000001E-4</v>
          </cell>
          <cell r="K34">
            <v>1.3381699999999999E-5</v>
          </cell>
          <cell r="L34">
            <v>1.00929E-4</v>
          </cell>
          <cell r="M34">
            <v>6.7336399999999996E-6</v>
          </cell>
        </row>
        <row r="35">
          <cell r="A35" t="str">
            <v>519-chipa@34.ais</v>
          </cell>
          <cell r="B35">
            <v>9.6002499999999994E-3</v>
          </cell>
          <cell r="C35">
            <v>5.5069099999999998E-5</v>
          </cell>
          <cell r="D35">
            <v>0.53347</v>
          </cell>
          <cell r="E35">
            <v>1.49534E-3</v>
          </cell>
          <cell r="F35">
            <v>0.29605999999999999</v>
          </cell>
          <cell r="G35">
            <v>8.67066E-4</v>
          </cell>
          <cell r="H35">
            <v>6.2952999999999995E-2</v>
          </cell>
          <cell r="I35">
            <v>1.12274E-4</v>
          </cell>
          <cell r="J35">
            <v>1.5468900000000001</v>
          </cell>
          <cell r="K35">
            <v>1.0064E-2</v>
          </cell>
          <cell r="L35">
            <v>8.2322599999999996E-2</v>
          </cell>
          <cell r="M35">
            <v>7.7149499999999997E-4</v>
          </cell>
        </row>
        <row r="36">
          <cell r="A36" t="str">
            <v>519-chipa@35.ais</v>
          </cell>
          <cell r="B36">
            <v>9.5810700000000006E-3</v>
          </cell>
          <cell r="C36">
            <v>6.0259700000000002E-5</v>
          </cell>
          <cell r="D36">
            <v>0.51670000000000005</v>
          </cell>
          <cell r="E36">
            <v>3.8900000000000002E-4</v>
          </cell>
          <cell r="F36">
            <v>0.28617999999999999</v>
          </cell>
          <cell r="G36">
            <v>1.5971200000000001E-3</v>
          </cell>
          <cell r="H36">
            <v>6.2158400000000003E-2</v>
          </cell>
          <cell r="I36">
            <v>2.8459999999999998E-4</v>
          </cell>
          <cell r="J36">
            <v>1.50607</v>
          </cell>
          <cell r="K36">
            <v>1.32059E-2</v>
          </cell>
          <cell r="L36">
            <v>8.0754000000000006E-2</v>
          </cell>
          <cell r="M36">
            <v>9.39038E-4</v>
          </cell>
        </row>
        <row r="37">
          <cell r="A37" t="str">
            <v>519-chipa@36.ais</v>
          </cell>
          <cell r="B37">
            <v>9.6860499999999999E-3</v>
          </cell>
          <cell r="C37">
            <v>5.2686099999999997E-5</v>
          </cell>
          <cell r="D37">
            <v>0.53093000000000001</v>
          </cell>
          <cell r="E37">
            <v>1.5538699999999999E-3</v>
          </cell>
          <cell r="F37">
            <v>0.29654999999999998</v>
          </cell>
          <cell r="G37">
            <v>6.3750899999999997E-4</v>
          </cell>
          <cell r="H37">
            <v>6.31578E-2</v>
          </cell>
          <cell r="I37">
            <v>1.6370499999999999E-4</v>
          </cell>
          <cell r="J37">
            <v>1.5741499999999999</v>
          </cell>
          <cell r="K37">
            <v>6.6695399999999998E-3</v>
          </cell>
          <cell r="L37">
            <v>8.3769499999999997E-2</v>
          </cell>
          <cell r="M37">
            <v>6.1360799999999997E-4</v>
          </cell>
        </row>
        <row r="40">
          <cell r="A40" t="str">
            <v>suprasil@39.ais</v>
          </cell>
          <cell r="B40">
            <v>3.8688700000000001E-5</v>
          </cell>
          <cell r="C40">
            <v>4.0844899999999998E-6</v>
          </cell>
          <cell r="D40">
            <v>5.4376900000000004E-4</v>
          </cell>
          <cell r="E40">
            <v>9.0126099999999998E-6</v>
          </cell>
          <cell r="F40">
            <v>1.00986E-4</v>
          </cell>
          <cell r="G40">
            <v>1.31627E-5</v>
          </cell>
          <cell r="H40">
            <v>0</v>
          </cell>
          <cell r="I40">
            <v>0</v>
          </cell>
          <cell r="J40">
            <v>1.77782E-4</v>
          </cell>
          <cell r="K40">
            <v>4.4369900000000002E-6</v>
          </cell>
          <cell r="L40">
            <v>2.5785800000000001</v>
          </cell>
          <cell r="M40">
            <v>1.0996799999999999E-2</v>
          </cell>
        </row>
        <row r="41">
          <cell r="A41" t="str">
            <v>GRRol@40.ais</v>
          </cell>
          <cell r="B41">
            <v>5.51662E-5</v>
          </cell>
          <cell r="C41">
            <v>8.2870000000000004E-6</v>
          </cell>
          <cell r="D41">
            <v>5.0094400000000002E-4</v>
          </cell>
          <cell r="E41">
            <v>9.2109500000000003E-6</v>
          </cell>
          <cell r="F41">
            <v>6.2633000000000003E-3</v>
          </cell>
          <cell r="G41">
            <v>4.4237999999999999E-5</v>
          </cell>
          <cell r="H41">
            <v>4.7117699999999998E-4</v>
          </cell>
          <cell r="I41">
            <v>1.5062000000000001E-5</v>
          </cell>
          <cell r="J41">
            <v>2.8775200000000001E-4</v>
          </cell>
          <cell r="K41">
            <v>2.6511400000000002E-5</v>
          </cell>
          <cell r="L41">
            <v>8.6197699999999996E-5</v>
          </cell>
          <cell r="M41">
            <v>9.3889900000000004E-6</v>
          </cell>
        </row>
        <row r="42">
          <cell r="A42" t="str">
            <v>GRRol@41.ais</v>
          </cell>
          <cell r="B42">
            <v>5.2451299999999997E-5</v>
          </cell>
          <cell r="C42">
            <v>6.3394300000000002E-6</v>
          </cell>
          <cell r="D42">
            <v>5.3183699999999996E-4</v>
          </cell>
          <cell r="E42">
            <v>1.9606499999999999E-5</v>
          </cell>
          <cell r="F42">
            <v>6.1869999999999998E-3</v>
          </cell>
          <cell r="G42">
            <v>4.4598799999999997E-5</v>
          </cell>
          <cell r="H42">
            <v>4.2681300000000001E-4</v>
          </cell>
          <cell r="I42">
            <v>9.5820700000000006E-6</v>
          </cell>
          <cell r="J42">
            <v>3.10792E-4</v>
          </cell>
          <cell r="K42">
            <v>1.2894199999999999E-5</v>
          </cell>
          <cell r="L42">
            <v>1.13353E-4</v>
          </cell>
          <cell r="M42">
            <v>1.0288100000000001E-5</v>
          </cell>
        </row>
        <row r="43">
          <cell r="A43" t="str">
            <v>GRRol@42.ais</v>
          </cell>
          <cell r="B43">
            <v>5.4030000000000003E-5</v>
          </cell>
          <cell r="C43">
            <v>8.0640499999999995E-6</v>
          </cell>
          <cell r="D43">
            <v>5.6521399999999997E-4</v>
          </cell>
          <cell r="E43">
            <v>3.5826199999999999E-5</v>
          </cell>
          <cell r="F43">
            <v>6.4310599999999997E-3</v>
          </cell>
          <cell r="G43">
            <v>9.0214099999999994E-5</v>
          </cell>
          <cell r="H43">
            <v>4.5144E-4</v>
          </cell>
          <cell r="I43">
            <v>2.8503399999999999E-5</v>
          </cell>
          <cell r="J43">
            <v>3.1656099999999998E-4</v>
          </cell>
          <cell r="K43">
            <v>1.8691699999999999E-5</v>
          </cell>
          <cell r="L43">
            <v>1.15154E-4</v>
          </cell>
          <cell r="M43">
            <v>1.2733400000000001E-5</v>
          </cell>
        </row>
        <row r="44">
          <cell r="A44" t="str">
            <v>herasil@43.ais</v>
          </cell>
          <cell r="B44">
            <v>4.0930200000000003E-5</v>
          </cell>
          <cell r="C44">
            <v>7.7079600000000003E-6</v>
          </cell>
          <cell r="D44">
            <v>1.8253999999999999E-2</v>
          </cell>
          <cell r="E44">
            <v>2.0711599999999998E-3</v>
          </cell>
          <cell r="F44">
            <v>1.4584E-4</v>
          </cell>
          <cell r="G44">
            <v>6.6447400000000004E-6</v>
          </cell>
          <cell r="H44">
            <v>2.89901E-6</v>
          </cell>
          <cell r="I44">
            <v>1.3995600000000001E-6</v>
          </cell>
          <cell r="J44">
            <v>1.7566000000000001E-4</v>
          </cell>
          <cell r="K44">
            <v>1.0006199999999999E-5</v>
          </cell>
          <cell r="L44">
            <v>5.8749900000000001E-4</v>
          </cell>
          <cell r="M44">
            <v>1.70557E-5</v>
          </cell>
        </row>
        <row r="52">
          <cell r="A52" t="str">
            <v>GRRol@51.ais</v>
          </cell>
          <cell r="B52">
            <v>4.8494200000000001E-5</v>
          </cell>
          <cell r="C52">
            <v>9.8739799999999993E-6</v>
          </cell>
          <cell r="D52">
            <v>5.19039E-4</v>
          </cell>
          <cell r="E52">
            <v>2.7475799999999999E-5</v>
          </cell>
          <cell r="F52">
            <v>6.4132599999999996E-3</v>
          </cell>
          <cell r="G52">
            <v>4.1832100000000002E-5</v>
          </cell>
          <cell r="H52">
            <v>4.47446E-4</v>
          </cell>
          <cell r="I52">
            <v>7.8783799999999993E-6</v>
          </cell>
          <cell r="J52">
            <v>2.9520300000000001E-4</v>
          </cell>
          <cell r="K52">
            <v>3.8496200000000001E-6</v>
          </cell>
          <cell r="L52">
            <v>7.7619400000000004E-5</v>
          </cell>
          <cell r="M52">
            <v>9.3434699999999992E-6</v>
          </cell>
        </row>
        <row r="53">
          <cell r="A53" t="str">
            <v>GRRol@52.ais</v>
          </cell>
          <cell r="B53">
            <v>4.9799000000000002E-5</v>
          </cell>
          <cell r="C53">
            <v>4.7771700000000002E-6</v>
          </cell>
          <cell r="D53">
            <v>4.7514900000000001E-4</v>
          </cell>
          <cell r="E53">
            <v>1.7609999999999999E-5</v>
          </cell>
          <cell r="F53">
            <v>6.7600000000000004E-3</v>
          </cell>
          <cell r="G53">
            <v>7.1151399999999998E-5</v>
          </cell>
          <cell r="H53">
            <v>4.79483E-4</v>
          </cell>
          <cell r="I53">
            <v>2.2010000000000001E-5</v>
          </cell>
          <cell r="J53">
            <v>2.8136200000000001E-4</v>
          </cell>
          <cell r="K53">
            <v>9.5660100000000003E-6</v>
          </cell>
          <cell r="L53">
            <v>9.9520599999999997E-5</v>
          </cell>
          <cell r="M53">
            <v>2.3253399999999998E-6</v>
          </cell>
        </row>
        <row r="54">
          <cell r="A54" t="str">
            <v>suprasil@53.ais</v>
          </cell>
          <cell r="B54">
            <v>2.5720699999999999E-5</v>
          </cell>
          <cell r="C54">
            <v>4.90997E-6</v>
          </cell>
          <cell r="D54">
            <v>5.47147E-4</v>
          </cell>
          <cell r="E54">
            <v>2.90278E-5</v>
          </cell>
          <cell r="F54">
            <v>1.33287E-4</v>
          </cell>
          <cell r="G54">
            <v>6.6202800000000003E-6</v>
          </cell>
          <cell r="H54">
            <v>1.5778899999999999E-6</v>
          </cell>
          <cell r="I54">
            <v>6.0763699999999998E-7</v>
          </cell>
          <cell r="J54">
            <v>1.5868499999999999E-4</v>
          </cell>
          <cell r="K54">
            <v>9.6047899999999992E-6</v>
          </cell>
          <cell r="L54">
            <v>2.7638600000000002</v>
          </cell>
          <cell r="M54">
            <v>1.1684399999999999E-2</v>
          </cell>
        </row>
        <row r="68">
          <cell r="A68" t="str">
            <v>GRRol@67.ais</v>
          </cell>
          <cell r="B68">
            <v>3.3665599999999998E-5</v>
          </cell>
          <cell r="C68">
            <v>3.4668999999999998E-6</v>
          </cell>
          <cell r="D68">
            <v>4.0480099999999999E-4</v>
          </cell>
          <cell r="E68">
            <v>3.0732000000000003E-5</v>
          </cell>
          <cell r="F68">
            <v>6.4543400000000003E-3</v>
          </cell>
          <cell r="G68">
            <v>8.9863899999999999E-5</v>
          </cell>
          <cell r="H68">
            <v>4.7342100000000002E-4</v>
          </cell>
          <cell r="I68">
            <v>2.36984E-5</v>
          </cell>
          <cell r="J68">
            <v>3.2553299999999997E-4</v>
          </cell>
          <cell r="K68">
            <v>2.4088400000000001E-5</v>
          </cell>
          <cell r="L68">
            <v>1.0632E-4</v>
          </cell>
          <cell r="M68">
            <v>9.5194000000000007E-6</v>
          </cell>
        </row>
        <row r="69">
          <cell r="A69" t="str">
            <v>519-4-1@68.ais</v>
          </cell>
          <cell r="B69">
            <v>9.7349700000000008E-3</v>
          </cell>
          <cell r="C69">
            <v>5.0195599999999998E-5</v>
          </cell>
          <cell r="D69">
            <v>0.53129000000000004</v>
          </cell>
          <cell r="E69">
            <v>2.5560800000000001E-3</v>
          </cell>
          <cell r="F69">
            <v>0.30075000000000002</v>
          </cell>
          <cell r="G69">
            <v>6.2304400000000001E-4</v>
          </cell>
          <cell r="H69">
            <v>6.30825E-2</v>
          </cell>
          <cell r="I69">
            <v>2.79158E-4</v>
          </cell>
          <cell r="J69">
            <v>1.54616</v>
          </cell>
          <cell r="K69">
            <v>1.07581E-2</v>
          </cell>
          <cell r="L69">
            <v>8.2281699999999999E-2</v>
          </cell>
          <cell r="M69">
            <v>8.9924999999999998E-4</v>
          </cell>
        </row>
        <row r="70">
          <cell r="A70" t="str">
            <v>herasil@69.ais</v>
          </cell>
          <cell r="B70">
            <v>3.7061699999999998E-5</v>
          </cell>
          <cell r="C70">
            <v>2.97847E-6</v>
          </cell>
          <cell r="D70">
            <v>1.6205600000000001E-2</v>
          </cell>
          <cell r="E70">
            <v>2.24434E-4</v>
          </cell>
          <cell r="F70">
            <v>1.7095200000000001E-4</v>
          </cell>
          <cell r="G70">
            <v>5.5594100000000004E-6</v>
          </cell>
          <cell r="H70">
            <v>2.9572700000000001E-6</v>
          </cell>
          <cell r="I70">
            <v>1.2288199999999999E-6</v>
          </cell>
          <cell r="J70">
            <v>1.8086E-4</v>
          </cell>
          <cell r="K70">
            <v>1.48351E-5</v>
          </cell>
          <cell r="L70">
            <v>5.5262900000000001E-4</v>
          </cell>
          <cell r="M70">
            <v>1.8538200000000002E-5</v>
          </cell>
        </row>
        <row r="71">
          <cell r="A71" t="str">
            <v>herasil@70.ais</v>
          </cell>
          <cell r="B71">
            <v>2.5575399999999999E-5</v>
          </cell>
          <cell r="C71">
            <v>2.87164E-6</v>
          </cell>
          <cell r="D71">
            <v>1.63395E-2</v>
          </cell>
          <cell r="E71">
            <v>3.15698E-4</v>
          </cell>
          <cell r="F71">
            <v>1.6344100000000001E-4</v>
          </cell>
          <cell r="G71">
            <v>1.0715300000000001E-5</v>
          </cell>
          <cell r="H71">
            <v>3.4078300000000002E-6</v>
          </cell>
          <cell r="I71">
            <v>1.60179E-6</v>
          </cell>
          <cell r="J71">
            <v>1.81726E-4</v>
          </cell>
          <cell r="K71">
            <v>8.9601999999999994E-6</v>
          </cell>
          <cell r="L71">
            <v>5.4007299999999996E-4</v>
          </cell>
          <cell r="M71">
            <v>2.3408E-5</v>
          </cell>
        </row>
        <row r="72">
          <cell r="A72" t="str">
            <v>suprasil@71.ais</v>
          </cell>
          <cell r="B72">
            <v>1.6221600000000001E-5</v>
          </cell>
          <cell r="C72">
            <v>3.6187900000000001E-6</v>
          </cell>
          <cell r="D72">
            <v>5.0284500000000003E-4</v>
          </cell>
          <cell r="E72">
            <v>1.8609000000000001E-5</v>
          </cell>
          <cell r="F72">
            <v>1.04045E-4</v>
          </cell>
          <cell r="G72">
            <v>1.5423599999999999E-5</v>
          </cell>
          <cell r="H72">
            <v>1.0194900000000001E-6</v>
          </cell>
          <cell r="I72">
            <v>6.7995300000000003E-7</v>
          </cell>
          <cell r="J72">
            <v>1.77737E-4</v>
          </cell>
          <cell r="K72">
            <v>3.5429E-6</v>
          </cell>
          <cell r="L72">
            <v>2.8079999999999998</v>
          </cell>
          <cell r="M72">
            <v>9.4028299999999992E-3</v>
          </cell>
        </row>
        <row r="73">
          <cell r="A73" t="str">
            <v>GRRol@72.ais</v>
          </cell>
          <cell r="B73">
            <v>3.4756199999999998E-5</v>
          </cell>
          <cell r="C73">
            <v>9.0419500000000007E-6</v>
          </cell>
          <cell r="D73">
            <v>4.5365800000000001E-4</v>
          </cell>
          <cell r="E73">
            <v>2.3816200000000001E-5</v>
          </cell>
          <cell r="F73">
            <v>6.3867400000000001E-3</v>
          </cell>
          <cell r="G73">
            <v>1.19966E-4</v>
          </cell>
          <cell r="H73">
            <v>4.2727500000000002E-4</v>
          </cell>
          <cell r="I73">
            <v>1.6687199999999998E-5</v>
          </cell>
          <cell r="J73">
            <v>3.1308699999999998E-4</v>
          </cell>
          <cell r="K73">
            <v>2.1363199999999999E-5</v>
          </cell>
          <cell r="L73">
            <v>1.08934E-4</v>
          </cell>
          <cell r="M73">
            <v>9.59308E-6</v>
          </cell>
        </row>
        <row r="103">
          <cell r="A103" t="str">
            <v>GRRol@102.ais</v>
          </cell>
          <cell r="B103">
            <v>3.81908E-5</v>
          </cell>
          <cell r="C103">
            <v>1.5763099999999999E-6</v>
          </cell>
          <cell r="D103">
            <v>5.1920600000000003E-4</v>
          </cell>
          <cell r="E103">
            <v>2.2152899999999999E-5</v>
          </cell>
          <cell r="F103">
            <v>6.4536799999999998E-3</v>
          </cell>
          <cell r="G103">
            <v>7.8986799999999994E-5</v>
          </cell>
          <cell r="H103">
            <v>4.0633299999999999E-4</v>
          </cell>
          <cell r="I103">
            <v>6.1793100000000001E-6</v>
          </cell>
          <cell r="J103">
            <v>2.6588799999999999E-4</v>
          </cell>
          <cell r="K103">
            <v>1.13547E-5</v>
          </cell>
          <cell r="L103">
            <v>7.5570900000000005E-5</v>
          </cell>
          <cell r="M103">
            <v>1.0265799999999999E-5</v>
          </cell>
        </row>
        <row r="104">
          <cell r="A104" t="str">
            <v>GRRol@103.ais</v>
          </cell>
          <cell r="B104">
            <v>3.3932700000000001E-5</v>
          </cell>
          <cell r="C104">
            <v>5.09646E-6</v>
          </cell>
          <cell r="D104">
            <v>4.0604200000000001E-4</v>
          </cell>
          <cell r="E104">
            <v>1.13872E-4</v>
          </cell>
          <cell r="F104">
            <v>6.1466400000000001E-3</v>
          </cell>
          <cell r="G104">
            <v>4.4616100000000001E-5</v>
          </cell>
          <cell r="H104">
            <v>4.27759E-4</v>
          </cell>
          <cell r="I104">
            <v>3.1621500000000002E-5</v>
          </cell>
          <cell r="J104">
            <v>2.6891699999999997E-4</v>
          </cell>
          <cell r="K104">
            <v>2.16341E-5</v>
          </cell>
          <cell r="L104">
            <v>7.3718000000000001E-5</v>
          </cell>
          <cell r="M104">
            <v>3.70934E-6</v>
          </cell>
        </row>
        <row r="105">
          <cell r="A105" t="str">
            <v>suprasil@103.ais</v>
          </cell>
          <cell r="B105">
            <v>8.7668500000000006E-6</v>
          </cell>
          <cell r="C105">
            <v>3.6455000000000001E-6</v>
          </cell>
          <cell r="D105">
            <v>5.4180799999999996E-4</v>
          </cell>
          <cell r="E105">
            <v>2.2139800000000001E-5</v>
          </cell>
          <cell r="F105">
            <v>8.20273E-5</v>
          </cell>
          <cell r="G105">
            <v>4.9288199999999998E-6</v>
          </cell>
          <cell r="H105">
            <v>1.0560600000000001E-6</v>
          </cell>
          <cell r="I105">
            <v>1.2194299999999999E-6</v>
          </cell>
          <cell r="J105">
            <v>1.4642100000000001E-4</v>
          </cell>
          <cell r="K105">
            <v>7.9529300000000001E-6</v>
          </cell>
          <cell r="L105">
            <v>2.6697500000000001</v>
          </cell>
          <cell r="M105">
            <v>3.6025699999999998E-3</v>
          </cell>
        </row>
        <row r="106">
          <cell r="A106" t="str">
            <v>519-4-1a@104.ais</v>
          </cell>
          <cell r="B106">
            <v>9.5927400000000006E-3</v>
          </cell>
          <cell r="C106">
            <v>8.3643100000000006E-5</v>
          </cell>
          <cell r="D106">
            <v>0.54951000000000005</v>
          </cell>
          <cell r="E106">
            <v>4.1758799999999999E-3</v>
          </cell>
          <cell r="F106">
            <v>0.31073000000000001</v>
          </cell>
          <cell r="G106">
            <v>1.42625E-3</v>
          </cell>
          <cell r="H106">
            <v>6.3926800000000006E-2</v>
          </cell>
          <cell r="I106">
            <v>1.51034E-4</v>
          </cell>
          <cell r="J106">
            <v>1.62046</v>
          </cell>
          <cell r="K106">
            <v>4.6290000000000003E-3</v>
          </cell>
          <cell r="L106">
            <v>8.9559899999999998E-2</v>
          </cell>
          <cell r="M106">
            <v>1.7179000000000001E-4</v>
          </cell>
        </row>
        <row r="107">
          <cell r="A107" t="str">
            <v>519-4-1a@105.ais</v>
          </cell>
          <cell r="B107">
            <v>9.5565700000000003E-3</v>
          </cell>
          <cell r="C107">
            <v>7.1117000000000004E-5</v>
          </cell>
          <cell r="D107">
            <v>0.53857999999999995</v>
          </cell>
          <cell r="E107">
            <v>2.7243200000000001E-3</v>
          </cell>
          <cell r="F107">
            <v>0.30476999999999999</v>
          </cell>
          <cell r="G107">
            <v>7.6505400000000004E-4</v>
          </cell>
          <cell r="H107">
            <v>6.3467700000000002E-2</v>
          </cell>
          <cell r="I107">
            <v>2.7794199999999999E-4</v>
          </cell>
          <cell r="J107">
            <v>1.6011299999999999</v>
          </cell>
          <cell r="K107">
            <v>6.9666199999999998E-3</v>
          </cell>
          <cell r="L107">
            <v>8.8869900000000002E-2</v>
          </cell>
          <cell r="M107">
            <v>4.5056700000000002E-4</v>
          </cell>
        </row>
        <row r="108">
          <cell r="A108" t="str">
            <v>herasil@106.ais</v>
          </cell>
          <cell r="B108">
            <v>1.5143000000000001E-5</v>
          </cell>
          <cell r="C108">
            <v>2.3984300000000002E-6</v>
          </cell>
          <cell r="D108">
            <v>1.6070600000000001E-2</v>
          </cell>
          <cell r="E108">
            <v>1.35625E-4</v>
          </cell>
          <cell r="F108">
            <v>1.3261600000000001E-4</v>
          </cell>
          <cell r="G108">
            <v>1.0156999999999999E-5</v>
          </cell>
          <cell r="H108">
            <v>5.3946799999999997E-6</v>
          </cell>
          <cell r="I108">
            <v>1.1026400000000001E-6</v>
          </cell>
          <cell r="J108">
            <v>1.5263899999999999E-4</v>
          </cell>
          <cell r="K108">
            <v>1.0325E-5</v>
          </cell>
          <cell r="L108">
            <v>4.7992100000000002E-4</v>
          </cell>
          <cell r="M108">
            <v>2.6503500000000001E-5</v>
          </cell>
        </row>
        <row r="123">
          <cell r="A123" t="str">
            <v>GRRol@121.ais</v>
          </cell>
          <cell r="B123">
            <v>4.01562E-5</v>
          </cell>
          <cell r="C123">
            <v>7.09832E-6</v>
          </cell>
          <cell r="D123">
            <v>5.1944700000000003E-4</v>
          </cell>
          <cell r="E123">
            <v>3.6859400000000002E-5</v>
          </cell>
          <cell r="F123">
            <v>6.5996300000000004E-3</v>
          </cell>
          <cell r="G123">
            <v>5.3430000000000002E-5</v>
          </cell>
          <cell r="H123">
            <v>3.8724499999999998E-4</v>
          </cell>
          <cell r="I123">
            <v>1.11681E-4</v>
          </cell>
          <cell r="J123">
            <v>2.66956E-4</v>
          </cell>
          <cell r="K123">
            <v>1.5663800000000001E-5</v>
          </cell>
          <cell r="L123">
            <v>8.8735300000000004E-5</v>
          </cell>
          <cell r="M123">
            <v>1.2405800000000001E-5</v>
          </cell>
        </row>
        <row r="124">
          <cell r="A124" t="str">
            <v>suprasil@122.ais</v>
          </cell>
          <cell r="B124">
            <v>1.29039E-5</v>
          </cell>
          <cell r="C124">
            <v>4.75312E-6</v>
          </cell>
          <cell r="D124">
            <v>4.9157300000000003E-4</v>
          </cell>
          <cell r="E124">
            <v>1.0910199999999999E-5</v>
          </cell>
          <cell r="F124">
            <v>1.20392E-4</v>
          </cell>
          <cell r="G124">
            <v>1.2135300000000001E-5</v>
          </cell>
          <cell r="H124">
            <v>1.6932200000000001E-6</v>
          </cell>
          <cell r="I124">
            <v>1.9551600000000001E-6</v>
          </cell>
          <cell r="J124">
            <v>1.7669499999999999E-4</v>
          </cell>
          <cell r="K124">
            <v>1.6563899999999999E-5</v>
          </cell>
          <cell r="L124">
            <v>2.7937400000000001</v>
          </cell>
          <cell r="M124">
            <v>1.4631099999999999E-2</v>
          </cell>
        </row>
        <row r="125">
          <cell r="A125" t="str">
            <v>519-4-1a@123.ais</v>
          </cell>
          <cell r="B125">
            <v>8.61753E-3</v>
          </cell>
          <cell r="C125">
            <v>1.0697899999999999E-3</v>
          </cell>
          <cell r="D125">
            <v>0.51627999999999996</v>
          </cell>
          <cell r="E125">
            <v>3.0469099999999999E-3</v>
          </cell>
          <cell r="F125">
            <v>0.28186</v>
          </cell>
          <cell r="G125">
            <v>2.0317E-3</v>
          </cell>
          <cell r="H125">
            <v>6.0755299999999998E-2</v>
          </cell>
          <cell r="I125">
            <v>3.93846E-4</v>
          </cell>
          <cell r="J125">
            <v>1.44411</v>
          </cell>
          <cell r="K125">
            <v>1.51193E-2</v>
          </cell>
          <cell r="L125">
            <v>7.37038E-2</v>
          </cell>
          <cell r="M125">
            <v>1.14101E-3</v>
          </cell>
        </row>
        <row r="126">
          <cell r="A126" t="str">
            <v>herasil@124.ais</v>
          </cell>
          <cell r="B126">
            <v>5.1320699999999998E-5</v>
          </cell>
          <cell r="C126">
            <v>6.2343200000000003E-6</v>
          </cell>
          <cell r="D126">
            <v>1.6887099999999999E-2</v>
          </cell>
          <cell r="E126">
            <v>2.8411199999999999E-4</v>
          </cell>
          <cell r="F126">
            <v>1.34175E-4</v>
          </cell>
          <cell r="G126">
            <v>1.3722499999999999E-5</v>
          </cell>
          <cell r="H126">
            <v>4.8921299999999997E-6</v>
          </cell>
          <cell r="I126">
            <v>1.5512099999999999E-6</v>
          </cell>
          <cell r="J126">
            <v>2.4185499999999999E-4</v>
          </cell>
          <cell r="K126">
            <v>2.3744499999999999E-5</v>
          </cell>
          <cell r="L126">
            <v>5.61635E-4</v>
          </cell>
          <cell r="M126">
            <v>1.40187E-5</v>
          </cell>
        </row>
        <row r="127">
          <cell r="A127" t="str">
            <v>herasil@125.ais</v>
          </cell>
          <cell r="B127">
            <v>1.9116100000000002E-5</v>
          </cell>
          <cell r="C127">
            <v>3.1150799999999999E-6</v>
          </cell>
          <cell r="D127">
            <v>1.6629000000000001E-2</v>
          </cell>
          <cell r="E127">
            <v>2.6473600000000001E-4</v>
          </cell>
          <cell r="F127">
            <v>1.21523E-4</v>
          </cell>
          <cell r="G127">
            <v>4.5343400000000002E-6</v>
          </cell>
          <cell r="H127">
            <v>1.49986E-6</v>
          </cell>
          <cell r="I127">
            <v>7.8305799999999997E-7</v>
          </cell>
          <cell r="J127">
            <v>1.8108499999999999E-4</v>
          </cell>
          <cell r="K127">
            <v>6.2693700000000001E-6</v>
          </cell>
          <cell r="L127">
            <v>5.7561999999999999E-4</v>
          </cell>
          <cell r="M127">
            <v>1.8813100000000001E-5</v>
          </cell>
        </row>
        <row r="128">
          <cell r="A128" t="str">
            <v>NWA6962_ol3_wedspm_maychain@126.ais</v>
          </cell>
          <cell r="B128">
            <v>1.47396E-4</v>
          </cell>
          <cell r="C128">
            <v>7.0411600000000002E-6</v>
          </cell>
          <cell r="D128">
            <v>9.6531299999999998E-4</v>
          </cell>
          <cell r="E128">
            <v>1.9355200000000001E-5</v>
          </cell>
          <cell r="F128">
            <v>5.1603300000000005E-4</v>
          </cell>
          <cell r="G128">
            <v>1.26529E-5</v>
          </cell>
          <cell r="H128">
            <v>6.5307400000000002E-2</v>
          </cell>
          <cell r="I128">
            <v>5.2611900000000002E-4</v>
          </cell>
          <cell r="J128">
            <v>6.0413600000000002E-4</v>
          </cell>
          <cell r="K128">
            <v>8.1333900000000001E-6</v>
          </cell>
          <cell r="L128">
            <v>2.3587799999999999E-4</v>
          </cell>
          <cell r="M128">
            <v>1.68471E-5</v>
          </cell>
        </row>
        <row r="129">
          <cell r="A129" t="str">
            <v>NWA6962_ol3_wedspm_maychain@127.ais</v>
          </cell>
          <cell r="B129">
            <v>2.8656899999999997E-4</v>
          </cell>
          <cell r="C129">
            <v>1.06005E-5</v>
          </cell>
          <cell r="D129">
            <v>1.68469E-3</v>
          </cell>
          <cell r="E129">
            <v>6.9076599999999997E-6</v>
          </cell>
          <cell r="F129">
            <v>3.1426700000000002E-4</v>
          </cell>
          <cell r="G129">
            <v>9.3958499999999992E-6</v>
          </cell>
          <cell r="H129">
            <v>3.5518399999999999E-2</v>
          </cell>
          <cell r="I129">
            <v>1.37269E-4</v>
          </cell>
          <cell r="J129">
            <v>5.3433599999999995E-4</v>
          </cell>
          <cell r="K129">
            <v>2.08663E-5</v>
          </cell>
          <cell r="L129">
            <v>5.1824399999999998E-5</v>
          </cell>
          <cell r="M129">
            <v>1.12364E-5</v>
          </cell>
        </row>
        <row r="130">
          <cell r="A130" t="str">
            <v>NWA6962_ol3_wedspm_maychain@128.ais</v>
          </cell>
          <cell r="B130">
            <v>6.5881499999999996E-5</v>
          </cell>
          <cell r="C130">
            <v>4.2574400000000004E-6</v>
          </cell>
          <cell r="D130">
            <v>8.9517899999999996E-4</v>
          </cell>
          <cell r="E130">
            <v>2.6369200000000002E-5</v>
          </cell>
          <cell r="F130">
            <v>2.8633499999999997E-4</v>
          </cell>
          <cell r="G130">
            <v>2.23278E-5</v>
          </cell>
          <cell r="H130">
            <v>5.0931999999999998E-2</v>
          </cell>
          <cell r="I130">
            <v>4.1653600000000001E-4</v>
          </cell>
          <cell r="J130">
            <v>5.2179099999999996E-4</v>
          </cell>
          <cell r="K130">
            <v>1.7459799999999998E-5</v>
          </cell>
          <cell r="L130">
            <v>3.3411499999999997E-5</v>
          </cell>
          <cell r="M130">
            <v>7.8943300000000004E-6</v>
          </cell>
        </row>
        <row r="131">
          <cell r="A131" t="str">
            <v>NWA6962_ol3_wedspm_maychain@129.ais</v>
          </cell>
          <cell r="B131">
            <v>7.30281E-5</v>
          </cell>
          <cell r="C131">
            <v>7.7743699999999992E-6</v>
          </cell>
          <cell r="D131">
            <v>9.1896700000000003E-4</v>
          </cell>
          <cell r="E131">
            <v>2.6653100000000001E-5</v>
          </cell>
          <cell r="F131">
            <v>3.97434E-4</v>
          </cell>
          <cell r="G131">
            <v>1.8957000000000002E-5</v>
          </cell>
          <cell r="H131">
            <v>3.4719100000000003E-2</v>
          </cell>
          <cell r="I131">
            <v>1.51607E-4</v>
          </cell>
          <cell r="J131">
            <v>4.86713E-4</v>
          </cell>
          <cell r="K131">
            <v>1.5378100000000001E-5</v>
          </cell>
          <cell r="L131">
            <v>4.3754700000000003E-5</v>
          </cell>
          <cell r="M131">
            <v>4.3565499999999998E-6</v>
          </cell>
        </row>
        <row r="132">
          <cell r="A132" t="str">
            <v>NWA6962_ol3_wedspm_maychain@130.ais</v>
          </cell>
          <cell r="B132">
            <v>6.8095699999999999E-5</v>
          </cell>
          <cell r="C132">
            <v>3.4719600000000001E-6</v>
          </cell>
          <cell r="D132">
            <v>9.8264199999999993E-4</v>
          </cell>
          <cell r="E132">
            <v>2.5551400000000001E-5</v>
          </cell>
          <cell r="F132">
            <v>3.4129000000000001E-4</v>
          </cell>
          <cell r="G132">
            <v>1.2423500000000001E-5</v>
          </cell>
          <cell r="H132">
            <v>3.3317300000000001E-2</v>
          </cell>
          <cell r="I132">
            <v>2.93749E-4</v>
          </cell>
          <cell r="J132">
            <v>4.9388700000000004E-4</v>
          </cell>
          <cell r="K132">
            <v>2.4725699999999999E-5</v>
          </cell>
          <cell r="L132">
            <v>5.2899599999999997E-5</v>
          </cell>
          <cell r="M132">
            <v>4.2127499999999996E-6</v>
          </cell>
        </row>
        <row r="133">
          <cell r="A133" t="str">
            <v>NWA6962_ol2_wedspm_maychain@131.ais</v>
          </cell>
          <cell r="B133">
            <v>1.2397800000000001E-4</v>
          </cell>
          <cell r="C133">
            <v>7.7943200000000006E-6</v>
          </cell>
          <cell r="D133">
            <v>1.02099E-3</v>
          </cell>
          <cell r="E133">
            <v>2.5656800000000001E-5</v>
          </cell>
          <cell r="F133">
            <v>5.6123700000000002E-4</v>
          </cell>
          <cell r="G133">
            <v>3.15308E-5</v>
          </cell>
          <cell r="H133">
            <v>4.32489E-2</v>
          </cell>
          <cell r="I133">
            <v>3.8474899999999999E-4</v>
          </cell>
          <cell r="J133">
            <v>5.9021699999999998E-4</v>
          </cell>
          <cell r="K133">
            <v>3.3553599999999997E-5</v>
          </cell>
          <cell r="L133">
            <v>2.0718200000000001E-4</v>
          </cell>
          <cell r="M133">
            <v>9.5640700000000001E-6</v>
          </cell>
        </row>
        <row r="134">
          <cell r="A134" t="str">
            <v>NWA6962_ol2_wedspm_maychain@132.ais</v>
          </cell>
          <cell r="B134">
            <v>1.4254E-4</v>
          </cell>
          <cell r="C134">
            <v>7.27918E-6</v>
          </cell>
          <cell r="D134">
            <v>9.8572099999999995E-4</v>
          </cell>
          <cell r="E134">
            <v>1.0876100000000001E-5</v>
          </cell>
          <cell r="F134">
            <v>4.9632699999999997E-4</v>
          </cell>
          <cell r="G134">
            <v>2.52543E-5</v>
          </cell>
          <cell r="H134">
            <v>3.9367800000000001E-2</v>
          </cell>
          <cell r="I134">
            <v>1.5732699999999999E-4</v>
          </cell>
          <cell r="J134">
            <v>5.9522700000000004E-4</v>
          </cell>
          <cell r="K134">
            <v>2.0902300000000001E-5</v>
          </cell>
          <cell r="L134">
            <v>1.4515799999999999E-4</v>
          </cell>
          <cell r="M134">
            <v>1.48252E-5</v>
          </cell>
        </row>
        <row r="135">
          <cell r="A135" t="str">
            <v>NWA6962_ol2_wedspm_maychain@133.ais</v>
          </cell>
          <cell r="B135">
            <v>1.5387300000000001E-4</v>
          </cell>
          <cell r="C135">
            <v>1.08149E-5</v>
          </cell>
          <cell r="D135">
            <v>1.0152500000000001E-3</v>
          </cell>
          <cell r="E135">
            <v>1.7422600000000002E-5</v>
          </cell>
          <cell r="F135">
            <v>4.2141299999999999E-4</v>
          </cell>
          <cell r="G135">
            <v>1.5414299999999999E-5</v>
          </cell>
          <cell r="H135">
            <v>3.8794299999999997E-2</v>
          </cell>
          <cell r="I135">
            <v>2.75364E-4</v>
          </cell>
          <cell r="J135">
            <v>5.8615700000000002E-4</v>
          </cell>
          <cell r="K135">
            <v>1.7469499999999999E-5</v>
          </cell>
          <cell r="L135">
            <v>1.20362E-4</v>
          </cell>
          <cell r="M135">
            <v>1.01719E-5</v>
          </cell>
        </row>
        <row r="136">
          <cell r="A136" t="str">
            <v>NWA6962_ol2_wedspm_maychain@134.ais</v>
          </cell>
          <cell r="B136">
            <v>1.4953699999999999E-4</v>
          </cell>
          <cell r="C136">
            <v>6.5902199999999997E-6</v>
          </cell>
          <cell r="D136">
            <v>1.0391899999999999E-3</v>
          </cell>
          <cell r="E136">
            <v>1.82069E-5</v>
          </cell>
          <cell r="F136">
            <v>3.86509E-4</v>
          </cell>
          <cell r="G136">
            <v>2.1341200000000002E-5</v>
          </cell>
          <cell r="H136">
            <v>3.0656200000000002E-2</v>
          </cell>
          <cell r="I136">
            <v>1.5362399999999999E-4</v>
          </cell>
          <cell r="J136">
            <v>5.8754800000000002E-4</v>
          </cell>
          <cell r="K136">
            <v>1.6819800000000001E-5</v>
          </cell>
          <cell r="L136">
            <v>9.5870400000000003E-5</v>
          </cell>
          <cell r="M136">
            <v>5.77441E-6</v>
          </cell>
        </row>
        <row r="137">
          <cell r="A137" t="str">
            <v>NWA6962_ol2_wedspm_maychain@135.ais</v>
          </cell>
          <cell r="B137">
            <v>8.4509200000000001E-5</v>
          </cell>
          <cell r="C137">
            <v>3.1489699999999999E-6</v>
          </cell>
          <cell r="D137">
            <v>9.3027500000000005E-4</v>
          </cell>
          <cell r="E137">
            <v>2.3382499999999998E-5</v>
          </cell>
          <cell r="F137">
            <v>3.6076499999999998E-4</v>
          </cell>
          <cell r="G137">
            <v>1.8453699999999999E-5</v>
          </cell>
          <cell r="H137">
            <v>2.9353600000000001E-2</v>
          </cell>
          <cell r="I137">
            <v>2.7586599999999999E-4</v>
          </cell>
          <cell r="J137">
            <v>5.5131899999999998E-4</v>
          </cell>
          <cell r="K137">
            <v>1.87182E-5</v>
          </cell>
          <cell r="L137">
            <v>5.5392800000000003E-5</v>
          </cell>
          <cell r="M137">
            <v>7.6548E-6</v>
          </cell>
        </row>
        <row r="138">
          <cell r="A138" t="str">
            <v>GRRol@136.ais</v>
          </cell>
          <cell r="B138">
            <v>1.5216400000000001E-5</v>
          </cell>
          <cell r="C138">
            <v>2.3812499999999999E-6</v>
          </cell>
          <cell r="D138">
            <v>4.3464300000000002E-4</v>
          </cell>
          <cell r="E138">
            <v>1.16606E-5</v>
          </cell>
          <cell r="F138">
            <v>5.9933900000000003E-3</v>
          </cell>
          <cell r="G138">
            <v>5.3848899999999999E-5</v>
          </cell>
          <cell r="H138">
            <v>4.6948399999999999E-4</v>
          </cell>
          <cell r="I138">
            <v>2.14611E-5</v>
          </cell>
          <cell r="J138">
            <v>2.5441400000000001E-4</v>
          </cell>
          <cell r="K138">
            <v>5.2773799999999999E-6</v>
          </cell>
          <cell r="L138">
            <v>4.69579E-5</v>
          </cell>
          <cell r="M138">
            <v>4.9591399999999999E-6</v>
          </cell>
        </row>
        <row r="139">
          <cell r="A139" t="str">
            <v>GRRol@137.ais</v>
          </cell>
          <cell r="B139">
            <v>2.0428099999999998E-5</v>
          </cell>
          <cell r="C139">
            <v>1.6119200000000001E-6</v>
          </cell>
          <cell r="D139">
            <v>4.4084000000000001E-4</v>
          </cell>
          <cell r="E139">
            <v>2.0372599999999999E-5</v>
          </cell>
          <cell r="F139">
            <v>5.8531E-3</v>
          </cell>
          <cell r="G139">
            <v>2.30279E-5</v>
          </cell>
          <cell r="H139">
            <v>4.3662099999999999E-4</v>
          </cell>
          <cell r="I139">
            <v>2.3510500000000001E-5</v>
          </cell>
          <cell r="J139">
            <v>2.4796600000000002E-4</v>
          </cell>
          <cell r="K139">
            <v>7.9812200000000005E-6</v>
          </cell>
          <cell r="L139">
            <v>4.27026E-5</v>
          </cell>
          <cell r="M139">
            <v>3.7778200000000002E-6</v>
          </cell>
        </row>
        <row r="140">
          <cell r="A140" t="str">
            <v>519-4-1d@138.ais</v>
          </cell>
          <cell r="B140">
            <v>9.3476700000000006E-3</v>
          </cell>
          <cell r="C140">
            <v>6.4006900000000005E-5</v>
          </cell>
          <cell r="D140">
            <v>0.52941000000000005</v>
          </cell>
          <cell r="E140">
            <v>1.0647499999999999E-3</v>
          </cell>
          <cell r="F140">
            <v>0.30188999999999999</v>
          </cell>
          <cell r="G140">
            <v>8.3183300000000003E-4</v>
          </cell>
          <cell r="H140">
            <v>6.3180299999999995E-2</v>
          </cell>
          <cell r="I140">
            <v>2.19986E-4</v>
          </cell>
          <cell r="J140">
            <v>1.5984700000000001</v>
          </cell>
          <cell r="K140">
            <v>9.5009299999999994E-3</v>
          </cell>
          <cell r="L140">
            <v>8.7113099999999999E-2</v>
          </cell>
          <cell r="M140">
            <v>6.9175599999999997E-4</v>
          </cell>
        </row>
        <row r="141">
          <cell r="A141" t="str">
            <v>519-4-1d@139.ais</v>
          </cell>
          <cell r="B141">
            <v>9.4373700000000005E-3</v>
          </cell>
          <cell r="C141">
            <v>7.0637100000000002E-5</v>
          </cell>
          <cell r="D141">
            <v>0.52968000000000004</v>
          </cell>
          <cell r="E141">
            <v>1.0246299999999999E-3</v>
          </cell>
          <cell r="F141">
            <v>0.30306</v>
          </cell>
          <cell r="G141">
            <v>3.9089799999999998E-4</v>
          </cell>
          <cell r="H141">
            <v>6.3436800000000002E-2</v>
          </cell>
          <cell r="I141">
            <v>1.1261500000000001E-4</v>
          </cell>
          <cell r="J141">
            <v>1.62293</v>
          </cell>
          <cell r="K141">
            <v>6.6618399999999996E-3</v>
          </cell>
          <cell r="L141">
            <v>8.9592900000000003E-2</v>
          </cell>
          <cell r="M141">
            <v>5.6251599999999999E-4</v>
          </cell>
        </row>
        <row r="142">
          <cell r="A142" t="str">
            <v>suprasil@140.ais</v>
          </cell>
          <cell r="B142">
            <v>9.25623E-6</v>
          </cell>
          <cell r="C142">
            <v>1.79596E-6</v>
          </cell>
          <cell r="D142">
            <v>5.0849300000000005E-4</v>
          </cell>
          <cell r="E142">
            <v>8.7262800000000001E-6</v>
          </cell>
          <cell r="F142">
            <v>9.7428499999999997E-5</v>
          </cell>
          <cell r="G142">
            <v>6.3000599999999998E-6</v>
          </cell>
          <cell r="H142">
            <v>1.1714999999999999E-6</v>
          </cell>
          <cell r="I142">
            <v>5.3475499999999997E-7</v>
          </cell>
          <cell r="J142">
            <v>1.5779699999999999E-4</v>
          </cell>
          <cell r="K142">
            <v>8.9629199999999999E-6</v>
          </cell>
          <cell r="L142">
            <v>2.8686099999999999</v>
          </cell>
          <cell r="M142">
            <v>3.4315199999999997E-2</v>
          </cell>
        </row>
        <row r="143">
          <cell r="A143" t="str">
            <v>suprasil@141.ais</v>
          </cell>
          <cell r="B143">
            <v>8.2246499999999993E-6</v>
          </cell>
          <cell r="C143">
            <v>2.1637499999999998E-6</v>
          </cell>
          <cell r="D143">
            <v>5.0355300000000001E-4</v>
          </cell>
          <cell r="E143">
            <v>9.0159699999999993E-6</v>
          </cell>
          <cell r="F143">
            <v>9.20866E-5</v>
          </cell>
          <cell r="G143">
            <v>4.4774399999999999E-6</v>
          </cell>
          <cell r="H143">
            <v>7.5048099999999996E-7</v>
          </cell>
          <cell r="I143">
            <v>5.1410799999999999E-7</v>
          </cell>
          <cell r="J143">
            <v>1.49214E-4</v>
          </cell>
          <cell r="K143">
            <v>5.5283199999999998E-6</v>
          </cell>
          <cell r="L143">
            <v>2.8121200000000002</v>
          </cell>
          <cell r="M143">
            <v>1.20216E-2</v>
          </cell>
        </row>
        <row r="144">
          <cell r="A144" t="str">
            <v>herasil@142.ais</v>
          </cell>
          <cell r="B144">
            <v>1.6583999999999999E-5</v>
          </cell>
          <cell r="C144">
            <v>3.4709000000000001E-6</v>
          </cell>
          <cell r="D144">
            <v>1.7135999999999998E-2</v>
          </cell>
          <cell r="E144">
            <v>3.3707300000000002E-4</v>
          </cell>
          <cell r="F144">
            <v>1.0980999999999999E-4</v>
          </cell>
          <cell r="G144">
            <v>1.12151E-5</v>
          </cell>
          <cell r="H144">
            <v>1.1575600000000001E-6</v>
          </cell>
          <cell r="I144">
            <v>5.2836499999999998E-7</v>
          </cell>
          <cell r="J144">
            <v>1.5446200000000001E-4</v>
          </cell>
          <cell r="K144">
            <v>2.3127400000000002E-6</v>
          </cell>
          <cell r="L144">
            <v>5.3114899999999997E-4</v>
          </cell>
          <cell r="M144">
            <v>4.8416200000000001E-6</v>
          </cell>
        </row>
        <row r="145">
          <cell r="A145" t="str">
            <v>herasil@143.ais</v>
          </cell>
          <cell r="B145">
            <v>1.01285E-5</v>
          </cell>
          <cell r="C145">
            <v>1.4309600000000001E-6</v>
          </cell>
          <cell r="D145">
            <v>1.7040799999999998E-2</v>
          </cell>
          <cell r="E145">
            <v>3.8874599999999998E-4</v>
          </cell>
          <cell r="F145">
            <v>9.3404499999999997E-5</v>
          </cell>
          <cell r="G145">
            <v>2.6903999999999999E-5</v>
          </cell>
          <cell r="H145">
            <v>2.6184199999999999E-6</v>
          </cell>
          <cell r="I145">
            <v>1.2540199999999999E-6</v>
          </cell>
          <cell r="J145">
            <v>1.7249400000000001E-4</v>
          </cell>
          <cell r="K145">
            <v>7.1678999999999996E-6</v>
          </cell>
          <cell r="L145">
            <v>5.5570399999999996E-4</v>
          </cell>
          <cell r="M145">
            <v>2.07148E-5</v>
          </cell>
        </row>
        <row r="161">
          <cell r="A161" t="str">
            <v>GRRol@159.ais</v>
          </cell>
          <cell r="B161">
            <v>3.28074E-5</v>
          </cell>
          <cell r="C161">
            <v>6.4818899999999999E-6</v>
          </cell>
          <cell r="D161">
            <v>6.5501399999999999E-4</v>
          </cell>
          <cell r="E161">
            <v>2.4619700000000001E-5</v>
          </cell>
          <cell r="F161">
            <v>6.4373E-3</v>
          </cell>
          <cell r="G161">
            <v>2.10115E-4</v>
          </cell>
          <cell r="H161">
            <v>3.8767100000000002E-4</v>
          </cell>
          <cell r="I161">
            <v>2.5126500000000001E-5</v>
          </cell>
          <cell r="J161">
            <v>2.17715E-4</v>
          </cell>
          <cell r="K161">
            <v>1.7428E-5</v>
          </cell>
          <cell r="L161">
            <v>6.7598499999999993E-5</v>
          </cell>
          <cell r="M161">
            <v>5.7649999999999999E-6</v>
          </cell>
        </row>
        <row r="162">
          <cell r="A162" t="str">
            <v>GRRol@160.ais</v>
          </cell>
          <cell r="B162">
            <v>2.7829699999999999E-5</v>
          </cell>
          <cell r="C162">
            <v>7.8602699999999995E-6</v>
          </cell>
          <cell r="D162">
            <v>7.0195100000000003E-4</v>
          </cell>
          <cell r="E162">
            <v>2.4049600000000001E-5</v>
          </cell>
          <cell r="F162">
            <v>6.9508E-3</v>
          </cell>
          <cell r="G162">
            <v>8.4332299999999999E-5</v>
          </cell>
          <cell r="H162">
            <v>4.3193499999999999E-4</v>
          </cell>
          <cell r="I162">
            <v>1.85761E-5</v>
          </cell>
          <cell r="J162">
            <v>2.87225E-4</v>
          </cell>
          <cell r="K162">
            <v>2.9557299999999999E-6</v>
          </cell>
          <cell r="L162">
            <v>7.8248600000000002E-5</v>
          </cell>
          <cell r="M162">
            <v>5.2962799999999999E-6</v>
          </cell>
        </row>
        <row r="163">
          <cell r="A163" t="str">
            <v>519-4-1d@161.ais</v>
          </cell>
          <cell r="B163">
            <v>9.8473899999999993E-3</v>
          </cell>
          <cell r="C163">
            <v>7.4051899999999995E-5</v>
          </cell>
          <cell r="D163">
            <v>0.54542000000000002</v>
          </cell>
          <cell r="E163">
            <v>3.9874200000000002E-3</v>
          </cell>
          <cell r="F163">
            <v>0.31920999999999999</v>
          </cell>
          <cell r="G163">
            <v>1.2706200000000001E-3</v>
          </cell>
          <cell r="H163">
            <v>6.3623600000000002E-2</v>
          </cell>
          <cell r="I163">
            <v>1.9618399999999999E-4</v>
          </cell>
          <cell r="J163">
            <v>1.66554</v>
          </cell>
          <cell r="K163">
            <v>2.7769700000000001E-3</v>
          </cell>
          <cell r="L163">
            <v>9.4048900000000005E-2</v>
          </cell>
          <cell r="M163">
            <v>5.0534899999999999E-4</v>
          </cell>
        </row>
        <row r="164">
          <cell r="A164" t="str">
            <v>519-4-1d@162.ais</v>
          </cell>
          <cell r="B164">
            <v>9.5111099999999997E-3</v>
          </cell>
          <cell r="C164">
            <v>1.0849E-4</v>
          </cell>
          <cell r="D164">
            <v>0.53498000000000001</v>
          </cell>
          <cell r="E164">
            <v>3.01053E-3</v>
          </cell>
          <cell r="F164">
            <v>0.30747999999999998</v>
          </cell>
          <cell r="G164">
            <v>7.5384099999999999E-4</v>
          </cell>
          <cell r="H164">
            <v>6.2657299999999999E-2</v>
          </cell>
          <cell r="I164">
            <v>2.0809600000000001E-4</v>
          </cell>
          <cell r="J164">
            <v>1.58721</v>
          </cell>
          <cell r="K164">
            <v>5.9449400000000001E-3</v>
          </cell>
          <cell r="L164">
            <v>8.6936399999999997E-2</v>
          </cell>
          <cell r="M164">
            <v>3.07452E-4</v>
          </cell>
        </row>
        <row r="165">
          <cell r="A165" t="str">
            <v>suprasil@163.ais</v>
          </cell>
          <cell r="B165">
            <v>4.0742199999999996E-6</v>
          </cell>
          <cell r="C165">
            <v>1.3873700000000001E-6</v>
          </cell>
          <cell r="D165">
            <v>4.5725099999999999E-4</v>
          </cell>
          <cell r="E165">
            <v>1.9400799999999999E-5</v>
          </cell>
          <cell r="F165">
            <v>9.7614600000000006E-5</v>
          </cell>
          <cell r="G165">
            <v>5.8290399999999998E-6</v>
          </cell>
          <cell r="H165">
            <v>1.68945E-6</v>
          </cell>
          <cell r="I165">
            <v>6.1368199999999998E-7</v>
          </cell>
          <cell r="J165">
            <v>1.7231399999999999E-4</v>
          </cell>
          <cell r="K165">
            <v>8.6420499999999997E-6</v>
          </cell>
          <cell r="L165">
            <v>2.5472199999999998</v>
          </cell>
          <cell r="M165">
            <v>1.00897E-2</v>
          </cell>
        </row>
        <row r="166">
          <cell r="A166" t="str">
            <v>suprasil@164.ais</v>
          </cell>
          <cell r="B166">
            <v>1.0204099999999999E-5</v>
          </cell>
          <cell r="C166">
            <v>1.5013600000000001E-6</v>
          </cell>
          <cell r="D166">
            <v>4.5875499999999998E-4</v>
          </cell>
          <cell r="E166">
            <v>1.487E-5</v>
          </cell>
          <cell r="F166">
            <v>8.2737000000000004E-5</v>
          </cell>
          <cell r="G166">
            <v>5.5699599999999998E-6</v>
          </cell>
          <cell r="H166">
            <v>1.0275600000000001E-6</v>
          </cell>
          <cell r="I166">
            <v>7.5730400000000004E-7</v>
          </cell>
          <cell r="J166">
            <v>1.6208999999999999E-4</v>
          </cell>
          <cell r="K166">
            <v>1.35951E-5</v>
          </cell>
          <cell r="L166">
            <v>2.6099199999999998</v>
          </cell>
          <cell r="M166">
            <v>2.70192E-3</v>
          </cell>
        </row>
      </sheetData>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ter in Suprasil glass"/>
    </sheetNames>
    <sheetDataSet>
      <sheetData sheetId="0">
        <row r="8">
          <cell r="B8">
            <v>2.4815883113560004</v>
          </cell>
          <cell r="C8">
            <v>1.3468090765016985</v>
          </cell>
          <cell r="D8">
            <v>6.3779485082666669</v>
          </cell>
          <cell r="E8">
            <v>0.34725207072731784</v>
          </cell>
          <cell r="F8">
            <v>1.4528034460146666</v>
          </cell>
          <cell r="G8">
            <v>0.23441829673451814</v>
          </cell>
        </row>
        <row r="9">
          <cell r="B9">
            <v>4.5485114949999996</v>
          </cell>
          <cell r="C9">
            <v>0.93154506166663997</v>
          </cell>
          <cell r="D9">
            <v>7.3924759799999986</v>
          </cell>
          <cell r="E9">
            <v>0.50565648816878039</v>
          </cell>
          <cell r="F9">
            <v>3.7160260386666661</v>
          </cell>
          <cell r="G9">
            <v>0.24952645552033759</v>
          </cell>
        </row>
        <row r="10">
          <cell r="B10">
            <v>2.2742396185849998</v>
          </cell>
          <cell r="C10">
            <v>0.66598188578259865</v>
          </cell>
          <cell r="D10">
            <v>1.9629490634361388</v>
          </cell>
          <cell r="E10">
            <v>0.26949413465425048</v>
          </cell>
          <cell r="F10">
            <v>1.9126723300780724</v>
          </cell>
          <cell r="G10">
            <v>0.46700554335087135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013E8-60AE-A34B-AD2B-93A8103509C5}">
  <dimension ref="A1"/>
  <sheetViews>
    <sheetView tabSelected="1" workbookViewId="0">
      <selection activeCell="D18" sqref="D18"/>
    </sheetView>
  </sheetViews>
  <sheetFormatPr baseColWidth="10"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0B294-16D6-3042-9349-37F3ADF63FA4}">
  <dimension ref="A4:H45"/>
  <sheetViews>
    <sheetView workbookViewId="0">
      <selection activeCell="L9" sqref="L9"/>
    </sheetView>
  </sheetViews>
  <sheetFormatPr baseColWidth="10" defaultRowHeight="16" x14ac:dyDescent="0.2"/>
  <cols>
    <col min="1" max="1" width="33.5" customWidth="1"/>
    <col min="2" max="2" width="14.5" customWidth="1"/>
  </cols>
  <sheetData>
    <row r="4" spans="1:8" x14ac:dyDescent="0.2">
      <c r="A4" s="142"/>
      <c r="B4" s="142"/>
      <c r="C4" s="142"/>
      <c r="D4" s="142"/>
      <c r="E4" s="142"/>
      <c r="F4" s="142"/>
      <c r="G4" s="142"/>
      <c r="H4" s="142"/>
    </row>
    <row r="6" spans="1:8" x14ac:dyDescent="0.2">
      <c r="A6" s="142"/>
      <c r="B6" s="143" t="s">
        <v>208</v>
      </c>
      <c r="C6" s="143"/>
      <c r="D6" s="144" t="s">
        <v>209</v>
      </c>
      <c r="E6" s="143"/>
      <c r="F6" s="144" t="s">
        <v>210</v>
      </c>
      <c r="G6" s="143"/>
      <c r="H6" s="142"/>
    </row>
    <row r="7" spans="1:8" x14ac:dyDescent="0.2">
      <c r="A7" s="142"/>
      <c r="B7" s="143" t="s">
        <v>201</v>
      </c>
      <c r="C7" s="143" t="s">
        <v>202</v>
      </c>
      <c r="D7" s="143" t="s">
        <v>201</v>
      </c>
      <c r="E7" s="143" t="s">
        <v>202</v>
      </c>
      <c r="F7" s="143" t="s">
        <v>201</v>
      </c>
      <c r="G7" s="143" t="s">
        <v>202</v>
      </c>
      <c r="H7" s="142"/>
    </row>
    <row r="8" spans="1:8" x14ac:dyDescent="0.2">
      <c r="A8" s="143" t="s">
        <v>199</v>
      </c>
      <c r="B8" s="145">
        <v>2.4815883113560004</v>
      </c>
      <c r="C8" s="145">
        <v>1.3468090765016985</v>
      </c>
      <c r="D8" s="145">
        <v>6.3779485082666669</v>
      </c>
      <c r="E8" s="145">
        <v>0.34725207072731784</v>
      </c>
      <c r="F8" s="145">
        <v>1.4528034460146666</v>
      </c>
      <c r="G8" s="145">
        <v>0.23441829673451814</v>
      </c>
      <c r="H8" s="142"/>
    </row>
    <row r="9" spans="1:8" x14ac:dyDescent="0.2">
      <c r="A9" s="143" t="s">
        <v>198</v>
      </c>
      <c r="B9" s="145">
        <v>4.5485114949999996</v>
      </c>
      <c r="C9" s="145">
        <v>0.93154506166663997</v>
      </c>
      <c r="D9" s="145">
        <v>7.3924759799999986</v>
      </c>
      <c r="E9" s="145">
        <v>0.50565648816878039</v>
      </c>
      <c r="F9" s="145">
        <v>3.7160260386666661</v>
      </c>
      <c r="G9" s="145">
        <v>0.24952645552033759</v>
      </c>
      <c r="H9" s="142"/>
    </row>
    <row r="10" spans="1:8" x14ac:dyDescent="0.2">
      <c r="A10" s="143" t="s">
        <v>200</v>
      </c>
      <c r="B10" s="145">
        <v>2.2742396185849998</v>
      </c>
      <c r="C10" s="145">
        <v>0.66598188578259865</v>
      </c>
      <c r="D10" s="145">
        <v>1.9629490634361388</v>
      </c>
      <c r="E10" s="145">
        <v>0.26949413465425048</v>
      </c>
      <c r="F10" s="145">
        <v>1.9126723300780724</v>
      </c>
      <c r="G10" s="145">
        <v>0.46700554335087135</v>
      </c>
      <c r="H10" s="142"/>
    </row>
    <row r="11" spans="1:8" x14ac:dyDescent="0.2">
      <c r="A11" s="142"/>
      <c r="B11" s="142"/>
      <c r="C11" s="142"/>
      <c r="D11" s="142"/>
      <c r="E11" s="142"/>
      <c r="F11" s="142"/>
      <c r="G11" s="146"/>
      <c r="H11" s="142"/>
    </row>
    <row r="12" spans="1:8" x14ac:dyDescent="0.2">
      <c r="A12" s="143" t="s">
        <v>211</v>
      </c>
      <c r="B12" s="143"/>
      <c r="C12" s="142"/>
      <c r="D12" s="142"/>
      <c r="E12" s="142"/>
      <c r="F12" s="142"/>
      <c r="G12" s="142"/>
      <c r="H12" s="142"/>
    </row>
    <row r="13" spans="1:8" x14ac:dyDescent="0.2">
      <c r="A13" s="143" t="s">
        <v>206</v>
      </c>
      <c r="B13" s="147">
        <v>1.9974130469306106</v>
      </c>
      <c r="C13" s="142"/>
      <c r="D13" s="142"/>
      <c r="E13" s="142"/>
      <c r="F13" s="142"/>
      <c r="G13" s="142"/>
      <c r="H13" s="142"/>
    </row>
    <row r="14" spans="1:8" x14ac:dyDescent="0.2">
      <c r="A14" s="143" t="s">
        <v>207</v>
      </c>
      <c r="B14" s="147">
        <v>0.43233148060915094</v>
      </c>
      <c r="C14" s="142"/>
      <c r="D14" s="142"/>
      <c r="E14" s="142"/>
      <c r="F14" s="142"/>
      <c r="G14" s="142"/>
      <c r="H14" s="142"/>
    </row>
    <row r="45" spans="4:4" x14ac:dyDescent="0.2">
      <c r="D45">
        <v>21</v>
      </c>
    </row>
  </sheetData>
  <pageMargins left="0.75" right="0.75" top="1" bottom="1" header="0.5" footer="0.5"/>
  <pageSetup orientation="portrait" horizontalDpi="4294967292" verticalDpi="4294967292"/>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51"/>
  <sheetViews>
    <sheetView workbookViewId="0">
      <pane xSplit="3" ySplit="4" topLeftCell="AO5" activePane="bottomRight" state="frozen"/>
      <selection pane="topRight" activeCell="D1" sqref="D1"/>
      <selection pane="bottomLeft" activeCell="A3" sqref="A3"/>
      <selection pane="bottomRight" activeCell="BC7" sqref="BC7"/>
    </sheetView>
  </sheetViews>
  <sheetFormatPr baseColWidth="10" defaultColWidth="8.83203125" defaultRowHeight="16" x14ac:dyDescent="0.2"/>
  <cols>
    <col min="1" max="1" width="9.1640625" style="1" bestFit="1" customWidth="1"/>
    <col min="2" max="2" width="8.83203125" style="1"/>
    <col min="3" max="3" width="14" style="1" customWidth="1"/>
    <col min="4" max="22" width="9.1640625" style="1" bestFit="1" customWidth="1"/>
    <col min="23" max="23" width="16.6640625" style="1" customWidth="1"/>
    <col min="24" max="24" width="14.1640625" style="1" customWidth="1"/>
    <col min="25" max="25" width="15.1640625" style="1" customWidth="1"/>
    <col min="26" max="26" width="9.1640625" style="2" bestFit="1" customWidth="1"/>
    <col min="27" max="27" width="9.33203125" style="1" bestFit="1" customWidth="1"/>
    <col min="28" max="29" width="9.1640625" style="1" bestFit="1" customWidth="1"/>
    <col min="30" max="30" width="12.83203125" style="1" customWidth="1"/>
    <col min="31" max="32" width="9.1640625" style="1" bestFit="1" customWidth="1"/>
    <col min="33" max="33" width="13" style="1" customWidth="1"/>
    <col min="34" max="34" width="9.1640625" style="1" bestFit="1" customWidth="1"/>
    <col min="35" max="35" width="13.33203125" style="1" bestFit="1" customWidth="1"/>
    <col min="36" max="36" width="12.83203125" style="1" customWidth="1"/>
    <col min="37" max="37" width="9.1640625" style="1" bestFit="1" customWidth="1"/>
    <col min="38" max="43" width="8.83203125" style="1"/>
    <col min="44" max="49" width="9.1640625" style="1" bestFit="1" customWidth="1"/>
    <col min="50" max="50" width="8.83203125" style="1"/>
    <col min="51" max="51" width="14.1640625" style="3" customWidth="1"/>
    <col min="52" max="52" width="15.6640625" style="1" customWidth="1"/>
    <col min="53" max="53" width="8.83203125" style="3"/>
    <col min="54" max="54" width="12.1640625" style="1" customWidth="1"/>
    <col min="55" max="16384" width="8.83203125" style="1"/>
  </cols>
  <sheetData>
    <row r="1" spans="1:56" x14ac:dyDescent="0.2">
      <c r="A1" s="17" t="s">
        <v>130</v>
      </c>
    </row>
    <row r="2" spans="1:56" x14ac:dyDescent="0.2">
      <c r="A2" s="9" t="s">
        <v>131</v>
      </c>
    </row>
    <row r="3" spans="1:56" x14ac:dyDescent="0.2">
      <c r="A3" s="1" t="s">
        <v>132</v>
      </c>
    </row>
    <row r="4" spans="1:56" s="17" customFormat="1" x14ac:dyDescent="0.2">
      <c r="A4" s="17" t="s">
        <v>0</v>
      </c>
      <c r="B4" s="17" t="s">
        <v>1</v>
      </c>
      <c r="D4" s="17" t="s">
        <v>2</v>
      </c>
      <c r="E4" s="17" t="s">
        <v>3</v>
      </c>
      <c r="F4" s="17" t="s">
        <v>4</v>
      </c>
      <c r="G4" s="17" t="s">
        <v>5</v>
      </c>
      <c r="H4" s="17" t="s">
        <v>6</v>
      </c>
      <c r="I4" s="17" t="s">
        <v>7</v>
      </c>
      <c r="J4" s="17" t="s">
        <v>8</v>
      </c>
      <c r="K4" s="17" t="s">
        <v>9</v>
      </c>
      <c r="L4" s="17" t="s">
        <v>10</v>
      </c>
      <c r="M4" s="17" t="s">
        <v>11</v>
      </c>
      <c r="N4" s="17" t="s">
        <v>12</v>
      </c>
      <c r="O4" s="17" t="s">
        <v>13</v>
      </c>
      <c r="P4" s="17" t="s">
        <v>14</v>
      </c>
      <c r="Q4" s="17" t="s">
        <v>15</v>
      </c>
      <c r="R4" s="17" t="s">
        <v>16</v>
      </c>
      <c r="S4" s="17" t="s">
        <v>17</v>
      </c>
      <c r="T4" s="17" t="s">
        <v>18</v>
      </c>
      <c r="U4" s="17" t="s">
        <v>19</v>
      </c>
      <c r="V4" s="17" t="s">
        <v>20</v>
      </c>
      <c r="W4" s="17" t="s">
        <v>21</v>
      </c>
      <c r="X4" s="17" t="s">
        <v>22</v>
      </c>
      <c r="Y4" s="17" t="s">
        <v>23</v>
      </c>
      <c r="Z4" s="18" t="s">
        <v>24</v>
      </c>
      <c r="AA4" s="17" t="s">
        <v>25</v>
      </c>
      <c r="AB4" s="17" t="s">
        <v>26</v>
      </c>
      <c r="AC4" s="17" t="s">
        <v>27</v>
      </c>
      <c r="AD4" s="17" t="s">
        <v>28</v>
      </c>
      <c r="AE4" s="17" t="s">
        <v>29</v>
      </c>
      <c r="AF4" s="17" t="s">
        <v>30</v>
      </c>
      <c r="AG4" s="17" t="s">
        <v>31</v>
      </c>
      <c r="AH4" s="17" t="s">
        <v>32</v>
      </c>
      <c r="AI4" s="17" t="s">
        <v>33</v>
      </c>
      <c r="AJ4" s="17" t="s">
        <v>34</v>
      </c>
      <c r="AK4" s="17" t="s">
        <v>35</v>
      </c>
      <c r="AM4" s="17" t="s">
        <v>36</v>
      </c>
      <c r="AN4" s="17" t="s">
        <v>37</v>
      </c>
      <c r="AO4" s="17" t="s">
        <v>38</v>
      </c>
      <c r="AP4" s="17" t="s">
        <v>39</v>
      </c>
      <c r="AQ4" s="17" t="s">
        <v>40</v>
      </c>
      <c r="AR4" s="17" t="s">
        <v>41</v>
      </c>
      <c r="AS4" s="17" t="s">
        <v>42</v>
      </c>
      <c r="AT4" s="17" t="s">
        <v>43</v>
      </c>
      <c r="AU4" s="17" t="s">
        <v>44</v>
      </c>
      <c r="AV4" s="17" t="s">
        <v>45</v>
      </c>
      <c r="AW4" s="17" t="s">
        <v>46</v>
      </c>
      <c r="AX4" s="17" t="s">
        <v>47</v>
      </c>
      <c r="AY4" s="19" t="s">
        <v>129</v>
      </c>
      <c r="AZ4" s="17" t="s">
        <v>125</v>
      </c>
      <c r="BA4" s="19"/>
    </row>
    <row r="5" spans="1:56" x14ac:dyDescent="0.2">
      <c r="A5" s="1">
        <v>1</v>
      </c>
      <c r="B5" s="1" t="s">
        <v>49</v>
      </c>
      <c r="C5" s="1" t="s">
        <v>50</v>
      </c>
      <c r="D5" s="1">
        <v>-7046</v>
      </c>
      <c r="E5" s="1">
        <v>-4729</v>
      </c>
      <c r="F5" s="1">
        <v>3000</v>
      </c>
      <c r="G5" s="1">
        <v>5</v>
      </c>
      <c r="H5" s="1">
        <v>10</v>
      </c>
      <c r="I5" s="1">
        <v>198670</v>
      </c>
      <c r="J5" s="1">
        <v>195920</v>
      </c>
      <c r="K5" s="4">
        <v>8803.5</v>
      </c>
      <c r="L5" s="4">
        <v>1248.72</v>
      </c>
      <c r="M5" s="4">
        <v>429450</v>
      </c>
      <c r="N5" s="4">
        <v>60914.9</v>
      </c>
      <c r="O5" s="4">
        <v>274310</v>
      </c>
      <c r="P5" s="4">
        <v>38909.199999999997</v>
      </c>
      <c r="Q5" s="4">
        <v>1026800</v>
      </c>
      <c r="R5" s="4">
        <v>145645</v>
      </c>
      <c r="S5" s="4">
        <v>1501200</v>
      </c>
      <c r="T5" s="4">
        <v>212936</v>
      </c>
      <c r="U5" s="4">
        <v>71040</v>
      </c>
      <c r="V5" s="4">
        <v>10076.6</v>
      </c>
      <c r="W5" s="4">
        <v>8.5734000000000001E-3</v>
      </c>
      <c r="X5" s="4">
        <v>1.03</v>
      </c>
      <c r="Y5" s="4">
        <v>1.07</v>
      </c>
      <c r="Z5" s="5">
        <v>0.41822999999999999</v>
      </c>
      <c r="AA5" s="4">
        <v>0.47599999999999998</v>
      </c>
      <c r="AB5" s="4">
        <v>0.1817</v>
      </c>
      <c r="AC5" s="4">
        <v>0.26713999999999999</v>
      </c>
      <c r="AD5" s="4">
        <v>0.40400000000000003</v>
      </c>
      <c r="AE5" s="4">
        <v>0.21490000000000001</v>
      </c>
      <c r="AF5" s="4">
        <v>1.462</v>
      </c>
      <c r="AG5" s="4">
        <v>0.27300000000000002</v>
      </c>
      <c r="AH5" s="4">
        <v>0.12809999999999999</v>
      </c>
      <c r="AI5" s="4">
        <v>6.9182999999999995E-2</v>
      </c>
      <c r="AJ5" s="4">
        <v>0.60799999999999998</v>
      </c>
      <c r="AK5" s="4">
        <v>0.38790000000000002</v>
      </c>
      <c r="AL5" s="4">
        <f>AQ5/AI5</f>
        <v>766.08415362155449</v>
      </c>
      <c r="AM5" s="6">
        <v>165</v>
      </c>
      <c r="AN5" s="7">
        <v>0.17</v>
      </c>
      <c r="AO5" s="8">
        <v>95.385919999999999</v>
      </c>
      <c r="AP5" s="1">
        <v>950</v>
      </c>
      <c r="AQ5" s="8">
        <v>53</v>
      </c>
      <c r="AR5" s="3">
        <v>48.7</v>
      </c>
      <c r="AT5" s="4">
        <f>Z5*AR5/50</f>
        <v>0.40735601999999999</v>
      </c>
      <c r="AX5" s="4">
        <f>AT5-AVERAGE($AT$9:$AT$10)</f>
        <v>0.40708091670999996</v>
      </c>
    </row>
    <row r="6" spans="1:56" x14ac:dyDescent="0.2">
      <c r="A6" s="1">
        <v>2</v>
      </c>
      <c r="B6" s="1" t="s">
        <v>51</v>
      </c>
      <c r="C6" s="1" t="s">
        <v>50</v>
      </c>
      <c r="D6" s="1">
        <v>-7076</v>
      </c>
      <c r="E6" s="1">
        <v>-4729</v>
      </c>
      <c r="F6" s="1">
        <v>3000</v>
      </c>
      <c r="G6" s="1">
        <v>5</v>
      </c>
      <c r="H6" s="1">
        <v>10</v>
      </c>
      <c r="I6" s="1">
        <v>197190</v>
      </c>
      <c r="J6" s="1">
        <v>197570</v>
      </c>
      <c r="K6" s="4">
        <v>7827.4</v>
      </c>
      <c r="L6" s="4">
        <v>1110.27</v>
      </c>
      <c r="M6" s="4">
        <v>333620</v>
      </c>
      <c r="N6" s="4">
        <v>47322</v>
      </c>
      <c r="O6" s="4">
        <v>221360</v>
      </c>
      <c r="P6" s="4">
        <v>31398.6</v>
      </c>
      <c r="Q6" s="4">
        <v>870670</v>
      </c>
      <c r="R6" s="4">
        <v>123499</v>
      </c>
      <c r="S6" s="4">
        <v>1218400</v>
      </c>
      <c r="T6" s="4">
        <v>172823</v>
      </c>
      <c r="U6" s="4">
        <v>54153</v>
      </c>
      <c r="V6" s="4">
        <v>7681.28</v>
      </c>
      <c r="W6" s="4">
        <v>8.9900999999999991E-3</v>
      </c>
      <c r="X6" s="4">
        <v>1.24</v>
      </c>
      <c r="Y6" s="4">
        <v>1.135</v>
      </c>
      <c r="Z6" s="5">
        <v>0.38317000000000001</v>
      </c>
      <c r="AA6" s="4">
        <v>0.45300000000000001</v>
      </c>
      <c r="AB6" s="4">
        <v>0.2036</v>
      </c>
      <c r="AC6" s="4">
        <v>0.25424000000000002</v>
      </c>
      <c r="AD6" s="4">
        <v>0.40600000000000003</v>
      </c>
      <c r="AE6" s="4">
        <v>0.23799999999999999</v>
      </c>
      <c r="AF6" s="4">
        <v>1.3993</v>
      </c>
      <c r="AG6" s="4">
        <v>0.25600000000000001</v>
      </c>
      <c r="AH6" s="4">
        <v>0.14030000000000001</v>
      </c>
      <c r="AI6" s="4">
        <v>6.2198000000000003E-2</v>
      </c>
      <c r="AJ6" s="4">
        <v>0.63</v>
      </c>
      <c r="AK6" s="4">
        <v>0.44290000000000002</v>
      </c>
      <c r="AM6" s="6">
        <v>165</v>
      </c>
      <c r="AN6" s="7">
        <v>0.17</v>
      </c>
      <c r="AO6" s="8">
        <v>95.385919999999999</v>
      </c>
      <c r="AP6" s="1">
        <v>950</v>
      </c>
      <c r="AQ6" s="8">
        <v>53</v>
      </c>
      <c r="AR6" s="3">
        <v>48.7</v>
      </c>
      <c r="AT6" s="4">
        <f t="shared" ref="AT6:AT15" si="0">Z6*AR6/50</f>
        <v>0.37320758000000004</v>
      </c>
      <c r="AX6" s="4">
        <f>AT6-AVERAGE($AT$9:$AT$10)</f>
        <v>0.37293247671000002</v>
      </c>
    </row>
    <row r="7" spans="1:56" x14ac:dyDescent="0.2">
      <c r="A7" s="1">
        <v>3</v>
      </c>
      <c r="B7" s="1" t="s">
        <v>52</v>
      </c>
      <c r="C7" s="1" t="s">
        <v>50</v>
      </c>
      <c r="D7" s="1">
        <v>-7106</v>
      </c>
      <c r="E7" s="1">
        <v>-4729</v>
      </c>
      <c r="F7" s="1">
        <v>3000</v>
      </c>
      <c r="G7" s="1">
        <v>5</v>
      </c>
      <c r="H7" s="1">
        <v>10</v>
      </c>
      <c r="I7" s="1">
        <v>197910</v>
      </c>
      <c r="J7" s="1">
        <v>198520</v>
      </c>
      <c r="K7" s="4">
        <v>7358.3</v>
      </c>
      <c r="L7" s="4">
        <v>1043.73</v>
      </c>
      <c r="M7" s="4">
        <v>310610</v>
      </c>
      <c r="N7" s="4">
        <v>44058.2</v>
      </c>
      <c r="O7" s="4">
        <v>204230</v>
      </c>
      <c r="P7" s="4">
        <v>28968.799999999999</v>
      </c>
      <c r="Q7" s="4">
        <v>792460</v>
      </c>
      <c r="R7" s="4">
        <v>112406</v>
      </c>
      <c r="S7" s="4">
        <v>1105900</v>
      </c>
      <c r="T7" s="4">
        <v>156865</v>
      </c>
      <c r="U7" s="4">
        <v>48913</v>
      </c>
      <c r="V7" s="4">
        <v>6938.01</v>
      </c>
      <c r="W7" s="4">
        <v>9.2853999999999992E-3</v>
      </c>
      <c r="X7" s="4">
        <v>0.94099999999999995</v>
      </c>
      <c r="Y7" s="4">
        <v>1.171</v>
      </c>
      <c r="Z7" s="5">
        <v>0.39195999999999998</v>
      </c>
      <c r="AA7" s="4">
        <v>0.439</v>
      </c>
      <c r="AB7" s="4">
        <v>0.2117</v>
      </c>
      <c r="AC7" s="4">
        <v>0.25770999999999999</v>
      </c>
      <c r="AD7" s="4">
        <v>0.373</v>
      </c>
      <c r="AE7" s="4">
        <v>0.2482</v>
      </c>
      <c r="AF7" s="4">
        <v>1.3955</v>
      </c>
      <c r="AG7" s="4">
        <v>0.254</v>
      </c>
      <c r="AH7" s="4">
        <v>0.1472</v>
      </c>
      <c r="AI7" s="4">
        <v>6.1723E-2</v>
      </c>
      <c r="AJ7" s="4">
        <v>0.59499999999999997</v>
      </c>
      <c r="AK7" s="4">
        <v>0.46589999999999998</v>
      </c>
      <c r="AM7" s="6">
        <v>165</v>
      </c>
      <c r="AN7" s="7">
        <v>0.17</v>
      </c>
      <c r="AO7" s="8">
        <v>95.385919999999999</v>
      </c>
      <c r="AP7" s="1">
        <v>950</v>
      </c>
      <c r="AQ7" s="8">
        <v>53</v>
      </c>
      <c r="AR7" s="3">
        <v>48.7</v>
      </c>
      <c r="AT7" s="4">
        <f t="shared" si="0"/>
        <v>0.38176904</v>
      </c>
      <c r="AX7" s="4">
        <f>AT7-AVERAGE($AT$9:$AT$10)</f>
        <v>0.38149393670999998</v>
      </c>
      <c r="BB7" s="20" t="s">
        <v>126</v>
      </c>
      <c r="BC7" s="20">
        <f>AVERAGE(AZ14:AZ15,AZ38:AZ39)</f>
        <v>2.2742396185849998</v>
      </c>
      <c r="BD7" s="20" t="s">
        <v>127</v>
      </c>
    </row>
    <row r="8" spans="1:56" s="9" customFormat="1" x14ac:dyDescent="0.2">
      <c r="A8" s="9">
        <v>4</v>
      </c>
      <c r="B8" s="9" t="s">
        <v>53</v>
      </c>
      <c r="C8" s="9" t="s">
        <v>54</v>
      </c>
      <c r="D8" s="9">
        <v>-16778</v>
      </c>
      <c r="E8" s="9">
        <v>2524</v>
      </c>
      <c r="F8" s="9">
        <v>3000</v>
      </c>
      <c r="G8" s="9">
        <v>5</v>
      </c>
      <c r="H8" s="9">
        <v>10</v>
      </c>
      <c r="I8" s="9">
        <v>198960</v>
      </c>
      <c r="J8" s="9">
        <v>198040</v>
      </c>
      <c r="K8" s="10">
        <v>109</v>
      </c>
      <c r="L8" s="10">
        <v>15.461</v>
      </c>
      <c r="M8" s="10">
        <v>379</v>
      </c>
      <c r="N8" s="10">
        <v>53.758899999999997</v>
      </c>
      <c r="O8" s="10">
        <v>322</v>
      </c>
      <c r="P8" s="10">
        <v>45.6738</v>
      </c>
      <c r="Q8" s="10">
        <v>517130</v>
      </c>
      <c r="R8" s="10">
        <v>73351.8</v>
      </c>
      <c r="S8" s="10">
        <v>173</v>
      </c>
      <c r="T8" s="10">
        <v>24.539000000000001</v>
      </c>
      <c r="U8" s="10">
        <v>7</v>
      </c>
      <c r="V8" s="10">
        <v>0.99290800000000001</v>
      </c>
      <c r="W8" s="10">
        <v>2.1078000000000001E-4</v>
      </c>
      <c r="X8" s="10">
        <v>96.6</v>
      </c>
      <c r="Y8" s="10">
        <v>9.5790000000000006</v>
      </c>
      <c r="Z8" s="10">
        <v>7.3289999999999998E-4</v>
      </c>
      <c r="AA8" s="10">
        <v>88.1</v>
      </c>
      <c r="AB8" s="10">
        <v>5.1390000000000002</v>
      </c>
      <c r="AC8" s="10">
        <v>6.2266999999999997E-4</v>
      </c>
      <c r="AD8" s="10">
        <v>69.8</v>
      </c>
      <c r="AE8" s="10">
        <v>5.5750000000000002</v>
      </c>
      <c r="AF8" s="10">
        <v>3.3453999999999998E-4</v>
      </c>
      <c r="AG8" s="10">
        <v>85.2</v>
      </c>
      <c r="AH8" s="10">
        <v>7.6040000000000001</v>
      </c>
      <c r="AI8" s="10">
        <v>1.3536000000000001E-5</v>
      </c>
      <c r="AJ8" s="10">
        <v>35.4</v>
      </c>
      <c r="AK8" s="10">
        <v>37.799999999999997</v>
      </c>
      <c r="AR8" s="11">
        <v>42.7</v>
      </c>
      <c r="AT8" s="10">
        <f t="shared" si="0"/>
        <v>6.2589660000000001E-4</v>
      </c>
      <c r="AX8" s="10"/>
      <c r="AY8" s="11">
        <f>4499*AT8</f>
        <v>2.8159088034000002</v>
      </c>
      <c r="BA8" s="11"/>
      <c r="BB8" s="20" t="s">
        <v>128</v>
      </c>
      <c r="BC8" s="20">
        <f>STDEV(AZ14:AZ15,AZ38:AZ39)</f>
        <v>0.66598188578259865</v>
      </c>
      <c r="BD8" s="20"/>
    </row>
    <row r="9" spans="1:56" x14ac:dyDescent="0.2">
      <c r="A9" s="1">
        <v>5</v>
      </c>
      <c r="B9" s="1" t="s">
        <v>55</v>
      </c>
      <c r="C9" s="1" t="s">
        <v>54</v>
      </c>
      <c r="D9" s="1">
        <v>-16808</v>
      </c>
      <c r="E9" s="1">
        <v>2524</v>
      </c>
      <c r="F9" s="1">
        <v>3000</v>
      </c>
      <c r="G9" s="1">
        <v>5</v>
      </c>
      <c r="H9" s="1">
        <v>10</v>
      </c>
      <c r="I9" s="1">
        <v>201620</v>
      </c>
      <c r="J9" s="1">
        <v>198770</v>
      </c>
      <c r="K9" s="4">
        <v>29</v>
      </c>
      <c r="L9" s="4">
        <v>4.11348</v>
      </c>
      <c r="M9" s="4">
        <v>184</v>
      </c>
      <c r="N9" s="4">
        <v>26.099299999999999</v>
      </c>
      <c r="O9" s="4">
        <v>208</v>
      </c>
      <c r="P9" s="4">
        <v>29.503499999999999</v>
      </c>
      <c r="Q9" s="4">
        <v>587800</v>
      </c>
      <c r="R9" s="4">
        <v>83375.899999999994</v>
      </c>
      <c r="S9" s="4">
        <v>94</v>
      </c>
      <c r="T9" s="4">
        <v>13.333299999999999</v>
      </c>
      <c r="U9" s="4">
        <v>33</v>
      </c>
      <c r="V9" s="4">
        <v>4.6808500000000004</v>
      </c>
      <c r="W9" s="4">
        <v>4.9336999999999999E-5</v>
      </c>
      <c r="X9" s="4">
        <v>17.100000000000001</v>
      </c>
      <c r="Y9" s="4">
        <v>18.57</v>
      </c>
      <c r="Z9" s="5">
        <v>3.1303E-4</v>
      </c>
      <c r="AA9" s="4">
        <v>6.96</v>
      </c>
      <c r="AB9" s="4">
        <v>7.3730000000000002</v>
      </c>
      <c r="AC9" s="4">
        <v>3.5386E-4</v>
      </c>
      <c r="AD9" s="4">
        <v>6.14</v>
      </c>
      <c r="AE9" s="4">
        <v>6.9349999999999996</v>
      </c>
      <c r="AF9" s="4">
        <v>1.5992E-4</v>
      </c>
      <c r="AG9" s="4">
        <v>10.3</v>
      </c>
      <c r="AH9" s="4">
        <v>10.32</v>
      </c>
      <c r="AI9" s="4">
        <v>5.6141999999999999E-5</v>
      </c>
      <c r="AJ9" s="4">
        <v>17.100000000000001</v>
      </c>
      <c r="AK9" s="4">
        <v>17.41</v>
      </c>
      <c r="AN9" s="7">
        <v>0</v>
      </c>
      <c r="AR9" s="15">
        <v>42.7</v>
      </c>
      <c r="AT9" s="4">
        <f t="shared" si="0"/>
        <v>2.6732762000000005E-4</v>
      </c>
      <c r="AX9" s="4"/>
      <c r="AY9" s="15">
        <f t="shared" ref="AY9:AY10" si="1">4499*AT9</f>
        <v>1.2027069623800002</v>
      </c>
    </row>
    <row r="10" spans="1:56" x14ac:dyDescent="0.2">
      <c r="A10" s="1">
        <v>6</v>
      </c>
      <c r="B10" s="1" t="s">
        <v>56</v>
      </c>
      <c r="C10" s="1" t="s">
        <v>54</v>
      </c>
      <c r="D10" s="1">
        <v>-16838</v>
      </c>
      <c r="E10" s="1">
        <v>2524</v>
      </c>
      <c r="F10" s="1">
        <v>3000</v>
      </c>
      <c r="G10" s="1">
        <v>5</v>
      </c>
      <c r="H10" s="1">
        <v>10</v>
      </c>
      <c r="I10" s="1">
        <v>198690</v>
      </c>
      <c r="J10" s="1">
        <v>198920</v>
      </c>
      <c r="K10" s="4">
        <v>27</v>
      </c>
      <c r="L10" s="4">
        <v>3.82979</v>
      </c>
      <c r="M10" s="4">
        <v>178</v>
      </c>
      <c r="N10" s="4">
        <v>25.248200000000001</v>
      </c>
      <c r="O10" s="4">
        <v>194</v>
      </c>
      <c r="P10" s="4">
        <v>27.517700000000001</v>
      </c>
      <c r="Q10" s="4">
        <v>537380</v>
      </c>
      <c r="R10" s="4">
        <v>76224.100000000006</v>
      </c>
      <c r="S10" s="4">
        <v>88</v>
      </c>
      <c r="T10" s="4">
        <v>12.4823</v>
      </c>
      <c r="U10" s="4">
        <v>30</v>
      </c>
      <c r="V10" s="4">
        <v>4.2553200000000002</v>
      </c>
      <c r="W10" s="4">
        <v>5.0244000000000002E-5</v>
      </c>
      <c r="X10" s="4">
        <v>23.1</v>
      </c>
      <c r="Y10" s="4">
        <v>19.25</v>
      </c>
      <c r="Z10" s="5">
        <v>3.3124000000000001E-4</v>
      </c>
      <c r="AA10" s="4">
        <v>8.32</v>
      </c>
      <c r="AB10" s="4">
        <v>7.4969999999999999</v>
      </c>
      <c r="AC10" s="4">
        <v>3.6100999999999999E-4</v>
      </c>
      <c r="AD10" s="4">
        <v>7.94</v>
      </c>
      <c r="AE10" s="4">
        <v>7.181</v>
      </c>
      <c r="AF10" s="4">
        <v>1.6375999999999999E-4</v>
      </c>
      <c r="AG10" s="4">
        <v>11.1</v>
      </c>
      <c r="AH10" s="4">
        <v>10.66</v>
      </c>
      <c r="AI10" s="4">
        <v>5.5825999999999997E-5</v>
      </c>
      <c r="AJ10" s="4">
        <v>17.899999999999999</v>
      </c>
      <c r="AK10" s="4">
        <v>18.260000000000002</v>
      </c>
      <c r="AN10" s="7">
        <v>0</v>
      </c>
      <c r="AR10" s="3">
        <v>42.7</v>
      </c>
      <c r="AT10" s="4">
        <f t="shared" si="0"/>
        <v>2.8287896000000004E-4</v>
      </c>
      <c r="AX10" s="4"/>
      <c r="AY10" s="15">
        <f t="shared" si="1"/>
        <v>1.2726724410400001</v>
      </c>
    </row>
    <row r="11" spans="1:56" x14ac:dyDescent="0.2">
      <c r="A11" s="1">
        <v>13</v>
      </c>
      <c r="B11" s="1" t="s">
        <v>57</v>
      </c>
      <c r="C11" s="1" t="s">
        <v>58</v>
      </c>
      <c r="D11" s="1">
        <v>-16566</v>
      </c>
      <c r="E11" s="1">
        <v>-1411</v>
      </c>
      <c r="F11" s="1">
        <v>3300</v>
      </c>
      <c r="G11" s="1">
        <v>5</v>
      </c>
      <c r="H11" s="1">
        <v>10</v>
      </c>
      <c r="I11" s="1">
        <v>202480</v>
      </c>
      <c r="J11" s="1">
        <v>201970</v>
      </c>
      <c r="K11" s="4">
        <v>66</v>
      </c>
      <c r="L11" s="4">
        <v>9.3617000000000008</v>
      </c>
      <c r="M11" s="4">
        <v>0</v>
      </c>
      <c r="N11" s="4">
        <v>0</v>
      </c>
      <c r="O11" s="4">
        <v>81</v>
      </c>
      <c r="P11" s="4">
        <v>11.4894</v>
      </c>
      <c r="Q11" s="4">
        <v>369390</v>
      </c>
      <c r="R11" s="4">
        <v>52395.7</v>
      </c>
      <c r="S11" s="4">
        <v>118380</v>
      </c>
      <c r="T11" s="4">
        <v>16791.5</v>
      </c>
      <c r="U11" s="4">
        <v>8</v>
      </c>
      <c r="V11" s="4">
        <v>1.1347499999999999</v>
      </c>
      <c r="W11" s="4">
        <v>1.7867E-4</v>
      </c>
      <c r="X11" s="4">
        <v>12.3</v>
      </c>
      <c r="Y11" s="4">
        <v>12.31</v>
      </c>
      <c r="Z11" s="5">
        <v>0</v>
      </c>
      <c r="AA11" s="4">
        <v>12.3</v>
      </c>
      <c r="AB11" s="4">
        <v>1</v>
      </c>
      <c r="AC11" s="4">
        <v>2.1928E-4</v>
      </c>
      <c r="AD11" s="4">
        <v>11.8</v>
      </c>
      <c r="AE11" s="4">
        <v>11.11</v>
      </c>
      <c r="AF11" s="4">
        <v>0.32047999999999999</v>
      </c>
      <c r="AG11" s="4">
        <v>4.33</v>
      </c>
      <c r="AH11" s="4">
        <v>0.33400000000000002</v>
      </c>
      <c r="AI11" s="4">
        <v>2.1656999999999999E-5</v>
      </c>
      <c r="AJ11" s="4">
        <v>36.799999999999997</v>
      </c>
      <c r="AK11" s="4">
        <v>35.36</v>
      </c>
      <c r="AR11" s="1">
        <v>100</v>
      </c>
      <c r="AT11" s="4"/>
      <c r="AX11" s="4"/>
    </row>
    <row r="12" spans="1:56" x14ac:dyDescent="0.2">
      <c r="A12" s="1">
        <v>14</v>
      </c>
      <c r="B12" s="1" t="s">
        <v>59</v>
      </c>
      <c r="C12" s="1" t="s">
        <v>58</v>
      </c>
      <c r="D12" s="1">
        <v>-16596</v>
      </c>
      <c r="E12" s="1">
        <v>-1411</v>
      </c>
      <c r="F12" s="1">
        <v>3300</v>
      </c>
      <c r="G12" s="1">
        <v>5</v>
      </c>
      <c r="H12" s="1">
        <v>10</v>
      </c>
      <c r="I12" s="1">
        <v>201790</v>
      </c>
      <c r="J12" s="1">
        <v>201590</v>
      </c>
      <c r="K12" s="4">
        <v>57</v>
      </c>
      <c r="L12" s="4">
        <v>8.0851100000000002</v>
      </c>
      <c r="M12" s="4">
        <v>0</v>
      </c>
      <c r="N12" s="4">
        <v>0</v>
      </c>
      <c r="O12" s="4">
        <v>102</v>
      </c>
      <c r="P12" s="4">
        <v>14.4681</v>
      </c>
      <c r="Q12" s="4">
        <v>436070</v>
      </c>
      <c r="R12" s="4">
        <v>61853.9</v>
      </c>
      <c r="S12" s="4">
        <v>138920</v>
      </c>
      <c r="T12" s="4">
        <v>19705</v>
      </c>
      <c r="U12" s="4">
        <v>8</v>
      </c>
      <c r="V12" s="4">
        <v>1.1347499999999999</v>
      </c>
      <c r="W12" s="4">
        <v>1.3071E-4</v>
      </c>
      <c r="X12" s="4">
        <v>13.1</v>
      </c>
      <c r="Y12" s="4">
        <v>13.25</v>
      </c>
      <c r="Z12" s="5">
        <v>0</v>
      </c>
      <c r="AA12" s="4">
        <v>13.1</v>
      </c>
      <c r="AB12" s="4">
        <v>1</v>
      </c>
      <c r="AC12" s="4">
        <v>2.3390999999999999E-4</v>
      </c>
      <c r="AD12" s="4">
        <v>10.6</v>
      </c>
      <c r="AE12" s="4">
        <v>9.9030000000000005</v>
      </c>
      <c r="AF12" s="4">
        <v>0.31856000000000001</v>
      </c>
      <c r="AG12" s="4">
        <v>3.97</v>
      </c>
      <c r="AH12" s="4">
        <v>0.30809999999999998</v>
      </c>
      <c r="AI12" s="4">
        <v>1.8346E-5</v>
      </c>
      <c r="AJ12" s="4">
        <v>37.799999999999997</v>
      </c>
      <c r="AK12" s="4">
        <v>35.36</v>
      </c>
      <c r="AR12" s="1">
        <v>100</v>
      </c>
      <c r="AT12" s="4"/>
      <c r="AX12" s="4"/>
    </row>
    <row r="13" spans="1:56" s="9" customFormat="1" x14ac:dyDescent="0.2">
      <c r="A13" s="9">
        <v>15</v>
      </c>
      <c r="B13" s="9" t="s">
        <v>60</v>
      </c>
      <c r="C13" s="9" t="s">
        <v>58</v>
      </c>
      <c r="D13" s="9">
        <v>-16596</v>
      </c>
      <c r="E13" s="9">
        <v>-1381</v>
      </c>
      <c r="F13" s="9">
        <v>3300</v>
      </c>
      <c r="G13" s="9">
        <v>5</v>
      </c>
      <c r="H13" s="9">
        <v>10</v>
      </c>
      <c r="I13" s="9">
        <v>204590</v>
      </c>
      <c r="J13" s="9">
        <v>201860</v>
      </c>
      <c r="K13" s="10">
        <v>62</v>
      </c>
      <c r="L13" s="10">
        <v>8.7899999999999991</v>
      </c>
      <c r="M13" s="10">
        <v>311</v>
      </c>
      <c r="N13" s="10">
        <v>44.1</v>
      </c>
      <c r="O13" s="10">
        <v>115</v>
      </c>
      <c r="P13" s="10">
        <v>16.3</v>
      </c>
      <c r="Q13" s="10">
        <v>490000</v>
      </c>
      <c r="R13" s="10">
        <v>69500</v>
      </c>
      <c r="S13" s="10">
        <v>41</v>
      </c>
      <c r="T13" s="10">
        <v>5.82</v>
      </c>
      <c r="U13" s="10">
        <v>809000</v>
      </c>
      <c r="V13" s="10">
        <v>115000</v>
      </c>
      <c r="W13" s="10">
        <v>1.27E-4</v>
      </c>
      <c r="X13" s="10">
        <v>11.6</v>
      </c>
      <c r="Y13" s="10">
        <v>12.7</v>
      </c>
      <c r="Z13" s="5">
        <v>6.3500000000000004E-4</v>
      </c>
      <c r="AA13" s="10">
        <v>5.63</v>
      </c>
      <c r="AB13" s="10">
        <v>5.67</v>
      </c>
      <c r="AC13" s="10">
        <v>2.3499999999999999E-4</v>
      </c>
      <c r="AD13" s="10">
        <v>8.23</v>
      </c>
      <c r="AE13" s="10">
        <v>9.33</v>
      </c>
      <c r="AF13" s="10">
        <v>8.3700000000000002E-5</v>
      </c>
      <c r="AG13" s="10">
        <v>13.7</v>
      </c>
      <c r="AH13" s="10">
        <v>15.6</v>
      </c>
      <c r="AI13" s="10">
        <v>1.65</v>
      </c>
      <c r="AJ13" s="10">
        <v>0.39500000000000002</v>
      </c>
      <c r="AK13" s="10">
        <v>0.18099999999999999</v>
      </c>
      <c r="AR13" s="9">
        <v>100</v>
      </c>
      <c r="AT13" s="10">
        <f t="shared" si="0"/>
        <v>1.2700000000000001E-3</v>
      </c>
      <c r="AX13" s="10">
        <f>AT13-AVERAGE($AT$9:$AT$10)</f>
        <v>9.9489671000000009E-4</v>
      </c>
      <c r="AY13" s="11">
        <f t="shared" ref="AY13:AY15" si="2">4499*AT13</f>
        <v>5.71373</v>
      </c>
      <c r="AZ13" s="11">
        <f>AX13*4499</f>
        <v>4.4760402982900001</v>
      </c>
    </row>
    <row r="14" spans="1:56" x14ac:dyDescent="0.2">
      <c r="A14" s="1">
        <v>16</v>
      </c>
      <c r="B14" s="1" t="s">
        <v>61</v>
      </c>
      <c r="C14" s="1" t="s">
        <v>58</v>
      </c>
      <c r="D14" s="1">
        <v>-16626</v>
      </c>
      <c r="E14" s="1">
        <v>-1381</v>
      </c>
      <c r="F14" s="1">
        <v>3000</v>
      </c>
      <c r="G14" s="1">
        <v>5</v>
      </c>
      <c r="H14" s="1">
        <v>10</v>
      </c>
      <c r="I14" s="1">
        <v>201690</v>
      </c>
      <c r="J14" s="1">
        <v>201230</v>
      </c>
      <c r="K14" s="4">
        <v>11</v>
      </c>
      <c r="L14" s="4">
        <v>1.5602799999999999</v>
      </c>
      <c r="M14" s="4">
        <v>349</v>
      </c>
      <c r="N14" s="4">
        <v>49.503500000000003</v>
      </c>
      <c r="O14" s="4">
        <v>158</v>
      </c>
      <c r="P14" s="4">
        <v>22.411300000000001</v>
      </c>
      <c r="Q14" s="4">
        <v>706580</v>
      </c>
      <c r="R14" s="4">
        <v>100224</v>
      </c>
      <c r="S14" s="4">
        <v>61</v>
      </c>
      <c r="T14" s="4">
        <v>8.6524800000000006</v>
      </c>
      <c r="U14" s="4">
        <v>1105100</v>
      </c>
      <c r="V14" s="4">
        <v>156752</v>
      </c>
      <c r="W14" s="4">
        <v>1.5568000000000001E-5</v>
      </c>
      <c r="X14" s="4">
        <v>32.700000000000003</v>
      </c>
      <c r="Y14" s="4">
        <v>30.15</v>
      </c>
      <c r="Z14" s="5">
        <v>4.9392999999999996E-4</v>
      </c>
      <c r="AA14" s="4">
        <v>10.199999999999999</v>
      </c>
      <c r="AB14" s="4">
        <v>5.3540000000000001</v>
      </c>
      <c r="AC14" s="4">
        <v>2.2361000000000001E-4</v>
      </c>
      <c r="AD14" s="4">
        <v>8.19</v>
      </c>
      <c r="AE14" s="4">
        <v>7.9560000000000004</v>
      </c>
      <c r="AF14" s="4">
        <v>8.6331999999999999E-5</v>
      </c>
      <c r="AG14" s="4">
        <v>24.8</v>
      </c>
      <c r="AH14" s="4">
        <v>12.8</v>
      </c>
      <c r="AI14" s="4">
        <v>1.5640000000000001</v>
      </c>
      <c r="AJ14" s="4">
        <v>0.44400000000000001</v>
      </c>
      <c r="AK14" s="4">
        <v>0.15229999999999999</v>
      </c>
      <c r="AR14" s="1">
        <v>100</v>
      </c>
      <c r="AT14" s="4">
        <f t="shared" si="0"/>
        <v>9.8785999999999991E-4</v>
      </c>
      <c r="AX14" s="4">
        <f>AT14-AVERAGE($AT$9:$AT$10)</f>
        <v>7.1275670999999992E-4</v>
      </c>
      <c r="AY14" s="15">
        <f t="shared" si="2"/>
        <v>4.4443821399999992</v>
      </c>
      <c r="AZ14" s="3">
        <f>AX14*4499</f>
        <v>3.2066924382899997</v>
      </c>
    </row>
    <row r="15" spans="1:56" x14ac:dyDescent="0.2">
      <c r="A15" s="1">
        <v>17</v>
      </c>
      <c r="B15" s="1" t="s">
        <v>62</v>
      </c>
      <c r="C15" s="1" t="s">
        <v>58</v>
      </c>
      <c r="D15" s="1">
        <v>-16626</v>
      </c>
      <c r="E15" s="1">
        <v>-1411</v>
      </c>
      <c r="F15" s="1">
        <v>3000</v>
      </c>
      <c r="G15" s="1">
        <v>5</v>
      </c>
      <c r="H15" s="1">
        <v>10</v>
      </c>
      <c r="I15" s="1">
        <v>201680</v>
      </c>
      <c r="J15" s="1">
        <v>202380</v>
      </c>
      <c r="K15" s="4">
        <v>13</v>
      </c>
      <c r="L15" s="4">
        <v>1.8439700000000001</v>
      </c>
      <c r="M15" s="4">
        <v>238</v>
      </c>
      <c r="N15" s="4">
        <v>33.758899999999997</v>
      </c>
      <c r="O15" s="4">
        <v>133</v>
      </c>
      <c r="P15" s="4">
        <v>18.865200000000002</v>
      </c>
      <c r="Q15" s="4">
        <v>647160</v>
      </c>
      <c r="R15" s="4">
        <v>91795.7</v>
      </c>
      <c r="S15" s="4">
        <v>44</v>
      </c>
      <c r="T15" s="4">
        <v>6.2411300000000001</v>
      </c>
      <c r="U15" s="4">
        <v>991860</v>
      </c>
      <c r="V15" s="4">
        <v>140689</v>
      </c>
      <c r="W15" s="4">
        <v>2.0088000000000001E-5</v>
      </c>
      <c r="X15" s="4">
        <v>26.7</v>
      </c>
      <c r="Y15" s="4">
        <v>27.74</v>
      </c>
      <c r="Z15" s="5">
        <v>3.6776000000000002E-4</v>
      </c>
      <c r="AA15" s="4">
        <v>6.79</v>
      </c>
      <c r="AB15" s="4">
        <v>6.4829999999999997</v>
      </c>
      <c r="AC15" s="4">
        <v>2.0551E-4</v>
      </c>
      <c r="AD15" s="4">
        <v>8.6999999999999993</v>
      </c>
      <c r="AE15" s="4">
        <v>8.6720000000000006</v>
      </c>
      <c r="AF15" s="4">
        <v>6.7990000000000005E-5</v>
      </c>
      <c r="AG15" s="4">
        <v>14.6</v>
      </c>
      <c r="AH15" s="4">
        <v>15.08</v>
      </c>
      <c r="AI15" s="4">
        <v>1.5326</v>
      </c>
      <c r="AJ15" s="4">
        <v>0.27</v>
      </c>
      <c r="AK15" s="4">
        <v>0.1598</v>
      </c>
      <c r="AR15" s="1">
        <v>100</v>
      </c>
      <c r="AT15" s="4">
        <f t="shared" si="0"/>
        <v>7.3552000000000003E-4</v>
      </c>
      <c r="AX15" s="4">
        <f>AT15-AVERAGE($AT$9:$AT$10)</f>
        <v>4.6041670999999999E-4</v>
      </c>
      <c r="AY15" s="15">
        <f t="shared" si="2"/>
        <v>3.3091044800000002</v>
      </c>
      <c r="AZ15" s="3">
        <f>AX15*4499</f>
        <v>2.0714147782899999</v>
      </c>
    </row>
    <row r="16" spans="1:56" x14ac:dyDescent="0.2">
      <c r="K16" s="4"/>
      <c r="L16" s="4"/>
      <c r="M16" s="4"/>
      <c r="N16" s="4"/>
      <c r="O16" s="4"/>
      <c r="P16" s="4"/>
      <c r="Q16" s="4"/>
      <c r="R16" s="4"/>
      <c r="S16" s="4"/>
      <c r="T16" s="4"/>
      <c r="U16" s="4"/>
      <c r="V16" s="4"/>
      <c r="W16" s="4"/>
      <c r="X16" s="4"/>
      <c r="Y16" s="4"/>
      <c r="Z16" s="5"/>
      <c r="AA16" s="4"/>
      <c r="AB16" s="4"/>
      <c r="AC16" s="4"/>
      <c r="AD16" s="4"/>
      <c r="AE16" s="4"/>
      <c r="AF16" s="4"/>
      <c r="AG16" s="4"/>
      <c r="AH16" s="4"/>
      <c r="AI16" s="4"/>
      <c r="AJ16" s="4"/>
      <c r="AK16" s="4"/>
      <c r="AT16" s="4"/>
      <c r="AX16" s="4"/>
    </row>
    <row r="17" spans="1:53" x14ac:dyDescent="0.2">
      <c r="A17" s="1">
        <v>1</v>
      </c>
      <c r="B17" s="1" t="s">
        <v>63</v>
      </c>
      <c r="C17" s="1" t="s">
        <v>64</v>
      </c>
      <c r="D17" s="1">
        <v>-14536</v>
      </c>
      <c r="E17" s="1">
        <v>5766</v>
      </c>
      <c r="F17" s="1">
        <v>3000</v>
      </c>
      <c r="G17" s="1">
        <v>5</v>
      </c>
      <c r="H17" s="1">
        <v>10</v>
      </c>
      <c r="I17" s="1">
        <v>191100</v>
      </c>
      <c r="J17" s="1">
        <v>191690</v>
      </c>
      <c r="K17" s="4">
        <v>4264.1000000000004</v>
      </c>
      <c r="L17" s="4">
        <v>604.83699999999999</v>
      </c>
      <c r="M17" s="4">
        <v>1622900</v>
      </c>
      <c r="N17" s="4">
        <v>230199</v>
      </c>
      <c r="O17" s="4">
        <v>1539800</v>
      </c>
      <c r="P17" s="4">
        <v>218411</v>
      </c>
      <c r="Q17" s="4">
        <v>712230</v>
      </c>
      <c r="R17" s="4">
        <v>101026</v>
      </c>
      <c r="S17" s="4">
        <v>1751100</v>
      </c>
      <c r="T17" s="4">
        <v>248383</v>
      </c>
      <c r="U17" s="4">
        <v>3091400</v>
      </c>
      <c r="V17" s="4">
        <v>438496</v>
      </c>
      <c r="W17" s="4">
        <v>5.9870000000000001E-3</v>
      </c>
      <c r="X17" s="4">
        <v>1.59</v>
      </c>
      <c r="Y17" s="4">
        <v>1.536</v>
      </c>
      <c r="Z17" s="5">
        <v>2.2786</v>
      </c>
      <c r="AA17" s="4">
        <v>0.246</v>
      </c>
      <c r="AB17" s="4">
        <v>0.1421</v>
      </c>
      <c r="AC17" s="4">
        <v>2.1619999999999999</v>
      </c>
      <c r="AD17" s="4">
        <v>0.40899999999999997</v>
      </c>
      <c r="AE17" s="4">
        <v>0.14330000000000001</v>
      </c>
      <c r="AF17" s="4">
        <v>2.4586000000000001</v>
      </c>
      <c r="AG17" s="4">
        <v>0.29099999999999998</v>
      </c>
      <c r="AH17" s="4">
        <v>0.14050000000000001</v>
      </c>
      <c r="AI17" s="4">
        <v>4.3403999999999998</v>
      </c>
      <c r="AJ17" s="4">
        <v>0.29399999999999998</v>
      </c>
      <c r="AK17" s="4">
        <v>0.13139999999999999</v>
      </c>
      <c r="AM17" s="1">
        <v>123</v>
      </c>
      <c r="AN17" s="3">
        <v>1</v>
      </c>
      <c r="AO17" s="1">
        <v>975</v>
      </c>
      <c r="AP17" s="1">
        <v>1566</v>
      </c>
      <c r="AQ17" s="1">
        <v>2914</v>
      </c>
      <c r="AR17" s="3">
        <v>56.67</v>
      </c>
      <c r="AS17" s="4">
        <f>W17*AR17/50</f>
        <v>6.7856658E-3</v>
      </c>
      <c r="AT17" s="4">
        <f>Z17*AR17/50</f>
        <v>2.5825652400000001</v>
      </c>
      <c r="AU17" s="4">
        <f>AC17*AR17/50</f>
        <v>2.4504107999999998</v>
      </c>
      <c r="AV17" s="4">
        <f>AF17*AR17/50</f>
        <v>2.7865772400000002</v>
      </c>
      <c r="AW17" s="4">
        <f>AI17*AR17/50</f>
        <v>4.9194093600000004</v>
      </c>
      <c r="AX17" s="4">
        <f t="shared" ref="AX17:AX45" si="3">AT17-AVERAGE($AT$46:$AT$48)</f>
        <v>2.5818293311200002</v>
      </c>
    </row>
    <row r="18" spans="1:53" x14ac:dyDescent="0.2">
      <c r="A18" s="1">
        <v>2</v>
      </c>
      <c r="B18" s="1" t="s">
        <v>65</v>
      </c>
      <c r="C18" s="1" t="s">
        <v>64</v>
      </c>
      <c r="D18" s="1">
        <v>-14561</v>
      </c>
      <c r="E18" s="1">
        <v>5766</v>
      </c>
      <c r="F18" s="1">
        <v>3000</v>
      </c>
      <c r="G18" s="1">
        <v>5</v>
      </c>
      <c r="H18" s="1">
        <v>10</v>
      </c>
      <c r="I18" s="1">
        <v>191520</v>
      </c>
      <c r="J18" s="1">
        <v>191960</v>
      </c>
      <c r="K18" s="4">
        <v>5938.2</v>
      </c>
      <c r="L18" s="4">
        <v>842.298</v>
      </c>
      <c r="M18" s="4">
        <v>1902700</v>
      </c>
      <c r="N18" s="4">
        <v>269887</v>
      </c>
      <c r="O18" s="4">
        <v>1837900</v>
      </c>
      <c r="P18" s="4">
        <v>260695</v>
      </c>
      <c r="Q18" s="4">
        <v>828640</v>
      </c>
      <c r="R18" s="4">
        <v>117538</v>
      </c>
      <c r="S18" s="4">
        <v>2024400</v>
      </c>
      <c r="T18" s="4">
        <v>287149</v>
      </c>
      <c r="U18" s="4">
        <v>3431100</v>
      </c>
      <c r="V18" s="4">
        <v>486681</v>
      </c>
      <c r="W18" s="4">
        <v>7.1662000000000002E-3</v>
      </c>
      <c r="X18" s="4">
        <v>1.52</v>
      </c>
      <c r="Y18" s="4">
        <v>1.302</v>
      </c>
      <c r="Z18" s="5">
        <v>2.2961</v>
      </c>
      <c r="AA18" s="4">
        <v>0.377</v>
      </c>
      <c r="AB18" s="4">
        <v>0.13159999999999999</v>
      </c>
      <c r="AC18" s="4">
        <v>2.218</v>
      </c>
      <c r="AD18" s="4">
        <v>0.34499999999999997</v>
      </c>
      <c r="AE18" s="4">
        <v>0.1323</v>
      </c>
      <c r="AF18" s="4">
        <v>2.4430000000000001</v>
      </c>
      <c r="AG18" s="4">
        <v>0.247</v>
      </c>
      <c r="AH18" s="4">
        <v>0.13039999999999999</v>
      </c>
      <c r="AI18" s="4">
        <v>4.1406000000000001</v>
      </c>
      <c r="AJ18" s="4">
        <v>0.42499999999999999</v>
      </c>
      <c r="AK18" s="4">
        <v>0.12239999999999999</v>
      </c>
      <c r="AM18" s="1">
        <v>123</v>
      </c>
      <c r="AN18" s="3">
        <v>1</v>
      </c>
      <c r="AO18" s="1">
        <v>975</v>
      </c>
      <c r="AP18" s="1">
        <v>1566</v>
      </c>
      <c r="AQ18" s="1">
        <v>2914</v>
      </c>
      <c r="AR18" s="3">
        <v>56.67</v>
      </c>
      <c r="AS18" s="4">
        <f t="shared" ref="AS18:AS42" si="4">W18*AR18/50</f>
        <v>8.1221710800000006E-3</v>
      </c>
      <c r="AT18" s="4">
        <f t="shared" ref="AT18:AT42" si="5">Z18*AR18/50</f>
        <v>2.6023997400000001</v>
      </c>
      <c r="AU18" s="4">
        <f t="shared" ref="AU18:AU42" si="6">AC18*AR18/50</f>
        <v>2.5138812000000001</v>
      </c>
      <c r="AV18" s="4">
        <f t="shared" ref="AV18:AV42" si="7">AF18*AR18/50</f>
        <v>2.7688962000000004</v>
      </c>
      <c r="AW18" s="4">
        <f t="shared" ref="AW18:AW42" si="8">AI18*AR18/50</f>
        <v>4.6929560400000003</v>
      </c>
      <c r="AX18" s="4">
        <f t="shared" si="3"/>
        <v>2.6016638311200002</v>
      </c>
    </row>
    <row r="19" spans="1:53" x14ac:dyDescent="0.2">
      <c r="A19" s="1">
        <v>3</v>
      </c>
      <c r="B19" s="1" t="s">
        <v>66</v>
      </c>
      <c r="C19" s="1" t="s">
        <v>64</v>
      </c>
      <c r="D19" s="1">
        <v>-14586</v>
      </c>
      <c r="E19" s="1">
        <v>5766</v>
      </c>
      <c r="F19" s="1">
        <v>3000</v>
      </c>
      <c r="G19" s="1">
        <v>5</v>
      </c>
      <c r="H19" s="1">
        <v>10</v>
      </c>
      <c r="I19" s="1">
        <v>191750</v>
      </c>
      <c r="J19" s="1">
        <v>191770</v>
      </c>
      <c r="K19" s="4">
        <v>5781.2</v>
      </c>
      <c r="L19" s="4">
        <v>820.02800000000002</v>
      </c>
      <c r="M19" s="4">
        <v>1838800</v>
      </c>
      <c r="N19" s="4">
        <v>260823</v>
      </c>
      <c r="O19" s="4">
        <v>1784600</v>
      </c>
      <c r="P19" s="4">
        <v>253135</v>
      </c>
      <c r="Q19" s="4">
        <v>807320</v>
      </c>
      <c r="R19" s="4">
        <v>114513</v>
      </c>
      <c r="S19" s="4">
        <v>1969700</v>
      </c>
      <c r="T19" s="4">
        <v>279390</v>
      </c>
      <c r="U19" s="4">
        <v>3303200</v>
      </c>
      <c r="V19" s="4">
        <v>468539</v>
      </c>
      <c r="W19" s="4">
        <v>7.1609999999999998E-3</v>
      </c>
      <c r="X19" s="4">
        <v>1.25</v>
      </c>
      <c r="Y19" s="4">
        <v>1.32</v>
      </c>
      <c r="Z19" s="5">
        <v>2.2776000000000001</v>
      </c>
      <c r="AA19" s="4">
        <v>0.378</v>
      </c>
      <c r="AB19" s="4">
        <v>0.13350000000000001</v>
      </c>
      <c r="AC19" s="4">
        <v>2.2105000000000001</v>
      </c>
      <c r="AD19" s="4">
        <v>0.33100000000000002</v>
      </c>
      <c r="AE19" s="4">
        <v>0.1341</v>
      </c>
      <c r="AF19" s="4">
        <v>2.4398</v>
      </c>
      <c r="AG19" s="4">
        <v>0.27900000000000003</v>
      </c>
      <c r="AH19" s="4">
        <v>0.13220000000000001</v>
      </c>
      <c r="AI19" s="4">
        <v>4.0914999999999999</v>
      </c>
      <c r="AJ19" s="4">
        <v>0.43099999999999999</v>
      </c>
      <c r="AK19" s="4">
        <v>0.1242</v>
      </c>
      <c r="AM19" s="1">
        <v>123</v>
      </c>
      <c r="AN19" s="3">
        <v>1</v>
      </c>
      <c r="AO19" s="1">
        <v>975</v>
      </c>
      <c r="AP19" s="1">
        <v>1566</v>
      </c>
      <c r="AQ19" s="1">
        <v>2914</v>
      </c>
      <c r="AR19" s="3">
        <v>56.67</v>
      </c>
      <c r="AS19" s="4">
        <f t="shared" si="4"/>
        <v>8.1162774E-3</v>
      </c>
      <c r="AT19" s="4">
        <f t="shared" si="5"/>
        <v>2.58143184</v>
      </c>
      <c r="AU19" s="4">
        <f t="shared" si="6"/>
        <v>2.5053807000000003</v>
      </c>
      <c r="AV19" s="4">
        <f t="shared" si="7"/>
        <v>2.7652693199999998</v>
      </c>
      <c r="AW19" s="4">
        <f t="shared" si="8"/>
        <v>4.6373061</v>
      </c>
      <c r="AX19" s="4">
        <f t="shared" si="3"/>
        <v>2.5806959311200002</v>
      </c>
    </row>
    <row r="20" spans="1:53" x14ac:dyDescent="0.2">
      <c r="A20" s="1">
        <v>4</v>
      </c>
      <c r="B20" s="1" t="s">
        <v>67</v>
      </c>
      <c r="C20" s="1" t="s">
        <v>68</v>
      </c>
      <c r="D20" s="1">
        <v>-9781</v>
      </c>
      <c r="E20" s="1">
        <v>4215</v>
      </c>
      <c r="F20" s="1">
        <v>3000</v>
      </c>
      <c r="G20" s="1">
        <v>5</v>
      </c>
      <c r="H20" s="1">
        <v>10</v>
      </c>
      <c r="I20" s="1">
        <v>191560</v>
      </c>
      <c r="J20" s="1">
        <v>190840</v>
      </c>
      <c r="K20" s="4">
        <v>1170</v>
      </c>
      <c r="L20" s="4">
        <v>165.95699999999999</v>
      </c>
      <c r="M20" s="4">
        <v>2355300</v>
      </c>
      <c r="N20" s="4">
        <v>334085</v>
      </c>
      <c r="O20" s="4">
        <v>1624800</v>
      </c>
      <c r="P20" s="4">
        <v>230468</v>
      </c>
      <c r="Q20" s="4">
        <v>670740</v>
      </c>
      <c r="R20" s="4">
        <v>95140.4</v>
      </c>
      <c r="S20" s="4">
        <v>1719100</v>
      </c>
      <c r="T20" s="4">
        <v>243844</v>
      </c>
      <c r="U20" s="4">
        <v>635140</v>
      </c>
      <c r="V20" s="4">
        <v>90090.8</v>
      </c>
      <c r="W20" s="4">
        <v>1.7443000000000001E-3</v>
      </c>
      <c r="X20" s="4">
        <v>3.15</v>
      </c>
      <c r="Y20" s="4">
        <v>2.9260000000000002</v>
      </c>
      <c r="Z20" s="5">
        <v>3.5114999999999998</v>
      </c>
      <c r="AA20" s="4">
        <v>0.50600000000000001</v>
      </c>
      <c r="AB20" s="4">
        <v>0.1384</v>
      </c>
      <c r="AC20" s="4">
        <v>2.4222999999999999</v>
      </c>
      <c r="AD20" s="4">
        <v>0.42399999999999999</v>
      </c>
      <c r="AE20" s="4">
        <v>0.14510000000000001</v>
      </c>
      <c r="AF20" s="4">
        <v>2.5630000000000002</v>
      </c>
      <c r="AG20" s="4">
        <v>0.41199999999999998</v>
      </c>
      <c r="AH20" s="4">
        <v>0.14399999999999999</v>
      </c>
      <c r="AI20" s="4">
        <v>0.94691999999999998</v>
      </c>
      <c r="AJ20" s="4">
        <v>0.57899999999999996</v>
      </c>
      <c r="AK20" s="4">
        <v>0.17510000000000001</v>
      </c>
      <c r="AM20" s="1">
        <v>37</v>
      </c>
      <c r="AN20" s="3">
        <v>1.59</v>
      </c>
      <c r="AO20" s="1">
        <v>1050</v>
      </c>
      <c r="AP20" s="1">
        <v>1552</v>
      </c>
      <c r="AQ20" s="1">
        <v>857</v>
      </c>
      <c r="AR20" s="3">
        <v>48.5</v>
      </c>
      <c r="AS20" s="4">
        <f t="shared" si="4"/>
        <v>1.6919710000000002E-3</v>
      </c>
      <c r="AT20" s="4">
        <f t="shared" si="5"/>
        <v>3.406155</v>
      </c>
      <c r="AU20" s="4">
        <f t="shared" si="6"/>
        <v>2.349631</v>
      </c>
      <c r="AV20" s="4">
        <f t="shared" si="7"/>
        <v>2.48611</v>
      </c>
      <c r="AW20" s="4">
        <f t="shared" si="8"/>
        <v>0.91851240000000001</v>
      </c>
      <c r="AX20" s="4">
        <f t="shared" si="3"/>
        <v>3.4054190911200002</v>
      </c>
    </row>
    <row r="21" spans="1:53" x14ac:dyDescent="0.2">
      <c r="A21" s="1">
        <v>5</v>
      </c>
      <c r="B21" s="1" t="s">
        <v>69</v>
      </c>
      <c r="C21" s="1" t="s">
        <v>70</v>
      </c>
      <c r="D21" s="1">
        <v>-9806</v>
      </c>
      <c r="E21" s="1">
        <v>4215</v>
      </c>
      <c r="F21" s="1">
        <v>3000</v>
      </c>
      <c r="G21" s="1">
        <v>5</v>
      </c>
      <c r="H21" s="1">
        <v>10</v>
      </c>
      <c r="I21" s="1">
        <v>190740</v>
      </c>
      <c r="J21" s="1">
        <v>191650</v>
      </c>
      <c r="K21" s="4">
        <v>1397</v>
      </c>
      <c r="L21" s="4">
        <v>198.15600000000001</v>
      </c>
      <c r="M21" s="4">
        <v>2523300</v>
      </c>
      <c r="N21" s="4">
        <v>357915</v>
      </c>
      <c r="O21" s="4">
        <v>1735700</v>
      </c>
      <c r="P21" s="4">
        <v>246199</v>
      </c>
      <c r="Q21" s="4">
        <v>710450</v>
      </c>
      <c r="R21" s="4">
        <v>100773</v>
      </c>
      <c r="S21" s="4">
        <v>1766300</v>
      </c>
      <c r="T21" s="4">
        <v>250539</v>
      </c>
      <c r="U21" s="4">
        <v>668130</v>
      </c>
      <c r="V21" s="4">
        <v>94770.2</v>
      </c>
      <c r="W21" s="4">
        <v>1.9664000000000001E-3</v>
      </c>
      <c r="X21" s="4">
        <v>2.68</v>
      </c>
      <c r="Y21" s="4">
        <v>2.6779999999999999</v>
      </c>
      <c r="Z21" s="5">
        <v>3.5518000000000001</v>
      </c>
      <c r="AA21" s="4">
        <v>0.44600000000000001</v>
      </c>
      <c r="AB21" s="4">
        <v>0.1343</v>
      </c>
      <c r="AC21" s="4">
        <v>2.4430999999999998</v>
      </c>
      <c r="AD21" s="4">
        <v>0.35899999999999999</v>
      </c>
      <c r="AE21" s="4">
        <v>0.14080000000000001</v>
      </c>
      <c r="AF21" s="4">
        <v>2.4862000000000002</v>
      </c>
      <c r="AG21" s="4">
        <v>0.38600000000000001</v>
      </c>
      <c r="AH21" s="4">
        <v>0.14050000000000001</v>
      </c>
      <c r="AI21" s="4">
        <v>0.94044000000000005</v>
      </c>
      <c r="AJ21" s="4">
        <v>0.53400000000000003</v>
      </c>
      <c r="AK21" s="4">
        <v>0.1704</v>
      </c>
      <c r="AM21" s="1">
        <v>37</v>
      </c>
      <c r="AN21" s="3">
        <v>1.59</v>
      </c>
      <c r="AO21" s="1">
        <v>1050</v>
      </c>
      <c r="AP21" s="1">
        <v>1552</v>
      </c>
      <c r="AQ21" s="1">
        <v>857</v>
      </c>
      <c r="AR21" s="3">
        <v>48.5</v>
      </c>
      <c r="AS21" s="4">
        <f t="shared" si="4"/>
        <v>1.9074080000000002E-3</v>
      </c>
      <c r="AT21" s="4">
        <f t="shared" si="5"/>
        <v>3.445246</v>
      </c>
      <c r="AU21" s="4">
        <f t="shared" si="6"/>
        <v>2.3698069999999998</v>
      </c>
      <c r="AV21" s="4">
        <f t="shared" si="7"/>
        <v>2.4116140000000001</v>
      </c>
      <c r="AW21" s="4">
        <f t="shared" si="8"/>
        <v>0.91222680000000012</v>
      </c>
      <c r="AX21" s="4">
        <f t="shared" si="3"/>
        <v>3.4445100911200002</v>
      </c>
    </row>
    <row r="22" spans="1:53" x14ac:dyDescent="0.2">
      <c r="A22" s="1">
        <v>6</v>
      </c>
      <c r="B22" s="1" t="s">
        <v>71</v>
      </c>
      <c r="C22" s="1" t="s">
        <v>72</v>
      </c>
      <c r="D22" s="1">
        <v>-9831</v>
      </c>
      <c r="E22" s="1">
        <v>4215</v>
      </c>
      <c r="F22" s="1">
        <v>3000</v>
      </c>
      <c r="G22" s="1">
        <v>5</v>
      </c>
      <c r="H22" s="1">
        <v>10</v>
      </c>
      <c r="I22" s="1">
        <v>191430</v>
      </c>
      <c r="J22" s="1">
        <v>191730</v>
      </c>
      <c r="K22" s="4">
        <v>1371</v>
      </c>
      <c r="L22" s="4">
        <v>194.46799999999999</v>
      </c>
      <c r="M22" s="4">
        <v>2413400</v>
      </c>
      <c r="N22" s="4">
        <v>342326</v>
      </c>
      <c r="O22" s="4">
        <v>1668200</v>
      </c>
      <c r="P22" s="4">
        <v>236624</v>
      </c>
      <c r="Q22" s="4">
        <v>680470</v>
      </c>
      <c r="R22" s="4">
        <v>96520.6</v>
      </c>
      <c r="S22" s="4">
        <v>1689900</v>
      </c>
      <c r="T22" s="4">
        <v>239702</v>
      </c>
      <c r="U22" s="4">
        <v>632770</v>
      </c>
      <c r="V22" s="4">
        <v>89754.6</v>
      </c>
      <c r="W22" s="4">
        <v>2.0148000000000002E-3</v>
      </c>
      <c r="X22" s="4">
        <v>2.79</v>
      </c>
      <c r="Y22" s="4">
        <v>2.7029999999999998</v>
      </c>
      <c r="Z22" s="5">
        <v>3.5467</v>
      </c>
      <c r="AA22" s="4">
        <v>0.41899999999999998</v>
      </c>
      <c r="AB22" s="4">
        <v>0.13730000000000001</v>
      </c>
      <c r="AC22" s="4">
        <v>2.4514999999999998</v>
      </c>
      <c r="AD22" s="4">
        <v>0.375</v>
      </c>
      <c r="AE22" s="4">
        <v>0.14380000000000001</v>
      </c>
      <c r="AF22" s="4">
        <v>2.4834000000000001</v>
      </c>
      <c r="AG22" s="4">
        <v>0.32700000000000001</v>
      </c>
      <c r="AH22" s="4">
        <v>0.14360000000000001</v>
      </c>
      <c r="AI22" s="4">
        <v>0.92989999999999995</v>
      </c>
      <c r="AJ22" s="4">
        <v>0.54400000000000004</v>
      </c>
      <c r="AK22" s="4">
        <v>0.17460000000000001</v>
      </c>
      <c r="AM22" s="1">
        <v>37</v>
      </c>
      <c r="AN22" s="3">
        <v>1.59</v>
      </c>
      <c r="AO22" s="1">
        <v>1050</v>
      </c>
      <c r="AP22" s="1">
        <v>1552</v>
      </c>
      <c r="AQ22" s="1">
        <v>857</v>
      </c>
      <c r="AR22" s="3">
        <v>48.5</v>
      </c>
      <c r="AS22" s="4">
        <f t="shared" si="4"/>
        <v>1.954356E-3</v>
      </c>
      <c r="AT22" s="4">
        <f t="shared" si="5"/>
        <v>3.440299</v>
      </c>
      <c r="AU22" s="4">
        <f t="shared" si="6"/>
        <v>2.3779549999999996</v>
      </c>
      <c r="AV22" s="4">
        <f t="shared" si="7"/>
        <v>2.4088980000000002</v>
      </c>
      <c r="AW22" s="4">
        <f t="shared" si="8"/>
        <v>0.902003</v>
      </c>
      <c r="AX22" s="4">
        <f t="shared" si="3"/>
        <v>3.4395630911200001</v>
      </c>
    </row>
    <row r="23" spans="1:53" x14ac:dyDescent="0.2">
      <c r="A23" s="1">
        <v>8</v>
      </c>
      <c r="B23" s="1" t="s">
        <v>73</v>
      </c>
      <c r="C23" s="1" t="s">
        <v>74</v>
      </c>
      <c r="D23" s="1">
        <v>-6578</v>
      </c>
      <c r="E23" s="1">
        <v>5060</v>
      </c>
      <c r="F23" s="1">
        <v>3000</v>
      </c>
      <c r="G23" s="1">
        <v>5</v>
      </c>
      <c r="H23" s="1">
        <v>10</v>
      </c>
      <c r="I23" s="1">
        <v>191450</v>
      </c>
      <c r="J23" s="1">
        <v>191840</v>
      </c>
      <c r="K23" s="4">
        <v>2512</v>
      </c>
      <c r="L23" s="4">
        <v>356.31200000000001</v>
      </c>
      <c r="M23" s="4">
        <v>3965500</v>
      </c>
      <c r="N23" s="4">
        <v>562482</v>
      </c>
      <c r="O23" s="4">
        <v>1135900</v>
      </c>
      <c r="P23" s="4">
        <v>161121</v>
      </c>
      <c r="Q23" s="4">
        <v>837050</v>
      </c>
      <c r="R23" s="4">
        <v>118730</v>
      </c>
      <c r="S23" s="4">
        <v>2210400</v>
      </c>
      <c r="T23" s="4">
        <v>313532</v>
      </c>
      <c r="U23" s="4">
        <v>1474700</v>
      </c>
      <c r="V23" s="4">
        <v>209177</v>
      </c>
      <c r="W23" s="4">
        <v>3.0011E-3</v>
      </c>
      <c r="X23" s="4">
        <v>1.4</v>
      </c>
      <c r="Y23" s="4">
        <v>1.998</v>
      </c>
      <c r="Z23" s="5">
        <v>4.7374999999999998</v>
      </c>
      <c r="AA23" s="4">
        <v>0.45900000000000002</v>
      </c>
      <c r="AB23" s="4">
        <v>0.1203</v>
      </c>
      <c r="AC23" s="4">
        <v>1.357</v>
      </c>
      <c r="AD23" s="4">
        <v>0.39900000000000002</v>
      </c>
      <c r="AE23" s="4">
        <v>0.14410000000000001</v>
      </c>
      <c r="AF23" s="4">
        <v>2.6406999999999998</v>
      </c>
      <c r="AG23" s="4">
        <v>0.32100000000000001</v>
      </c>
      <c r="AH23" s="4">
        <v>0.1283</v>
      </c>
      <c r="AI23" s="4">
        <v>1.7618</v>
      </c>
      <c r="AJ23" s="4">
        <v>0.52200000000000002</v>
      </c>
      <c r="AK23" s="4">
        <v>0.1368</v>
      </c>
      <c r="AM23" s="1">
        <v>52</v>
      </c>
      <c r="AN23" s="3">
        <v>2.15</v>
      </c>
      <c r="AO23" s="1">
        <v>600</v>
      </c>
      <c r="AP23" s="1">
        <v>1658</v>
      </c>
      <c r="AQ23" s="1">
        <v>1490</v>
      </c>
      <c r="AR23" s="3">
        <v>46.1188</v>
      </c>
      <c r="AS23" s="4">
        <f t="shared" si="4"/>
        <v>2.7681426135999997E-3</v>
      </c>
      <c r="AT23" s="4">
        <f t="shared" si="5"/>
        <v>4.3697562999999997</v>
      </c>
      <c r="AU23" s="4">
        <f t="shared" si="6"/>
        <v>1.251664232</v>
      </c>
      <c r="AV23" s="4">
        <f t="shared" si="7"/>
        <v>2.4357183031999998</v>
      </c>
      <c r="AW23" s="4">
        <f t="shared" si="8"/>
        <v>1.6250420368000003</v>
      </c>
      <c r="AX23" s="4">
        <f t="shared" si="3"/>
        <v>4.3690203911199994</v>
      </c>
    </row>
    <row r="24" spans="1:53" x14ac:dyDescent="0.2">
      <c r="A24" s="1">
        <v>9</v>
      </c>
      <c r="B24" s="1" t="s">
        <v>75</v>
      </c>
      <c r="C24" s="1" t="s">
        <v>76</v>
      </c>
      <c r="D24" s="1">
        <v>-6603</v>
      </c>
      <c r="E24" s="1">
        <v>5060</v>
      </c>
      <c r="F24" s="1">
        <v>3000</v>
      </c>
      <c r="G24" s="1">
        <v>5</v>
      </c>
      <c r="H24" s="1">
        <v>10</v>
      </c>
      <c r="I24" s="1">
        <v>191630</v>
      </c>
      <c r="J24" s="1">
        <v>191900</v>
      </c>
      <c r="K24" s="4">
        <v>2552</v>
      </c>
      <c r="L24" s="4">
        <v>361.98599999999999</v>
      </c>
      <c r="M24" s="4">
        <v>4146500</v>
      </c>
      <c r="N24" s="4">
        <v>588156</v>
      </c>
      <c r="O24" s="4">
        <v>1176300</v>
      </c>
      <c r="P24" s="4">
        <v>166851</v>
      </c>
      <c r="Q24" s="4">
        <v>863030</v>
      </c>
      <c r="R24" s="4">
        <v>122416</v>
      </c>
      <c r="S24" s="4">
        <v>2287900</v>
      </c>
      <c r="T24" s="4">
        <v>324525</v>
      </c>
      <c r="U24" s="4">
        <v>1532500</v>
      </c>
      <c r="V24" s="4">
        <v>217376</v>
      </c>
      <c r="W24" s="4">
        <v>2.9570999999999998E-3</v>
      </c>
      <c r="X24" s="4">
        <v>2.13</v>
      </c>
      <c r="Y24" s="4">
        <v>1.982</v>
      </c>
      <c r="Z24" s="5">
        <v>4.8045999999999998</v>
      </c>
      <c r="AA24" s="4">
        <v>0.42299999999999999</v>
      </c>
      <c r="AB24" s="4">
        <v>0.1183</v>
      </c>
      <c r="AC24" s="4">
        <v>1.363</v>
      </c>
      <c r="AD24" s="4">
        <v>0.371</v>
      </c>
      <c r="AE24" s="4">
        <v>0.14169999999999999</v>
      </c>
      <c r="AF24" s="4">
        <v>2.6509999999999998</v>
      </c>
      <c r="AG24" s="4">
        <v>0.316</v>
      </c>
      <c r="AH24" s="4">
        <v>0.1263</v>
      </c>
      <c r="AI24" s="4">
        <v>1.7758</v>
      </c>
      <c r="AJ24" s="4">
        <v>0.49399999999999999</v>
      </c>
      <c r="AK24" s="4">
        <v>0.1346</v>
      </c>
      <c r="AM24" s="1">
        <v>52</v>
      </c>
      <c r="AN24" s="3">
        <v>2.15</v>
      </c>
      <c r="AO24" s="1">
        <v>600</v>
      </c>
      <c r="AP24" s="1">
        <v>1658</v>
      </c>
      <c r="AQ24" s="1">
        <v>1490</v>
      </c>
      <c r="AR24" s="3">
        <v>46.1188</v>
      </c>
      <c r="AS24" s="4">
        <f t="shared" si="4"/>
        <v>2.7275580696E-3</v>
      </c>
      <c r="AT24" s="4">
        <f t="shared" si="5"/>
        <v>4.4316477295999999</v>
      </c>
      <c r="AU24" s="4">
        <f t="shared" si="6"/>
        <v>1.257198488</v>
      </c>
      <c r="AV24" s="4">
        <f t="shared" si="7"/>
        <v>2.4452187759999999</v>
      </c>
      <c r="AW24" s="4">
        <f t="shared" si="8"/>
        <v>1.6379553007999998</v>
      </c>
      <c r="AX24" s="4">
        <f t="shared" si="3"/>
        <v>4.4309118207199996</v>
      </c>
    </row>
    <row r="25" spans="1:53" s="12" customFormat="1" x14ac:dyDescent="0.2">
      <c r="A25" s="12">
        <v>10</v>
      </c>
      <c r="B25" s="12" t="s">
        <v>77</v>
      </c>
      <c r="C25" s="12" t="s">
        <v>78</v>
      </c>
      <c r="D25" s="12">
        <v>-3718</v>
      </c>
      <c r="E25" s="12">
        <v>1951</v>
      </c>
      <c r="F25" s="12">
        <v>3000</v>
      </c>
      <c r="G25" s="12">
        <v>5</v>
      </c>
      <c r="H25" s="12">
        <v>10</v>
      </c>
      <c r="I25" s="12">
        <v>190040</v>
      </c>
      <c r="J25" s="12">
        <v>191870</v>
      </c>
      <c r="K25" s="13">
        <v>6685.3</v>
      </c>
      <c r="L25" s="13">
        <v>948.27</v>
      </c>
      <c r="M25" s="13">
        <v>446570</v>
      </c>
      <c r="N25" s="13">
        <v>63343.3</v>
      </c>
      <c r="O25" s="13">
        <v>395550</v>
      </c>
      <c r="P25" s="13">
        <v>56106.400000000001</v>
      </c>
      <c r="Q25" s="13">
        <v>692040</v>
      </c>
      <c r="R25" s="13">
        <v>98161.7</v>
      </c>
      <c r="S25" s="13">
        <v>1581300</v>
      </c>
      <c r="T25" s="13">
        <v>224298</v>
      </c>
      <c r="U25" s="13">
        <v>221940</v>
      </c>
      <c r="V25" s="13">
        <v>31480.9</v>
      </c>
      <c r="W25" s="13">
        <v>9.6603000000000001E-3</v>
      </c>
      <c r="X25" s="13">
        <v>1.1599999999999999</v>
      </c>
      <c r="Y25" s="13">
        <v>1.2290000000000001</v>
      </c>
      <c r="Z25" s="13">
        <v>0.64529999999999998</v>
      </c>
      <c r="AA25" s="13">
        <v>0.47299999999999998</v>
      </c>
      <c r="AB25" s="13">
        <v>0.19189999999999999</v>
      </c>
      <c r="AC25" s="13">
        <v>0.57157000000000002</v>
      </c>
      <c r="AD25" s="13">
        <v>0.433</v>
      </c>
      <c r="AE25" s="13">
        <v>0.1993</v>
      </c>
      <c r="AF25" s="13">
        <v>2.2850000000000001</v>
      </c>
      <c r="AG25" s="13">
        <v>0.36</v>
      </c>
      <c r="AH25" s="13">
        <v>0.14410000000000001</v>
      </c>
      <c r="AI25" s="13">
        <v>0.32071</v>
      </c>
      <c r="AJ25" s="13">
        <v>0.60499999999999998</v>
      </c>
      <c r="AK25" s="13">
        <v>0.24390000000000001</v>
      </c>
      <c r="AM25" s="14">
        <v>192</v>
      </c>
      <c r="AN25" s="15">
        <v>0.287457254</v>
      </c>
      <c r="AO25" s="14">
        <v>230</v>
      </c>
      <c r="AP25" s="14">
        <v>1388</v>
      </c>
      <c r="AQ25" s="14">
        <v>253</v>
      </c>
      <c r="AR25" s="15">
        <v>50.811999999999998</v>
      </c>
      <c r="AS25" s="13">
        <f t="shared" si="4"/>
        <v>9.8171832719999991E-3</v>
      </c>
      <c r="AT25" s="13">
        <f t="shared" si="5"/>
        <v>0.65577967199999987</v>
      </c>
      <c r="AU25" s="13">
        <f t="shared" si="6"/>
        <v>0.58085229679999995</v>
      </c>
      <c r="AV25" s="13">
        <f t="shared" si="7"/>
        <v>2.3221083999999999</v>
      </c>
      <c r="AW25" s="13">
        <f t="shared" si="8"/>
        <v>0.32591833039999996</v>
      </c>
      <c r="AX25" s="13">
        <f t="shared" si="3"/>
        <v>0.6550437631199999</v>
      </c>
      <c r="AY25" s="15"/>
      <c r="BA25" s="15"/>
    </row>
    <row r="26" spans="1:53" s="12" customFormat="1" x14ac:dyDescent="0.2">
      <c r="A26" s="12">
        <v>11</v>
      </c>
      <c r="B26" s="12" t="s">
        <v>79</v>
      </c>
      <c r="C26" s="12" t="s">
        <v>80</v>
      </c>
      <c r="D26" s="12">
        <v>-3743</v>
      </c>
      <c r="E26" s="12">
        <v>1951</v>
      </c>
      <c r="F26" s="12">
        <v>3000</v>
      </c>
      <c r="G26" s="12">
        <v>5</v>
      </c>
      <c r="H26" s="12">
        <v>10</v>
      </c>
      <c r="I26" s="12">
        <v>191630</v>
      </c>
      <c r="J26" s="12">
        <v>191910</v>
      </c>
      <c r="K26" s="13">
        <v>7396.3</v>
      </c>
      <c r="L26" s="13">
        <v>1049.1199999999999</v>
      </c>
      <c r="M26" s="13">
        <v>451270</v>
      </c>
      <c r="N26" s="13">
        <v>64009.9</v>
      </c>
      <c r="O26" s="13">
        <v>400100</v>
      </c>
      <c r="P26" s="13">
        <v>56751.8</v>
      </c>
      <c r="Q26" s="13">
        <v>721300</v>
      </c>
      <c r="R26" s="13">
        <v>102312</v>
      </c>
      <c r="S26" s="13">
        <v>1604800</v>
      </c>
      <c r="T26" s="13">
        <v>227631</v>
      </c>
      <c r="U26" s="13">
        <v>223510</v>
      </c>
      <c r="V26" s="13">
        <v>31703.5</v>
      </c>
      <c r="W26" s="13">
        <v>1.0253999999999999E-2</v>
      </c>
      <c r="X26" s="13">
        <v>0.97699999999999998</v>
      </c>
      <c r="Y26" s="13">
        <v>1.169</v>
      </c>
      <c r="Z26" s="13">
        <v>0.62563999999999997</v>
      </c>
      <c r="AA26" s="13">
        <v>0.47799999999999998</v>
      </c>
      <c r="AB26" s="13">
        <v>0.1898</v>
      </c>
      <c r="AC26" s="13">
        <v>0.55469000000000002</v>
      </c>
      <c r="AD26" s="13">
        <v>0.42499999999999999</v>
      </c>
      <c r="AE26" s="13">
        <v>0.1971</v>
      </c>
      <c r="AF26" s="13">
        <v>2.2248999999999999</v>
      </c>
      <c r="AG26" s="13">
        <v>0.38100000000000001</v>
      </c>
      <c r="AH26" s="13">
        <v>0.14180000000000001</v>
      </c>
      <c r="AI26" s="13">
        <v>0.30987999999999999</v>
      </c>
      <c r="AJ26" s="13">
        <v>0.627</v>
      </c>
      <c r="AK26" s="13">
        <v>0.24210000000000001</v>
      </c>
      <c r="AM26" s="14">
        <v>192</v>
      </c>
      <c r="AN26" s="15">
        <v>0.287457254</v>
      </c>
      <c r="AO26" s="14">
        <v>230</v>
      </c>
      <c r="AP26" s="14">
        <v>1388</v>
      </c>
      <c r="AQ26" s="14">
        <v>253</v>
      </c>
      <c r="AR26" s="15">
        <v>50.811999999999998</v>
      </c>
      <c r="AS26" s="13">
        <f t="shared" si="4"/>
        <v>1.042052496E-2</v>
      </c>
      <c r="AT26" s="13">
        <f t="shared" si="5"/>
        <v>0.63580039359999996</v>
      </c>
      <c r="AU26" s="13">
        <f t="shared" si="6"/>
        <v>0.56369816559999997</v>
      </c>
      <c r="AV26" s="13">
        <f t="shared" si="7"/>
        <v>2.2610323759999997</v>
      </c>
      <c r="AW26" s="13">
        <f t="shared" si="8"/>
        <v>0.3149124512</v>
      </c>
      <c r="AX26" s="13">
        <f t="shared" si="3"/>
        <v>0.63506448471999999</v>
      </c>
      <c r="AY26" s="15"/>
      <c r="BA26" s="15"/>
    </row>
    <row r="27" spans="1:53" s="12" customFormat="1" x14ac:dyDescent="0.2">
      <c r="A27" s="12">
        <v>12</v>
      </c>
      <c r="B27" s="12" t="s">
        <v>81</v>
      </c>
      <c r="C27" s="12" t="s">
        <v>82</v>
      </c>
      <c r="D27" s="12">
        <v>-3768</v>
      </c>
      <c r="E27" s="12">
        <v>1951</v>
      </c>
      <c r="F27" s="12">
        <v>3000</v>
      </c>
      <c r="G27" s="12">
        <v>5</v>
      </c>
      <c r="H27" s="12">
        <v>10</v>
      </c>
      <c r="I27" s="12">
        <v>191700</v>
      </c>
      <c r="J27" s="12">
        <v>191820</v>
      </c>
      <c r="K27" s="13">
        <v>7415.3</v>
      </c>
      <c r="L27" s="13">
        <v>1051.82</v>
      </c>
      <c r="M27" s="13">
        <v>474970</v>
      </c>
      <c r="N27" s="13">
        <v>67371.600000000006</v>
      </c>
      <c r="O27" s="13">
        <v>411860</v>
      </c>
      <c r="P27" s="13">
        <v>58419.9</v>
      </c>
      <c r="Q27" s="13">
        <v>745730</v>
      </c>
      <c r="R27" s="13">
        <v>105777</v>
      </c>
      <c r="S27" s="13">
        <v>1670800</v>
      </c>
      <c r="T27" s="13">
        <v>236993</v>
      </c>
      <c r="U27" s="13">
        <v>235560</v>
      </c>
      <c r="V27" s="13">
        <v>33412.800000000003</v>
      </c>
      <c r="W27" s="13">
        <v>9.9436999999999998E-3</v>
      </c>
      <c r="X27" s="13">
        <v>1.1200000000000001</v>
      </c>
      <c r="Y27" s="13">
        <v>1.167</v>
      </c>
      <c r="Z27" s="13">
        <v>0.63692000000000004</v>
      </c>
      <c r="AA27" s="13">
        <v>0.52200000000000002</v>
      </c>
      <c r="AB27" s="13">
        <v>0.18559999999999999</v>
      </c>
      <c r="AC27" s="13">
        <v>0.55228999999999995</v>
      </c>
      <c r="AD27" s="13">
        <v>0.436</v>
      </c>
      <c r="AE27" s="13">
        <v>0.19409999999999999</v>
      </c>
      <c r="AF27" s="13">
        <v>2.2404999999999999</v>
      </c>
      <c r="AG27" s="13">
        <v>0.42199999999999999</v>
      </c>
      <c r="AH27" s="13">
        <v>0.13930000000000001</v>
      </c>
      <c r="AI27" s="13">
        <v>0.31586999999999998</v>
      </c>
      <c r="AJ27" s="13">
        <v>0.66</v>
      </c>
      <c r="AK27" s="13">
        <v>0.2364</v>
      </c>
      <c r="AM27" s="14">
        <v>192</v>
      </c>
      <c r="AN27" s="15">
        <v>0.287457254</v>
      </c>
      <c r="AO27" s="14">
        <v>230</v>
      </c>
      <c r="AP27" s="14">
        <v>1388</v>
      </c>
      <c r="AQ27" s="14">
        <v>253</v>
      </c>
      <c r="AR27" s="15">
        <v>50.811999999999998</v>
      </c>
      <c r="AS27" s="13">
        <f t="shared" si="4"/>
        <v>1.0105185688E-2</v>
      </c>
      <c r="AT27" s="13">
        <f t="shared" si="5"/>
        <v>0.64726358080000002</v>
      </c>
      <c r="AU27" s="13">
        <f t="shared" si="6"/>
        <v>0.56125918959999987</v>
      </c>
      <c r="AV27" s="13">
        <f t="shared" si="7"/>
        <v>2.2768857200000001</v>
      </c>
      <c r="AW27" s="13">
        <f t="shared" si="8"/>
        <v>0.32099972879999994</v>
      </c>
      <c r="AX27" s="13">
        <f t="shared" si="3"/>
        <v>0.64652767192000005</v>
      </c>
      <c r="AY27" s="15"/>
      <c r="BA27" s="15"/>
    </row>
    <row r="28" spans="1:53" x14ac:dyDescent="0.2">
      <c r="A28" s="1">
        <v>13</v>
      </c>
      <c r="B28" s="1" t="s">
        <v>83</v>
      </c>
      <c r="C28" s="1" t="s">
        <v>84</v>
      </c>
      <c r="D28" s="1">
        <v>-2933</v>
      </c>
      <c r="E28" s="1">
        <v>-2054</v>
      </c>
      <c r="F28" s="1">
        <v>3000</v>
      </c>
      <c r="G28" s="1">
        <v>5</v>
      </c>
      <c r="H28" s="1">
        <v>10</v>
      </c>
      <c r="I28" s="1">
        <v>191610</v>
      </c>
      <c r="J28" s="1">
        <v>191990</v>
      </c>
      <c r="K28" s="4">
        <v>8603.5</v>
      </c>
      <c r="L28" s="4">
        <v>1220.3499999999999</v>
      </c>
      <c r="M28" s="4">
        <v>352910</v>
      </c>
      <c r="N28" s="4">
        <v>50058.2</v>
      </c>
      <c r="O28" s="4">
        <v>334560</v>
      </c>
      <c r="P28" s="4">
        <v>47455.3</v>
      </c>
      <c r="Q28" s="4">
        <v>560610</v>
      </c>
      <c r="R28" s="4">
        <v>79519.100000000006</v>
      </c>
      <c r="S28" s="4">
        <v>1201500</v>
      </c>
      <c r="T28" s="4">
        <v>170426</v>
      </c>
      <c r="U28" s="4">
        <v>91954</v>
      </c>
      <c r="V28" s="4">
        <v>13043.1</v>
      </c>
      <c r="W28" s="4">
        <v>1.5347E-2</v>
      </c>
      <c r="X28" s="4">
        <v>1.01</v>
      </c>
      <c r="Y28" s="4">
        <v>1.0860000000000001</v>
      </c>
      <c r="Z28" s="5">
        <v>0.62951999999999997</v>
      </c>
      <c r="AA28" s="4">
        <v>0.6</v>
      </c>
      <c r="AB28" s="4">
        <v>0.21490000000000001</v>
      </c>
      <c r="AC28" s="4">
        <v>0.59677999999999998</v>
      </c>
      <c r="AD28" s="4">
        <v>0.53400000000000003</v>
      </c>
      <c r="AE28" s="4">
        <v>0.2185</v>
      </c>
      <c r="AF28" s="4">
        <v>2.1431</v>
      </c>
      <c r="AG28" s="4">
        <v>0.38300000000000001</v>
      </c>
      <c r="AH28" s="4">
        <v>0.16170000000000001</v>
      </c>
      <c r="AI28" s="4">
        <v>0.16402</v>
      </c>
      <c r="AJ28" s="4">
        <v>0.77700000000000002</v>
      </c>
      <c r="AK28" s="4">
        <v>0.35580000000000001</v>
      </c>
      <c r="AM28" s="16">
        <v>219</v>
      </c>
      <c r="AN28" s="3">
        <v>0.28699999999999998</v>
      </c>
      <c r="AO28" s="16">
        <v>263</v>
      </c>
      <c r="AP28" s="16">
        <v>1306</v>
      </c>
      <c r="AQ28" s="16">
        <v>145</v>
      </c>
      <c r="AR28" s="3">
        <v>51.07</v>
      </c>
      <c r="AS28" s="4">
        <f t="shared" si="4"/>
        <v>1.56754258E-2</v>
      </c>
      <c r="AT28" s="4">
        <f t="shared" si="5"/>
        <v>0.64299172799999993</v>
      </c>
      <c r="AU28" s="4">
        <f t="shared" si="6"/>
        <v>0.60955109199999991</v>
      </c>
      <c r="AV28" s="4">
        <f t="shared" si="7"/>
        <v>2.1889623399999998</v>
      </c>
      <c r="AW28" s="4">
        <f t="shared" si="8"/>
        <v>0.167530028</v>
      </c>
      <c r="AX28" s="4">
        <f t="shared" si="3"/>
        <v>0.64225581911999996</v>
      </c>
    </row>
    <row r="29" spans="1:53" x14ac:dyDescent="0.2">
      <c r="A29" s="1">
        <v>14</v>
      </c>
      <c r="B29" s="1" t="s">
        <v>85</v>
      </c>
      <c r="C29" s="1" t="s">
        <v>86</v>
      </c>
      <c r="D29" s="1">
        <v>-2958</v>
      </c>
      <c r="E29" s="1">
        <v>-2054</v>
      </c>
      <c r="F29" s="1">
        <v>3000</v>
      </c>
      <c r="G29" s="1">
        <v>5</v>
      </c>
      <c r="H29" s="1">
        <v>10</v>
      </c>
      <c r="I29" s="1">
        <v>191770</v>
      </c>
      <c r="J29" s="1">
        <v>191050</v>
      </c>
      <c r="K29" s="4">
        <v>8098.4</v>
      </c>
      <c r="L29" s="4">
        <v>1148.71</v>
      </c>
      <c r="M29" s="4">
        <v>348680</v>
      </c>
      <c r="N29" s="4">
        <v>49458.2</v>
      </c>
      <c r="O29" s="4">
        <v>327880</v>
      </c>
      <c r="P29" s="4">
        <v>46507.8</v>
      </c>
      <c r="Q29" s="4">
        <v>553690</v>
      </c>
      <c r="R29" s="4">
        <v>78537.600000000006</v>
      </c>
      <c r="S29" s="4">
        <v>1175100</v>
      </c>
      <c r="T29" s="4">
        <v>166681</v>
      </c>
      <c r="U29" s="4">
        <v>90022</v>
      </c>
      <c r="V29" s="4">
        <v>12769.1</v>
      </c>
      <c r="W29" s="4">
        <v>1.4626E-2</v>
      </c>
      <c r="X29" s="4">
        <v>1.1000000000000001</v>
      </c>
      <c r="Y29" s="4">
        <v>1.119</v>
      </c>
      <c r="Z29" s="5">
        <v>0.62975000000000003</v>
      </c>
      <c r="AA29" s="4">
        <v>0.61499999999999999</v>
      </c>
      <c r="AB29" s="4">
        <v>0.2162</v>
      </c>
      <c r="AC29" s="4">
        <v>0.59218000000000004</v>
      </c>
      <c r="AD29" s="4">
        <v>0.49</v>
      </c>
      <c r="AE29" s="4">
        <v>0.22040000000000001</v>
      </c>
      <c r="AF29" s="4">
        <v>2.1223999999999998</v>
      </c>
      <c r="AG29" s="4">
        <v>0.36799999999999999</v>
      </c>
      <c r="AH29" s="4">
        <v>0.16300000000000001</v>
      </c>
      <c r="AI29" s="4">
        <v>0.16259000000000001</v>
      </c>
      <c r="AJ29" s="4">
        <v>0.80400000000000005</v>
      </c>
      <c r="AK29" s="4">
        <v>0.3594</v>
      </c>
      <c r="AM29" s="16">
        <v>219</v>
      </c>
      <c r="AN29" s="3">
        <v>0.28699999999999998</v>
      </c>
      <c r="AO29" s="16">
        <v>263</v>
      </c>
      <c r="AP29" s="16">
        <v>1306</v>
      </c>
      <c r="AQ29" s="16">
        <v>145</v>
      </c>
      <c r="AR29" s="3">
        <v>51.07</v>
      </c>
      <c r="AS29" s="4">
        <f t="shared" si="4"/>
        <v>1.49389964E-2</v>
      </c>
      <c r="AT29" s="4">
        <f t="shared" si="5"/>
        <v>0.64322665000000001</v>
      </c>
      <c r="AU29" s="4">
        <f t="shared" si="6"/>
        <v>0.60485265200000005</v>
      </c>
      <c r="AV29" s="4">
        <f t="shared" si="7"/>
        <v>2.1678193599999998</v>
      </c>
      <c r="AW29" s="4">
        <f t="shared" si="8"/>
        <v>0.16606942599999999</v>
      </c>
      <c r="AX29" s="4">
        <f t="shared" si="3"/>
        <v>0.64249074112000004</v>
      </c>
    </row>
    <row r="30" spans="1:53" x14ac:dyDescent="0.2">
      <c r="A30" s="1">
        <v>15</v>
      </c>
      <c r="B30" s="1" t="s">
        <v>87</v>
      </c>
      <c r="C30" s="1" t="s">
        <v>88</v>
      </c>
      <c r="D30" s="1">
        <v>-2983</v>
      </c>
      <c r="E30" s="1">
        <v>-2054</v>
      </c>
      <c r="F30" s="1">
        <v>3000</v>
      </c>
      <c r="G30" s="1">
        <v>5</v>
      </c>
      <c r="H30" s="1">
        <v>10</v>
      </c>
      <c r="I30" s="1">
        <v>191030</v>
      </c>
      <c r="J30" s="1">
        <v>191310</v>
      </c>
      <c r="K30" s="4">
        <v>7679.4</v>
      </c>
      <c r="L30" s="4">
        <v>1089.28</v>
      </c>
      <c r="M30" s="4">
        <v>341850</v>
      </c>
      <c r="N30" s="4">
        <v>48489.4</v>
      </c>
      <c r="O30" s="4">
        <v>320120</v>
      </c>
      <c r="P30" s="4">
        <v>45407.1</v>
      </c>
      <c r="Q30" s="4">
        <v>537310</v>
      </c>
      <c r="R30" s="4">
        <v>76214.2</v>
      </c>
      <c r="S30" s="4">
        <v>1138000</v>
      </c>
      <c r="T30" s="4">
        <v>161418</v>
      </c>
      <c r="U30" s="4">
        <v>88531</v>
      </c>
      <c r="V30" s="4">
        <v>12557.6</v>
      </c>
      <c r="W30" s="4">
        <v>1.4291999999999999E-2</v>
      </c>
      <c r="X30" s="4">
        <v>2.13</v>
      </c>
      <c r="Y30" s="4">
        <v>1.149</v>
      </c>
      <c r="Z30" s="5">
        <v>0.63622000000000001</v>
      </c>
      <c r="AA30" s="4">
        <v>1.33</v>
      </c>
      <c r="AB30" s="4">
        <v>0.21879999999999999</v>
      </c>
      <c r="AC30" s="4">
        <v>0.59577000000000002</v>
      </c>
      <c r="AD30" s="4">
        <v>0.89700000000000002</v>
      </c>
      <c r="AE30" s="4">
        <v>0.2233</v>
      </c>
      <c r="AF30" s="4">
        <v>2.1179000000000001</v>
      </c>
      <c r="AG30" s="4">
        <v>0.627</v>
      </c>
      <c r="AH30" s="4">
        <v>0.16550000000000001</v>
      </c>
      <c r="AI30" s="4">
        <v>0.16477</v>
      </c>
      <c r="AJ30" s="4">
        <v>1.89</v>
      </c>
      <c r="AK30" s="4">
        <v>0.36270000000000002</v>
      </c>
      <c r="AM30" s="16">
        <v>219</v>
      </c>
      <c r="AN30" s="3">
        <v>0.28699999999999998</v>
      </c>
      <c r="AO30" s="16">
        <v>263</v>
      </c>
      <c r="AP30" s="16">
        <v>1306</v>
      </c>
      <c r="AQ30" s="16">
        <v>145</v>
      </c>
      <c r="AR30" s="3">
        <v>51.07</v>
      </c>
      <c r="AS30" s="4">
        <f t="shared" si="4"/>
        <v>1.45978488E-2</v>
      </c>
      <c r="AT30" s="4">
        <f t="shared" si="5"/>
        <v>0.64983510799999999</v>
      </c>
      <c r="AU30" s="4">
        <f t="shared" si="6"/>
        <v>0.60851947800000006</v>
      </c>
      <c r="AV30" s="4">
        <f t="shared" si="7"/>
        <v>2.1632230600000004</v>
      </c>
      <c r="AW30" s="4">
        <f t="shared" si="8"/>
        <v>0.16829607800000002</v>
      </c>
      <c r="AX30" s="4">
        <f t="shared" si="3"/>
        <v>0.64909919912000003</v>
      </c>
    </row>
    <row r="31" spans="1:53" x14ac:dyDescent="0.2">
      <c r="A31" s="1">
        <v>16</v>
      </c>
      <c r="B31" s="1" t="s">
        <v>89</v>
      </c>
      <c r="C31" s="1" t="s">
        <v>90</v>
      </c>
      <c r="D31" s="1">
        <v>-7031</v>
      </c>
      <c r="E31" s="1">
        <v>-4986</v>
      </c>
      <c r="F31" s="1">
        <v>3000</v>
      </c>
      <c r="G31" s="1">
        <v>5</v>
      </c>
      <c r="H31" s="1">
        <v>10</v>
      </c>
      <c r="I31" s="1">
        <v>191190</v>
      </c>
      <c r="J31" s="1">
        <v>191990</v>
      </c>
      <c r="K31" s="4">
        <v>4391.1000000000004</v>
      </c>
      <c r="L31" s="4">
        <v>622.851</v>
      </c>
      <c r="M31" s="4">
        <v>194700</v>
      </c>
      <c r="N31" s="4">
        <v>27617</v>
      </c>
      <c r="O31" s="4">
        <v>128720</v>
      </c>
      <c r="P31" s="4">
        <v>18258.2</v>
      </c>
      <c r="Q31" s="4">
        <v>498100</v>
      </c>
      <c r="R31" s="4">
        <v>70652.5</v>
      </c>
      <c r="S31" s="4">
        <v>694860</v>
      </c>
      <c r="T31" s="4">
        <v>98561.7</v>
      </c>
      <c r="U31" s="4">
        <v>31886</v>
      </c>
      <c r="V31" s="4">
        <v>4522.84</v>
      </c>
      <c r="W31" s="4">
        <v>8.8158000000000004E-3</v>
      </c>
      <c r="X31" s="4">
        <v>1.38</v>
      </c>
      <c r="Y31" s="4">
        <v>1.516</v>
      </c>
      <c r="Z31" s="5">
        <v>0.39090000000000003</v>
      </c>
      <c r="AA31" s="4">
        <v>0.45600000000000002</v>
      </c>
      <c r="AB31" s="4">
        <v>0.26729999999999998</v>
      </c>
      <c r="AC31" s="4">
        <v>0.25841999999999998</v>
      </c>
      <c r="AD31" s="4">
        <v>0.45</v>
      </c>
      <c r="AE31" s="4">
        <v>0.31269999999999998</v>
      </c>
      <c r="AF31" s="4">
        <v>1.395</v>
      </c>
      <c r="AG31" s="4">
        <v>0.254</v>
      </c>
      <c r="AH31" s="4">
        <v>0.1857</v>
      </c>
      <c r="AI31" s="4">
        <v>6.4017000000000004E-2</v>
      </c>
      <c r="AJ31" s="4">
        <v>0.70199999999999996</v>
      </c>
      <c r="AK31" s="4">
        <v>0.57769999999999999</v>
      </c>
      <c r="AM31" s="6">
        <v>165</v>
      </c>
      <c r="AN31" s="7">
        <v>0.17</v>
      </c>
      <c r="AO31" s="8">
        <v>95.385919999999999</v>
      </c>
      <c r="AP31" s="1">
        <v>950</v>
      </c>
      <c r="AQ31" s="8">
        <v>53</v>
      </c>
      <c r="AR31" s="3">
        <v>48.7</v>
      </c>
      <c r="AS31" s="4">
        <f t="shared" si="4"/>
        <v>8.5865892000000013E-3</v>
      </c>
      <c r="AT31" s="4">
        <f t="shared" si="5"/>
        <v>0.38073660000000004</v>
      </c>
      <c r="AU31" s="4">
        <f t="shared" si="6"/>
        <v>0.25170107999999997</v>
      </c>
      <c r="AV31" s="4">
        <f t="shared" si="7"/>
        <v>1.3587300000000002</v>
      </c>
      <c r="AW31" s="4">
        <f t="shared" si="8"/>
        <v>6.2352558000000009E-2</v>
      </c>
      <c r="AX31" s="4">
        <f t="shared" si="3"/>
        <v>0.38000069112000001</v>
      </c>
    </row>
    <row r="32" spans="1:53" x14ac:dyDescent="0.2">
      <c r="A32" s="1">
        <v>17</v>
      </c>
      <c r="B32" s="1" t="s">
        <v>91</v>
      </c>
      <c r="C32" s="1" t="s">
        <v>92</v>
      </c>
      <c r="D32" s="1">
        <v>-7056</v>
      </c>
      <c r="E32" s="1">
        <v>-4986</v>
      </c>
      <c r="F32" s="1">
        <v>3000</v>
      </c>
      <c r="G32" s="1">
        <v>5</v>
      </c>
      <c r="H32" s="1">
        <v>10</v>
      </c>
      <c r="I32" s="1">
        <v>191760</v>
      </c>
      <c r="J32" s="1">
        <v>191940</v>
      </c>
      <c r="K32" s="4">
        <v>4482.1000000000004</v>
      </c>
      <c r="L32" s="4">
        <v>635.75900000000001</v>
      </c>
      <c r="M32" s="4">
        <v>196080</v>
      </c>
      <c r="N32" s="4">
        <v>27812.799999999999</v>
      </c>
      <c r="O32" s="4">
        <v>128320</v>
      </c>
      <c r="P32" s="4">
        <v>18201.400000000001</v>
      </c>
      <c r="Q32" s="4">
        <v>509830</v>
      </c>
      <c r="R32" s="4">
        <v>72316.3</v>
      </c>
      <c r="S32" s="4">
        <v>701480</v>
      </c>
      <c r="T32" s="4">
        <v>99500.7</v>
      </c>
      <c r="U32" s="4">
        <v>32095</v>
      </c>
      <c r="V32" s="4">
        <v>4552.4799999999996</v>
      </c>
      <c r="W32" s="4">
        <v>8.7915000000000007E-3</v>
      </c>
      <c r="X32" s="4">
        <v>1.5</v>
      </c>
      <c r="Y32" s="4">
        <v>1.5</v>
      </c>
      <c r="Z32" s="5">
        <v>0.3846</v>
      </c>
      <c r="AA32" s="4">
        <v>0.629</v>
      </c>
      <c r="AB32" s="4">
        <v>0.26569999999999999</v>
      </c>
      <c r="AC32" s="4">
        <v>0.25169000000000002</v>
      </c>
      <c r="AD32" s="4">
        <v>0.42199999999999999</v>
      </c>
      <c r="AE32" s="4">
        <v>0.31230000000000002</v>
      </c>
      <c r="AF32" s="4">
        <v>1.3758999999999999</v>
      </c>
      <c r="AG32" s="4">
        <v>0.27100000000000002</v>
      </c>
      <c r="AH32" s="4">
        <v>0.184</v>
      </c>
      <c r="AI32" s="4">
        <v>6.2953999999999996E-2</v>
      </c>
      <c r="AJ32" s="4">
        <v>0.71</v>
      </c>
      <c r="AK32" s="4">
        <v>0.57550000000000001</v>
      </c>
      <c r="AM32" s="6">
        <v>165</v>
      </c>
      <c r="AN32" s="7">
        <v>0.17</v>
      </c>
      <c r="AO32" s="8">
        <v>95.385919999999999</v>
      </c>
      <c r="AP32" s="1">
        <v>950</v>
      </c>
      <c r="AQ32" s="8">
        <v>53</v>
      </c>
      <c r="AR32" s="3">
        <v>48.7</v>
      </c>
      <c r="AS32" s="4">
        <f t="shared" si="4"/>
        <v>8.5629210000000011E-3</v>
      </c>
      <c r="AT32" s="4">
        <f t="shared" si="5"/>
        <v>0.3746004</v>
      </c>
      <c r="AU32" s="4">
        <f t="shared" si="6"/>
        <v>0.24514606000000005</v>
      </c>
      <c r="AV32" s="4">
        <f t="shared" si="7"/>
        <v>1.3401266000000001</v>
      </c>
      <c r="AW32" s="4">
        <f t="shared" si="8"/>
        <v>6.1317196000000004E-2</v>
      </c>
      <c r="AX32" s="4">
        <f t="shared" si="3"/>
        <v>0.37386449111999998</v>
      </c>
    </row>
    <row r="33" spans="1:53" x14ac:dyDescent="0.2">
      <c r="A33" s="1">
        <v>18</v>
      </c>
      <c r="B33" s="1" t="s">
        <v>93</v>
      </c>
      <c r="C33" s="1" t="s">
        <v>94</v>
      </c>
      <c r="D33" s="1">
        <v>-7081</v>
      </c>
      <c r="E33" s="1">
        <v>-4986</v>
      </c>
      <c r="F33" s="1">
        <v>3000</v>
      </c>
      <c r="G33" s="1">
        <v>5</v>
      </c>
      <c r="H33" s="1">
        <v>10</v>
      </c>
      <c r="I33" s="1">
        <v>191730</v>
      </c>
      <c r="J33" s="1">
        <v>192160</v>
      </c>
      <c r="K33" s="4">
        <v>4263.1000000000004</v>
      </c>
      <c r="L33" s="4">
        <v>604.69500000000005</v>
      </c>
      <c r="M33" s="4">
        <v>182350</v>
      </c>
      <c r="N33" s="4">
        <v>25865.200000000001</v>
      </c>
      <c r="O33" s="4">
        <v>121100</v>
      </c>
      <c r="P33" s="4">
        <v>17177.3</v>
      </c>
      <c r="Q33" s="4">
        <v>478680</v>
      </c>
      <c r="R33" s="4">
        <v>67897.899999999994</v>
      </c>
      <c r="S33" s="4">
        <v>653870</v>
      </c>
      <c r="T33" s="4">
        <v>92747.5</v>
      </c>
      <c r="U33" s="4">
        <v>29486</v>
      </c>
      <c r="V33" s="4">
        <v>4182.41</v>
      </c>
      <c r="W33" s="4">
        <v>8.9058999999999996E-3</v>
      </c>
      <c r="X33" s="4">
        <v>1.6</v>
      </c>
      <c r="Y33" s="4">
        <v>1.538</v>
      </c>
      <c r="Z33" s="5">
        <v>0.38094</v>
      </c>
      <c r="AA33" s="4">
        <v>0.53200000000000003</v>
      </c>
      <c r="AB33" s="4">
        <v>0.2752</v>
      </c>
      <c r="AC33" s="4">
        <v>0.25297999999999998</v>
      </c>
      <c r="AD33" s="4">
        <v>0.503</v>
      </c>
      <c r="AE33" s="4">
        <v>0.32169999999999999</v>
      </c>
      <c r="AF33" s="4">
        <v>1.3660000000000001</v>
      </c>
      <c r="AG33" s="4">
        <v>0.28699999999999998</v>
      </c>
      <c r="AH33" s="4">
        <v>0.19020000000000001</v>
      </c>
      <c r="AI33" s="4">
        <v>6.1599000000000001E-2</v>
      </c>
      <c r="AJ33" s="4">
        <v>0.91900000000000004</v>
      </c>
      <c r="AK33" s="4">
        <v>0.6</v>
      </c>
      <c r="AM33" s="6">
        <v>165</v>
      </c>
      <c r="AN33" s="7">
        <v>0.17</v>
      </c>
      <c r="AO33" s="8">
        <v>95.385919999999999</v>
      </c>
      <c r="AP33" s="1">
        <v>950</v>
      </c>
      <c r="AQ33" s="8">
        <v>53</v>
      </c>
      <c r="AR33" s="3">
        <v>48.7</v>
      </c>
      <c r="AS33" s="4">
        <f t="shared" si="4"/>
        <v>8.6743466000000005E-3</v>
      </c>
      <c r="AT33" s="4">
        <f t="shared" si="5"/>
        <v>0.37103556000000004</v>
      </c>
      <c r="AU33" s="4">
        <f t="shared" si="6"/>
        <v>0.24640252000000001</v>
      </c>
      <c r="AV33" s="4">
        <f t="shared" si="7"/>
        <v>1.3304840000000002</v>
      </c>
      <c r="AW33" s="4">
        <f t="shared" si="8"/>
        <v>5.9997426E-2</v>
      </c>
      <c r="AX33" s="4">
        <f t="shared" si="3"/>
        <v>0.37029965112000002</v>
      </c>
    </row>
    <row r="34" spans="1:53" x14ac:dyDescent="0.2">
      <c r="A34" s="1">
        <v>25</v>
      </c>
      <c r="B34" s="1" t="s">
        <v>95</v>
      </c>
      <c r="C34" s="1" t="s">
        <v>96</v>
      </c>
      <c r="D34" s="1">
        <v>-17131</v>
      </c>
      <c r="E34" s="1">
        <v>-5205</v>
      </c>
      <c r="F34" s="1">
        <v>3000</v>
      </c>
      <c r="G34" s="1">
        <v>5</v>
      </c>
      <c r="H34" s="1">
        <v>10</v>
      </c>
      <c r="I34" s="1">
        <v>192180</v>
      </c>
      <c r="J34" s="1">
        <v>192480</v>
      </c>
      <c r="K34" s="4">
        <v>4115.1000000000004</v>
      </c>
      <c r="L34" s="4">
        <v>583.702</v>
      </c>
      <c r="M34" s="4">
        <v>2146100</v>
      </c>
      <c r="N34" s="4">
        <v>304411</v>
      </c>
      <c r="O34" s="4">
        <v>355350</v>
      </c>
      <c r="P34" s="4">
        <v>50404.3</v>
      </c>
      <c r="Q34" s="4">
        <v>780800</v>
      </c>
      <c r="R34" s="4">
        <v>110752</v>
      </c>
      <c r="S34" s="4">
        <v>1076800</v>
      </c>
      <c r="T34" s="4">
        <v>152738</v>
      </c>
      <c r="U34" s="4">
        <v>253350</v>
      </c>
      <c r="V34" s="4">
        <v>35936.199999999997</v>
      </c>
      <c r="W34" s="4">
        <v>5.2703999999999997E-3</v>
      </c>
      <c r="X34" s="4">
        <v>1.41</v>
      </c>
      <c r="Y34" s="4">
        <v>1.5629999999999999</v>
      </c>
      <c r="Z34" s="5">
        <v>2.7486000000000002</v>
      </c>
      <c r="AA34" s="4">
        <v>0.27300000000000002</v>
      </c>
      <c r="AB34" s="4">
        <v>0.13220000000000001</v>
      </c>
      <c r="AC34" s="4">
        <v>0.45512000000000002</v>
      </c>
      <c r="AD34" s="4">
        <v>0.26600000000000001</v>
      </c>
      <c r="AE34" s="4">
        <v>0.2024</v>
      </c>
      <c r="AF34" s="4">
        <v>1.3791</v>
      </c>
      <c r="AG34" s="4">
        <v>0.16900000000000001</v>
      </c>
      <c r="AH34" s="4">
        <v>0.14860000000000001</v>
      </c>
      <c r="AI34" s="4">
        <v>0.32446999999999998</v>
      </c>
      <c r="AJ34" s="4">
        <v>0.29199999999999998</v>
      </c>
      <c r="AK34" s="4">
        <v>0.2286</v>
      </c>
      <c r="AM34" s="6">
        <v>102</v>
      </c>
      <c r="AN34" s="7">
        <v>1.17</v>
      </c>
      <c r="AO34" s="6">
        <v>195</v>
      </c>
      <c r="AP34" s="1">
        <v>838</v>
      </c>
      <c r="AQ34" s="6">
        <v>281</v>
      </c>
      <c r="AR34" s="3">
        <v>51.13</v>
      </c>
      <c r="AS34" s="4">
        <f t="shared" si="4"/>
        <v>5.3895110400000003E-3</v>
      </c>
      <c r="AT34" s="4">
        <f t="shared" si="5"/>
        <v>2.8107183600000001</v>
      </c>
      <c r="AU34" s="4">
        <f t="shared" si="6"/>
        <v>0.46540571200000003</v>
      </c>
      <c r="AV34" s="4">
        <f t="shared" si="7"/>
        <v>1.4102676600000001</v>
      </c>
      <c r="AW34" s="4">
        <f t="shared" si="8"/>
        <v>0.331803022</v>
      </c>
      <c r="AX34" s="4">
        <f t="shared" si="3"/>
        <v>2.8099824511200002</v>
      </c>
    </row>
    <row r="35" spans="1:53" x14ac:dyDescent="0.2">
      <c r="A35" s="1">
        <v>26</v>
      </c>
      <c r="B35" s="1" t="s">
        <v>97</v>
      </c>
      <c r="C35" s="1" t="s">
        <v>98</v>
      </c>
      <c r="D35" s="1">
        <v>-17156</v>
      </c>
      <c r="E35" s="1">
        <v>-5205</v>
      </c>
      <c r="F35" s="1">
        <v>3000</v>
      </c>
      <c r="G35" s="1">
        <v>5</v>
      </c>
      <c r="H35" s="1">
        <v>10</v>
      </c>
      <c r="I35" s="1">
        <v>192260</v>
      </c>
      <c r="J35" s="1">
        <v>192580</v>
      </c>
      <c r="K35" s="4">
        <v>4344.1000000000004</v>
      </c>
      <c r="L35" s="4">
        <v>616.18399999999997</v>
      </c>
      <c r="M35" s="4">
        <v>2205500</v>
      </c>
      <c r="N35" s="4">
        <v>312837</v>
      </c>
      <c r="O35" s="4">
        <v>369730</v>
      </c>
      <c r="P35" s="4">
        <v>52444</v>
      </c>
      <c r="Q35" s="4">
        <v>833480</v>
      </c>
      <c r="R35" s="4">
        <v>118224</v>
      </c>
      <c r="S35" s="4">
        <v>1143500</v>
      </c>
      <c r="T35" s="4">
        <v>162199</v>
      </c>
      <c r="U35" s="4">
        <v>265070</v>
      </c>
      <c r="V35" s="4">
        <v>37598.6</v>
      </c>
      <c r="W35" s="4">
        <v>5.2119999999999996E-3</v>
      </c>
      <c r="X35" s="4">
        <v>1.27</v>
      </c>
      <c r="Y35" s="4">
        <v>1.5209999999999999</v>
      </c>
      <c r="Z35" s="5">
        <v>2.6461000000000001</v>
      </c>
      <c r="AA35" s="4">
        <v>0.41299999999999998</v>
      </c>
      <c r="AB35" s="4">
        <v>0.12859999999999999</v>
      </c>
      <c r="AC35" s="4">
        <v>0.44359999999999999</v>
      </c>
      <c r="AD35" s="4">
        <v>0.371</v>
      </c>
      <c r="AE35" s="4">
        <v>0.1976</v>
      </c>
      <c r="AF35" s="4">
        <v>1.3718999999999999</v>
      </c>
      <c r="AG35" s="4">
        <v>0.23899999999999999</v>
      </c>
      <c r="AH35" s="4">
        <v>0.14399999999999999</v>
      </c>
      <c r="AI35" s="4">
        <v>0.31802000000000002</v>
      </c>
      <c r="AJ35" s="4">
        <v>0.439</v>
      </c>
      <c r="AK35" s="4">
        <v>0.223</v>
      </c>
      <c r="AM35" s="6">
        <v>102</v>
      </c>
      <c r="AN35" s="7">
        <v>1.17</v>
      </c>
      <c r="AO35" s="6">
        <v>195</v>
      </c>
      <c r="AP35" s="1">
        <v>838</v>
      </c>
      <c r="AQ35" s="6">
        <v>281</v>
      </c>
      <c r="AR35" s="3">
        <v>51.13</v>
      </c>
      <c r="AS35" s="4">
        <f t="shared" si="4"/>
        <v>5.3297912000000005E-3</v>
      </c>
      <c r="AT35" s="4">
        <f t="shared" si="5"/>
        <v>2.70590186</v>
      </c>
      <c r="AU35" s="4">
        <f t="shared" si="6"/>
        <v>0.45362535999999998</v>
      </c>
      <c r="AV35" s="4">
        <f t="shared" si="7"/>
        <v>1.40290494</v>
      </c>
      <c r="AW35" s="4">
        <f t="shared" si="8"/>
        <v>0.325207252</v>
      </c>
      <c r="AX35" s="4">
        <f t="shared" si="3"/>
        <v>2.7051659511200001</v>
      </c>
    </row>
    <row r="36" spans="1:53" x14ac:dyDescent="0.2">
      <c r="A36" s="1">
        <v>27</v>
      </c>
      <c r="B36" s="1" t="s">
        <v>99</v>
      </c>
      <c r="C36" s="1" t="s">
        <v>100</v>
      </c>
      <c r="D36" s="1">
        <v>-17181</v>
      </c>
      <c r="E36" s="1">
        <v>-5205</v>
      </c>
      <c r="F36" s="1">
        <v>3000</v>
      </c>
      <c r="G36" s="1">
        <v>5</v>
      </c>
      <c r="H36" s="1">
        <v>10</v>
      </c>
      <c r="I36" s="1">
        <v>192350</v>
      </c>
      <c r="J36" s="1">
        <v>193260</v>
      </c>
      <c r="K36" s="4">
        <v>4269.1000000000004</v>
      </c>
      <c r="L36" s="4">
        <v>605.54600000000005</v>
      </c>
      <c r="M36" s="4">
        <v>2213700</v>
      </c>
      <c r="N36" s="4">
        <v>314000</v>
      </c>
      <c r="O36" s="4">
        <v>372200</v>
      </c>
      <c r="P36" s="4">
        <v>52794.3</v>
      </c>
      <c r="Q36" s="4">
        <v>842960</v>
      </c>
      <c r="R36" s="4">
        <v>119569</v>
      </c>
      <c r="S36" s="4">
        <v>1161200</v>
      </c>
      <c r="T36" s="4">
        <v>164709</v>
      </c>
      <c r="U36" s="4">
        <v>269560</v>
      </c>
      <c r="V36" s="4">
        <v>38235.5</v>
      </c>
      <c r="W36" s="4">
        <v>5.0644000000000002E-3</v>
      </c>
      <c r="X36" s="4">
        <v>1.67</v>
      </c>
      <c r="Y36" s="4">
        <v>1.534</v>
      </c>
      <c r="Z36" s="5">
        <v>2.6261999999999999</v>
      </c>
      <c r="AA36" s="4">
        <v>0.36399999999999999</v>
      </c>
      <c r="AB36" s="4">
        <v>0.128</v>
      </c>
      <c r="AC36" s="4">
        <v>0.44153999999999999</v>
      </c>
      <c r="AD36" s="4">
        <v>0.35099999999999998</v>
      </c>
      <c r="AE36" s="4">
        <v>0.1968</v>
      </c>
      <c r="AF36" s="4">
        <v>1.3774999999999999</v>
      </c>
      <c r="AG36" s="4">
        <v>0.21299999999999999</v>
      </c>
      <c r="AH36" s="4">
        <v>0.1431</v>
      </c>
      <c r="AI36" s="4">
        <v>0.31978000000000001</v>
      </c>
      <c r="AJ36" s="4">
        <v>0.41599999999999998</v>
      </c>
      <c r="AK36" s="4">
        <v>0.2213</v>
      </c>
      <c r="AM36" s="6">
        <v>102</v>
      </c>
      <c r="AN36" s="7">
        <v>1.17</v>
      </c>
      <c r="AO36" s="6">
        <v>195</v>
      </c>
      <c r="AP36" s="1">
        <v>838</v>
      </c>
      <c r="AQ36" s="6">
        <v>281</v>
      </c>
      <c r="AR36" s="3">
        <v>51.13</v>
      </c>
      <c r="AS36" s="4">
        <f t="shared" si="4"/>
        <v>5.1788554400000013E-3</v>
      </c>
      <c r="AT36" s="4">
        <f t="shared" si="5"/>
        <v>2.6855521199999997</v>
      </c>
      <c r="AU36" s="4">
        <f t="shared" si="6"/>
        <v>0.45151880400000005</v>
      </c>
      <c r="AV36" s="4">
        <f t="shared" si="7"/>
        <v>1.4086314999999998</v>
      </c>
      <c r="AW36" s="4">
        <f t="shared" si="8"/>
        <v>0.32700702800000003</v>
      </c>
      <c r="AX36" s="4">
        <f t="shared" si="3"/>
        <v>2.6848162111199998</v>
      </c>
    </row>
    <row r="37" spans="1:53" s="9" customFormat="1" x14ac:dyDescent="0.2">
      <c r="A37" s="9">
        <v>28</v>
      </c>
      <c r="B37" s="9" t="s">
        <v>101</v>
      </c>
      <c r="C37" s="9" t="s">
        <v>102</v>
      </c>
      <c r="D37" s="9">
        <v>-16771</v>
      </c>
      <c r="E37" s="9">
        <v>-1847</v>
      </c>
      <c r="F37" s="9">
        <v>3000</v>
      </c>
      <c r="G37" s="9">
        <v>5</v>
      </c>
      <c r="H37" s="9">
        <v>10</v>
      </c>
      <c r="I37" s="9">
        <v>193030</v>
      </c>
      <c r="J37" s="9">
        <v>192040</v>
      </c>
      <c r="K37" s="10">
        <v>85</v>
      </c>
      <c r="L37" s="10">
        <v>12.056699999999999</v>
      </c>
      <c r="M37" s="10">
        <v>491</v>
      </c>
      <c r="N37" s="10">
        <v>69.645399999999995</v>
      </c>
      <c r="O37" s="10">
        <v>115</v>
      </c>
      <c r="P37" s="10">
        <v>16.312100000000001</v>
      </c>
      <c r="Q37" s="10">
        <v>32846</v>
      </c>
      <c r="R37" s="10">
        <v>4659.01</v>
      </c>
      <c r="S37" s="10">
        <v>144</v>
      </c>
      <c r="T37" s="10">
        <v>20.4255</v>
      </c>
      <c r="U37" s="10">
        <v>42814</v>
      </c>
      <c r="V37" s="10">
        <v>6072.91</v>
      </c>
      <c r="W37" s="10">
        <v>2.5877999999999999E-3</v>
      </c>
      <c r="X37" s="10">
        <v>12.6</v>
      </c>
      <c r="Y37" s="10">
        <v>10.86</v>
      </c>
      <c r="Z37" s="10">
        <v>1.4949E-2</v>
      </c>
      <c r="AA37" s="10">
        <v>9.27</v>
      </c>
      <c r="AB37" s="10">
        <v>4.5469999999999997</v>
      </c>
      <c r="AC37" s="10">
        <v>3.5011999999999999E-3</v>
      </c>
      <c r="AD37" s="10">
        <v>12.3</v>
      </c>
      <c r="AE37" s="10">
        <v>9.3409999999999993</v>
      </c>
      <c r="AF37" s="10">
        <v>4.3841000000000001E-3</v>
      </c>
      <c r="AG37" s="10">
        <v>9.41</v>
      </c>
      <c r="AH37" s="10">
        <v>8.3520000000000003</v>
      </c>
      <c r="AI37" s="10">
        <v>1.3035000000000001</v>
      </c>
      <c r="AJ37" s="10">
        <v>8.99</v>
      </c>
      <c r="AK37" s="10">
        <v>0.73350000000000004</v>
      </c>
      <c r="AR37" s="9">
        <v>100</v>
      </c>
      <c r="AS37" s="10">
        <f t="shared" si="4"/>
        <v>5.1755999999999998E-3</v>
      </c>
      <c r="AT37" s="10">
        <f t="shared" si="5"/>
        <v>2.9898000000000001E-2</v>
      </c>
      <c r="AU37" s="10">
        <f t="shared" si="6"/>
        <v>7.0023999999999998E-3</v>
      </c>
      <c r="AV37" s="10">
        <f t="shared" si="7"/>
        <v>8.7682000000000003E-3</v>
      </c>
      <c r="AW37" s="10">
        <f t="shared" si="8"/>
        <v>2.6070000000000007</v>
      </c>
      <c r="AX37" s="10">
        <f t="shared" si="3"/>
        <v>2.9162091120000001E-2</v>
      </c>
      <c r="AY37" s="11">
        <f t="shared" ref="AY37:AY39" si="9">4499*AT37</f>
        <v>134.51110199999999</v>
      </c>
      <c r="AZ37" s="11">
        <f>4499*AX37</f>
        <v>131.20024794887999</v>
      </c>
      <c r="BA37" s="11"/>
    </row>
    <row r="38" spans="1:53" x14ac:dyDescent="0.2">
      <c r="A38" s="1">
        <v>29</v>
      </c>
      <c r="B38" s="1" t="s">
        <v>103</v>
      </c>
      <c r="C38" s="1" t="s">
        <v>104</v>
      </c>
      <c r="D38" s="1">
        <v>-16796</v>
      </c>
      <c r="E38" s="1">
        <v>-1847</v>
      </c>
      <c r="F38" s="1">
        <v>3000</v>
      </c>
      <c r="G38" s="1">
        <v>5</v>
      </c>
      <c r="H38" s="1">
        <v>10</v>
      </c>
      <c r="I38" s="1">
        <v>191910</v>
      </c>
      <c r="J38" s="1">
        <v>192560</v>
      </c>
      <c r="K38" s="4">
        <v>9</v>
      </c>
      <c r="L38" s="4">
        <v>1.2766</v>
      </c>
      <c r="M38" s="4">
        <v>366</v>
      </c>
      <c r="N38" s="4">
        <v>51.914900000000003</v>
      </c>
      <c r="O38" s="4">
        <v>135</v>
      </c>
      <c r="P38" s="4">
        <v>19.148900000000001</v>
      </c>
      <c r="Q38" s="4">
        <v>599040</v>
      </c>
      <c r="R38" s="4">
        <v>84970.2</v>
      </c>
      <c r="S38" s="4">
        <v>53</v>
      </c>
      <c r="T38" s="4">
        <v>7.5177300000000002</v>
      </c>
      <c r="U38" s="4">
        <v>1026200</v>
      </c>
      <c r="V38" s="4">
        <v>145560</v>
      </c>
      <c r="W38" s="4">
        <v>1.5024E-5</v>
      </c>
      <c r="X38" s="4">
        <v>30.5</v>
      </c>
      <c r="Y38" s="4">
        <v>33.33</v>
      </c>
      <c r="Z38" s="5">
        <v>6.1098000000000001E-4</v>
      </c>
      <c r="AA38" s="4">
        <v>5.93</v>
      </c>
      <c r="AB38" s="4">
        <v>5.2290000000000001</v>
      </c>
      <c r="AC38" s="4">
        <v>2.2536E-4</v>
      </c>
      <c r="AD38" s="4">
        <v>6.81</v>
      </c>
      <c r="AE38" s="4">
        <v>8.6080000000000005</v>
      </c>
      <c r="AF38" s="4">
        <v>8.8474999999999996E-5</v>
      </c>
      <c r="AG38" s="4">
        <v>11.6</v>
      </c>
      <c r="AH38" s="4">
        <v>13.74</v>
      </c>
      <c r="AI38" s="4">
        <v>1.7130000000000001</v>
      </c>
      <c r="AJ38" s="4">
        <v>0.20499999999999999</v>
      </c>
      <c r="AK38" s="4">
        <v>0.16259999999999999</v>
      </c>
      <c r="AR38" s="1">
        <v>100</v>
      </c>
      <c r="AS38" s="4">
        <f t="shared" si="4"/>
        <v>3.0048000000000001E-5</v>
      </c>
      <c r="AT38" s="4">
        <f t="shared" si="5"/>
        <v>1.22196E-3</v>
      </c>
      <c r="AU38" s="4">
        <f t="shared" si="6"/>
        <v>4.5071999999999999E-4</v>
      </c>
      <c r="AV38" s="4">
        <f t="shared" si="7"/>
        <v>1.7694999999999999E-4</v>
      </c>
      <c r="AW38" s="4">
        <f t="shared" si="8"/>
        <v>3.4260000000000002</v>
      </c>
      <c r="AX38" s="4">
        <f t="shared" si="3"/>
        <v>4.8605111999999999E-4</v>
      </c>
      <c r="AY38" s="15">
        <f t="shared" si="9"/>
        <v>5.4975980399999997</v>
      </c>
      <c r="AZ38" s="3">
        <f>4499*AX38</f>
        <v>2.18674398888</v>
      </c>
    </row>
    <row r="39" spans="1:53" x14ac:dyDescent="0.2">
      <c r="A39" s="1">
        <v>30</v>
      </c>
      <c r="B39" s="1" t="s">
        <v>105</v>
      </c>
      <c r="C39" s="1" t="s">
        <v>106</v>
      </c>
      <c r="D39" s="1">
        <v>-16821</v>
      </c>
      <c r="E39" s="1">
        <v>-1847</v>
      </c>
      <c r="F39" s="1">
        <v>3000</v>
      </c>
      <c r="G39" s="1">
        <v>5</v>
      </c>
      <c r="H39" s="1">
        <v>10</v>
      </c>
      <c r="I39" s="1">
        <v>192390</v>
      </c>
      <c r="J39" s="1">
        <v>193030</v>
      </c>
      <c r="K39" s="4">
        <v>19</v>
      </c>
      <c r="L39" s="4">
        <v>2.6950400000000001</v>
      </c>
      <c r="M39" s="4">
        <v>365</v>
      </c>
      <c r="N39" s="4">
        <v>51.773000000000003</v>
      </c>
      <c r="O39" s="4">
        <v>155</v>
      </c>
      <c r="P39" s="4">
        <v>21.985800000000001</v>
      </c>
      <c r="Q39" s="4">
        <v>664430</v>
      </c>
      <c r="R39" s="4">
        <v>94245.4</v>
      </c>
      <c r="S39" s="4">
        <v>64</v>
      </c>
      <c r="T39" s="4">
        <v>9.0780100000000008</v>
      </c>
      <c r="U39" s="4">
        <v>1129300</v>
      </c>
      <c r="V39" s="4">
        <v>160184</v>
      </c>
      <c r="W39" s="4">
        <v>2.8595999999999999E-5</v>
      </c>
      <c r="X39" s="4">
        <v>23.5</v>
      </c>
      <c r="Y39" s="4">
        <v>22.94</v>
      </c>
      <c r="Z39" s="5">
        <v>5.4934000000000005E-4</v>
      </c>
      <c r="AA39" s="4">
        <v>6.08</v>
      </c>
      <c r="AB39" s="4">
        <v>5.2359999999999998</v>
      </c>
      <c r="AC39" s="4">
        <v>2.3327999999999999E-4</v>
      </c>
      <c r="AD39" s="4">
        <v>8.5299999999999994</v>
      </c>
      <c r="AE39" s="4">
        <v>8.0329999999999995</v>
      </c>
      <c r="AF39" s="4">
        <v>9.6323000000000006E-5</v>
      </c>
      <c r="AG39" s="4">
        <v>13.5</v>
      </c>
      <c r="AH39" s="4">
        <v>12.5</v>
      </c>
      <c r="AI39" s="4">
        <v>1.6996</v>
      </c>
      <c r="AJ39" s="4">
        <v>0.20399999999999999</v>
      </c>
      <c r="AK39" s="4">
        <v>0.15459999999999999</v>
      </c>
      <c r="AR39" s="1">
        <v>100</v>
      </c>
      <c r="AS39" s="4">
        <f t="shared" si="4"/>
        <v>5.7191999999999997E-5</v>
      </c>
      <c r="AT39" s="4">
        <f t="shared" si="5"/>
        <v>1.0986800000000001E-3</v>
      </c>
      <c r="AU39" s="4">
        <f t="shared" si="6"/>
        <v>4.6655999999999998E-4</v>
      </c>
      <c r="AV39" s="4">
        <f t="shared" si="7"/>
        <v>1.9264599999999998E-4</v>
      </c>
      <c r="AW39" s="4">
        <f t="shared" si="8"/>
        <v>3.3992</v>
      </c>
      <c r="AX39" s="4">
        <f t="shared" si="3"/>
        <v>3.6277112000000008E-4</v>
      </c>
      <c r="AY39" s="15">
        <f t="shared" si="9"/>
        <v>4.9429613200000002</v>
      </c>
      <c r="AZ39" s="3">
        <f>4499*AX39</f>
        <v>1.6321072688800002</v>
      </c>
    </row>
    <row r="40" spans="1:53" x14ac:dyDescent="0.2">
      <c r="A40" s="1">
        <v>31</v>
      </c>
      <c r="B40" s="1" t="s">
        <v>107</v>
      </c>
      <c r="C40" s="1" t="s">
        <v>108</v>
      </c>
      <c r="D40" s="1">
        <v>-13592</v>
      </c>
      <c r="E40" s="1">
        <v>1274</v>
      </c>
      <c r="F40" s="1">
        <v>3000</v>
      </c>
      <c r="G40" s="1">
        <v>5</v>
      </c>
      <c r="H40" s="1">
        <v>10</v>
      </c>
      <c r="I40" s="1">
        <v>192800</v>
      </c>
      <c r="J40" s="1">
        <v>193220</v>
      </c>
      <c r="K40" s="4">
        <v>5010.2</v>
      </c>
      <c r="L40" s="4">
        <v>710.66700000000003</v>
      </c>
      <c r="M40" s="4">
        <v>760220</v>
      </c>
      <c r="N40" s="4">
        <v>107833</v>
      </c>
      <c r="O40" s="4">
        <v>513620</v>
      </c>
      <c r="P40" s="4">
        <v>72853.899999999994</v>
      </c>
      <c r="Q40" s="4">
        <v>656180</v>
      </c>
      <c r="R40" s="4">
        <v>93075.199999999997</v>
      </c>
      <c r="S40" s="4">
        <v>1264500</v>
      </c>
      <c r="T40" s="4">
        <v>179362</v>
      </c>
      <c r="U40" s="4">
        <v>114100</v>
      </c>
      <c r="V40" s="4">
        <v>16184.4</v>
      </c>
      <c r="W40" s="4">
        <v>7.6353999999999997E-3</v>
      </c>
      <c r="X40" s="4">
        <v>1.47</v>
      </c>
      <c r="Y40" s="4">
        <v>1.4179999999999999</v>
      </c>
      <c r="Z40" s="5">
        <v>1.1586000000000001</v>
      </c>
      <c r="AA40" s="4">
        <v>0.45200000000000001</v>
      </c>
      <c r="AB40" s="4">
        <v>0.16850000000000001</v>
      </c>
      <c r="AC40" s="4">
        <v>0.78273999999999999</v>
      </c>
      <c r="AD40" s="4">
        <v>0.29399999999999998</v>
      </c>
      <c r="AE40" s="4">
        <v>0.18629999999999999</v>
      </c>
      <c r="AF40" s="4">
        <v>1.9271</v>
      </c>
      <c r="AG40" s="4">
        <v>0.27500000000000002</v>
      </c>
      <c r="AH40" s="4">
        <v>0.15210000000000001</v>
      </c>
      <c r="AI40" s="4">
        <v>0.17388000000000001</v>
      </c>
      <c r="AJ40" s="4">
        <v>0.52300000000000002</v>
      </c>
      <c r="AK40" s="4">
        <v>0.32079999999999997</v>
      </c>
      <c r="AM40" s="1">
        <v>125</v>
      </c>
      <c r="AN40" s="3">
        <v>0.44</v>
      </c>
      <c r="AQ40" s="1">
        <v>119</v>
      </c>
      <c r="AR40" s="3">
        <v>49.46</v>
      </c>
      <c r="AS40" s="4">
        <f t="shared" si="4"/>
        <v>7.5529376799999999E-3</v>
      </c>
      <c r="AT40" s="4">
        <f t="shared" si="5"/>
        <v>1.14608712</v>
      </c>
      <c r="AU40" s="4">
        <f t="shared" si="6"/>
        <v>0.77428640799999993</v>
      </c>
      <c r="AV40" s="4">
        <f t="shared" si="7"/>
        <v>1.9062873200000001</v>
      </c>
      <c r="AW40" s="4">
        <f t="shared" si="8"/>
        <v>0.17200209600000002</v>
      </c>
      <c r="AX40" s="4">
        <f t="shared" si="3"/>
        <v>1.1453512111199999</v>
      </c>
    </row>
    <row r="41" spans="1:53" x14ac:dyDescent="0.2">
      <c r="A41" s="1">
        <v>32</v>
      </c>
      <c r="B41" s="1" t="s">
        <v>109</v>
      </c>
      <c r="C41" s="1" t="s">
        <v>110</v>
      </c>
      <c r="D41" s="1">
        <v>-13617</v>
      </c>
      <c r="E41" s="1">
        <v>1274</v>
      </c>
      <c r="F41" s="1">
        <v>3000</v>
      </c>
      <c r="G41" s="1">
        <v>5</v>
      </c>
      <c r="H41" s="1">
        <v>10</v>
      </c>
      <c r="I41" s="1">
        <v>192990</v>
      </c>
      <c r="J41" s="1">
        <v>193410</v>
      </c>
      <c r="K41" s="4">
        <v>5463.2</v>
      </c>
      <c r="L41" s="4">
        <v>774.92200000000003</v>
      </c>
      <c r="M41" s="4">
        <v>820540</v>
      </c>
      <c r="N41" s="4">
        <v>116389</v>
      </c>
      <c r="O41" s="4">
        <v>557510</v>
      </c>
      <c r="P41" s="4">
        <v>79079.399999999994</v>
      </c>
      <c r="Q41" s="4">
        <v>724220</v>
      </c>
      <c r="R41" s="4">
        <v>102726</v>
      </c>
      <c r="S41" s="4">
        <v>1380000</v>
      </c>
      <c r="T41" s="4">
        <v>195745</v>
      </c>
      <c r="U41" s="4">
        <v>123680</v>
      </c>
      <c r="V41" s="4">
        <v>17543.3</v>
      </c>
      <c r="W41" s="4">
        <v>7.5434999999999999E-3</v>
      </c>
      <c r="X41" s="4">
        <v>1.24</v>
      </c>
      <c r="Y41" s="4">
        <v>1.3580000000000001</v>
      </c>
      <c r="Z41" s="5">
        <v>1.133</v>
      </c>
      <c r="AA41" s="4">
        <v>0.44700000000000001</v>
      </c>
      <c r="AB41" s="4">
        <v>0.16120000000000001</v>
      </c>
      <c r="AC41" s="4">
        <v>0.76980999999999999</v>
      </c>
      <c r="AD41" s="4">
        <v>0.36499999999999999</v>
      </c>
      <c r="AE41" s="4">
        <v>0.1782</v>
      </c>
      <c r="AF41" s="4">
        <v>1.9055</v>
      </c>
      <c r="AG41" s="4">
        <v>0.25900000000000001</v>
      </c>
      <c r="AH41" s="4">
        <v>0.14510000000000001</v>
      </c>
      <c r="AI41" s="4">
        <v>0.17077000000000001</v>
      </c>
      <c r="AJ41" s="4">
        <v>0.56599999999999995</v>
      </c>
      <c r="AK41" s="4">
        <v>0.30769999999999997</v>
      </c>
      <c r="AM41" s="1">
        <v>125</v>
      </c>
      <c r="AN41" s="3">
        <v>0.44</v>
      </c>
      <c r="AQ41" s="1">
        <v>119</v>
      </c>
      <c r="AR41" s="3">
        <v>49.46</v>
      </c>
      <c r="AS41" s="4">
        <f t="shared" si="4"/>
        <v>7.4620302000000006E-3</v>
      </c>
      <c r="AT41" s="4">
        <f t="shared" si="5"/>
        <v>1.1207636000000001</v>
      </c>
      <c r="AU41" s="4">
        <f t="shared" si="6"/>
        <v>0.76149605199999992</v>
      </c>
      <c r="AV41" s="4">
        <f t="shared" si="7"/>
        <v>1.8849206000000001</v>
      </c>
      <c r="AW41" s="4">
        <f t="shared" si="8"/>
        <v>0.16892568400000002</v>
      </c>
      <c r="AX41" s="4">
        <f t="shared" si="3"/>
        <v>1.12002769112</v>
      </c>
    </row>
    <row r="42" spans="1:53" x14ac:dyDescent="0.2">
      <c r="A42" s="1">
        <v>33</v>
      </c>
      <c r="B42" s="1" t="s">
        <v>111</v>
      </c>
      <c r="C42" s="1" t="s">
        <v>112</v>
      </c>
      <c r="D42" s="1">
        <v>-13642</v>
      </c>
      <c r="E42" s="1">
        <v>1274</v>
      </c>
      <c r="F42" s="1">
        <v>3000</v>
      </c>
      <c r="G42" s="1">
        <v>5</v>
      </c>
      <c r="H42" s="1">
        <v>10</v>
      </c>
      <c r="I42" s="1">
        <v>193190</v>
      </c>
      <c r="J42" s="1">
        <v>193480</v>
      </c>
      <c r="K42" s="4">
        <v>5826.2</v>
      </c>
      <c r="L42" s="4">
        <v>826.41099999999994</v>
      </c>
      <c r="M42" s="4">
        <v>855280</v>
      </c>
      <c r="N42" s="4">
        <v>121316</v>
      </c>
      <c r="O42" s="4">
        <v>593650</v>
      </c>
      <c r="P42" s="4">
        <v>84205.7</v>
      </c>
      <c r="Q42" s="4">
        <v>798750</v>
      </c>
      <c r="R42" s="4">
        <v>113298</v>
      </c>
      <c r="S42" s="4">
        <v>1525300</v>
      </c>
      <c r="T42" s="4">
        <v>216355</v>
      </c>
      <c r="U42" s="4">
        <v>135620</v>
      </c>
      <c r="V42" s="4">
        <v>19236.900000000001</v>
      </c>
      <c r="W42" s="4">
        <v>7.2941999999999998E-3</v>
      </c>
      <c r="X42" s="4">
        <v>1.46</v>
      </c>
      <c r="Y42" s="4">
        <v>1.3149999999999999</v>
      </c>
      <c r="Z42" s="5">
        <v>1.0708</v>
      </c>
      <c r="AA42" s="4">
        <v>0.44600000000000001</v>
      </c>
      <c r="AB42" s="4">
        <v>0.15559999999999999</v>
      </c>
      <c r="AC42" s="4">
        <v>0.74322999999999995</v>
      </c>
      <c r="AD42" s="4">
        <v>0.40100000000000002</v>
      </c>
      <c r="AE42" s="4">
        <v>0.1714</v>
      </c>
      <c r="AF42" s="4">
        <v>1.9096</v>
      </c>
      <c r="AG42" s="4">
        <v>0.28100000000000003</v>
      </c>
      <c r="AH42" s="4">
        <v>0.1381</v>
      </c>
      <c r="AI42" s="4">
        <v>0.16979</v>
      </c>
      <c r="AJ42" s="4">
        <v>0.55900000000000005</v>
      </c>
      <c r="AK42" s="4">
        <v>0.29370000000000002</v>
      </c>
      <c r="AM42" s="1">
        <v>125</v>
      </c>
      <c r="AN42" s="3">
        <v>0.44</v>
      </c>
      <c r="AQ42" s="1">
        <v>119</v>
      </c>
      <c r="AR42" s="3">
        <v>49.46</v>
      </c>
      <c r="AS42" s="4">
        <f t="shared" si="4"/>
        <v>7.21542264E-3</v>
      </c>
      <c r="AT42" s="4">
        <f t="shared" si="5"/>
        <v>1.05923536</v>
      </c>
      <c r="AU42" s="4">
        <f t="shared" si="6"/>
        <v>0.73520311599999999</v>
      </c>
      <c r="AV42" s="4">
        <f t="shared" si="7"/>
        <v>1.8889763199999998</v>
      </c>
      <c r="AW42" s="4">
        <f t="shared" si="8"/>
        <v>0.16795626800000002</v>
      </c>
      <c r="AX42" s="4">
        <f t="shared" si="3"/>
        <v>1.0584994511199999</v>
      </c>
    </row>
    <row r="43" spans="1:53" x14ac:dyDescent="0.2">
      <c r="A43" s="1">
        <v>43</v>
      </c>
      <c r="B43" s="1" t="s">
        <v>113</v>
      </c>
      <c r="C43" s="1" t="s">
        <v>114</v>
      </c>
      <c r="D43" s="1">
        <v>-12801</v>
      </c>
      <c r="E43" s="1">
        <v>-2304</v>
      </c>
      <c r="F43" s="1">
        <v>3000</v>
      </c>
      <c r="G43" s="1">
        <v>5</v>
      </c>
      <c r="H43" s="1">
        <v>10</v>
      </c>
      <c r="I43" s="1">
        <v>193520</v>
      </c>
      <c r="J43" s="1">
        <v>193750</v>
      </c>
      <c r="K43" s="4">
        <v>10234</v>
      </c>
      <c r="L43" s="4">
        <v>1451.63</v>
      </c>
      <c r="M43" s="4">
        <v>233920</v>
      </c>
      <c r="N43" s="4">
        <v>33180.1</v>
      </c>
      <c r="O43" s="4">
        <v>239630</v>
      </c>
      <c r="P43" s="4">
        <v>33990.1</v>
      </c>
      <c r="Q43" s="4">
        <v>728250</v>
      </c>
      <c r="R43" s="4">
        <v>103298</v>
      </c>
      <c r="S43" s="4">
        <v>1230100</v>
      </c>
      <c r="T43" s="4">
        <v>174482</v>
      </c>
      <c r="U43" s="4">
        <v>22023</v>
      </c>
      <c r="V43" s="4">
        <v>3123.83</v>
      </c>
      <c r="W43" s="4">
        <v>1.4052E-2</v>
      </c>
      <c r="X43" s="4">
        <v>0.85799999999999998</v>
      </c>
      <c r="Y43" s="4">
        <v>0.99539999999999995</v>
      </c>
      <c r="Z43" s="5">
        <v>0.32121</v>
      </c>
      <c r="AA43" s="4">
        <v>0.21099999999999999</v>
      </c>
      <c r="AB43" s="4">
        <v>0.23769999999999999</v>
      </c>
      <c r="AC43" s="4">
        <v>0.32905000000000001</v>
      </c>
      <c r="AD43" s="4">
        <v>0.255</v>
      </c>
      <c r="AE43" s="4">
        <v>0.23549999999999999</v>
      </c>
      <c r="AF43" s="4">
        <v>1.6891</v>
      </c>
      <c r="AG43" s="4">
        <v>0.23699999999999999</v>
      </c>
      <c r="AH43" s="4">
        <v>0.1479</v>
      </c>
      <c r="AI43" s="4">
        <v>3.0241000000000001E-2</v>
      </c>
      <c r="AJ43" s="4">
        <v>0.56699999999999995</v>
      </c>
      <c r="AK43" s="4">
        <v>0.68400000000000005</v>
      </c>
      <c r="AM43" s="1">
        <v>300</v>
      </c>
      <c r="AN43" s="3">
        <v>0.14000000000000001</v>
      </c>
      <c r="AQ43" s="1">
        <v>41</v>
      </c>
      <c r="AR43" s="1">
        <v>49.63</v>
      </c>
      <c r="AS43" s="4">
        <f t="shared" ref="AS43:AS48" si="10">W43*AR43/50</f>
        <v>1.3948015200000002E-2</v>
      </c>
      <c r="AT43" s="4">
        <f t="shared" ref="AT43:AT48" si="11">Z43*AR43/50</f>
        <v>0.31883304600000001</v>
      </c>
      <c r="AU43" s="4">
        <f t="shared" ref="AU43:AU45" si="12">AC43*AR43/50</f>
        <v>0.32661503000000003</v>
      </c>
      <c r="AV43" s="4">
        <f t="shared" ref="AV43:AV45" si="13">AF43*AR43/50</f>
        <v>1.6766006600000001</v>
      </c>
      <c r="AW43" s="4">
        <f t="shared" ref="AW43:AW45" si="14">AI43*AR43/50</f>
        <v>3.0017216600000004E-2</v>
      </c>
      <c r="AX43" s="4">
        <f t="shared" si="3"/>
        <v>0.31809713711999998</v>
      </c>
    </row>
    <row r="44" spans="1:53" x14ac:dyDescent="0.2">
      <c r="A44" s="1">
        <v>44</v>
      </c>
      <c r="B44" s="1" t="s">
        <v>115</v>
      </c>
      <c r="C44" s="1" t="s">
        <v>116</v>
      </c>
      <c r="D44" s="1">
        <v>-12826</v>
      </c>
      <c r="E44" s="1">
        <v>-2304</v>
      </c>
      <c r="F44" s="1">
        <v>3000</v>
      </c>
      <c r="G44" s="1">
        <v>5</v>
      </c>
      <c r="H44" s="1">
        <v>10</v>
      </c>
      <c r="I44" s="1">
        <v>193510</v>
      </c>
      <c r="J44" s="1">
        <v>193740</v>
      </c>
      <c r="K44" s="4">
        <v>11175</v>
      </c>
      <c r="L44" s="4">
        <v>1585.11</v>
      </c>
      <c r="M44" s="4">
        <v>237260</v>
      </c>
      <c r="N44" s="4">
        <v>33653.9</v>
      </c>
      <c r="O44" s="4">
        <v>245380</v>
      </c>
      <c r="P44" s="4">
        <v>34805.699999999997</v>
      </c>
      <c r="Q44" s="4">
        <v>771680</v>
      </c>
      <c r="R44" s="4">
        <v>109458</v>
      </c>
      <c r="S44" s="4">
        <v>1274400</v>
      </c>
      <c r="T44" s="4">
        <v>180766</v>
      </c>
      <c r="U44" s="4">
        <v>16504</v>
      </c>
      <c r="V44" s="4">
        <v>2340.9899999999998</v>
      </c>
      <c r="W44" s="4">
        <v>1.4481000000000001E-2</v>
      </c>
      <c r="X44" s="4">
        <v>0.94799999999999995</v>
      </c>
      <c r="Y44" s="4">
        <v>0.95279999999999998</v>
      </c>
      <c r="Z44" s="5">
        <v>0.30745</v>
      </c>
      <c r="AA44" s="4">
        <v>0.41</v>
      </c>
      <c r="AB44" s="4">
        <v>0.23469999999999999</v>
      </c>
      <c r="AC44" s="4">
        <v>0.31797999999999998</v>
      </c>
      <c r="AD44" s="4">
        <v>0.36499999999999999</v>
      </c>
      <c r="AE44" s="4">
        <v>0.23180000000000001</v>
      </c>
      <c r="AF44" s="4">
        <v>1.6514</v>
      </c>
      <c r="AG44" s="4">
        <v>0.30399999999999999</v>
      </c>
      <c r="AH44" s="4">
        <v>0.14419999999999999</v>
      </c>
      <c r="AI44" s="4">
        <v>2.1387E-2</v>
      </c>
      <c r="AJ44" s="4">
        <v>1.01</v>
      </c>
      <c r="AK44" s="4">
        <v>0.78669999999999995</v>
      </c>
      <c r="AM44" s="1">
        <v>300</v>
      </c>
      <c r="AN44" s="3">
        <v>0.14000000000000001</v>
      </c>
      <c r="AQ44" s="1">
        <v>41</v>
      </c>
      <c r="AR44" s="1">
        <v>49.63</v>
      </c>
      <c r="AS44" s="4">
        <f t="shared" si="10"/>
        <v>1.43738406E-2</v>
      </c>
      <c r="AT44" s="4">
        <f t="shared" si="11"/>
        <v>0.30517487000000004</v>
      </c>
      <c r="AU44" s="4">
        <f t="shared" si="12"/>
        <v>0.31562694800000002</v>
      </c>
      <c r="AV44" s="4">
        <f t="shared" si="13"/>
        <v>1.63917964</v>
      </c>
      <c r="AW44" s="4">
        <f t="shared" si="14"/>
        <v>2.1228736200000001E-2</v>
      </c>
      <c r="AX44" s="4">
        <f t="shared" si="3"/>
        <v>0.30443896112000002</v>
      </c>
    </row>
    <row r="45" spans="1:53" x14ac:dyDescent="0.2">
      <c r="A45" s="1">
        <v>45</v>
      </c>
      <c r="B45" s="1" t="s">
        <v>117</v>
      </c>
      <c r="C45" s="1" t="s">
        <v>118</v>
      </c>
      <c r="D45" s="1">
        <v>-12851</v>
      </c>
      <c r="E45" s="1">
        <v>-2304</v>
      </c>
      <c r="F45" s="1">
        <v>3000</v>
      </c>
      <c r="G45" s="1">
        <v>5</v>
      </c>
      <c r="H45" s="1">
        <v>10</v>
      </c>
      <c r="I45" s="1">
        <v>193500</v>
      </c>
      <c r="J45" s="1">
        <v>193740</v>
      </c>
      <c r="K45" s="4">
        <v>10718</v>
      </c>
      <c r="L45" s="4">
        <v>1520.28</v>
      </c>
      <c r="M45" s="4">
        <v>233070</v>
      </c>
      <c r="N45" s="4">
        <v>33059.599999999999</v>
      </c>
      <c r="O45" s="4">
        <v>239360</v>
      </c>
      <c r="P45" s="4">
        <v>33951.800000000003</v>
      </c>
      <c r="Q45" s="4">
        <v>751160</v>
      </c>
      <c r="R45" s="4">
        <v>106548</v>
      </c>
      <c r="S45" s="4">
        <v>1241600</v>
      </c>
      <c r="T45" s="4">
        <v>176113</v>
      </c>
      <c r="U45" s="4">
        <v>15462</v>
      </c>
      <c r="V45" s="4">
        <v>2193.19</v>
      </c>
      <c r="W45" s="4">
        <v>1.4267999999999999E-2</v>
      </c>
      <c r="X45" s="4">
        <v>0.97</v>
      </c>
      <c r="Y45" s="4">
        <v>0.9728</v>
      </c>
      <c r="Z45" s="5">
        <v>0.31026999999999999</v>
      </c>
      <c r="AA45" s="4">
        <v>0.34300000000000003</v>
      </c>
      <c r="AB45" s="4">
        <v>0.23710000000000001</v>
      </c>
      <c r="AC45" s="4">
        <v>0.31866</v>
      </c>
      <c r="AD45" s="4">
        <v>0.29099999999999998</v>
      </c>
      <c r="AE45" s="4">
        <v>0.23469999999999999</v>
      </c>
      <c r="AF45" s="4">
        <v>1.6529</v>
      </c>
      <c r="AG45" s="4">
        <v>0.24399999999999999</v>
      </c>
      <c r="AH45" s="4">
        <v>0.1462</v>
      </c>
      <c r="AI45" s="4">
        <v>2.0584000000000002E-2</v>
      </c>
      <c r="AJ45" s="4">
        <v>0.80200000000000005</v>
      </c>
      <c r="AK45" s="4">
        <v>0.8125</v>
      </c>
      <c r="AM45" s="1">
        <v>300</v>
      </c>
      <c r="AN45" s="3">
        <v>0.14000000000000001</v>
      </c>
      <c r="AQ45" s="1">
        <v>41</v>
      </c>
      <c r="AR45" s="1">
        <v>49.63</v>
      </c>
      <c r="AS45" s="4">
        <f t="shared" si="10"/>
        <v>1.4162416799999999E-2</v>
      </c>
      <c r="AT45" s="4">
        <f t="shared" si="11"/>
        <v>0.30797400200000002</v>
      </c>
      <c r="AU45" s="4">
        <f t="shared" si="12"/>
        <v>0.31630191600000002</v>
      </c>
      <c r="AV45" s="4">
        <f t="shared" si="13"/>
        <v>1.6406685400000001</v>
      </c>
      <c r="AW45" s="4">
        <f t="shared" si="14"/>
        <v>2.04316784E-2</v>
      </c>
      <c r="AX45" s="4">
        <f t="shared" si="3"/>
        <v>0.30723809312</v>
      </c>
    </row>
    <row r="46" spans="1:53" x14ac:dyDescent="0.2">
      <c r="A46" s="1">
        <v>46</v>
      </c>
      <c r="B46" s="1" t="s">
        <v>119</v>
      </c>
      <c r="C46" s="1" t="s">
        <v>120</v>
      </c>
      <c r="D46" s="1">
        <v>-16778</v>
      </c>
      <c r="E46" s="1">
        <v>2524</v>
      </c>
      <c r="F46" s="1">
        <v>3300</v>
      </c>
      <c r="G46" s="1">
        <v>5</v>
      </c>
      <c r="H46" s="1">
        <v>10</v>
      </c>
      <c r="I46" s="1">
        <v>193490</v>
      </c>
      <c r="J46" s="1">
        <v>193660</v>
      </c>
      <c r="K46" s="4">
        <v>63</v>
      </c>
      <c r="L46" s="4">
        <v>8.9361700000000006</v>
      </c>
      <c r="M46" s="4">
        <v>235</v>
      </c>
      <c r="N46" s="4">
        <v>33.333300000000001</v>
      </c>
      <c r="O46" s="4">
        <v>105</v>
      </c>
      <c r="P46" s="4">
        <v>14.893599999999999</v>
      </c>
      <c r="Q46" s="4">
        <v>245400</v>
      </c>
      <c r="R46" s="4">
        <v>34808.5</v>
      </c>
      <c r="S46" s="4">
        <v>38</v>
      </c>
      <c r="T46" s="4">
        <v>5.3900699999999997</v>
      </c>
      <c r="U46" s="4">
        <v>87</v>
      </c>
      <c r="V46" s="4">
        <v>12.340400000000001</v>
      </c>
      <c r="W46" s="4">
        <v>2.5672999999999999E-4</v>
      </c>
      <c r="X46" s="4">
        <v>15.3</v>
      </c>
      <c r="Y46" s="4">
        <v>12.6</v>
      </c>
      <c r="Z46" s="5">
        <v>9.5763E-4</v>
      </c>
      <c r="AA46" s="4">
        <v>5.53</v>
      </c>
      <c r="AB46" s="4">
        <v>6.5259999999999998</v>
      </c>
      <c r="AC46" s="4">
        <v>4.2788E-4</v>
      </c>
      <c r="AD46" s="4">
        <v>10.5</v>
      </c>
      <c r="AE46" s="4">
        <v>9.7609999999999992</v>
      </c>
      <c r="AF46" s="4">
        <v>1.5485E-4</v>
      </c>
      <c r="AG46" s="4">
        <v>15.2</v>
      </c>
      <c r="AH46" s="4">
        <v>16.22</v>
      </c>
      <c r="AI46" s="4">
        <v>3.5452999999999998E-4</v>
      </c>
      <c r="AJ46" s="4">
        <v>10.7</v>
      </c>
      <c r="AK46" s="4">
        <v>10.72</v>
      </c>
      <c r="AR46" s="15">
        <v>42.7</v>
      </c>
      <c r="AS46" s="4">
        <f t="shared" si="10"/>
        <v>2.1924742E-4</v>
      </c>
      <c r="AT46" s="4">
        <f t="shared" si="11"/>
        <v>8.178160200000001E-4</v>
      </c>
      <c r="AU46" s="4"/>
      <c r="AV46" s="4"/>
      <c r="AW46" s="4"/>
      <c r="AY46" s="3">
        <f>4499*AT46</f>
        <v>3.6793542739800005</v>
      </c>
    </row>
    <row r="47" spans="1:53" x14ac:dyDescent="0.2">
      <c r="A47" s="1">
        <v>47</v>
      </c>
      <c r="B47" s="1" t="s">
        <v>121</v>
      </c>
      <c r="C47" s="1" t="s">
        <v>122</v>
      </c>
      <c r="D47" s="1">
        <v>-16798</v>
      </c>
      <c r="E47" s="1">
        <v>2524</v>
      </c>
      <c r="F47" s="1">
        <v>3300</v>
      </c>
      <c r="G47" s="1">
        <v>5</v>
      </c>
      <c r="H47" s="1">
        <v>10</v>
      </c>
      <c r="I47" s="1">
        <v>193430</v>
      </c>
      <c r="J47" s="1">
        <v>193700</v>
      </c>
      <c r="K47" s="4">
        <v>52</v>
      </c>
      <c r="L47" s="4">
        <v>7.3758900000000001</v>
      </c>
      <c r="M47" s="4">
        <v>167</v>
      </c>
      <c r="N47" s="4">
        <v>23.687899999999999</v>
      </c>
      <c r="O47" s="4">
        <v>132</v>
      </c>
      <c r="P47" s="4">
        <v>18.723400000000002</v>
      </c>
      <c r="Q47" s="4">
        <v>297880</v>
      </c>
      <c r="R47" s="4">
        <v>42252.5</v>
      </c>
      <c r="S47" s="4">
        <v>69</v>
      </c>
      <c r="T47" s="4">
        <v>9.7872299999999992</v>
      </c>
      <c r="U47" s="4">
        <v>121</v>
      </c>
      <c r="V47" s="4">
        <v>17.1631</v>
      </c>
      <c r="W47" s="4">
        <v>1.7457E-4</v>
      </c>
      <c r="X47" s="4">
        <v>12.6</v>
      </c>
      <c r="Y47" s="4">
        <v>13.87</v>
      </c>
      <c r="Z47" s="5">
        <v>5.6063E-4</v>
      </c>
      <c r="AA47" s="4">
        <v>7.7</v>
      </c>
      <c r="AB47" s="4">
        <v>7.74</v>
      </c>
      <c r="AC47" s="4">
        <v>4.4314000000000002E-4</v>
      </c>
      <c r="AD47" s="4">
        <v>8.42</v>
      </c>
      <c r="AE47" s="4">
        <v>8.7059999999999995</v>
      </c>
      <c r="AF47" s="4">
        <v>2.3164E-4</v>
      </c>
      <c r="AG47" s="4">
        <v>11.8</v>
      </c>
      <c r="AH47" s="4">
        <v>12.04</v>
      </c>
      <c r="AI47" s="4">
        <v>4.0621E-4</v>
      </c>
      <c r="AJ47" s="4">
        <v>8.82</v>
      </c>
      <c r="AK47" s="4">
        <v>9.093</v>
      </c>
      <c r="AR47" s="15">
        <v>42.7</v>
      </c>
      <c r="AS47" s="4">
        <f t="shared" si="10"/>
        <v>1.4908278000000001E-4</v>
      </c>
      <c r="AT47" s="4">
        <f t="shared" si="11"/>
        <v>4.7877802000000004E-4</v>
      </c>
      <c r="AU47" s="4"/>
      <c r="AV47" s="4"/>
      <c r="AW47" s="4"/>
      <c r="AY47" s="3">
        <f>4499*AT47</f>
        <v>2.1540223119800004</v>
      </c>
    </row>
    <row r="48" spans="1:53" x14ac:dyDescent="0.2">
      <c r="A48" s="1">
        <v>48</v>
      </c>
      <c r="B48" s="1" t="s">
        <v>123</v>
      </c>
      <c r="C48" s="1" t="s">
        <v>124</v>
      </c>
      <c r="D48" s="1">
        <v>-16818</v>
      </c>
      <c r="E48" s="1">
        <v>2524</v>
      </c>
      <c r="F48" s="1">
        <v>3300</v>
      </c>
      <c r="G48" s="1">
        <v>5</v>
      </c>
      <c r="H48" s="1">
        <v>10</v>
      </c>
      <c r="I48" s="1">
        <v>193460</v>
      </c>
      <c r="J48" s="1">
        <v>193670</v>
      </c>
      <c r="K48" s="4">
        <v>38</v>
      </c>
      <c r="L48" s="4">
        <v>5.3900699999999997</v>
      </c>
      <c r="M48" s="4">
        <v>377</v>
      </c>
      <c r="N48" s="4">
        <v>53.475200000000001</v>
      </c>
      <c r="O48" s="4">
        <v>170</v>
      </c>
      <c r="P48" s="4">
        <v>24.113499999999998</v>
      </c>
      <c r="Q48" s="4">
        <v>353350</v>
      </c>
      <c r="R48" s="4">
        <v>50120.6</v>
      </c>
      <c r="S48" s="4">
        <v>65</v>
      </c>
      <c r="T48" s="4">
        <v>9.2198600000000006</v>
      </c>
      <c r="U48" s="4">
        <v>87</v>
      </c>
      <c r="V48" s="4">
        <v>12.340400000000001</v>
      </c>
      <c r="W48" s="4">
        <v>1.0754E-4</v>
      </c>
      <c r="X48" s="4">
        <v>15.8</v>
      </c>
      <c r="Y48" s="4">
        <v>16.22</v>
      </c>
      <c r="Z48" s="5">
        <v>1.0669E-3</v>
      </c>
      <c r="AA48" s="4">
        <v>6.11</v>
      </c>
      <c r="AB48" s="4">
        <v>5.1529999999999996</v>
      </c>
      <c r="AC48" s="4">
        <v>4.8109999999999998E-4</v>
      </c>
      <c r="AD48" s="4">
        <v>6.61</v>
      </c>
      <c r="AE48" s="4">
        <v>7.6710000000000003</v>
      </c>
      <c r="AF48" s="4">
        <v>1.8395E-4</v>
      </c>
      <c r="AG48" s="4">
        <v>11.3</v>
      </c>
      <c r="AH48" s="4">
        <v>12.4</v>
      </c>
      <c r="AI48" s="4">
        <v>2.4621000000000002E-4</v>
      </c>
      <c r="AJ48" s="4">
        <v>11.5</v>
      </c>
      <c r="AK48" s="4">
        <v>10.72</v>
      </c>
      <c r="AR48" s="3">
        <v>42.7</v>
      </c>
      <c r="AS48" s="4">
        <f t="shared" si="10"/>
        <v>9.1839159999999997E-5</v>
      </c>
      <c r="AT48" s="4">
        <f t="shared" si="11"/>
        <v>9.1113260000000003E-4</v>
      </c>
      <c r="AU48" s="4"/>
      <c r="AV48" s="4"/>
      <c r="AW48" s="4"/>
      <c r="AY48" s="3">
        <f>4499*AT48</f>
        <v>4.0991855674000002</v>
      </c>
    </row>
    <row r="49" spans="45:50" x14ac:dyDescent="0.2">
      <c r="AS49" s="4"/>
      <c r="AT49" s="4"/>
      <c r="AU49" s="4"/>
      <c r="AV49" s="4"/>
      <c r="AW49" s="4"/>
      <c r="AX49" s="4"/>
    </row>
    <row r="50" spans="45:50" x14ac:dyDescent="0.2">
      <c r="AS50" s="4"/>
      <c r="AT50" s="4"/>
      <c r="AU50" s="4"/>
      <c r="AV50" s="4"/>
      <c r="AW50" s="4"/>
      <c r="AX50" s="4"/>
    </row>
    <row r="51" spans="45:50" x14ac:dyDescent="0.2">
      <c r="AS51" s="4"/>
      <c r="AT51" s="4"/>
      <c r="AU51" s="4"/>
      <c r="AV51" s="4"/>
      <c r="AW51" s="4"/>
      <c r="AX51" s="4"/>
    </row>
  </sheetData>
  <pageMargins left="0.7" right="0.7" top="0.75" bottom="0.75" header="0.3" footer="0.3"/>
  <pageSetup orientation="portrait"/>
  <drawing r:id="rId1"/>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16"/>
  <sheetViews>
    <sheetView zoomScale="150" zoomScaleNormal="150" zoomScalePageLayoutView="150" workbookViewId="0">
      <pane xSplit="1" ySplit="6" topLeftCell="B7" activePane="bottomRight" state="frozen"/>
      <selection pane="topRight" activeCell="B1" sqref="B1"/>
      <selection pane="bottomLeft" activeCell="A5" sqref="A5"/>
      <selection pane="bottomRight" activeCell="A2" sqref="A2"/>
    </sheetView>
  </sheetViews>
  <sheetFormatPr baseColWidth="10" defaultColWidth="10.6640625" defaultRowHeight="16" x14ac:dyDescent="0.2"/>
  <cols>
    <col min="1" max="1" width="17.1640625" style="21" customWidth="1"/>
    <col min="2" max="2" width="10.6640625" style="21"/>
    <col min="3" max="3" width="10.6640625" style="22"/>
    <col min="4" max="7" width="10.6640625" style="21"/>
    <col min="8" max="8" width="10.6640625" style="23"/>
    <col min="9" max="9" width="10.6640625" style="21"/>
    <col min="10" max="10" width="17" style="21" customWidth="1"/>
    <col min="11" max="22" width="10.6640625" style="21"/>
    <col min="23" max="23" width="10.83203125" style="23" customWidth="1"/>
    <col min="24" max="16384" width="10.6640625" style="21"/>
  </cols>
  <sheetData>
    <row r="1" spans="1:32" x14ac:dyDescent="0.2">
      <c r="A1" s="17" t="s">
        <v>170</v>
      </c>
      <c r="J1" s="24" t="s">
        <v>133</v>
      </c>
      <c r="K1" s="25" t="s">
        <v>134</v>
      </c>
      <c r="L1" s="25" t="s">
        <v>135</v>
      </c>
      <c r="O1" s="26" t="s">
        <v>136</v>
      </c>
      <c r="P1" s="27"/>
      <c r="Q1" s="27"/>
      <c r="R1" s="27"/>
      <c r="S1" s="27"/>
      <c r="T1" s="27"/>
      <c r="U1" s="27"/>
      <c r="V1" s="28"/>
    </row>
    <row r="2" spans="1:32" x14ac:dyDescent="0.2">
      <c r="J2" s="24" t="s">
        <v>137</v>
      </c>
      <c r="K2" s="29">
        <f>AVERAGE(K33:K35)</f>
        <v>8.5158431866666669E-4</v>
      </c>
      <c r="L2" s="29">
        <f>K63</f>
        <v>4.2212195200000001E-4</v>
      </c>
      <c r="O2" s="30" t="s">
        <v>138</v>
      </c>
      <c r="P2" s="31"/>
      <c r="Q2" s="31">
        <v>3658.3</v>
      </c>
      <c r="R2" s="31"/>
      <c r="S2" s="31"/>
      <c r="T2" s="31"/>
      <c r="U2" s="31"/>
      <c r="V2" s="32"/>
      <c r="AF2" s="21">
        <f>1.9/3195</f>
        <v>5.9467918622848194E-4</v>
      </c>
    </row>
    <row r="3" spans="1:32" x14ac:dyDescent="0.2">
      <c r="J3" s="24" t="s">
        <v>139</v>
      </c>
      <c r="K3" s="29">
        <f>K2</f>
        <v>8.5158431866666669E-4</v>
      </c>
      <c r="L3" s="29">
        <f>L2</f>
        <v>4.2212195200000001E-4</v>
      </c>
      <c r="O3" s="30" t="s">
        <v>140</v>
      </c>
      <c r="P3" s="31"/>
      <c r="Q3" s="31">
        <v>3658.3</v>
      </c>
      <c r="R3" s="31"/>
      <c r="S3" s="31"/>
      <c r="T3" s="31"/>
      <c r="U3" s="31"/>
      <c r="V3" s="32"/>
    </row>
    <row r="4" spans="1:32" x14ac:dyDescent="0.2">
      <c r="A4" s="33"/>
      <c r="B4" s="34"/>
      <c r="C4" s="35"/>
      <c r="D4" s="36"/>
      <c r="E4" s="33"/>
      <c r="F4" s="33"/>
      <c r="G4" s="33"/>
      <c r="H4" s="36"/>
      <c r="I4" s="33"/>
      <c r="J4" s="37" t="s">
        <v>141</v>
      </c>
      <c r="K4" s="38">
        <f>AVERAGE(K86:K88)</f>
        <v>1.2844668320000001E-3</v>
      </c>
      <c r="L4" s="38">
        <f>K4</f>
        <v>1.2844668320000001E-3</v>
      </c>
      <c r="M4" s="33"/>
      <c r="N4" s="33"/>
      <c r="O4" s="39" t="s">
        <v>142</v>
      </c>
      <c r="P4" s="40"/>
      <c r="Q4" s="39">
        <v>6235</v>
      </c>
      <c r="R4" s="40"/>
      <c r="S4" s="40"/>
      <c r="T4" s="40"/>
      <c r="U4" s="40"/>
    </row>
    <row r="5" spans="1:32" x14ac:dyDescent="0.2">
      <c r="A5" s="33"/>
      <c r="B5" s="34"/>
      <c r="C5" s="35"/>
      <c r="D5" s="36"/>
      <c r="E5" s="33"/>
      <c r="F5" s="33"/>
      <c r="G5" s="33"/>
      <c r="H5" s="36"/>
      <c r="I5" s="33"/>
      <c r="J5" s="37" t="s">
        <v>143</v>
      </c>
      <c r="K5" s="38">
        <f>K2</f>
        <v>8.5158431866666669E-4</v>
      </c>
      <c r="L5" s="38">
        <f>L3</f>
        <v>4.2212195200000001E-4</v>
      </c>
      <c r="M5" s="33"/>
      <c r="N5" s="33"/>
      <c r="O5" s="30" t="s">
        <v>144</v>
      </c>
      <c r="P5" s="41">
        <v>14352</v>
      </c>
      <c r="Q5" s="41">
        <v>0.31950000000000001</v>
      </c>
      <c r="R5" s="41">
        <v>333.74</v>
      </c>
      <c r="S5" s="41">
        <v>4587.3999999999996</v>
      </c>
      <c r="T5" s="41">
        <v>670.48</v>
      </c>
      <c r="U5" s="41">
        <v>600</v>
      </c>
      <c r="V5" s="42"/>
    </row>
    <row r="6" spans="1:32" s="28" customFormat="1" x14ac:dyDescent="0.2">
      <c r="A6" s="43" t="s">
        <v>145</v>
      </c>
      <c r="B6" s="44" t="s">
        <v>146</v>
      </c>
      <c r="C6" s="45" t="s">
        <v>147</v>
      </c>
      <c r="D6" s="46" t="s">
        <v>148</v>
      </c>
      <c r="E6" s="46" t="s">
        <v>149</v>
      </c>
      <c r="F6" s="46" t="s">
        <v>150</v>
      </c>
      <c r="G6" s="46" t="s">
        <v>151</v>
      </c>
      <c r="H6" s="44" t="s">
        <v>152</v>
      </c>
      <c r="I6" s="46" t="s">
        <v>153</v>
      </c>
      <c r="J6" s="44" t="s">
        <v>154</v>
      </c>
      <c r="K6" s="44" t="s">
        <v>155</v>
      </c>
      <c r="L6" s="46" t="s">
        <v>156</v>
      </c>
      <c r="M6" s="46" t="s">
        <v>157</v>
      </c>
      <c r="N6" s="46" t="s">
        <v>158</v>
      </c>
      <c r="O6" s="46" t="s">
        <v>159</v>
      </c>
      <c r="P6" s="46" t="s">
        <v>36</v>
      </c>
      <c r="Q6" s="47" t="s">
        <v>37</v>
      </c>
      <c r="R6" s="46" t="s">
        <v>38</v>
      </c>
      <c r="S6" s="46" t="s">
        <v>160</v>
      </c>
      <c r="T6" s="46" t="s">
        <v>39</v>
      </c>
      <c r="U6" s="46" t="s">
        <v>40</v>
      </c>
      <c r="V6" s="46" t="s">
        <v>48</v>
      </c>
      <c r="W6" s="44" t="s">
        <v>161</v>
      </c>
    </row>
    <row r="7" spans="1:32" s="28" customFormat="1" x14ac:dyDescent="0.2">
      <c r="A7" s="48" t="s">
        <v>162</v>
      </c>
      <c r="B7" s="44"/>
      <c r="C7" s="45"/>
      <c r="D7" s="46"/>
      <c r="E7" s="46"/>
      <c r="F7" s="46"/>
      <c r="G7" s="46"/>
      <c r="H7" s="44"/>
      <c r="I7" s="46"/>
      <c r="J7" s="44"/>
      <c r="K7" s="44"/>
      <c r="L7" s="46"/>
      <c r="M7" s="46"/>
      <c r="N7" s="46"/>
      <c r="O7" s="46"/>
      <c r="P7" s="46"/>
      <c r="Q7" s="49"/>
      <c r="R7" s="46"/>
      <c r="S7" s="46"/>
      <c r="T7" s="46"/>
      <c r="U7" s="46"/>
      <c r="V7" s="46"/>
      <c r="W7" s="44"/>
    </row>
    <row r="8" spans="1:32" x14ac:dyDescent="0.2">
      <c r="A8" s="21" t="str">
        <f>[1]rawdata!A3</f>
        <v>519-4-1.ais</v>
      </c>
      <c r="B8" s="50">
        <f>[1]rawdata!B3</f>
        <v>1.04893E-2</v>
      </c>
      <c r="C8" s="50">
        <f>[1]rawdata!D3</f>
        <v>0.46965000000000001</v>
      </c>
      <c r="D8" s="51">
        <f>[1]rawdata!F3</f>
        <v>0.33126</v>
      </c>
      <c r="E8" s="50">
        <f>[1]rawdata!H3</f>
        <v>6.2578499999999995E-2</v>
      </c>
      <c r="F8" s="51">
        <f>[1]rawdata!J3</f>
        <v>1.52921</v>
      </c>
      <c r="G8" s="50">
        <f>[1]rawdata!L3</f>
        <v>7.9587099999999994E-2</v>
      </c>
      <c r="H8" s="52">
        <v>48.7</v>
      </c>
      <c r="I8" s="50">
        <f t="shared" ref="I8:I18" si="0">H8/50</f>
        <v>0.97400000000000009</v>
      </c>
      <c r="J8" s="50">
        <f t="shared" ref="J8:O18" si="1">B8*$I8</f>
        <v>1.0216578200000001E-2</v>
      </c>
      <c r="K8" s="50">
        <f>C8*$I8-$K$5</f>
        <v>0.45658751568133338</v>
      </c>
      <c r="L8" s="50">
        <f t="shared" si="1"/>
        <v>0.32264724</v>
      </c>
      <c r="M8" s="50">
        <f t="shared" si="1"/>
        <v>6.0951458999999999E-2</v>
      </c>
      <c r="N8" s="50">
        <f t="shared" si="1"/>
        <v>1.48945054</v>
      </c>
      <c r="O8" s="50">
        <f t="shared" si="1"/>
        <v>7.7517835399999999E-2</v>
      </c>
      <c r="P8" s="53">
        <v>165</v>
      </c>
      <c r="Q8" s="54">
        <v>0.17</v>
      </c>
      <c r="R8" s="55">
        <v>95.385919999999999</v>
      </c>
      <c r="S8" s="53">
        <v>302</v>
      </c>
      <c r="T8" s="55">
        <v>950</v>
      </c>
      <c r="U8" s="55">
        <v>41.967131387999999</v>
      </c>
      <c r="V8" s="55"/>
    </row>
    <row r="9" spans="1:32" x14ac:dyDescent="0.2">
      <c r="A9" s="21" t="str">
        <f>[1]rawdata!A4</f>
        <v>Suprasil@1.ais</v>
      </c>
      <c r="B9" s="50">
        <f>[1]rawdata!B4</f>
        <v>4.6792400000000003E-5</v>
      </c>
      <c r="C9" s="50">
        <f>[1]rawdata!D4</f>
        <v>1.0565800000000001E-3</v>
      </c>
      <c r="D9" s="51">
        <f>[1]rawdata!F4</f>
        <v>5.6760999999999997E-4</v>
      </c>
      <c r="E9" s="50">
        <f>[1]rawdata!H4</f>
        <v>3.33691E-6</v>
      </c>
      <c r="F9" s="51">
        <f>[1]rawdata!J4</f>
        <v>1.6809799999999999E-4</v>
      </c>
      <c r="G9" s="50">
        <f>[1]rawdata!L4</f>
        <v>2.0319600000000002</v>
      </c>
      <c r="H9" s="52">
        <v>100</v>
      </c>
      <c r="I9" s="50">
        <f t="shared" si="0"/>
        <v>2</v>
      </c>
      <c r="J9" s="50">
        <f t="shared" si="1"/>
        <v>9.3584800000000006E-5</v>
      </c>
      <c r="K9" s="50">
        <f t="shared" ref="K9:K30" si="2">C9*$I9-$K$5</f>
        <v>1.2615756813333335E-3</v>
      </c>
      <c r="L9" s="50">
        <f t="shared" si="1"/>
        <v>1.1352199999999999E-3</v>
      </c>
      <c r="M9" s="50">
        <f t="shared" si="1"/>
        <v>6.6738200000000001E-6</v>
      </c>
      <c r="N9" s="50">
        <f t="shared" si="1"/>
        <v>3.3619599999999998E-4</v>
      </c>
      <c r="O9" s="50">
        <f t="shared" si="1"/>
        <v>4.0639200000000004</v>
      </c>
      <c r="P9" s="54">
        <v>1.4999999999999999E-4</v>
      </c>
      <c r="Q9" s="54">
        <v>0</v>
      </c>
      <c r="R9" s="55">
        <v>0</v>
      </c>
      <c r="S9" s="53">
        <v>0</v>
      </c>
      <c r="T9" s="55">
        <v>0</v>
      </c>
      <c r="U9" s="54"/>
      <c r="V9" s="54"/>
      <c r="W9" s="23">
        <f>10000*K9*$Q$5</f>
        <v>4.0307343018600008</v>
      </c>
    </row>
    <row r="10" spans="1:32" x14ac:dyDescent="0.2">
      <c r="A10" s="21" t="str">
        <f>[1]rawdata!A5</f>
        <v>Suprasil@2.ais</v>
      </c>
      <c r="B10" s="50">
        <f>[1]rawdata!B5</f>
        <v>6.9339100000000002E-5</v>
      </c>
      <c r="C10" s="50">
        <f>[1]rawdata!D5</f>
        <v>8.7007800000000004E-4</v>
      </c>
      <c r="D10" s="51">
        <f>[1]rawdata!F5</f>
        <v>2.48485E-4</v>
      </c>
      <c r="E10" s="50">
        <f>[1]rawdata!H5</f>
        <v>2.6492200000000001E-6</v>
      </c>
      <c r="F10" s="51">
        <f>[1]rawdata!J5</f>
        <v>1.3649300000000001E-4</v>
      </c>
      <c r="G10" s="50">
        <f>[1]rawdata!L5</f>
        <v>1.6954400000000001</v>
      </c>
      <c r="H10" s="52">
        <v>100</v>
      </c>
      <c r="I10" s="50">
        <f t="shared" si="0"/>
        <v>2</v>
      </c>
      <c r="J10" s="50">
        <f t="shared" si="1"/>
        <v>1.386782E-4</v>
      </c>
      <c r="K10" s="50">
        <f t="shared" si="2"/>
        <v>8.8857168133333339E-4</v>
      </c>
      <c r="L10" s="50">
        <f t="shared" si="1"/>
        <v>4.9697000000000001E-4</v>
      </c>
      <c r="M10" s="50">
        <f t="shared" si="1"/>
        <v>5.2984400000000002E-6</v>
      </c>
      <c r="N10" s="50">
        <f t="shared" si="1"/>
        <v>2.7298600000000002E-4</v>
      </c>
      <c r="O10" s="50">
        <f t="shared" si="1"/>
        <v>3.3908800000000001</v>
      </c>
      <c r="P10" s="54">
        <v>1.4999999999999999E-4</v>
      </c>
      <c r="Q10" s="54">
        <v>0</v>
      </c>
      <c r="R10" s="55">
        <v>0</v>
      </c>
      <c r="S10" s="53">
        <v>0</v>
      </c>
      <c r="T10" s="55">
        <v>0</v>
      </c>
      <c r="U10" s="54"/>
      <c r="V10" s="54"/>
      <c r="W10" s="23">
        <f>10000*K10*$Q$5</f>
        <v>2.8389865218600003</v>
      </c>
    </row>
    <row r="11" spans="1:32" x14ac:dyDescent="0.2">
      <c r="A11" s="21" t="str">
        <f>[1]rawdata!A6</f>
        <v>Suprasil@3.ais</v>
      </c>
      <c r="B11" s="50">
        <f>[1]rawdata!B6</f>
        <v>5.6307200000000002E-5</v>
      </c>
      <c r="C11" s="50">
        <f>[1]rawdata!D6</f>
        <v>5.8101699999999997E-4</v>
      </c>
      <c r="D11" s="51">
        <f>[1]rawdata!F6</f>
        <v>2.4292500000000001E-4</v>
      </c>
      <c r="E11" s="50">
        <f>[1]rawdata!H6</f>
        <v>1.83753E-6</v>
      </c>
      <c r="F11" s="51">
        <f>[1]rawdata!J6</f>
        <v>1.62454E-4</v>
      </c>
      <c r="G11" s="50">
        <f>[1]rawdata!L6</f>
        <v>1.87595</v>
      </c>
      <c r="H11" s="52">
        <v>100</v>
      </c>
      <c r="I11" s="50">
        <f t="shared" si="0"/>
        <v>2</v>
      </c>
      <c r="J11" s="50">
        <f t="shared" si="1"/>
        <v>1.126144E-4</v>
      </c>
      <c r="K11" s="50">
        <f t="shared" si="2"/>
        <v>3.1044968133333325E-4</v>
      </c>
      <c r="L11" s="50">
        <f t="shared" si="1"/>
        <v>4.8585000000000002E-4</v>
      </c>
      <c r="M11" s="50">
        <f t="shared" si="1"/>
        <v>3.6750599999999999E-6</v>
      </c>
      <c r="N11" s="50">
        <f t="shared" si="1"/>
        <v>3.24908E-4</v>
      </c>
      <c r="O11" s="50">
        <f t="shared" si="1"/>
        <v>3.7519</v>
      </c>
      <c r="P11" s="54">
        <v>1.4999999999999999E-4</v>
      </c>
      <c r="Q11" s="54">
        <v>0</v>
      </c>
      <c r="R11" s="55">
        <v>0</v>
      </c>
      <c r="S11" s="53">
        <v>0</v>
      </c>
      <c r="T11" s="55">
        <v>0</v>
      </c>
      <c r="U11" s="54"/>
      <c r="V11" s="54"/>
      <c r="W11" s="23">
        <f>10000*K11*$Q$5</f>
        <v>0.99188673185999976</v>
      </c>
    </row>
    <row r="12" spans="1:32" x14ac:dyDescent="0.2">
      <c r="A12" s="21" t="str">
        <f>[1]rawdata!A7</f>
        <v>519-4-1@4.ais</v>
      </c>
      <c r="B12" s="50">
        <f>[1]rawdata!B7</f>
        <v>1.8031200000000001E-2</v>
      </c>
      <c r="C12" s="50">
        <f>[1]rawdata!D7</f>
        <v>0.81106</v>
      </c>
      <c r="D12" s="51">
        <f>[1]rawdata!F7</f>
        <v>0.47882000000000002</v>
      </c>
      <c r="E12" s="50">
        <f>[1]rawdata!H7</f>
        <v>5.4846100000000002E-2</v>
      </c>
      <c r="F12" s="51">
        <f>[1]rawdata!J7</f>
        <v>1.2005600000000001</v>
      </c>
      <c r="G12" s="50">
        <f>[1]rawdata!L7</f>
        <v>5.94615E-2</v>
      </c>
      <c r="H12" s="52">
        <v>48.7</v>
      </c>
      <c r="I12" s="50">
        <f t="shared" si="0"/>
        <v>0.97400000000000009</v>
      </c>
      <c r="J12" s="50">
        <f t="shared" si="1"/>
        <v>1.7562388800000002E-2</v>
      </c>
      <c r="K12" s="50">
        <f t="shared" si="2"/>
        <v>0.78912085568133339</v>
      </c>
      <c r="L12" s="50">
        <f t="shared" si="1"/>
        <v>0.46637068000000004</v>
      </c>
      <c r="M12" s="50">
        <f t="shared" si="1"/>
        <v>5.342010140000001E-2</v>
      </c>
      <c r="N12" s="50">
        <f t="shared" si="1"/>
        <v>1.1693454400000001</v>
      </c>
      <c r="O12" s="50">
        <f t="shared" si="1"/>
        <v>5.7915501000000008E-2</v>
      </c>
      <c r="P12" s="53"/>
      <c r="Q12" s="54"/>
      <c r="R12" s="55"/>
      <c r="S12" s="53"/>
      <c r="T12" s="55"/>
      <c r="U12" s="55"/>
      <c r="V12" s="55"/>
    </row>
    <row r="13" spans="1:32" x14ac:dyDescent="0.2">
      <c r="A13" s="21" t="str">
        <f>[1]rawdata!A8</f>
        <v>519-4-1@1.ais</v>
      </c>
      <c r="B13" s="50">
        <f>[1]rawdata!B8</f>
        <v>1.5616700000000001E-2</v>
      </c>
      <c r="C13" s="50">
        <f>[1]rawdata!D8</f>
        <v>0.77859999999999996</v>
      </c>
      <c r="D13" s="51">
        <f>[1]rawdata!F8</f>
        <v>0.50824999999999998</v>
      </c>
      <c r="E13" s="50">
        <f>[1]rawdata!H8</f>
        <v>5.25189E-2</v>
      </c>
      <c r="F13" s="51">
        <f>[1]rawdata!J8</f>
        <v>1.1657500000000001</v>
      </c>
      <c r="G13" s="50">
        <f>[1]rawdata!L8</f>
        <v>5.7167799999999998E-2</v>
      </c>
      <c r="H13" s="52">
        <v>48.7</v>
      </c>
      <c r="I13" s="50">
        <f t="shared" si="0"/>
        <v>0.97400000000000009</v>
      </c>
      <c r="J13" s="50">
        <f t="shared" si="1"/>
        <v>1.5210665800000002E-2</v>
      </c>
      <c r="K13" s="50">
        <f t="shared" si="2"/>
        <v>0.75750481568133332</v>
      </c>
      <c r="L13" s="50">
        <f t="shared" si="1"/>
        <v>0.49503550000000002</v>
      </c>
      <c r="M13" s="50">
        <f t="shared" si="1"/>
        <v>5.1153408600000005E-2</v>
      </c>
      <c r="N13" s="50">
        <f t="shared" si="1"/>
        <v>1.1354405000000001</v>
      </c>
      <c r="O13" s="50">
        <f t="shared" si="1"/>
        <v>5.5681437200000003E-2</v>
      </c>
      <c r="P13" s="53">
        <v>165</v>
      </c>
      <c r="Q13" s="54">
        <v>0.17</v>
      </c>
      <c r="R13" s="55">
        <v>95.385919999999999</v>
      </c>
      <c r="S13" s="53">
        <v>302</v>
      </c>
      <c r="T13" s="55">
        <v>950</v>
      </c>
      <c r="U13" s="55">
        <v>41.967131387999999</v>
      </c>
      <c r="V13" s="55"/>
    </row>
    <row r="14" spans="1:32" x14ac:dyDescent="0.2">
      <c r="A14" s="21" t="str">
        <f>[1]rawdata!A9</f>
        <v>519-4-1@2.ais</v>
      </c>
      <c r="B14" s="50">
        <f>[1]rawdata!B9</f>
        <v>1.49631E-2</v>
      </c>
      <c r="C14" s="50">
        <f>[1]rawdata!D9</f>
        <v>0.71589000000000003</v>
      </c>
      <c r="D14" s="51">
        <f>[1]rawdata!F9</f>
        <v>0.46850999999999998</v>
      </c>
      <c r="E14" s="50">
        <f>[1]rawdata!H9</f>
        <v>5.4628000000000003E-2</v>
      </c>
      <c r="F14" s="51">
        <f>[1]rawdata!J9</f>
        <v>1.2284299999999999</v>
      </c>
      <c r="G14" s="50">
        <f>[1]rawdata!L9</f>
        <v>6.2534999999999993E-2</v>
      </c>
      <c r="H14" s="52">
        <v>48.7</v>
      </c>
      <c r="I14" s="50">
        <f t="shared" si="0"/>
        <v>0.97400000000000009</v>
      </c>
      <c r="J14" s="50">
        <f t="shared" si="1"/>
        <v>1.4574059400000002E-2</v>
      </c>
      <c r="K14" s="50">
        <f t="shared" si="2"/>
        <v>0.69642527568133339</v>
      </c>
      <c r="L14" s="50">
        <f t="shared" si="1"/>
        <v>0.45632874000000001</v>
      </c>
      <c r="M14" s="50">
        <f t="shared" si="1"/>
        <v>5.3207672000000004E-2</v>
      </c>
      <c r="N14" s="50">
        <f t="shared" si="1"/>
        <v>1.19649082</v>
      </c>
      <c r="O14" s="50">
        <f t="shared" si="1"/>
        <v>6.0909089999999999E-2</v>
      </c>
      <c r="P14" s="53">
        <v>165</v>
      </c>
      <c r="Q14" s="54">
        <v>0.17</v>
      </c>
      <c r="R14" s="55">
        <v>95.385919999999999</v>
      </c>
      <c r="S14" s="53">
        <v>302</v>
      </c>
      <c r="T14" s="55">
        <v>950</v>
      </c>
      <c r="U14" s="55">
        <v>41.967131387999999</v>
      </c>
      <c r="V14" s="55"/>
    </row>
    <row r="15" spans="1:32" x14ac:dyDescent="0.2">
      <c r="A15" s="21" t="str">
        <f>[1]rawdata!A10</f>
        <v>519-4-1@3.ais</v>
      </c>
      <c r="B15" s="50">
        <f>[1]rawdata!B10</f>
        <v>1.61625E-2</v>
      </c>
      <c r="C15" s="50">
        <f>[1]rawdata!D10</f>
        <v>0.84389999999999998</v>
      </c>
      <c r="D15" s="51">
        <f>[1]rawdata!F10</f>
        <v>0.53422999999999998</v>
      </c>
      <c r="E15" s="50">
        <f>[1]rawdata!H10</f>
        <v>5.1907399999999999E-2</v>
      </c>
      <c r="F15" s="51">
        <f>[1]rawdata!J10</f>
        <v>1.0927</v>
      </c>
      <c r="G15" s="50">
        <f>[1]rawdata!L10</f>
        <v>5.20271E-2</v>
      </c>
      <c r="H15" s="52">
        <v>48.7</v>
      </c>
      <c r="I15" s="50">
        <f t="shared" si="0"/>
        <v>0.97400000000000009</v>
      </c>
      <c r="J15" s="50">
        <f t="shared" si="1"/>
        <v>1.5742275E-2</v>
      </c>
      <c r="K15" s="50">
        <f t="shared" si="2"/>
        <v>0.82110701568133337</v>
      </c>
      <c r="L15" s="50">
        <f t="shared" si="1"/>
        <v>0.52034002000000001</v>
      </c>
      <c r="M15" s="50">
        <f t="shared" si="1"/>
        <v>5.0557807600000004E-2</v>
      </c>
      <c r="N15" s="50">
        <f t="shared" si="1"/>
        <v>1.0642898000000001</v>
      </c>
      <c r="O15" s="50">
        <f t="shared" si="1"/>
        <v>5.0674395400000002E-2</v>
      </c>
      <c r="P15" s="53">
        <v>165</v>
      </c>
      <c r="Q15" s="54">
        <v>0.17</v>
      </c>
      <c r="R15" s="55">
        <v>95.385919999999999</v>
      </c>
      <c r="S15" s="53">
        <v>302</v>
      </c>
      <c r="T15" s="55">
        <v>950</v>
      </c>
      <c r="U15" s="55">
        <v>41.967131387999999</v>
      </c>
      <c r="V15" s="55"/>
    </row>
    <row r="16" spans="1:32" x14ac:dyDescent="0.2">
      <c r="A16" s="21" t="str">
        <f>[1]rawdata!A11</f>
        <v>1833-1@4.ais</v>
      </c>
      <c r="B16" s="50">
        <f>[1]rawdata!B11</f>
        <v>8.8803500000000002E-4</v>
      </c>
      <c r="C16" s="50">
        <f>[1]rawdata!D11</f>
        <v>9.1918699999999998</v>
      </c>
      <c r="D16" s="51">
        <f>[1]rawdata!F11</f>
        <v>1.95787</v>
      </c>
      <c r="E16" s="50">
        <f>[1]rawdata!H11</f>
        <v>0.18340999999999999</v>
      </c>
      <c r="F16" s="51">
        <f>[1]rawdata!J11</f>
        <v>0.74995999999999996</v>
      </c>
      <c r="G16" s="50">
        <f>[1]rawdata!L11</f>
        <v>0.66261999999999999</v>
      </c>
      <c r="H16" s="52">
        <v>50.33</v>
      </c>
      <c r="I16" s="50">
        <f t="shared" si="0"/>
        <v>1.0065999999999999</v>
      </c>
      <c r="J16" s="50">
        <f t="shared" si="1"/>
        <v>8.9389603099999991E-4</v>
      </c>
      <c r="K16" s="50">
        <f t="shared" si="2"/>
        <v>9.2516847576813319</v>
      </c>
      <c r="L16" s="50">
        <f t="shared" si="1"/>
        <v>1.970791942</v>
      </c>
      <c r="M16" s="50">
        <f t="shared" si="1"/>
        <v>0.18462050599999999</v>
      </c>
      <c r="N16" s="50">
        <f t="shared" si="1"/>
        <v>0.75490973599999989</v>
      </c>
      <c r="O16" s="50">
        <f t="shared" si="1"/>
        <v>0.6669932919999999</v>
      </c>
      <c r="P16" s="53">
        <v>10</v>
      </c>
      <c r="Q16" s="54">
        <v>1.98</v>
      </c>
      <c r="R16" s="55">
        <v>446</v>
      </c>
      <c r="S16" s="55">
        <v>1095</v>
      </c>
      <c r="T16" s="55">
        <v>643</v>
      </c>
      <c r="U16" s="55">
        <v>588</v>
      </c>
      <c r="V16" s="55"/>
    </row>
    <row r="17" spans="1:23" x14ac:dyDescent="0.2">
      <c r="A17" s="21" t="str">
        <f>[1]rawdata!A12</f>
        <v>1833-1@5.ais</v>
      </c>
      <c r="B17" s="50">
        <f>[1]rawdata!B12</f>
        <v>7.8472299999999997E-4</v>
      </c>
      <c r="C17" s="50">
        <f>[1]rawdata!D12</f>
        <v>8.6644699999999997</v>
      </c>
      <c r="D17" s="51">
        <f>[1]rawdata!F12</f>
        <v>1.8639399999999999</v>
      </c>
      <c r="E17" s="50">
        <f>[1]rawdata!H12</f>
        <v>0.19120000000000001</v>
      </c>
      <c r="F17" s="51">
        <f>[1]rawdata!J12</f>
        <v>0.77378999999999998</v>
      </c>
      <c r="G17" s="50">
        <f>[1]rawdata!L12</f>
        <v>0.69381999999999999</v>
      </c>
      <c r="H17" s="52">
        <v>50.33</v>
      </c>
      <c r="I17" s="50">
        <f t="shared" si="0"/>
        <v>1.0065999999999999</v>
      </c>
      <c r="J17" s="50">
        <f t="shared" si="1"/>
        <v>7.8990217179999989E-4</v>
      </c>
      <c r="K17" s="50">
        <f t="shared" si="2"/>
        <v>8.7208039176813319</v>
      </c>
      <c r="L17" s="50">
        <f t="shared" si="1"/>
        <v>1.8762420039999999</v>
      </c>
      <c r="M17" s="50">
        <f t="shared" si="1"/>
        <v>0.19246192000000001</v>
      </c>
      <c r="N17" s="50">
        <f t="shared" si="1"/>
        <v>0.77889701399999989</v>
      </c>
      <c r="O17" s="50">
        <f t="shared" si="1"/>
        <v>0.69839921199999999</v>
      </c>
      <c r="P17" s="53">
        <v>10</v>
      </c>
      <c r="Q17" s="54">
        <v>1.98</v>
      </c>
      <c r="R17" s="55">
        <v>446</v>
      </c>
      <c r="S17" s="55">
        <v>1095</v>
      </c>
      <c r="T17" s="55">
        <v>643</v>
      </c>
      <c r="U17" s="55">
        <v>588</v>
      </c>
      <c r="V17" s="55"/>
    </row>
    <row r="18" spans="1:23" x14ac:dyDescent="0.2">
      <c r="A18" s="21" t="str">
        <f>[1]rawdata!A13</f>
        <v>1833-1@6.ais</v>
      </c>
      <c r="B18" s="50">
        <f>[1]rawdata!B13</f>
        <v>7.4977799999999999E-4</v>
      </c>
      <c r="C18" s="50">
        <f>[1]rawdata!D13</f>
        <v>8.0966799999999992</v>
      </c>
      <c r="D18" s="51">
        <f>[1]rawdata!F13</f>
        <v>1.77258</v>
      </c>
      <c r="E18" s="50">
        <f>[1]rawdata!H13</f>
        <v>0.18024000000000001</v>
      </c>
      <c r="F18" s="51">
        <f>[1]rawdata!J13</f>
        <v>0.71733000000000002</v>
      </c>
      <c r="G18" s="50">
        <f>[1]rawdata!L13</f>
        <v>0.63246000000000002</v>
      </c>
      <c r="H18" s="52">
        <v>50.33</v>
      </c>
      <c r="I18" s="50">
        <f t="shared" si="0"/>
        <v>1.0065999999999999</v>
      </c>
      <c r="J18" s="50">
        <f t="shared" si="1"/>
        <v>7.5472653479999991E-4</v>
      </c>
      <c r="K18" s="50">
        <f t="shared" si="2"/>
        <v>8.1492665036813321</v>
      </c>
      <c r="L18" s="50">
        <f t="shared" si="1"/>
        <v>1.784279028</v>
      </c>
      <c r="M18" s="50">
        <f t="shared" si="1"/>
        <v>0.181429584</v>
      </c>
      <c r="N18" s="50">
        <f t="shared" si="1"/>
        <v>0.72206437800000001</v>
      </c>
      <c r="O18" s="50">
        <f t="shared" si="1"/>
        <v>0.63663423600000002</v>
      </c>
      <c r="P18" s="53">
        <v>10</v>
      </c>
      <c r="Q18" s="54">
        <v>1.98</v>
      </c>
      <c r="R18" s="55">
        <v>446</v>
      </c>
      <c r="S18" s="55">
        <v>1095</v>
      </c>
      <c r="T18" s="55">
        <v>643</v>
      </c>
      <c r="U18" s="55">
        <v>588</v>
      </c>
      <c r="V18" s="55"/>
    </row>
    <row r="19" spans="1:23" x14ac:dyDescent="0.2">
      <c r="A19" s="56" t="s">
        <v>163</v>
      </c>
      <c r="B19" s="50"/>
      <c r="C19" s="50"/>
      <c r="D19" s="51"/>
      <c r="E19" s="50"/>
      <c r="F19" s="51"/>
      <c r="G19" s="50"/>
      <c r="H19" s="52"/>
      <c r="I19" s="50"/>
      <c r="J19" s="50"/>
      <c r="K19" s="50"/>
      <c r="L19" s="50"/>
      <c r="M19" s="50"/>
      <c r="N19" s="50"/>
      <c r="O19" s="50"/>
      <c r="P19" s="53"/>
      <c r="Q19" s="54"/>
      <c r="R19" s="55"/>
      <c r="S19" s="55"/>
      <c r="T19" s="55"/>
      <c r="U19" s="55"/>
      <c r="V19" s="55"/>
    </row>
    <row r="20" spans="1:23" x14ac:dyDescent="0.2">
      <c r="A20" s="21" t="str">
        <f>[1]rawdata!A35</f>
        <v>519-4-1@28.ais</v>
      </c>
      <c r="B20" s="50">
        <f>[1]rawdata!B35</f>
        <v>9.2889800000000005E-3</v>
      </c>
      <c r="C20" s="50">
        <f>[1]rawdata!D35</f>
        <v>0.45245000000000002</v>
      </c>
      <c r="D20" s="51">
        <f>[1]rawdata!F35</f>
        <v>0.30364000000000002</v>
      </c>
      <c r="E20" s="50">
        <f>[1]rawdata!H35</f>
        <v>6.2378999999999997E-2</v>
      </c>
      <c r="F20" s="51">
        <f>[1]rawdata!J35</f>
        <v>1.6027899999999999</v>
      </c>
      <c r="G20" s="50">
        <f>[1]rawdata!L35</f>
        <v>8.7893100000000002E-2</v>
      </c>
      <c r="H20" s="52">
        <v>48.7</v>
      </c>
      <c r="I20" s="50">
        <f>H20/50</f>
        <v>0.97400000000000009</v>
      </c>
      <c r="J20" s="50">
        <f t="shared" ref="J20:O22" si="3">B20*$I20</f>
        <v>9.0474665200000019E-3</v>
      </c>
      <c r="K20" s="50">
        <f t="shared" si="2"/>
        <v>0.43983471568133337</v>
      </c>
      <c r="L20" s="50">
        <f t="shared" si="3"/>
        <v>0.29574536000000007</v>
      </c>
      <c r="M20" s="50">
        <f t="shared" si="3"/>
        <v>6.0757146000000005E-2</v>
      </c>
      <c r="N20" s="50">
        <f t="shared" si="3"/>
        <v>1.5611174600000002</v>
      </c>
      <c r="O20" s="50">
        <f t="shared" si="3"/>
        <v>8.5607879400000003E-2</v>
      </c>
      <c r="P20" s="53">
        <v>165</v>
      </c>
      <c r="Q20" s="54">
        <v>0.17</v>
      </c>
      <c r="R20" s="55">
        <v>95.385919999999999</v>
      </c>
      <c r="S20" s="53">
        <v>302</v>
      </c>
      <c r="T20" s="55">
        <v>950</v>
      </c>
      <c r="U20" s="55">
        <v>41.967131387999999</v>
      </c>
      <c r="V20" s="55"/>
    </row>
    <row r="21" spans="1:23" x14ac:dyDescent="0.2">
      <c r="A21" s="21" t="str">
        <f>[1]rawdata!A36</f>
        <v>519-4-1@29.ais</v>
      </c>
      <c r="B21" s="50">
        <f>[1]rawdata!B36</f>
        <v>9.3038600000000006E-3</v>
      </c>
      <c r="C21" s="50">
        <f>[1]rawdata!D36</f>
        <v>0.45084999999999997</v>
      </c>
      <c r="D21" s="51">
        <f>[1]rawdata!F36</f>
        <v>0.30586999999999998</v>
      </c>
      <c r="E21" s="50">
        <f>[1]rawdata!H36</f>
        <v>6.2450699999999998E-2</v>
      </c>
      <c r="F21" s="51">
        <f>[1]rawdata!J36</f>
        <v>1.6086800000000001</v>
      </c>
      <c r="G21" s="50">
        <f>[1]rawdata!L36</f>
        <v>8.8223200000000002E-2</v>
      </c>
      <c r="H21" s="52">
        <v>48.7</v>
      </c>
      <c r="I21" s="50">
        <f>H21/50</f>
        <v>0.97400000000000009</v>
      </c>
      <c r="J21" s="50">
        <f t="shared" si="3"/>
        <v>9.0619596400000006E-3</v>
      </c>
      <c r="K21" s="50">
        <f t="shared" si="2"/>
        <v>0.43827631568133335</v>
      </c>
      <c r="L21" s="50">
        <f t="shared" si="3"/>
        <v>0.29791738000000001</v>
      </c>
      <c r="M21" s="50">
        <f t="shared" si="3"/>
        <v>6.0826981800000006E-2</v>
      </c>
      <c r="N21" s="50">
        <f t="shared" si="3"/>
        <v>1.5668543200000002</v>
      </c>
      <c r="O21" s="50">
        <f t="shared" si="3"/>
        <v>8.5929396800000016E-2</v>
      </c>
      <c r="P21" s="53">
        <v>165</v>
      </c>
      <c r="Q21" s="54">
        <v>0.17</v>
      </c>
      <c r="R21" s="55">
        <v>95.385919999999999</v>
      </c>
      <c r="S21" s="53">
        <v>302</v>
      </c>
      <c r="T21" s="55">
        <v>950</v>
      </c>
      <c r="U21" s="55">
        <v>41.967131387999999</v>
      </c>
      <c r="V21" s="55"/>
    </row>
    <row r="22" spans="1:23" x14ac:dyDescent="0.2">
      <c r="A22" s="21" t="str">
        <f>[1]rawdata!A37</f>
        <v>519-4-1@30.ais</v>
      </c>
      <c r="B22" s="50">
        <f>[1]rawdata!B37</f>
        <v>9.1574099999999995E-3</v>
      </c>
      <c r="C22" s="50">
        <f>[1]rawdata!D37</f>
        <v>0.44378000000000001</v>
      </c>
      <c r="D22" s="51">
        <f>[1]rawdata!F37</f>
        <v>0.30234</v>
      </c>
      <c r="E22" s="50">
        <f>[1]rawdata!H37</f>
        <v>6.2747899999999995E-2</v>
      </c>
      <c r="F22" s="51">
        <f>[1]rawdata!J37</f>
        <v>1.6051200000000001</v>
      </c>
      <c r="G22" s="50">
        <f>[1]rawdata!L37</f>
        <v>8.5971599999999995E-2</v>
      </c>
      <c r="H22" s="52">
        <v>48.7</v>
      </c>
      <c r="I22" s="50">
        <f>H22/50</f>
        <v>0.97400000000000009</v>
      </c>
      <c r="J22" s="50">
        <f t="shared" si="3"/>
        <v>8.9193173399999999E-3</v>
      </c>
      <c r="K22" s="50">
        <f t="shared" si="2"/>
        <v>0.43139013568133339</v>
      </c>
      <c r="L22" s="50">
        <f t="shared" si="3"/>
        <v>0.29447916000000002</v>
      </c>
      <c r="M22" s="50">
        <f t="shared" si="3"/>
        <v>6.1116454600000002E-2</v>
      </c>
      <c r="N22" s="50">
        <f t="shared" si="3"/>
        <v>1.5633868800000001</v>
      </c>
      <c r="O22" s="50">
        <f t="shared" si="3"/>
        <v>8.3736338399999999E-2</v>
      </c>
      <c r="P22" s="53">
        <v>165</v>
      </c>
      <c r="Q22" s="54">
        <v>0.17</v>
      </c>
      <c r="R22" s="55">
        <v>95.385919999999999</v>
      </c>
      <c r="S22" s="53">
        <v>302</v>
      </c>
      <c r="T22" s="55">
        <v>950</v>
      </c>
      <c r="U22" s="55">
        <v>41.967131387999999</v>
      </c>
      <c r="V22" s="55"/>
    </row>
    <row r="23" spans="1:23" x14ac:dyDescent="0.2">
      <c r="A23" s="56" t="s">
        <v>164</v>
      </c>
      <c r="B23" s="50"/>
      <c r="C23" s="50"/>
      <c r="D23" s="51"/>
      <c r="E23" s="50"/>
      <c r="F23" s="51"/>
      <c r="G23" s="50"/>
      <c r="H23" s="52"/>
      <c r="I23" s="50"/>
      <c r="J23" s="50"/>
      <c r="K23" s="50"/>
      <c r="L23" s="50"/>
      <c r="M23" s="50"/>
      <c r="N23" s="50"/>
      <c r="O23" s="50"/>
      <c r="P23" s="53"/>
      <c r="Q23" s="54"/>
      <c r="R23" s="55"/>
      <c r="S23" s="53"/>
      <c r="T23" s="55"/>
      <c r="U23" s="55"/>
      <c r="V23" s="55"/>
    </row>
    <row r="24" spans="1:23" x14ac:dyDescent="0.2">
      <c r="A24" s="21" t="str">
        <f>[1]rawdata!A134</f>
        <v>Suprasil@126.ais</v>
      </c>
      <c r="B24" s="50">
        <f>[1]rawdata!B134</f>
        <v>1.3721E-5</v>
      </c>
      <c r="C24" s="50">
        <f>[1]rawdata!D134</f>
        <v>6.4395999999999995E-4</v>
      </c>
      <c r="D24" s="51">
        <f>[1]rawdata!F134</f>
        <v>1.8077999999999999E-4</v>
      </c>
      <c r="E24" s="50">
        <f>[1]rawdata!H134</f>
        <v>0</v>
      </c>
      <c r="F24" s="51">
        <f>[1]rawdata!J134</f>
        <v>1.41679E-4</v>
      </c>
      <c r="G24" s="50">
        <f>[1]rawdata!L134</f>
        <v>2.1683599999999998</v>
      </c>
      <c r="H24" s="23">
        <v>100</v>
      </c>
      <c r="I24" s="50">
        <f t="shared" ref="I24:I25" si="4">H24/50</f>
        <v>2</v>
      </c>
      <c r="J24" s="50">
        <f t="shared" ref="J24:O30" si="5">B24*$I24</f>
        <v>2.7441999999999999E-5</v>
      </c>
      <c r="K24" s="50">
        <f t="shared" si="2"/>
        <v>4.3633568133333322E-4</v>
      </c>
      <c r="L24" s="50">
        <f t="shared" si="5"/>
        <v>3.6155999999999997E-4</v>
      </c>
      <c r="M24" s="50">
        <f t="shared" si="5"/>
        <v>0</v>
      </c>
      <c r="N24" s="50">
        <f t="shared" si="5"/>
        <v>2.8335799999999999E-4</v>
      </c>
      <c r="O24" s="50">
        <f t="shared" si="5"/>
        <v>4.3367199999999997</v>
      </c>
      <c r="P24" s="53">
        <v>0</v>
      </c>
      <c r="Q24" s="54">
        <v>1.4999999999999999E-4</v>
      </c>
      <c r="R24" s="55">
        <v>0</v>
      </c>
      <c r="S24" s="53">
        <v>0</v>
      </c>
      <c r="T24" s="55">
        <v>0</v>
      </c>
      <c r="U24" s="54"/>
      <c r="V24" s="55"/>
      <c r="W24" s="23">
        <f>10000*K24*$Q$5</f>
        <v>1.3940925018599994</v>
      </c>
    </row>
    <row r="25" spans="1:23" x14ac:dyDescent="0.2">
      <c r="A25" s="21" t="str">
        <f>[1]rawdata!A135</f>
        <v>Herasil@127.ais</v>
      </c>
      <c r="B25" s="50">
        <f>[1]rawdata!B135</f>
        <v>1.00265E-5</v>
      </c>
      <c r="C25" s="50">
        <f>[1]rawdata!D135</f>
        <v>1.3188200000000001E-2</v>
      </c>
      <c r="D25" s="51">
        <f>[1]rawdata!F135</f>
        <v>1.0945799999999999E-4</v>
      </c>
      <c r="E25" s="50">
        <f>[1]rawdata!H135</f>
        <v>0</v>
      </c>
      <c r="F25" s="51">
        <f>[1]rawdata!J135</f>
        <v>1.2912700000000001E-4</v>
      </c>
      <c r="G25" s="50">
        <f>[1]rawdata!L135</f>
        <v>5.5739400000000001E-4</v>
      </c>
      <c r="H25" s="23">
        <v>100</v>
      </c>
      <c r="I25" s="50">
        <f t="shared" si="4"/>
        <v>2</v>
      </c>
      <c r="J25" s="50">
        <f t="shared" si="5"/>
        <v>2.0052999999999999E-5</v>
      </c>
      <c r="K25" s="50">
        <f t="shared" si="2"/>
        <v>2.5524815681333336E-2</v>
      </c>
      <c r="L25" s="50">
        <f t="shared" si="5"/>
        <v>2.1891599999999999E-4</v>
      </c>
      <c r="M25" s="50">
        <f t="shared" si="5"/>
        <v>0</v>
      </c>
      <c r="N25" s="50">
        <f t="shared" si="5"/>
        <v>2.5825400000000002E-4</v>
      </c>
      <c r="O25" s="50">
        <f t="shared" si="5"/>
        <v>1.114788E-3</v>
      </c>
      <c r="Q25" s="53"/>
      <c r="V25" s="55"/>
    </row>
    <row r="26" spans="1:23" x14ac:dyDescent="0.2">
      <c r="A26" s="21" t="str">
        <f>[1]rawdata!A136</f>
        <v>Herasil@128.ais</v>
      </c>
      <c r="B26" s="50">
        <f>[1]rawdata!B136</f>
        <v>1.32077E-4</v>
      </c>
      <c r="C26" s="50">
        <f>[1]rawdata!D136</f>
        <v>1.32154E-2</v>
      </c>
      <c r="D26" s="51">
        <f>[1]rawdata!F136</f>
        <v>1.34654E-3</v>
      </c>
      <c r="E26" s="50">
        <f>[1]rawdata!H136</f>
        <v>1.15807E-6</v>
      </c>
      <c r="F26" s="51">
        <f>[1]rawdata!J136</f>
        <v>1.4758600000000001E-4</v>
      </c>
      <c r="G26" s="50">
        <f>[1]rawdata!L136</f>
        <v>5.0030199999999999E-4</v>
      </c>
      <c r="H26" s="23">
        <v>100</v>
      </c>
      <c r="I26" s="50">
        <f>H26/50</f>
        <v>2</v>
      </c>
      <c r="J26" s="50">
        <f t="shared" si="5"/>
        <v>2.6415400000000001E-4</v>
      </c>
      <c r="K26" s="50">
        <f t="shared" si="2"/>
        <v>2.5579215681333332E-2</v>
      </c>
      <c r="L26" s="50">
        <f t="shared" si="5"/>
        <v>2.69308E-3</v>
      </c>
      <c r="M26" s="50">
        <f t="shared" si="5"/>
        <v>2.31614E-6</v>
      </c>
      <c r="N26" s="50">
        <f t="shared" si="5"/>
        <v>2.9517200000000001E-4</v>
      </c>
      <c r="O26" s="50">
        <f t="shared" si="5"/>
        <v>1.000604E-3</v>
      </c>
      <c r="Q26" s="53"/>
      <c r="V26" s="55"/>
    </row>
    <row r="27" spans="1:23" x14ac:dyDescent="0.2">
      <c r="A27" s="21" t="str">
        <f>[1]rawdata!A137</f>
        <v>519-4-1@129.ais</v>
      </c>
      <c r="B27" s="50">
        <f>[1]rawdata!B137</f>
        <v>1.1776699999999999E-2</v>
      </c>
      <c r="C27" s="50">
        <f>[1]rawdata!D137</f>
        <v>0.51114000000000004</v>
      </c>
      <c r="D27" s="51">
        <f>[1]rawdata!F137</f>
        <v>0.32334000000000002</v>
      </c>
      <c r="E27" s="50">
        <f>[1]rawdata!H137</f>
        <v>5.9582299999999998E-2</v>
      </c>
      <c r="F27" s="51">
        <f>[1]rawdata!J137</f>
        <v>1.3443099999999999</v>
      </c>
      <c r="G27" s="50">
        <f>[1]rawdata!L137</f>
        <v>6.3467200000000001E-2</v>
      </c>
      <c r="H27" s="52">
        <v>48.7</v>
      </c>
      <c r="I27" s="50">
        <f>H27/50</f>
        <v>0.97400000000000009</v>
      </c>
      <c r="J27" s="50">
        <f t="shared" si="5"/>
        <v>1.1470505800000001E-2</v>
      </c>
      <c r="K27" s="50">
        <f t="shared" si="2"/>
        <v>0.49699877568133344</v>
      </c>
      <c r="L27" s="50">
        <f t="shared" si="5"/>
        <v>0.31493316000000005</v>
      </c>
      <c r="M27" s="50">
        <f t="shared" si="5"/>
        <v>5.8033160200000003E-2</v>
      </c>
      <c r="N27" s="50">
        <f t="shared" si="5"/>
        <v>1.3093579399999999</v>
      </c>
      <c r="O27" s="50">
        <f t="shared" si="5"/>
        <v>6.1817052800000008E-2</v>
      </c>
      <c r="P27" s="53">
        <v>165</v>
      </c>
      <c r="Q27" s="54">
        <v>0.17</v>
      </c>
      <c r="R27" s="55">
        <v>95.385919999999999</v>
      </c>
      <c r="S27" s="53">
        <v>302</v>
      </c>
      <c r="T27" s="55">
        <v>950</v>
      </c>
      <c r="U27" s="55">
        <v>41.967131387999999</v>
      </c>
      <c r="V27" s="55">
        <f t="shared" ref="V27:V30" si="6">Q27*10000</f>
        <v>1700.0000000000002</v>
      </c>
    </row>
    <row r="28" spans="1:23" x14ac:dyDescent="0.2">
      <c r="A28" s="21" t="str">
        <f>[1]rawdata!A138</f>
        <v>519-4-1@130.ais</v>
      </c>
      <c r="B28" s="50">
        <f>[1]rawdata!B138</f>
        <v>1.18365E-2</v>
      </c>
      <c r="C28" s="50">
        <f>[1]rawdata!D138</f>
        <v>0.49741999999999997</v>
      </c>
      <c r="D28" s="51">
        <f>[1]rawdata!F138</f>
        <v>0.32028000000000001</v>
      </c>
      <c r="E28" s="50">
        <f>[1]rawdata!H138</f>
        <v>5.8435399999999998E-2</v>
      </c>
      <c r="F28" s="51">
        <f>[1]rawdata!J138</f>
        <v>1.3383799999999999</v>
      </c>
      <c r="G28" s="50">
        <f>[1]rawdata!L138</f>
        <v>6.3761600000000002E-2</v>
      </c>
      <c r="H28" s="52">
        <v>48.7</v>
      </c>
      <c r="I28" s="50">
        <f>H28/50</f>
        <v>0.97400000000000009</v>
      </c>
      <c r="J28" s="50">
        <f t="shared" si="5"/>
        <v>1.1528751E-2</v>
      </c>
      <c r="K28" s="50">
        <f t="shared" si="2"/>
        <v>0.48363549568133335</v>
      </c>
      <c r="L28" s="50">
        <f t="shared" si="5"/>
        <v>0.31195272000000002</v>
      </c>
      <c r="M28" s="50">
        <f t="shared" si="5"/>
        <v>5.6916079600000002E-2</v>
      </c>
      <c r="N28" s="50">
        <f t="shared" si="5"/>
        <v>1.30358212</v>
      </c>
      <c r="O28" s="50">
        <f t="shared" si="5"/>
        <v>6.2103798400000007E-2</v>
      </c>
      <c r="P28" s="53">
        <v>165</v>
      </c>
      <c r="Q28" s="54">
        <v>0.17</v>
      </c>
      <c r="R28" s="55">
        <v>95.385919999999999</v>
      </c>
      <c r="S28" s="53">
        <v>302</v>
      </c>
      <c r="T28" s="55">
        <v>950</v>
      </c>
      <c r="U28" s="55">
        <v>41.967131387999999</v>
      </c>
      <c r="V28" s="55">
        <f t="shared" si="6"/>
        <v>1700.0000000000002</v>
      </c>
    </row>
    <row r="29" spans="1:23" x14ac:dyDescent="0.2">
      <c r="A29" s="21" t="str">
        <f>[1]rawdata!A139</f>
        <v>1833-1@131.ais</v>
      </c>
      <c r="B29" s="50">
        <f>[1]rawdata!B139</f>
        <v>5.3974199999999996E-4</v>
      </c>
      <c r="C29" s="50">
        <f>[1]rawdata!D139</f>
        <v>6.2008400000000004</v>
      </c>
      <c r="D29" s="51">
        <f>[1]rawdata!F139</f>
        <v>1.34798</v>
      </c>
      <c r="E29" s="50">
        <f>[1]rawdata!H139</f>
        <v>0.2424</v>
      </c>
      <c r="F29" s="51">
        <f>[1]rawdata!J139</f>
        <v>1.1218399999999999</v>
      </c>
      <c r="G29" s="50">
        <f>[1]rawdata!L139</f>
        <v>1.02623</v>
      </c>
      <c r="H29" s="52">
        <v>50.33</v>
      </c>
      <c r="I29" s="50">
        <f>H29/50</f>
        <v>1.0065999999999999</v>
      </c>
      <c r="J29" s="50">
        <f t="shared" si="5"/>
        <v>5.4330429719999995E-4</v>
      </c>
      <c r="K29" s="50">
        <f t="shared" si="2"/>
        <v>6.2409139596813334</v>
      </c>
      <c r="L29" s="50">
        <f t="shared" si="5"/>
        <v>1.356876668</v>
      </c>
      <c r="M29" s="50">
        <f t="shared" si="5"/>
        <v>0.24399984</v>
      </c>
      <c r="N29" s="50">
        <f t="shared" si="5"/>
        <v>1.1292441439999998</v>
      </c>
      <c r="O29" s="50">
        <f t="shared" si="5"/>
        <v>1.0330031179999999</v>
      </c>
      <c r="P29" s="53">
        <v>10</v>
      </c>
      <c r="Q29" s="54">
        <v>1.98</v>
      </c>
      <c r="R29" s="55">
        <v>446</v>
      </c>
      <c r="S29" s="55">
        <v>1095</v>
      </c>
      <c r="T29" s="55">
        <v>643</v>
      </c>
      <c r="U29" s="55">
        <v>588</v>
      </c>
      <c r="V29" s="55">
        <f t="shared" si="6"/>
        <v>19800</v>
      </c>
    </row>
    <row r="30" spans="1:23" x14ac:dyDescent="0.2">
      <c r="A30" s="21" t="str">
        <f>[1]rawdata!A140</f>
        <v>1833-1@132.ais</v>
      </c>
      <c r="B30" s="50">
        <f>[1]rawdata!B140</f>
        <v>6.9878300000000002E-4</v>
      </c>
      <c r="C30" s="50">
        <f>[1]rawdata!D140</f>
        <v>6.1186400000000001</v>
      </c>
      <c r="D30" s="51">
        <f>[1]rawdata!F140</f>
        <v>1.29314</v>
      </c>
      <c r="E30" s="50">
        <f>[1]rawdata!H140</f>
        <v>0.23574000000000001</v>
      </c>
      <c r="F30" s="51">
        <f>[1]rawdata!J140</f>
        <v>1.0437799999999999</v>
      </c>
      <c r="G30" s="50">
        <f>[1]rawdata!L140</f>
        <v>0.91564000000000001</v>
      </c>
      <c r="H30" s="52">
        <v>50.33</v>
      </c>
      <c r="I30" s="50">
        <f>H30/50</f>
        <v>1.0065999999999999</v>
      </c>
      <c r="J30" s="50">
        <f t="shared" si="5"/>
        <v>7.0339496779999995E-4</v>
      </c>
      <c r="K30" s="50">
        <f t="shared" si="2"/>
        <v>6.1581714396813334</v>
      </c>
      <c r="L30" s="50">
        <f t="shared" si="5"/>
        <v>1.3016747239999999</v>
      </c>
      <c r="M30" s="50">
        <f t="shared" si="5"/>
        <v>0.23729588399999998</v>
      </c>
      <c r="N30" s="50">
        <f t="shared" si="5"/>
        <v>1.0506689479999998</v>
      </c>
      <c r="O30" s="50">
        <f t="shared" si="5"/>
        <v>0.92168322399999991</v>
      </c>
      <c r="P30" s="53">
        <v>10</v>
      </c>
      <c r="Q30" s="54">
        <v>1.98</v>
      </c>
      <c r="R30" s="55">
        <v>446</v>
      </c>
      <c r="S30" s="55">
        <v>1095</v>
      </c>
      <c r="T30" s="55">
        <v>643</v>
      </c>
      <c r="U30" s="55">
        <v>588</v>
      </c>
      <c r="V30" s="55">
        <f t="shared" si="6"/>
        <v>19800</v>
      </c>
    </row>
    <row r="31" spans="1:23" ht="16" customHeight="1" x14ac:dyDescent="0.2">
      <c r="A31" s="57" t="s">
        <v>165</v>
      </c>
      <c r="B31" s="50"/>
      <c r="C31" s="50"/>
      <c r="D31" s="51"/>
      <c r="E31" s="50"/>
      <c r="F31" s="51"/>
      <c r="G31" s="50"/>
      <c r="H31" s="52"/>
      <c r="I31" s="50"/>
      <c r="J31" s="50"/>
      <c r="K31" s="50"/>
      <c r="L31" s="50"/>
      <c r="M31" s="50"/>
      <c r="N31" s="50"/>
      <c r="O31" s="50"/>
      <c r="P31" s="53"/>
      <c r="Q31" s="54"/>
      <c r="R31" s="55"/>
      <c r="S31" s="55"/>
      <c r="T31" s="55"/>
      <c r="U31" s="55"/>
      <c r="V31" s="55"/>
    </row>
    <row r="32" spans="1:23" ht="16" customHeight="1" x14ac:dyDescent="0.2">
      <c r="A32" s="56" t="s">
        <v>162</v>
      </c>
      <c r="B32" s="50"/>
      <c r="C32" s="50"/>
      <c r="D32" s="51"/>
      <c r="E32" s="50"/>
      <c r="F32" s="51"/>
      <c r="G32" s="50"/>
      <c r="H32" s="52"/>
      <c r="I32" s="50"/>
      <c r="J32" s="50"/>
      <c r="K32" s="50"/>
      <c r="L32" s="50"/>
      <c r="M32" s="50"/>
      <c r="N32" s="50"/>
      <c r="O32" s="50"/>
      <c r="P32" s="53"/>
      <c r="Q32" s="54"/>
      <c r="R32" s="55"/>
      <c r="S32" s="55"/>
      <c r="T32" s="55"/>
      <c r="U32" s="55"/>
      <c r="V32" s="55"/>
    </row>
    <row r="33" spans="1:23" s="25" customFormat="1" x14ac:dyDescent="0.2">
      <c r="A33" s="25" t="str">
        <f>[1]rawdata!A14</f>
        <v>SynFo100@7.ais</v>
      </c>
      <c r="B33" s="58">
        <f>[1]rawdata!B14</f>
        <v>1.21165E-4</v>
      </c>
      <c r="C33" s="58">
        <f>[1]rawdata!D14</f>
        <v>9.3368900000000003E-4</v>
      </c>
      <c r="D33" s="59">
        <f>[1]rawdata!F14</f>
        <v>8.9093899999999999E-4</v>
      </c>
      <c r="E33" s="58">
        <f>[1]rawdata!H14</f>
        <v>1.7830400000000001E-4</v>
      </c>
      <c r="F33" s="59">
        <f>[1]rawdata!J14</f>
        <v>3.5881200000000002E-4</v>
      </c>
      <c r="G33" s="58">
        <f>[1]rawdata!L14</f>
        <v>2.2391199999999999E-4</v>
      </c>
      <c r="H33" s="60">
        <v>42.7</v>
      </c>
      <c r="I33" s="58">
        <f t="shared" ref="I33:I53" si="7">H33/50</f>
        <v>0.85400000000000009</v>
      </c>
      <c r="J33" s="58">
        <f t="shared" ref="J33:O53" si="8">B33*$I33</f>
        <v>1.0347491E-4</v>
      </c>
      <c r="K33" s="58">
        <f t="shared" si="8"/>
        <v>7.9737040600000016E-4</v>
      </c>
      <c r="L33" s="58">
        <f t="shared" si="8"/>
        <v>7.6086190600000011E-4</v>
      </c>
      <c r="M33" s="58">
        <f t="shared" si="8"/>
        <v>1.5227161600000002E-4</v>
      </c>
      <c r="N33" s="58">
        <f t="shared" si="8"/>
        <v>3.0642544800000003E-4</v>
      </c>
      <c r="O33" s="58">
        <f t="shared" si="8"/>
        <v>1.91220848E-4</v>
      </c>
      <c r="P33" s="61">
        <v>0</v>
      </c>
      <c r="Q33" s="62">
        <v>0</v>
      </c>
      <c r="R33" s="63">
        <v>0</v>
      </c>
      <c r="S33" s="61">
        <v>0</v>
      </c>
      <c r="T33" s="63">
        <v>0</v>
      </c>
      <c r="U33" s="63">
        <v>0</v>
      </c>
      <c r="V33" s="63">
        <f>Q33*10000</f>
        <v>0</v>
      </c>
      <c r="W33" s="64">
        <f>K33*$Q$2</f>
        <v>2.9170201562698006</v>
      </c>
    </row>
    <row r="34" spans="1:23" s="25" customFormat="1" x14ac:dyDescent="0.2">
      <c r="A34" s="25" t="str">
        <f>[1]rawdata!A15</f>
        <v>SynFo100@8.ais</v>
      </c>
      <c r="B34" s="58">
        <f>[1]rawdata!B15</f>
        <v>5.9355399999999996E-3</v>
      </c>
      <c r="C34" s="58">
        <f>[1]rawdata!D15</f>
        <v>1.12601E-3</v>
      </c>
      <c r="D34" s="59">
        <f>[1]rawdata!F15</f>
        <v>6.8153700000000003E-3</v>
      </c>
      <c r="E34" s="58">
        <f>[1]rawdata!H15</f>
        <v>1.64609E-4</v>
      </c>
      <c r="F34" s="59">
        <f>[1]rawdata!J15</f>
        <v>7.4627700000000005E-4</v>
      </c>
      <c r="G34" s="58">
        <f>[1]rawdata!L15</f>
        <v>3.2348499999999998E-4</v>
      </c>
      <c r="H34" s="60">
        <v>42.7</v>
      </c>
      <c r="I34" s="58">
        <f t="shared" si="7"/>
        <v>0.85400000000000009</v>
      </c>
      <c r="J34" s="58">
        <f t="shared" si="8"/>
        <v>5.0689511600000006E-3</v>
      </c>
      <c r="K34" s="58">
        <f t="shared" si="8"/>
        <v>9.6161254000000005E-4</v>
      </c>
      <c r="L34" s="58">
        <f t="shared" si="8"/>
        <v>5.8203259800000007E-3</v>
      </c>
      <c r="M34" s="58">
        <f t="shared" si="8"/>
        <v>1.4057608600000001E-4</v>
      </c>
      <c r="N34" s="58">
        <f t="shared" si="8"/>
        <v>6.3732055800000008E-4</v>
      </c>
      <c r="O34" s="58">
        <f t="shared" si="8"/>
        <v>2.7625619000000001E-4</v>
      </c>
      <c r="P34" s="61"/>
      <c r="Q34" s="62"/>
      <c r="R34" s="63"/>
      <c r="S34" s="61"/>
      <c r="T34" s="63"/>
      <c r="U34" s="63"/>
      <c r="V34" s="63">
        <f>Q34*10000</f>
        <v>0</v>
      </c>
      <c r="W34" s="64">
        <f>K34*$Q$2</f>
        <v>3.5178671550820004</v>
      </c>
    </row>
    <row r="35" spans="1:23" s="25" customFormat="1" x14ac:dyDescent="0.2">
      <c r="A35" s="25" t="str">
        <f>[1]rawdata!A16</f>
        <v>SynFo100@9.ais</v>
      </c>
      <c r="B35" s="58">
        <f>[1]rawdata!B16</f>
        <v>2.8407399999999999E-4</v>
      </c>
      <c r="C35" s="58">
        <f>[1]rawdata!D16</f>
        <v>9.3181500000000001E-4</v>
      </c>
      <c r="D35" s="59">
        <f>[1]rawdata!F16</f>
        <v>3.2551799999999999E-3</v>
      </c>
      <c r="E35" s="58">
        <f>[1]rawdata!H16</f>
        <v>1.5097999999999999E-4</v>
      </c>
      <c r="F35" s="59">
        <f>[1]rawdata!J16</f>
        <v>2.5263800000000002E-4</v>
      </c>
      <c r="G35" s="58">
        <f>[1]rawdata!L16</f>
        <v>1.93625E-4</v>
      </c>
      <c r="H35" s="60">
        <v>42.7</v>
      </c>
      <c r="I35" s="58">
        <f t="shared" si="7"/>
        <v>0.85400000000000009</v>
      </c>
      <c r="J35" s="58">
        <f t="shared" si="8"/>
        <v>2.4259919600000003E-4</v>
      </c>
      <c r="K35" s="58">
        <f t="shared" si="8"/>
        <v>7.9577001000000007E-4</v>
      </c>
      <c r="L35" s="58">
        <f t="shared" si="8"/>
        <v>2.7799237200000003E-3</v>
      </c>
      <c r="M35" s="58">
        <f t="shared" si="8"/>
        <v>1.2893692E-4</v>
      </c>
      <c r="N35" s="58">
        <f t="shared" si="8"/>
        <v>2.1575285200000003E-4</v>
      </c>
      <c r="O35" s="58">
        <f t="shared" si="8"/>
        <v>1.6535575000000002E-4</v>
      </c>
      <c r="P35" s="61">
        <v>0</v>
      </c>
      <c r="Q35" s="62">
        <v>0</v>
      </c>
      <c r="R35" s="63">
        <v>0</v>
      </c>
      <c r="S35" s="61">
        <v>0</v>
      </c>
      <c r="T35" s="63">
        <v>0</v>
      </c>
      <c r="U35" s="63">
        <v>0</v>
      </c>
      <c r="V35" s="63">
        <f>Q35*10000</f>
        <v>0</v>
      </c>
      <c r="W35" s="64">
        <f>K35*$Q$2</f>
        <v>2.9111654275830006</v>
      </c>
    </row>
    <row r="36" spans="1:23" x14ac:dyDescent="0.2">
      <c r="A36" s="21" t="str">
        <f>[1]rawdata!A17</f>
        <v>SynFo68@10.ais</v>
      </c>
      <c r="B36" s="50">
        <f>[1]rawdata!B17</f>
        <v>3.5176899999999999E-4</v>
      </c>
      <c r="C36" s="50">
        <f>[1]rawdata!D17</f>
        <v>2.3737799999999998E-3</v>
      </c>
      <c r="D36" s="51">
        <f>[1]rawdata!F17</f>
        <v>8.7736699999999999E-4</v>
      </c>
      <c r="E36" s="50">
        <f>[1]rawdata!H17</f>
        <v>2.0690500000000001E-5</v>
      </c>
      <c r="F36" s="51">
        <f>[1]rawdata!J17</f>
        <v>2.4334899999999999E-4</v>
      </c>
      <c r="G36" s="50">
        <f>[1]rawdata!L17</f>
        <v>4.2976199999999998E-4</v>
      </c>
      <c r="H36" s="52">
        <v>42.7</v>
      </c>
      <c r="I36" s="50">
        <f t="shared" si="7"/>
        <v>0.85400000000000009</v>
      </c>
      <c r="J36" s="50">
        <f t="shared" si="8"/>
        <v>3.00410726E-4</v>
      </c>
      <c r="K36" s="50">
        <f>C36*$I36-$K$2</f>
        <v>1.1756238013333332E-3</v>
      </c>
      <c r="L36" s="50">
        <f t="shared" si="8"/>
        <v>7.4927141800000009E-4</v>
      </c>
      <c r="M36" s="50">
        <f t="shared" si="8"/>
        <v>1.7669687000000002E-5</v>
      </c>
      <c r="N36" s="50">
        <f t="shared" si="8"/>
        <v>2.0782004600000001E-4</v>
      </c>
      <c r="O36" s="50">
        <f t="shared" si="8"/>
        <v>3.67016748E-4</v>
      </c>
      <c r="P36" s="53"/>
      <c r="Q36" s="54"/>
      <c r="R36" s="55"/>
      <c r="S36" s="55"/>
      <c r="T36" s="55"/>
      <c r="U36" s="55"/>
      <c r="V36" s="55"/>
      <c r="W36" s="52"/>
    </row>
    <row r="37" spans="1:23" x14ac:dyDescent="0.2">
      <c r="A37" s="21" t="str">
        <f>[1]rawdata!A18</f>
        <v>SynFo68@11.ais</v>
      </c>
      <c r="B37" s="50">
        <f>[1]rawdata!B18</f>
        <v>2.655E-4</v>
      </c>
      <c r="C37" s="50">
        <f>[1]rawdata!D18</f>
        <v>2.2923499999999999E-3</v>
      </c>
      <c r="D37" s="51">
        <f>[1]rawdata!F18</f>
        <v>4.5944200000000001E-4</v>
      </c>
      <c r="E37" s="50">
        <f>[1]rawdata!H18</f>
        <v>1.8453100000000001E-5</v>
      </c>
      <c r="F37" s="51">
        <f>[1]rawdata!J18</f>
        <v>2.4807900000000001E-4</v>
      </c>
      <c r="G37" s="50">
        <f>[1]rawdata!L18</f>
        <v>1.1304E-4</v>
      </c>
      <c r="H37" s="52">
        <v>42.7</v>
      </c>
      <c r="I37" s="50">
        <f t="shared" si="7"/>
        <v>0.85400000000000009</v>
      </c>
      <c r="J37" s="50">
        <f t="shared" si="8"/>
        <v>2.2673700000000002E-4</v>
      </c>
      <c r="K37" s="50">
        <f t="shared" ref="K37:K57" si="9">C37*$I37-$K$2</f>
        <v>1.1060825813333335E-3</v>
      </c>
      <c r="L37" s="50">
        <f t="shared" si="8"/>
        <v>3.9236346800000004E-4</v>
      </c>
      <c r="M37" s="50">
        <f t="shared" si="8"/>
        <v>1.5758947400000004E-5</v>
      </c>
      <c r="N37" s="50">
        <f t="shared" si="8"/>
        <v>2.1185946600000004E-4</v>
      </c>
      <c r="O37" s="50">
        <f t="shared" si="8"/>
        <v>9.653616000000001E-5</v>
      </c>
      <c r="P37" s="53"/>
      <c r="Q37" s="54"/>
      <c r="R37" s="55"/>
      <c r="S37" s="53"/>
      <c r="T37" s="55"/>
      <c r="U37" s="55"/>
      <c r="V37" s="55"/>
      <c r="W37" s="52"/>
    </row>
    <row r="38" spans="1:23" x14ac:dyDescent="0.2">
      <c r="A38" s="21" t="str">
        <f>[1]rawdata!A19</f>
        <v>SynFo68@12.ais</v>
      </c>
      <c r="B38" s="50">
        <f>[1]rawdata!B19</f>
        <v>2.6111800000000002E-4</v>
      </c>
      <c r="C38" s="50">
        <f>[1]rawdata!D19</f>
        <v>2.2987200000000002E-3</v>
      </c>
      <c r="D38" s="51">
        <f>[1]rawdata!F19</f>
        <v>1.51939E-3</v>
      </c>
      <c r="E38" s="50">
        <f>[1]rawdata!H19</f>
        <v>2.9722100000000001E-5</v>
      </c>
      <c r="F38" s="51">
        <f>[1]rawdata!J19</f>
        <v>2.34217E-4</v>
      </c>
      <c r="G38" s="50">
        <f>[1]rawdata!L19</f>
        <v>3.8413199999999997E-4</v>
      </c>
      <c r="H38" s="52">
        <v>42.7</v>
      </c>
      <c r="I38" s="50">
        <f t="shared" si="7"/>
        <v>0.85400000000000009</v>
      </c>
      <c r="J38" s="50">
        <f t="shared" si="8"/>
        <v>2.2299477200000005E-4</v>
      </c>
      <c r="K38" s="50">
        <f t="shared" si="9"/>
        <v>1.1115225613333338E-3</v>
      </c>
      <c r="L38" s="50">
        <f t="shared" si="8"/>
        <v>1.2975590600000002E-3</v>
      </c>
      <c r="M38" s="50">
        <f t="shared" si="8"/>
        <v>2.5382673400000003E-5</v>
      </c>
      <c r="N38" s="50">
        <f t="shared" si="8"/>
        <v>2.0002131800000002E-4</v>
      </c>
      <c r="O38" s="50">
        <f t="shared" si="8"/>
        <v>3.2804872800000002E-4</v>
      </c>
      <c r="P38" s="53"/>
      <c r="Q38" s="54"/>
      <c r="R38" s="55"/>
      <c r="S38" s="53"/>
      <c r="T38" s="55"/>
      <c r="U38" s="55"/>
      <c r="V38" s="55"/>
      <c r="W38" s="52"/>
    </row>
    <row r="39" spans="1:23" x14ac:dyDescent="0.2">
      <c r="A39" s="21" t="str">
        <f>[1]rawdata!A20</f>
        <v>KLV-23ol@13.ais</v>
      </c>
      <c r="B39" s="50">
        <f>[1]rawdata!B20</f>
        <v>1.20867E-3</v>
      </c>
      <c r="C39" s="50">
        <f>[1]rawdata!D20</f>
        <v>6.16091E-2</v>
      </c>
      <c r="D39" s="51">
        <f>[1]rawdata!F20</f>
        <v>6.0530500000000001E-2</v>
      </c>
      <c r="E39" s="50">
        <f>[1]rawdata!H20</f>
        <v>1.52371E-2</v>
      </c>
      <c r="F39" s="51">
        <f>[1]rawdata!J20</f>
        <v>3.6602500000000002E-4</v>
      </c>
      <c r="G39" s="50">
        <f>[1]rawdata!L20</f>
        <v>3.4215599999999998E-4</v>
      </c>
      <c r="H39" s="52">
        <v>40</v>
      </c>
      <c r="I39" s="50">
        <f t="shared" si="7"/>
        <v>0.8</v>
      </c>
      <c r="J39" s="50">
        <f t="shared" si="8"/>
        <v>9.6693600000000005E-4</v>
      </c>
      <c r="K39" s="50">
        <f t="shared" si="9"/>
        <v>4.8435695681333338E-2</v>
      </c>
      <c r="L39" s="50">
        <f t="shared" si="8"/>
        <v>4.8424400000000006E-2</v>
      </c>
      <c r="M39" s="50">
        <f t="shared" si="8"/>
        <v>1.2189680000000001E-2</v>
      </c>
      <c r="N39" s="50">
        <f t="shared" si="8"/>
        <v>2.9282000000000001E-4</v>
      </c>
      <c r="O39" s="50">
        <f t="shared" si="8"/>
        <v>2.7372479999999999E-4</v>
      </c>
      <c r="P39" s="53"/>
      <c r="Q39" s="53">
        <v>1.2E-2</v>
      </c>
      <c r="R39" s="55"/>
      <c r="S39" s="53"/>
      <c r="T39" s="55"/>
      <c r="U39" s="55"/>
      <c r="V39" s="55">
        <f t="shared" ref="V39:V50" si="10">Q39*10000</f>
        <v>120</v>
      </c>
      <c r="W39" s="52"/>
    </row>
    <row r="40" spans="1:23" x14ac:dyDescent="0.2">
      <c r="A40" s="21" t="str">
        <f>[1]rawdata!A21</f>
        <v>KLV-23ol@14.ais</v>
      </c>
      <c r="B40" s="50">
        <f>[1]rawdata!B21</f>
        <v>1.1826300000000001E-3</v>
      </c>
      <c r="C40" s="50">
        <f>[1]rawdata!D21</f>
        <v>4.6898099999999998E-2</v>
      </c>
      <c r="D40" s="51">
        <f>[1]rawdata!F21</f>
        <v>5.3711000000000002E-2</v>
      </c>
      <c r="E40" s="50">
        <f>[1]rawdata!H21</f>
        <v>1.47411E-2</v>
      </c>
      <c r="F40" s="51">
        <f>[1]rawdata!J21</f>
        <v>3.6916899999999998E-4</v>
      </c>
      <c r="G40" s="50">
        <f>[1]rawdata!L21</f>
        <v>3.3610299999999998E-4</v>
      </c>
      <c r="H40" s="52">
        <v>40</v>
      </c>
      <c r="I40" s="50">
        <f t="shared" si="7"/>
        <v>0.8</v>
      </c>
      <c r="J40" s="50">
        <f t="shared" si="8"/>
        <v>9.4610400000000013E-4</v>
      </c>
      <c r="K40" s="50">
        <f t="shared" si="9"/>
        <v>3.6666895681333335E-2</v>
      </c>
      <c r="L40" s="50">
        <f t="shared" si="8"/>
        <v>4.2968800000000001E-2</v>
      </c>
      <c r="M40" s="50">
        <f t="shared" si="8"/>
        <v>1.179288E-2</v>
      </c>
      <c r="N40" s="50">
        <f t="shared" si="8"/>
        <v>2.9533519999999999E-4</v>
      </c>
      <c r="O40" s="50">
        <f t="shared" si="8"/>
        <v>2.6888239999999999E-4</v>
      </c>
      <c r="P40" s="53"/>
      <c r="Q40" s="53">
        <v>1.2E-2</v>
      </c>
      <c r="R40" s="55"/>
      <c r="S40" s="53"/>
      <c r="T40" s="55"/>
      <c r="U40" s="55"/>
      <c r="V40" s="55">
        <f t="shared" si="10"/>
        <v>120</v>
      </c>
      <c r="W40" s="52"/>
    </row>
    <row r="41" spans="1:23" x14ac:dyDescent="0.2">
      <c r="A41" s="21" t="str">
        <f>[1]rawdata!A22</f>
        <v>KLV-23ol@15.ais</v>
      </c>
      <c r="B41" s="50">
        <f>[1]rawdata!B22</f>
        <v>1.8202100000000001E-3</v>
      </c>
      <c r="C41" s="50">
        <f>[1]rawdata!D22</f>
        <v>4.8118300000000003E-2</v>
      </c>
      <c r="D41" s="51">
        <f>[1]rawdata!F22</f>
        <v>6.2637999999999999E-2</v>
      </c>
      <c r="E41" s="50">
        <f>[1]rawdata!H22</f>
        <v>1.4762000000000001E-2</v>
      </c>
      <c r="F41" s="51">
        <f>[1]rawdata!J22</f>
        <v>3.87804E-4</v>
      </c>
      <c r="G41" s="50">
        <f>[1]rawdata!L22</f>
        <v>2.4184400000000001E-4</v>
      </c>
      <c r="H41" s="52">
        <v>40</v>
      </c>
      <c r="I41" s="50">
        <f t="shared" si="7"/>
        <v>0.8</v>
      </c>
      <c r="J41" s="50">
        <f t="shared" si="8"/>
        <v>1.4561680000000001E-3</v>
      </c>
      <c r="K41" s="50">
        <f t="shared" si="9"/>
        <v>3.7643055681333339E-2</v>
      </c>
      <c r="L41" s="50">
        <f t="shared" si="8"/>
        <v>5.0110399999999999E-2</v>
      </c>
      <c r="M41" s="50">
        <f t="shared" si="8"/>
        <v>1.1809600000000002E-2</v>
      </c>
      <c r="N41" s="50">
        <f t="shared" si="8"/>
        <v>3.1024320000000005E-4</v>
      </c>
      <c r="O41" s="50">
        <f t="shared" si="8"/>
        <v>1.9347520000000001E-4</v>
      </c>
      <c r="P41" s="53"/>
      <c r="Q41" s="53">
        <v>1.2E-2</v>
      </c>
      <c r="R41" s="55"/>
      <c r="S41" s="53"/>
      <c r="T41" s="55"/>
      <c r="U41" s="55"/>
      <c r="V41" s="55">
        <f t="shared" si="10"/>
        <v>120</v>
      </c>
      <c r="W41" s="52"/>
    </row>
    <row r="42" spans="1:23" x14ac:dyDescent="0.2">
      <c r="A42" s="21" t="str">
        <f>[1]rawdata!A23</f>
        <v>GRR1012ol@16.ais</v>
      </c>
      <c r="B42" s="50">
        <f>[1]rawdata!B23</f>
        <v>5.3043000000000003E-4</v>
      </c>
      <c r="C42" s="50">
        <f>[1]rawdata!D23</f>
        <v>4.4844000000000002E-2</v>
      </c>
      <c r="D42" s="51">
        <f>[1]rawdata!F23</f>
        <v>0.21145</v>
      </c>
      <c r="E42" s="50">
        <f>[1]rawdata!H23</f>
        <v>1.0829099999999999E-2</v>
      </c>
      <c r="F42" s="51">
        <f>[1]rawdata!J23</f>
        <v>2.6748800000000002E-4</v>
      </c>
      <c r="G42" s="50">
        <f>[1]rawdata!L23</f>
        <v>1.77789E-4</v>
      </c>
      <c r="H42" s="52">
        <v>40</v>
      </c>
      <c r="I42" s="50">
        <f t="shared" si="7"/>
        <v>0.8</v>
      </c>
      <c r="J42" s="50">
        <f t="shared" si="8"/>
        <v>4.2434400000000006E-4</v>
      </c>
      <c r="K42" s="50">
        <f t="shared" si="9"/>
        <v>3.5023615681333338E-2</v>
      </c>
      <c r="L42" s="50">
        <f t="shared" si="8"/>
        <v>0.16916</v>
      </c>
      <c r="M42" s="50">
        <f t="shared" si="8"/>
        <v>8.6632800000000006E-3</v>
      </c>
      <c r="N42" s="50">
        <f t="shared" si="8"/>
        <v>2.1399040000000003E-4</v>
      </c>
      <c r="O42" s="50">
        <f t="shared" si="8"/>
        <v>1.422312E-4</v>
      </c>
      <c r="P42" s="53"/>
      <c r="Q42" s="53">
        <v>2.1999999999999999E-2</v>
      </c>
      <c r="R42" s="55"/>
      <c r="S42" s="53"/>
      <c r="T42" s="55"/>
      <c r="U42" s="55"/>
      <c r="V42" s="55">
        <f t="shared" si="10"/>
        <v>220</v>
      </c>
      <c r="W42" s="52"/>
    </row>
    <row r="43" spans="1:23" x14ac:dyDescent="0.2">
      <c r="A43" s="21" t="str">
        <f>[1]rawdata!A24</f>
        <v>GRR1012ol@17.ais</v>
      </c>
      <c r="B43" s="50">
        <f>[1]rawdata!B24</f>
        <v>4.6406099999999999E-4</v>
      </c>
      <c r="C43" s="50">
        <f>[1]rawdata!D24</f>
        <v>4.3415000000000002E-2</v>
      </c>
      <c r="D43" s="51">
        <f>[1]rawdata!F24</f>
        <v>0.2087</v>
      </c>
      <c r="E43" s="50">
        <f>[1]rawdata!H24</f>
        <v>1.1139100000000001E-2</v>
      </c>
      <c r="F43" s="51">
        <f>[1]rawdata!J24</f>
        <v>2.6182899999999999E-4</v>
      </c>
      <c r="G43" s="50">
        <f>[1]rawdata!L24</f>
        <v>1.59946E-4</v>
      </c>
      <c r="H43" s="52">
        <v>40</v>
      </c>
      <c r="I43" s="50">
        <f t="shared" si="7"/>
        <v>0.8</v>
      </c>
      <c r="J43" s="50">
        <f t="shared" si="8"/>
        <v>3.7124880000000002E-4</v>
      </c>
      <c r="K43" s="50">
        <f t="shared" si="9"/>
        <v>3.3880415681333341E-2</v>
      </c>
      <c r="L43" s="50">
        <f t="shared" si="8"/>
        <v>0.16696</v>
      </c>
      <c r="M43" s="50">
        <f t="shared" si="8"/>
        <v>8.9112800000000006E-3</v>
      </c>
      <c r="N43" s="50">
        <f t="shared" si="8"/>
        <v>2.094632E-4</v>
      </c>
      <c r="O43" s="50">
        <f t="shared" si="8"/>
        <v>1.2795680000000001E-4</v>
      </c>
      <c r="P43" s="53"/>
      <c r="Q43" s="53">
        <v>2.1999999999999999E-2</v>
      </c>
      <c r="R43" s="55"/>
      <c r="S43" s="55"/>
      <c r="T43" s="55"/>
      <c r="U43" s="55"/>
      <c r="V43" s="55">
        <f t="shared" si="10"/>
        <v>220</v>
      </c>
      <c r="W43" s="52"/>
    </row>
    <row r="44" spans="1:23" x14ac:dyDescent="0.2">
      <c r="A44" s="21" t="str">
        <f>[1]rawdata!A25</f>
        <v>GRR1012ol@18.ais</v>
      </c>
      <c r="B44" s="50">
        <f>[1]rawdata!B25</f>
        <v>4.21032E-4</v>
      </c>
      <c r="C44" s="50">
        <f>[1]rawdata!D25</f>
        <v>4.5675199999999999E-2</v>
      </c>
      <c r="D44" s="51">
        <f>[1]rawdata!F25</f>
        <v>0.21415000000000001</v>
      </c>
      <c r="E44" s="50">
        <f>[1]rawdata!H25</f>
        <v>1.0844400000000001E-2</v>
      </c>
      <c r="F44" s="51">
        <f>[1]rawdata!J25</f>
        <v>2.3728599999999999E-4</v>
      </c>
      <c r="G44" s="50">
        <f>[1]rawdata!L25</f>
        <v>1.7270600000000001E-4</v>
      </c>
      <c r="H44" s="52">
        <v>40</v>
      </c>
      <c r="I44" s="50">
        <f t="shared" si="7"/>
        <v>0.8</v>
      </c>
      <c r="J44" s="50">
        <f t="shared" si="8"/>
        <v>3.368256E-4</v>
      </c>
      <c r="K44" s="50">
        <f t="shared" si="9"/>
        <v>3.5688575681333337E-2</v>
      </c>
      <c r="L44" s="50">
        <f t="shared" si="8"/>
        <v>0.17132000000000003</v>
      </c>
      <c r="M44" s="50">
        <f t="shared" si="8"/>
        <v>8.6755200000000008E-3</v>
      </c>
      <c r="N44" s="50">
        <f t="shared" si="8"/>
        <v>1.8982880000000001E-4</v>
      </c>
      <c r="O44" s="50">
        <f t="shared" si="8"/>
        <v>1.381648E-4</v>
      </c>
      <c r="P44" s="53"/>
      <c r="Q44" s="53">
        <v>2.1999999999999999E-2</v>
      </c>
      <c r="R44" s="55"/>
      <c r="S44" s="55"/>
      <c r="T44" s="55"/>
      <c r="U44" s="55"/>
      <c r="V44" s="55">
        <f t="shared" si="10"/>
        <v>220</v>
      </c>
      <c r="W44" s="52"/>
    </row>
    <row r="45" spans="1:23" x14ac:dyDescent="0.2">
      <c r="A45" s="21" t="str">
        <f>[1]rawdata!A26</f>
        <v>ROM177@19.ais</v>
      </c>
      <c r="B45" s="50">
        <f>[1]rawdata!B26</f>
        <v>4.2979299999999998E-4</v>
      </c>
      <c r="C45" s="50">
        <f>[1]rawdata!D26</f>
        <v>3.76219E-2</v>
      </c>
      <c r="D45" s="51">
        <f>[1]rawdata!F26</f>
        <v>0.3906</v>
      </c>
      <c r="E45" s="50">
        <f>[1]rawdata!H26</f>
        <v>2.2836200000000001E-2</v>
      </c>
      <c r="F45" s="51">
        <f>[1]rawdata!J26</f>
        <v>2.7881299999999999E-4</v>
      </c>
      <c r="G45" s="50">
        <f>[1]rawdata!L26</f>
        <v>2.0853700000000001E-4</v>
      </c>
      <c r="H45" s="52">
        <v>38.869999999999997</v>
      </c>
      <c r="I45" s="50">
        <f t="shared" si="7"/>
        <v>0.77739999999999998</v>
      </c>
      <c r="J45" s="50">
        <f t="shared" si="8"/>
        <v>3.3412107819999996E-4</v>
      </c>
      <c r="K45" s="50">
        <f t="shared" si="9"/>
        <v>2.8395680741333335E-2</v>
      </c>
      <c r="L45" s="50">
        <f t="shared" si="8"/>
        <v>0.30365243999999997</v>
      </c>
      <c r="M45" s="50">
        <f t="shared" si="8"/>
        <v>1.7752861880000002E-2</v>
      </c>
      <c r="N45" s="50">
        <f t="shared" si="8"/>
        <v>2.167492262E-4</v>
      </c>
      <c r="O45" s="50">
        <f t="shared" si="8"/>
        <v>1.6211666380000001E-4</v>
      </c>
      <c r="P45" s="53"/>
      <c r="Q45" s="53">
        <v>1.14E-2</v>
      </c>
      <c r="R45" s="55"/>
      <c r="S45" s="55"/>
      <c r="T45" s="55"/>
      <c r="U45" s="55"/>
      <c r="V45" s="55">
        <f t="shared" si="10"/>
        <v>114</v>
      </c>
      <c r="W45" s="52"/>
    </row>
    <row r="46" spans="1:23" x14ac:dyDescent="0.2">
      <c r="A46" s="21" t="str">
        <f>[1]rawdata!A27</f>
        <v>ROM177@20.ais</v>
      </c>
      <c r="B46" s="50">
        <f>[1]rawdata!B27</f>
        <v>4.3412000000000002E-4</v>
      </c>
      <c r="C46" s="50">
        <f>[1]rawdata!D27</f>
        <v>3.5070299999999999E-2</v>
      </c>
      <c r="D46" s="51">
        <f>[1]rawdata!F27</f>
        <v>0.39237</v>
      </c>
      <c r="E46" s="50">
        <f>[1]rawdata!H27</f>
        <v>2.34386E-2</v>
      </c>
      <c r="F46" s="51">
        <f>[1]rawdata!J27</f>
        <v>2.1427300000000001E-4</v>
      </c>
      <c r="G46" s="50">
        <f>[1]rawdata!L27</f>
        <v>1.17353E-4</v>
      </c>
      <c r="H46" s="52">
        <v>38.869999999999997</v>
      </c>
      <c r="I46" s="50">
        <f t="shared" si="7"/>
        <v>0.77739999999999998</v>
      </c>
      <c r="J46" s="50">
        <f t="shared" si="8"/>
        <v>3.3748488800000001E-4</v>
      </c>
      <c r="K46" s="50">
        <f t="shared" si="9"/>
        <v>2.6412066901333332E-2</v>
      </c>
      <c r="L46" s="50">
        <f t="shared" si="8"/>
        <v>0.30502843800000001</v>
      </c>
      <c r="M46" s="50">
        <f t="shared" si="8"/>
        <v>1.8221167640000001E-2</v>
      </c>
      <c r="N46" s="50">
        <f t="shared" si="8"/>
        <v>1.665758302E-4</v>
      </c>
      <c r="O46" s="50">
        <f t="shared" si="8"/>
        <v>9.1230222199999996E-5</v>
      </c>
      <c r="P46" s="53"/>
      <c r="Q46" s="53">
        <v>1.14E-2</v>
      </c>
      <c r="R46" s="53"/>
      <c r="S46" s="53"/>
      <c r="T46" s="53"/>
      <c r="U46" s="53"/>
      <c r="V46" s="55">
        <f t="shared" si="10"/>
        <v>114</v>
      </c>
    </row>
    <row r="47" spans="1:23" x14ac:dyDescent="0.2">
      <c r="A47" s="21" t="str">
        <f>[1]rawdata!A28</f>
        <v>ROM177@21.ais</v>
      </c>
      <c r="B47" s="50">
        <f>[1]rawdata!B28</f>
        <v>4.08155E-4</v>
      </c>
      <c r="C47" s="50">
        <f>[1]rawdata!D28</f>
        <v>3.5344500000000001E-2</v>
      </c>
      <c r="D47" s="51">
        <f>[1]rawdata!F28</f>
        <v>0.39915</v>
      </c>
      <c r="E47" s="50">
        <f>[1]rawdata!H28</f>
        <v>2.4795399999999999E-2</v>
      </c>
      <c r="F47" s="51">
        <f>[1]rawdata!J28</f>
        <v>2.6252600000000001E-4</v>
      </c>
      <c r="G47" s="50">
        <f>[1]rawdata!L28</f>
        <v>1.3133E-4</v>
      </c>
      <c r="H47" s="52">
        <v>38.869999999999997</v>
      </c>
      <c r="I47" s="50">
        <f t="shared" si="7"/>
        <v>0.77739999999999998</v>
      </c>
      <c r="J47" s="50">
        <f t="shared" si="8"/>
        <v>3.1729969699999998E-4</v>
      </c>
      <c r="K47" s="50">
        <f t="shared" si="9"/>
        <v>2.6625229981333334E-2</v>
      </c>
      <c r="L47" s="50">
        <f t="shared" si="8"/>
        <v>0.31029920999999999</v>
      </c>
      <c r="M47" s="50">
        <f t="shared" si="8"/>
        <v>1.927594396E-2</v>
      </c>
      <c r="N47" s="50">
        <f t="shared" si="8"/>
        <v>2.0408771240000001E-4</v>
      </c>
      <c r="O47" s="50">
        <f t="shared" si="8"/>
        <v>1.0209594200000001E-4</v>
      </c>
      <c r="P47" s="53"/>
      <c r="Q47" s="53">
        <v>1.14E-2</v>
      </c>
      <c r="R47" s="53"/>
      <c r="S47" s="53"/>
      <c r="T47" s="53"/>
      <c r="U47" s="53"/>
      <c r="V47" s="55">
        <f t="shared" si="10"/>
        <v>114</v>
      </c>
    </row>
    <row r="48" spans="1:23" x14ac:dyDescent="0.2">
      <c r="A48" s="21" t="str">
        <f>[1]rawdata!A29</f>
        <v>ROM250-13ol@22.ais</v>
      </c>
      <c r="B48" s="50">
        <f>[1]rawdata!B29</f>
        <v>5.2039999999999996E-4</v>
      </c>
      <c r="C48" s="50">
        <f>[1]rawdata!D29</f>
        <v>6.0055299999999999E-2</v>
      </c>
      <c r="D48" s="51">
        <f>[1]rawdata!F29</f>
        <v>0.54359999999999997</v>
      </c>
      <c r="E48" s="50">
        <f>[1]rawdata!H29</f>
        <v>2.86983E-2</v>
      </c>
      <c r="F48" s="51">
        <f>[1]rawdata!J29</f>
        <v>2.3090299999999999E-4</v>
      </c>
      <c r="G48" s="50">
        <f>[1]rawdata!L29</f>
        <v>1.62523E-4</v>
      </c>
      <c r="H48" s="52">
        <v>38.61</v>
      </c>
      <c r="I48" s="50">
        <f t="shared" si="7"/>
        <v>0.7722</v>
      </c>
      <c r="J48" s="50">
        <f t="shared" si="8"/>
        <v>4.0185287999999997E-4</v>
      </c>
      <c r="K48" s="50">
        <f t="shared" si="9"/>
        <v>4.5523118341333331E-2</v>
      </c>
      <c r="L48" s="50">
        <f t="shared" si="8"/>
        <v>0.41976791999999996</v>
      </c>
      <c r="M48" s="50">
        <f t="shared" si="8"/>
        <v>2.2160827259999998E-2</v>
      </c>
      <c r="N48" s="50">
        <f t="shared" si="8"/>
        <v>1.783032966E-4</v>
      </c>
      <c r="O48" s="50">
        <f t="shared" si="8"/>
        <v>1.2550026060000001E-4</v>
      </c>
      <c r="P48" s="53"/>
      <c r="Q48" s="53">
        <v>2.4299999999999999E-2</v>
      </c>
      <c r="R48" s="53"/>
      <c r="S48" s="53"/>
      <c r="T48" s="53"/>
      <c r="U48" s="53"/>
      <c r="V48" s="55">
        <f t="shared" si="10"/>
        <v>243</v>
      </c>
    </row>
    <row r="49" spans="1:23" x14ac:dyDescent="0.2">
      <c r="A49" s="21" t="str">
        <f>[1]rawdata!A30</f>
        <v>ROM250-13ol@23.ais</v>
      </c>
      <c r="B49" s="50">
        <f>[1]rawdata!B30</f>
        <v>5.3870700000000003E-4</v>
      </c>
      <c r="C49" s="50">
        <f>[1]rawdata!D30</f>
        <v>5.4178299999999999E-2</v>
      </c>
      <c r="D49" s="51">
        <f>[1]rawdata!F30</f>
        <v>0.45945999999999998</v>
      </c>
      <c r="E49" s="50">
        <f>[1]rawdata!H30</f>
        <v>2.84628E-2</v>
      </c>
      <c r="F49" s="51">
        <f>[1]rawdata!J30</f>
        <v>2.9539600000000002E-4</v>
      </c>
      <c r="G49" s="50">
        <f>[1]rawdata!L30</f>
        <v>1.38283E-4</v>
      </c>
      <c r="H49" s="52">
        <v>38.61</v>
      </c>
      <c r="I49" s="50">
        <f t="shared" si="7"/>
        <v>0.7722</v>
      </c>
      <c r="J49" s="50">
        <f t="shared" si="8"/>
        <v>4.1598954540000003E-4</v>
      </c>
      <c r="K49" s="50">
        <f t="shared" si="9"/>
        <v>4.0984898941333336E-2</v>
      </c>
      <c r="L49" s="50">
        <f t="shared" si="8"/>
        <v>0.35479501199999997</v>
      </c>
      <c r="M49" s="50">
        <f t="shared" si="8"/>
        <v>2.1978974160000001E-2</v>
      </c>
      <c r="N49" s="50">
        <f t="shared" si="8"/>
        <v>2.2810479120000002E-4</v>
      </c>
      <c r="O49" s="50">
        <f t="shared" si="8"/>
        <v>1.067821326E-4</v>
      </c>
      <c r="P49" s="53"/>
      <c r="Q49" s="53">
        <v>2.4299999999999999E-2</v>
      </c>
      <c r="R49" s="53"/>
      <c r="S49" s="53"/>
      <c r="T49" s="53"/>
      <c r="U49" s="53"/>
      <c r="V49" s="55">
        <f t="shared" si="10"/>
        <v>243</v>
      </c>
    </row>
    <row r="50" spans="1:23" x14ac:dyDescent="0.2">
      <c r="A50" s="21" t="str">
        <f>[1]rawdata!A31</f>
        <v>ROM250-13ol@24.ais</v>
      </c>
      <c r="B50" s="50">
        <f>[1]rawdata!B31</f>
        <v>4.49319E-4</v>
      </c>
      <c r="C50" s="50">
        <f>[1]rawdata!D31</f>
        <v>9.4090599999999996E-2</v>
      </c>
      <c r="D50" s="51">
        <f>[1]rawdata!F31</f>
        <v>0.45149</v>
      </c>
      <c r="E50" s="50">
        <f>[1]rawdata!H31</f>
        <v>2.0185700000000001E-2</v>
      </c>
      <c r="F50" s="51">
        <f>[1]rawdata!J31</f>
        <v>2.6824900000000003E-4</v>
      </c>
      <c r="G50" s="50">
        <f>[1]rawdata!L31</f>
        <v>1.4461899999999999E-4</v>
      </c>
      <c r="H50" s="52">
        <v>38.61</v>
      </c>
      <c r="I50" s="50">
        <f t="shared" si="7"/>
        <v>0.7722</v>
      </c>
      <c r="J50" s="50">
        <f t="shared" si="8"/>
        <v>3.4696413180000001E-4</v>
      </c>
      <c r="K50" s="50">
        <f t="shared" si="9"/>
        <v>7.1805177001333334E-2</v>
      </c>
      <c r="L50" s="50">
        <f t="shared" si="8"/>
        <v>0.34864057799999998</v>
      </c>
      <c r="M50" s="50">
        <f t="shared" si="8"/>
        <v>1.5587397540000001E-2</v>
      </c>
      <c r="N50" s="50">
        <f t="shared" si="8"/>
        <v>2.0714187780000002E-4</v>
      </c>
      <c r="O50" s="50">
        <f t="shared" si="8"/>
        <v>1.116747918E-4</v>
      </c>
      <c r="P50" s="53"/>
      <c r="Q50" s="53">
        <v>2.4299999999999999E-2</v>
      </c>
      <c r="R50" s="53"/>
      <c r="S50" s="53"/>
      <c r="T50" s="53"/>
      <c r="U50" s="53"/>
      <c r="V50" s="55">
        <f t="shared" si="10"/>
        <v>243</v>
      </c>
    </row>
    <row r="51" spans="1:23" x14ac:dyDescent="0.2">
      <c r="A51" s="21" t="str">
        <f>[1]rawdata!A32</f>
        <v>suprasil@25.ais</v>
      </c>
      <c r="B51" s="50">
        <f>[1]rawdata!B32</f>
        <v>5.2101200000000002E-5</v>
      </c>
      <c r="C51" s="50">
        <f>[1]rawdata!D32</f>
        <v>8.54183E-4</v>
      </c>
      <c r="D51" s="51">
        <f>[1]rawdata!F32</f>
        <v>3.74862E-4</v>
      </c>
      <c r="E51" s="50">
        <f>[1]rawdata!H32</f>
        <v>0</v>
      </c>
      <c r="F51" s="51">
        <f>[1]rawdata!J32</f>
        <v>1.56367E-4</v>
      </c>
      <c r="G51" s="50">
        <f>[1]rawdata!L32</f>
        <v>1.8128500000000001</v>
      </c>
      <c r="H51" s="52">
        <v>100</v>
      </c>
      <c r="I51" s="50">
        <f t="shared" si="7"/>
        <v>2</v>
      </c>
      <c r="J51" s="50">
        <f t="shared" si="8"/>
        <v>1.042024E-4</v>
      </c>
      <c r="K51" s="50">
        <f t="shared" si="9"/>
        <v>8.5678168133333332E-4</v>
      </c>
      <c r="L51" s="50">
        <f t="shared" si="8"/>
        <v>7.4972400000000001E-4</v>
      </c>
      <c r="M51" s="50">
        <f t="shared" si="8"/>
        <v>0</v>
      </c>
      <c r="N51" s="50">
        <f t="shared" si="8"/>
        <v>3.12734E-4</v>
      </c>
      <c r="O51" s="50">
        <f t="shared" si="8"/>
        <v>3.6257000000000001</v>
      </c>
      <c r="P51" s="53"/>
      <c r="Q51" s="53">
        <v>1.4999999999999999E-4</v>
      </c>
      <c r="R51" s="53"/>
      <c r="S51" s="53"/>
      <c r="T51" s="53"/>
      <c r="U51" s="53"/>
      <c r="V51" s="55"/>
      <c r="W51" s="23">
        <f>10000*K51*$Q$5</f>
        <v>2.7374174718600002</v>
      </c>
    </row>
    <row r="52" spans="1:23" x14ac:dyDescent="0.2">
      <c r="A52" s="21" t="str">
        <f>[1]rawdata!A33</f>
        <v>suprasil@26.ais</v>
      </c>
      <c r="B52" s="50">
        <f>[1]rawdata!B33</f>
        <v>1.33373E-4</v>
      </c>
      <c r="C52" s="50">
        <f>[1]rawdata!D33</f>
        <v>9.5699999999999995E-4</v>
      </c>
      <c r="D52" s="51">
        <f>[1]rawdata!F33</f>
        <v>1.93571E-3</v>
      </c>
      <c r="E52" s="50">
        <f>[1]rawdata!H33</f>
        <v>1.3086000000000001E-6</v>
      </c>
      <c r="F52" s="51">
        <f>[1]rawdata!J33</f>
        <v>1.3190399999999999E-4</v>
      </c>
      <c r="G52" s="50">
        <f>[1]rawdata!L33</f>
        <v>1.7304900000000001</v>
      </c>
      <c r="H52" s="52">
        <v>100</v>
      </c>
      <c r="I52" s="50">
        <f t="shared" si="7"/>
        <v>2</v>
      </c>
      <c r="J52" s="50">
        <f t="shared" si="8"/>
        <v>2.66746E-4</v>
      </c>
      <c r="K52" s="50">
        <f t="shared" si="9"/>
        <v>1.0624156813333332E-3</v>
      </c>
      <c r="L52" s="50">
        <f t="shared" si="8"/>
        <v>3.87142E-3</v>
      </c>
      <c r="M52" s="50">
        <f t="shared" si="8"/>
        <v>2.6172000000000001E-6</v>
      </c>
      <c r="N52" s="50">
        <f t="shared" si="8"/>
        <v>2.6380799999999998E-4</v>
      </c>
      <c r="O52" s="50">
        <f t="shared" si="8"/>
        <v>3.4609800000000002</v>
      </c>
      <c r="P52" s="53"/>
      <c r="Q52" s="53">
        <v>1.4999999999999999E-4</v>
      </c>
      <c r="R52" s="53"/>
      <c r="S52" s="53"/>
      <c r="T52" s="53"/>
      <c r="U52" s="53"/>
      <c r="V52" s="55"/>
      <c r="W52" s="23">
        <f t="shared" ref="W52:W53" si="11">10000*K52*$Q$5</f>
        <v>3.3944181018599999</v>
      </c>
    </row>
    <row r="53" spans="1:23" x14ac:dyDescent="0.2">
      <c r="A53" s="21" t="str">
        <f>[1]rawdata!A34</f>
        <v>suprasil@27.ais</v>
      </c>
      <c r="B53" s="50">
        <f>[1]rawdata!B34</f>
        <v>5.4020600000000002E-5</v>
      </c>
      <c r="C53" s="50">
        <f>[1]rawdata!D34</f>
        <v>1.0311700000000001E-3</v>
      </c>
      <c r="D53" s="51">
        <f>[1]rawdata!F34</f>
        <v>3.7426199999999999E-4</v>
      </c>
      <c r="E53" s="50">
        <f>[1]rawdata!H34</f>
        <v>0</v>
      </c>
      <c r="F53" s="51">
        <f>[1]rawdata!J34</f>
        <v>1.59304E-4</v>
      </c>
      <c r="G53" s="50">
        <f>[1]rawdata!L34</f>
        <v>1.8551899999999999</v>
      </c>
      <c r="H53" s="52">
        <v>100</v>
      </c>
      <c r="I53" s="50">
        <f t="shared" si="7"/>
        <v>2</v>
      </c>
      <c r="J53" s="50">
        <f t="shared" si="8"/>
        <v>1.080412E-4</v>
      </c>
      <c r="K53" s="50">
        <f t="shared" si="9"/>
        <v>1.2107556813333335E-3</v>
      </c>
      <c r="L53" s="50">
        <f t="shared" si="8"/>
        <v>7.4852399999999998E-4</v>
      </c>
      <c r="M53" s="50">
        <f t="shared" si="8"/>
        <v>0</v>
      </c>
      <c r="N53" s="50">
        <f t="shared" si="8"/>
        <v>3.1860800000000001E-4</v>
      </c>
      <c r="O53" s="50">
        <f t="shared" si="8"/>
        <v>3.7103799999999998</v>
      </c>
      <c r="P53" s="53"/>
      <c r="Q53" s="53">
        <v>1.4999999999999999E-4</v>
      </c>
      <c r="R53" s="53"/>
      <c r="S53" s="53"/>
      <c r="T53" s="53"/>
      <c r="U53" s="53"/>
      <c r="V53" s="55"/>
      <c r="W53" s="23">
        <f t="shared" si="11"/>
        <v>3.868364401860001</v>
      </c>
    </row>
    <row r="54" spans="1:23" x14ac:dyDescent="0.2">
      <c r="A54" s="56" t="s">
        <v>163</v>
      </c>
      <c r="B54" s="50"/>
      <c r="C54" s="50"/>
      <c r="D54" s="51"/>
      <c r="E54" s="50"/>
      <c r="F54" s="51"/>
      <c r="G54" s="50"/>
      <c r="H54" s="52"/>
      <c r="I54" s="50"/>
      <c r="J54" s="50"/>
      <c r="K54" s="50"/>
      <c r="L54" s="50"/>
      <c r="M54" s="50"/>
      <c r="N54" s="50"/>
      <c r="O54" s="50"/>
      <c r="P54" s="53"/>
      <c r="Q54" s="53"/>
      <c r="R54" s="53"/>
      <c r="S54" s="53"/>
      <c r="T54" s="53"/>
      <c r="U54" s="53"/>
      <c r="V54" s="55"/>
    </row>
    <row r="55" spans="1:23" x14ac:dyDescent="0.2">
      <c r="A55" s="21" t="str">
        <f>[1]rawdata!A46</f>
        <v>CM58ol@39.ais</v>
      </c>
      <c r="B55" s="50">
        <f>[1]rawdata!B46</f>
        <v>7.3946899999999995E-5</v>
      </c>
      <c r="C55" s="50">
        <f>[1]rawdata!D46</f>
        <v>6.46139E-3</v>
      </c>
      <c r="D55" s="51">
        <f>[1]rawdata!F46</f>
        <v>1.9958699999999999E-2</v>
      </c>
      <c r="E55" s="50">
        <f>[1]rawdata!H46</f>
        <v>6.6423199999999995E-4</v>
      </c>
      <c r="F55" s="51">
        <f>[1]rawdata!J46</f>
        <v>1.5355999999999999E-4</v>
      </c>
      <c r="G55" s="50">
        <f>[1]rawdata!L46</f>
        <v>9.8053699999999999E-5</v>
      </c>
      <c r="H55" s="23">
        <v>40</v>
      </c>
      <c r="I55" s="50">
        <f>H55/50</f>
        <v>0.8</v>
      </c>
      <c r="J55" s="50">
        <f t="shared" ref="J55:O57" si="12">B55*$I55</f>
        <v>5.9157519999999999E-5</v>
      </c>
      <c r="K55" s="50">
        <f t="shared" si="9"/>
        <v>4.3175276813333333E-3</v>
      </c>
      <c r="L55" s="50">
        <f t="shared" si="12"/>
        <v>1.5966959999999999E-2</v>
      </c>
      <c r="M55" s="50">
        <f t="shared" si="12"/>
        <v>5.3138559999999998E-4</v>
      </c>
      <c r="N55" s="50">
        <f t="shared" si="12"/>
        <v>1.22848E-4</v>
      </c>
      <c r="O55" s="50">
        <f t="shared" si="12"/>
        <v>7.8442960000000005E-5</v>
      </c>
      <c r="P55" s="53"/>
      <c r="Q55" s="53">
        <v>2.2000000000000001E-3</v>
      </c>
      <c r="R55" s="53"/>
      <c r="S55" s="53"/>
      <c r="T55" s="53"/>
      <c r="U55" s="53"/>
      <c r="V55" s="55">
        <f>Q55*10000</f>
        <v>22</v>
      </c>
    </row>
    <row r="56" spans="1:23" x14ac:dyDescent="0.2">
      <c r="A56" s="21" t="str">
        <f>[1]rawdata!A47</f>
        <v>CM58ol@40.ais</v>
      </c>
      <c r="B56" s="50">
        <f>[1]rawdata!B47</f>
        <v>5.7760399999999997E-5</v>
      </c>
      <c r="C56" s="50">
        <f>[1]rawdata!D47</f>
        <v>6.1694799999999998E-3</v>
      </c>
      <c r="D56" s="51">
        <f>[1]rawdata!F47</f>
        <v>1.9678399999999999E-2</v>
      </c>
      <c r="E56" s="50">
        <f>[1]rawdata!H47</f>
        <v>7.1125699999999997E-4</v>
      </c>
      <c r="F56" s="51">
        <f>[1]rawdata!J47</f>
        <v>1.9086799999999999E-4</v>
      </c>
      <c r="G56" s="50">
        <f>[1]rawdata!L47</f>
        <v>1.14066E-4</v>
      </c>
      <c r="H56" s="23">
        <v>40</v>
      </c>
      <c r="I56" s="50">
        <f>H56/50</f>
        <v>0.8</v>
      </c>
      <c r="J56" s="50">
        <f t="shared" si="12"/>
        <v>4.6208319999999997E-5</v>
      </c>
      <c r="K56" s="50">
        <f t="shared" si="9"/>
        <v>4.0839996813333331E-3</v>
      </c>
      <c r="L56" s="50">
        <f t="shared" si="12"/>
        <v>1.5742719999999998E-2</v>
      </c>
      <c r="M56" s="50">
        <f t="shared" si="12"/>
        <v>5.6900560000000002E-4</v>
      </c>
      <c r="N56" s="50">
        <f t="shared" si="12"/>
        <v>1.5269440000000001E-4</v>
      </c>
      <c r="O56" s="50">
        <f t="shared" si="12"/>
        <v>9.1252800000000002E-5</v>
      </c>
      <c r="P56" s="53"/>
      <c r="Q56" s="53">
        <v>2.2000000000000001E-3</v>
      </c>
      <c r="R56" s="53"/>
      <c r="S56" s="53"/>
      <c r="T56" s="53"/>
      <c r="U56" s="53"/>
      <c r="V56" s="55">
        <f>Q56*10000</f>
        <v>22</v>
      </c>
    </row>
    <row r="57" spans="1:23" x14ac:dyDescent="0.2">
      <c r="A57" s="21" t="str">
        <f>[1]rawdata!A48</f>
        <v>CM58ol@41.ais</v>
      </c>
      <c r="B57" s="50">
        <f>[1]rawdata!B48</f>
        <v>5.8981199999999997E-5</v>
      </c>
      <c r="C57" s="50">
        <f>[1]rawdata!D48</f>
        <v>5.8555400000000002E-3</v>
      </c>
      <c r="D57" s="51">
        <f>[1]rawdata!F48</f>
        <v>1.8806099999999999E-2</v>
      </c>
      <c r="E57" s="50">
        <f>[1]rawdata!H48</f>
        <v>6.8453800000000005E-4</v>
      </c>
      <c r="F57" s="51">
        <f>[1]rawdata!J48</f>
        <v>1.8175099999999999E-4</v>
      </c>
      <c r="G57" s="50">
        <f>[1]rawdata!L48</f>
        <v>1.2052700000000001E-4</v>
      </c>
      <c r="H57" s="23">
        <v>40</v>
      </c>
      <c r="I57" s="50">
        <f>H57/50</f>
        <v>0.8</v>
      </c>
      <c r="J57" s="50">
        <f t="shared" si="12"/>
        <v>4.718496E-5</v>
      </c>
      <c r="K57" s="50">
        <f t="shared" si="9"/>
        <v>3.8328476813333338E-3</v>
      </c>
      <c r="L57" s="50">
        <f t="shared" si="12"/>
        <v>1.504488E-2</v>
      </c>
      <c r="M57" s="50">
        <f t="shared" si="12"/>
        <v>5.4763040000000004E-4</v>
      </c>
      <c r="N57" s="50">
        <f t="shared" si="12"/>
        <v>1.4540079999999999E-4</v>
      </c>
      <c r="O57" s="50">
        <f t="shared" si="12"/>
        <v>9.6421600000000005E-5</v>
      </c>
      <c r="P57" s="53"/>
      <c r="Q57" s="53">
        <v>2.2000000000000001E-3</v>
      </c>
      <c r="R57" s="53"/>
      <c r="S57" s="53"/>
      <c r="T57" s="53"/>
      <c r="U57" s="53"/>
      <c r="V57" s="55">
        <f>Q57*10000</f>
        <v>22</v>
      </c>
    </row>
    <row r="58" spans="1:23" x14ac:dyDescent="0.2">
      <c r="A58" s="56" t="s">
        <v>164</v>
      </c>
      <c r="B58" s="50"/>
      <c r="C58" s="50"/>
      <c r="D58" s="51"/>
      <c r="E58" s="50"/>
      <c r="F58" s="51"/>
      <c r="G58" s="50"/>
      <c r="I58" s="50"/>
      <c r="J58" s="50"/>
      <c r="K58" s="50"/>
      <c r="L58" s="50"/>
      <c r="M58" s="50"/>
      <c r="N58" s="50"/>
      <c r="O58" s="50"/>
      <c r="P58" s="53"/>
      <c r="Q58" s="53"/>
      <c r="R58" s="53"/>
      <c r="S58" s="53"/>
      <c r="T58" s="53"/>
      <c r="U58" s="53"/>
      <c r="V58" s="55"/>
    </row>
    <row r="59" spans="1:23" x14ac:dyDescent="0.2">
      <c r="A59" s="21" t="str">
        <f>[1]rawdata!A141</f>
        <v>ROM177@133.ais</v>
      </c>
      <c r="B59" s="50">
        <f>[1]rawdata!B141</f>
        <v>2.32158E-4</v>
      </c>
      <c r="C59" s="50">
        <f>[1]rawdata!D141</f>
        <v>2.71665E-2</v>
      </c>
      <c r="D59" s="51">
        <f>[1]rawdata!F141</f>
        <v>0.29622999999999999</v>
      </c>
      <c r="E59" s="50">
        <f>[1]rawdata!H141</f>
        <v>2.64484E-2</v>
      </c>
      <c r="F59" s="51">
        <f>[1]rawdata!J141</f>
        <v>2.1171100000000001E-4</v>
      </c>
      <c r="G59" s="50">
        <f>[1]rawdata!L141</f>
        <v>1.01693E-4</v>
      </c>
      <c r="H59" s="23">
        <v>38.869999999999997</v>
      </c>
      <c r="I59" s="50">
        <f>H59/50</f>
        <v>0.77739999999999998</v>
      </c>
      <c r="J59" s="50">
        <f t="shared" ref="J59:O63" si="13">B59*$I59</f>
        <v>1.8047962919999998E-4</v>
      </c>
      <c r="K59" s="50">
        <f>C59*$I59-$K$63</f>
        <v>2.0697115148E-2</v>
      </c>
      <c r="L59" s="50">
        <f t="shared" si="13"/>
        <v>0.230289202</v>
      </c>
      <c r="M59" s="50">
        <f t="shared" si="13"/>
        <v>2.0560986159999999E-2</v>
      </c>
      <c r="N59" s="50">
        <f t="shared" si="13"/>
        <v>1.6458413139999999E-4</v>
      </c>
      <c r="O59" s="50">
        <f t="shared" si="13"/>
        <v>7.9056138199999997E-5</v>
      </c>
      <c r="Q59" s="53">
        <v>1.14E-2</v>
      </c>
      <c r="R59" s="55"/>
      <c r="S59" s="55"/>
      <c r="T59" s="55"/>
      <c r="U59" s="55"/>
      <c r="V59" s="55">
        <f>Q59*10000</f>
        <v>114</v>
      </c>
      <c r="W59" s="52"/>
    </row>
    <row r="60" spans="1:23" x14ac:dyDescent="0.2">
      <c r="A60" s="21" t="str">
        <f>[1]rawdata!A142</f>
        <v>ROM177@134.ais</v>
      </c>
      <c r="B60" s="50">
        <f>[1]rawdata!B142</f>
        <v>2.46281E-4</v>
      </c>
      <c r="C60" s="50">
        <f>[1]rawdata!D142</f>
        <v>2.6051499999999998E-2</v>
      </c>
      <c r="D60" s="51">
        <f>[1]rawdata!F142</f>
        <v>0.28805999999999998</v>
      </c>
      <c r="E60" s="50">
        <f>[1]rawdata!H142</f>
        <v>2.63019E-2</v>
      </c>
      <c r="F60" s="51">
        <f>[1]rawdata!J142</f>
        <v>1.4724000000000001E-4</v>
      </c>
      <c r="G60" s="50">
        <f>[1]rawdata!L142</f>
        <v>8.4675700000000007E-5</v>
      </c>
      <c r="H60" s="23">
        <v>38.869999999999997</v>
      </c>
      <c r="I60" s="50">
        <f>H60/50</f>
        <v>0.77739999999999998</v>
      </c>
      <c r="J60" s="50">
        <f t="shared" si="13"/>
        <v>1.914588494E-4</v>
      </c>
      <c r="K60" s="50">
        <f t="shared" ref="K60:K62" si="14">C60*$I60-$K$63</f>
        <v>1.9830314147999996E-2</v>
      </c>
      <c r="L60" s="50">
        <f t="shared" si="13"/>
        <v>0.22393784399999997</v>
      </c>
      <c r="M60" s="50">
        <f t="shared" si="13"/>
        <v>2.0447097059999999E-2</v>
      </c>
      <c r="N60" s="50">
        <f t="shared" si="13"/>
        <v>1.14464376E-4</v>
      </c>
      <c r="O60" s="50">
        <f t="shared" si="13"/>
        <v>6.5826889180000005E-5</v>
      </c>
      <c r="Q60" s="53">
        <v>1.14E-2</v>
      </c>
      <c r="R60" s="55"/>
      <c r="S60" s="55"/>
      <c r="T60" s="55"/>
      <c r="U60" s="55"/>
      <c r="V60" s="55">
        <f>Q60*10000</f>
        <v>114</v>
      </c>
      <c r="W60" s="52"/>
    </row>
    <row r="61" spans="1:23" x14ac:dyDescent="0.2">
      <c r="A61" s="21" t="str">
        <f>[1]rawdata!A143</f>
        <v>CM58ol@135.ais</v>
      </c>
      <c r="B61" s="50">
        <f>[1]rawdata!B143</f>
        <v>4.9852399999999997E-5</v>
      </c>
      <c r="C61" s="50">
        <f>[1]rawdata!D143</f>
        <v>6.6240800000000001E-3</v>
      </c>
      <c r="D61" s="51">
        <f>[1]rawdata!F143</f>
        <v>1.9308499999999999E-2</v>
      </c>
      <c r="E61" s="50">
        <f>[1]rawdata!H143</f>
        <v>6.7761199999999996E-4</v>
      </c>
      <c r="F61" s="51">
        <f>[1]rawdata!J143</f>
        <v>1.4899499999999999E-4</v>
      </c>
      <c r="G61" s="50">
        <f>[1]rawdata!L143</f>
        <v>5.8264599999999998E-5</v>
      </c>
      <c r="H61" s="23">
        <v>40</v>
      </c>
      <c r="I61" s="50">
        <f>H61/50</f>
        <v>0.8</v>
      </c>
      <c r="J61" s="50">
        <f t="shared" si="13"/>
        <v>3.9881920000000003E-5</v>
      </c>
      <c r="K61" s="50">
        <f t="shared" si="14"/>
        <v>4.8771420480000008E-3</v>
      </c>
      <c r="L61" s="50">
        <f t="shared" si="13"/>
        <v>1.54468E-2</v>
      </c>
      <c r="M61" s="50">
        <f t="shared" si="13"/>
        <v>5.4208960000000004E-4</v>
      </c>
      <c r="N61" s="50">
        <f t="shared" si="13"/>
        <v>1.19196E-4</v>
      </c>
      <c r="O61" s="50">
        <f t="shared" si="13"/>
        <v>4.6611679999999998E-5</v>
      </c>
      <c r="Q61" s="53">
        <v>2.2000000000000001E-3</v>
      </c>
      <c r="R61" s="53"/>
      <c r="S61" s="53"/>
      <c r="T61" s="53"/>
      <c r="U61" s="53"/>
      <c r="V61" s="55">
        <f>Q61*10000</f>
        <v>22</v>
      </c>
    </row>
    <row r="62" spans="1:23" x14ac:dyDescent="0.2">
      <c r="A62" s="21" t="str">
        <f>[1]rawdata!A144</f>
        <v>CM58ol@136.ais</v>
      </c>
      <c r="B62" s="50">
        <f>[1]rawdata!B144</f>
        <v>3.1534400000000001E-5</v>
      </c>
      <c r="C62" s="50">
        <f>[1]rawdata!D144</f>
        <v>6.2302199999999999E-3</v>
      </c>
      <c r="D62" s="51">
        <f>[1]rawdata!F144</f>
        <v>1.7378299999999999E-2</v>
      </c>
      <c r="E62" s="50">
        <f>[1]rawdata!H144</f>
        <v>7.4586300000000004E-4</v>
      </c>
      <c r="F62" s="51">
        <f>[1]rawdata!J144</f>
        <v>1.7011000000000001E-4</v>
      </c>
      <c r="G62" s="50">
        <f>[1]rawdata!L144</f>
        <v>7.4785999999999999E-5</v>
      </c>
      <c r="H62" s="23">
        <v>40</v>
      </c>
      <c r="I62" s="50">
        <f>H62/50</f>
        <v>0.8</v>
      </c>
      <c r="J62" s="50">
        <f t="shared" si="13"/>
        <v>2.5227520000000003E-5</v>
      </c>
      <c r="K62" s="50">
        <f t="shared" si="14"/>
        <v>4.5620540480000001E-3</v>
      </c>
      <c r="L62" s="50">
        <f t="shared" si="13"/>
        <v>1.3902640000000001E-2</v>
      </c>
      <c r="M62" s="50">
        <f t="shared" si="13"/>
        <v>5.9669040000000012E-4</v>
      </c>
      <c r="N62" s="50">
        <f t="shared" si="13"/>
        <v>1.36088E-4</v>
      </c>
      <c r="O62" s="50">
        <f t="shared" si="13"/>
        <v>5.9828799999999999E-5</v>
      </c>
      <c r="Q62" s="53">
        <v>2.2000000000000001E-3</v>
      </c>
      <c r="R62" s="53"/>
      <c r="S62" s="53"/>
      <c r="T62" s="53"/>
      <c r="U62" s="53"/>
      <c r="V62" s="55">
        <f>Q62*10000</f>
        <v>22</v>
      </c>
    </row>
    <row r="63" spans="1:23" s="25" customFormat="1" x14ac:dyDescent="0.2">
      <c r="A63" s="25" t="str">
        <f>[1]rawdata!A155</f>
        <v>synFo100@147.ais</v>
      </c>
      <c r="B63" s="58">
        <f>[1]rawdata!B155</f>
        <v>3.6189200000000002E-5</v>
      </c>
      <c r="C63" s="58">
        <f>[1]rawdata!D155</f>
        <v>4.9428799999999995E-4</v>
      </c>
      <c r="D63" s="59">
        <f>[1]rawdata!F155</f>
        <v>2.6456500000000003E-4</v>
      </c>
      <c r="E63" s="58">
        <f>[1]rawdata!H155</f>
        <v>1.74943E-4</v>
      </c>
      <c r="F63" s="59">
        <f>[1]rawdata!J155</f>
        <v>2.2914699999999999E-4</v>
      </c>
      <c r="G63" s="58">
        <f>[1]rawdata!L155</f>
        <v>1.12151E-4</v>
      </c>
      <c r="H63" s="64">
        <v>42.7</v>
      </c>
      <c r="I63" s="58">
        <f>H63/50</f>
        <v>0.85400000000000009</v>
      </c>
      <c r="J63" s="58">
        <f t="shared" si="13"/>
        <v>3.0905576800000005E-5</v>
      </c>
      <c r="K63" s="58">
        <f>C63*$I63</f>
        <v>4.2212195200000001E-4</v>
      </c>
      <c r="L63" s="58">
        <f t="shared" si="13"/>
        <v>2.2593851000000004E-4</v>
      </c>
      <c r="M63" s="58">
        <f t="shared" si="13"/>
        <v>1.49401322E-4</v>
      </c>
      <c r="N63" s="58">
        <f t="shared" si="13"/>
        <v>1.9569153800000003E-4</v>
      </c>
      <c r="O63" s="58">
        <f t="shared" si="13"/>
        <v>9.5776954000000009E-5</v>
      </c>
      <c r="P63" s="61">
        <v>0</v>
      </c>
      <c r="Q63" s="62">
        <v>0</v>
      </c>
      <c r="R63" s="63">
        <v>0</v>
      </c>
      <c r="S63" s="61">
        <v>0</v>
      </c>
      <c r="T63" s="63">
        <v>0</v>
      </c>
      <c r="U63" s="63">
        <v>0</v>
      </c>
      <c r="V63" s="63">
        <f>Q63*10000</f>
        <v>0</v>
      </c>
      <c r="W63" s="64">
        <f>K63*$Q$2</f>
        <v>1.5442487370016</v>
      </c>
    </row>
    <row r="64" spans="1:23" x14ac:dyDescent="0.2">
      <c r="A64" s="57" t="s">
        <v>140</v>
      </c>
    </row>
    <row r="65" spans="1:22" s="21" customFormat="1" x14ac:dyDescent="0.2">
      <c r="A65" s="56" t="s">
        <v>163</v>
      </c>
      <c r="C65" s="22"/>
      <c r="H65" s="23"/>
    </row>
    <row r="66" spans="1:22" s="21" customFormat="1" x14ac:dyDescent="0.2">
      <c r="A66" s="21" t="str">
        <f>[1]rawdata!A38</f>
        <v>India_En@31.ais</v>
      </c>
      <c r="B66" s="65">
        <f>[1]rawdata!B38</f>
        <v>3.3222300000000003E-2</v>
      </c>
      <c r="C66" s="66">
        <f>[1]rawdata!D38</f>
        <v>6.1094700000000002E-2</v>
      </c>
      <c r="D66" s="67">
        <f>[1]rawdata!F38</f>
        <v>6.2705499999999997E-3</v>
      </c>
      <c r="E66" s="66">
        <f>[1]rawdata!H38</f>
        <v>7.7104799999999996E-3</v>
      </c>
      <c r="F66" s="67">
        <f>[1]rawdata!J38</f>
        <v>2.35344E-2</v>
      </c>
      <c r="G66" s="66">
        <f>[1]rawdata!L38</f>
        <v>7.4805700000000003E-2</v>
      </c>
      <c r="H66" s="23">
        <v>54.52</v>
      </c>
      <c r="I66" s="66">
        <f t="shared" ref="I66:I73" si="15">H66/50</f>
        <v>1.0904</v>
      </c>
      <c r="J66" s="66">
        <f t="shared" ref="J66:O73" si="16">B66*$I66</f>
        <v>3.6225595920000006E-2</v>
      </c>
      <c r="K66" s="66">
        <f>C66*$I66-$K$3</f>
        <v>6.5766076561333334E-2</v>
      </c>
      <c r="L66" s="66">
        <f t="shared" si="16"/>
        <v>6.8374077199999999E-3</v>
      </c>
      <c r="M66" s="66">
        <f t="shared" si="16"/>
        <v>8.407507392E-3</v>
      </c>
      <c r="N66" s="66">
        <f t="shared" si="16"/>
        <v>2.5661909760000001E-2</v>
      </c>
      <c r="O66" s="66">
        <f t="shared" si="16"/>
        <v>8.1568135280000009E-2</v>
      </c>
      <c r="Q66" s="21">
        <v>1.41E-2</v>
      </c>
      <c r="V66" s="68"/>
    </row>
    <row r="67" spans="1:22" s="21" customFormat="1" x14ac:dyDescent="0.2">
      <c r="A67" s="21" t="str">
        <f>[1]rawdata!A39</f>
        <v>India_En@32.ais</v>
      </c>
      <c r="B67" s="65">
        <f>[1]rawdata!B39</f>
        <v>1.2432800000000001E-2</v>
      </c>
      <c r="C67" s="66">
        <f>[1]rawdata!D39</f>
        <v>6.3052300000000006E-2</v>
      </c>
      <c r="D67" s="67">
        <f>[1]rawdata!F39</f>
        <v>1.6302799999999999E-2</v>
      </c>
      <c r="E67" s="66">
        <f>[1]rawdata!H39</f>
        <v>1.18494E-2</v>
      </c>
      <c r="F67" s="67">
        <f>[1]rawdata!J39</f>
        <v>1.3880999999999999E-2</v>
      </c>
      <c r="G67" s="66">
        <f>[1]rawdata!L39</f>
        <v>1.6669799999999999E-2</v>
      </c>
      <c r="H67" s="23">
        <v>54.52</v>
      </c>
      <c r="I67" s="66">
        <f t="shared" si="15"/>
        <v>1.0904</v>
      </c>
      <c r="J67" s="66">
        <f t="shared" si="16"/>
        <v>1.3556725120000002E-2</v>
      </c>
      <c r="K67" s="66">
        <f t="shared" ref="K67:K73" si="17">C67*$I67-$K$3</f>
        <v>6.7900643601333341E-2</v>
      </c>
      <c r="L67" s="66">
        <f t="shared" si="16"/>
        <v>1.777657312E-2</v>
      </c>
      <c r="M67" s="66">
        <f t="shared" si="16"/>
        <v>1.292058576E-2</v>
      </c>
      <c r="N67" s="66">
        <f t="shared" si="16"/>
        <v>1.51358424E-2</v>
      </c>
      <c r="O67" s="66">
        <f t="shared" si="16"/>
        <v>1.8176749919999999E-2</v>
      </c>
      <c r="Q67" s="21">
        <v>1.41E-2</v>
      </c>
      <c r="V67" s="68"/>
    </row>
    <row r="68" spans="1:22" s="21" customFormat="1" x14ac:dyDescent="0.2">
      <c r="A68" s="21" t="str">
        <f>[1]rawdata!A40</f>
        <v>ROM273-opx@33.ais</v>
      </c>
      <c r="B68" s="50">
        <f>[1]rawdata!B40</f>
        <v>4.5212600000000001E-4</v>
      </c>
      <c r="C68" s="50">
        <f>[1]rawdata!D40</f>
        <v>6.5208600000000005E-2</v>
      </c>
      <c r="D68" s="51">
        <f>[1]rawdata!F40</f>
        <v>9.2520099999999994E-2</v>
      </c>
      <c r="E68" s="50">
        <f>[1]rawdata!H40</f>
        <v>1.9977100000000002E-3</v>
      </c>
      <c r="F68" s="51">
        <f>[1]rawdata!J40</f>
        <v>2.1215399999999999E-4</v>
      </c>
      <c r="G68" s="50">
        <f>[1]rawdata!L40</f>
        <v>1.45458E-4</v>
      </c>
      <c r="H68" s="23">
        <v>57.37</v>
      </c>
      <c r="I68" s="50">
        <f t="shared" si="15"/>
        <v>1.1474</v>
      </c>
      <c r="J68" s="50">
        <f t="shared" si="16"/>
        <v>5.1876937240000003E-4</v>
      </c>
      <c r="K68" s="66">
        <f t="shared" si="17"/>
        <v>7.3968763321333342E-2</v>
      </c>
      <c r="L68" s="50">
        <f t="shared" si="16"/>
        <v>0.10615756273999999</v>
      </c>
      <c r="M68" s="50">
        <f t="shared" si="16"/>
        <v>2.2921724540000002E-3</v>
      </c>
      <c r="N68" s="50">
        <f t="shared" si="16"/>
        <v>2.4342549959999998E-4</v>
      </c>
      <c r="O68" s="50">
        <f t="shared" si="16"/>
        <v>1.668985092E-4</v>
      </c>
      <c r="Q68" s="53">
        <v>2.63E-2</v>
      </c>
      <c r="V68" s="55">
        <f t="shared" ref="V68:V73" si="18">Q68*10000</f>
        <v>263</v>
      </c>
    </row>
    <row r="69" spans="1:22" s="21" customFormat="1" x14ac:dyDescent="0.2">
      <c r="A69" s="21" t="str">
        <f>[1]rawdata!A41</f>
        <v>ROM273-opx@34.ais</v>
      </c>
      <c r="B69" s="50">
        <f>[1]rawdata!B41</f>
        <v>4.6714400000000001E-4</v>
      </c>
      <c r="C69" s="50">
        <f>[1]rawdata!D41</f>
        <v>6.45091E-2</v>
      </c>
      <c r="D69" s="51">
        <f>[1]rawdata!F41</f>
        <v>9.1195600000000002E-2</v>
      </c>
      <c r="E69" s="50">
        <f>[1]rawdata!H41</f>
        <v>2.0828800000000001E-3</v>
      </c>
      <c r="F69" s="51">
        <f>[1]rawdata!J41</f>
        <v>2.2210900000000001E-4</v>
      </c>
      <c r="G69" s="50">
        <f>[1]rawdata!L41</f>
        <v>1.4598200000000001E-4</v>
      </c>
      <c r="H69" s="23">
        <v>57.37</v>
      </c>
      <c r="I69" s="50">
        <f t="shared" si="15"/>
        <v>1.1474</v>
      </c>
      <c r="J69" s="50">
        <f t="shared" si="16"/>
        <v>5.3600102560000002E-4</v>
      </c>
      <c r="K69" s="66">
        <f t="shared" si="17"/>
        <v>7.3166157021333333E-2</v>
      </c>
      <c r="L69" s="50">
        <f t="shared" si="16"/>
        <v>0.10463783144</v>
      </c>
      <c r="M69" s="50">
        <f t="shared" si="16"/>
        <v>2.389896512E-3</v>
      </c>
      <c r="N69" s="50">
        <f t="shared" si="16"/>
        <v>2.5484786660000003E-4</v>
      </c>
      <c r="O69" s="50">
        <f t="shared" si="16"/>
        <v>1.674997468E-4</v>
      </c>
      <c r="Q69" s="53">
        <v>2.63E-2</v>
      </c>
      <c r="V69" s="55">
        <f t="shared" si="18"/>
        <v>263</v>
      </c>
    </row>
    <row r="70" spans="1:22" s="21" customFormat="1" x14ac:dyDescent="0.2">
      <c r="A70" s="21" t="str">
        <f>[1]rawdata!A42</f>
        <v>ROM273-opx@35.ais</v>
      </c>
      <c r="B70" s="50">
        <f>[1]rawdata!B42</f>
        <v>4.2234599999999998E-4</v>
      </c>
      <c r="C70" s="50">
        <f>[1]rawdata!D42</f>
        <v>6.6278799999999999E-2</v>
      </c>
      <c r="D70" s="51">
        <f>[1]rawdata!F42</f>
        <v>9.3034599999999995E-2</v>
      </c>
      <c r="E70" s="50">
        <f>[1]rawdata!H42</f>
        <v>2.0513900000000002E-3</v>
      </c>
      <c r="F70" s="51">
        <f>[1]rawdata!J42</f>
        <v>2.10869E-4</v>
      </c>
      <c r="G70" s="50">
        <f>[1]rawdata!L42</f>
        <v>1.36694E-4</v>
      </c>
      <c r="H70" s="23">
        <v>57.37</v>
      </c>
      <c r="I70" s="50">
        <f t="shared" si="15"/>
        <v>1.1474</v>
      </c>
      <c r="J70" s="50">
        <f t="shared" si="16"/>
        <v>4.8459980039999997E-4</v>
      </c>
      <c r="K70" s="66">
        <f t="shared" si="17"/>
        <v>7.5196710801333333E-2</v>
      </c>
      <c r="L70" s="50">
        <f t="shared" si="16"/>
        <v>0.10674790004</v>
      </c>
      <c r="M70" s="50">
        <f t="shared" si="16"/>
        <v>2.3537648860000003E-3</v>
      </c>
      <c r="N70" s="50">
        <f t="shared" si="16"/>
        <v>2.4195109060000001E-4</v>
      </c>
      <c r="O70" s="50">
        <f t="shared" si="16"/>
        <v>1.5684269559999999E-4</v>
      </c>
      <c r="Q70" s="53">
        <v>2.63E-2</v>
      </c>
      <c r="V70" s="55">
        <f t="shared" si="18"/>
        <v>263</v>
      </c>
    </row>
    <row r="71" spans="1:22" s="21" customFormat="1" x14ac:dyDescent="0.2">
      <c r="A71" s="21" t="str">
        <f>[1]rawdata!A43</f>
        <v>KBH-1opx@36.ais</v>
      </c>
      <c r="B71" s="50">
        <f>[1]rawdata!B43</f>
        <v>6.9012599999999997E-5</v>
      </c>
      <c r="C71" s="50">
        <f>[1]rawdata!D43</f>
        <v>5.3193699999999997E-2</v>
      </c>
      <c r="D71" s="51">
        <f>[1]rawdata!F43</f>
        <v>3.4814299999999999E-2</v>
      </c>
      <c r="E71" s="50">
        <f>[1]rawdata!H43</f>
        <v>1.02524E-3</v>
      </c>
      <c r="F71" s="51">
        <f>[1]rawdata!J43</f>
        <v>1.9314199999999999E-4</v>
      </c>
      <c r="G71" s="50">
        <f>[1]rawdata!L43</f>
        <v>1.3032899999999999E-4</v>
      </c>
      <c r="H71" s="23">
        <v>54.68</v>
      </c>
      <c r="I71" s="50">
        <f t="shared" si="15"/>
        <v>1.0935999999999999</v>
      </c>
      <c r="J71" s="50">
        <f t="shared" si="16"/>
        <v>7.5472179359999995E-5</v>
      </c>
      <c r="K71" s="66">
        <f t="shared" si="17"/>
        <v>5.7321046001333323E-2</v>
      </c>
      <c r="L71" s="50">
        <f t="shared" si="16"/>
        <v>3.8072918479999995E-2</v>
      </c>
      <c r="M71" s="50">
        <f t="shared" si="16"/>
        <v>1.1212024639999998E-3</v>
      </c>
      <c r="N71" s="50">
        <f t="shared" si="16"/>
        <v>2.1122009119999997E-4</v>
      </c>
      <c r="O71" s="50">
        <f t="shared" si="16"/>
        <v>1.4252779439999998E-4</v>
      </c>
      <c r="Q71" s="53">
        <v>2.1700000000000001E-2</v>
      </c>
      <c r="V71" s="55">
        <f t="shared" si="18"/>
        <v>217</v>
      </c>
    </row>
    <row r="72" spans="1:22" s="21" customFormat="1" x14ac:dyDescent="0.2">
      <c r="A72" s="21" t="str">
        <f>[1]rawdata!A44</f>
        <v>KBH-1opx@37.ais</v>
      </c>
      <c r="B72" s="50">
        <f>[1]rawdata!B44</f>
        <v>6.5146400000000004E-5</v>
      </c>
      <c r="C72" s="50">
        <f>[1]rawdata!D44</f>
        <v>5.1585100000000002E-2</v>
      </c>
      <c r="D72" s="51">
        <f>[1]rawdata!F44</f>
        <v>3.4212800000000002E-2</v>
      </c>
      <c r="E72" s="50">
        <f>[1]rawdata!H44</f>
        <v>1.0748699999999999E-3</v>
      </c>
      <c r="F72" s="51">
        <f>[1]rawdata!J44</f>
        <v>1.9688999999999999E-4</v>
      </c>
      <c r="G72" s="50">
        <f>[1]rawdata!L44</f>
        <v>1.2875000000000001E-4</v>
      </c>
      <c r="H72" s="23">
        <v>54.68</v>
      </c>
      <c r="I72" s="50">
        <f t="shared" si="15"/>
        <v>1.0935999999999999</v>
      </c>
      <c r="J72" s="50">
        <f t="shared" si="16"/>
        <v>7.1244103039999992E-5</v>
      </c>
      <c r="K72" s="66">
        <f t="shared" si="17"/>
        <v>5.5561881041333333E-2</v>
      </c>
      <c r="L72" s="50">
        <f t="shared" si="16"/>
        <v>3.7415118079999997E-2</v>
      </c>
      <c r="M72" s="50">
        <f t="shared" si="16"/>
        <v>1.1754778319999998E-3</v>
      </c>
      <c r="N72" s="50">
        <f t="shared" si="16"/>
        <v>2.1531890399999998E-4</v>
      </c>
      <c r="O72" s="50">
        <f t="shared" si="16"/>
        <v>1.40801E-4</v>
      </c>
      <c r="Q72" s="53">
        <v>2.1700000000000001E-2</v>
      </c>
      <c r="V72" s="55">
        <f t="shared" si="18"/>
        <v>217</v>
      </c>
    </row>
    <row r="73" spans="1:22" s="21" customFormat="1" x14ac:dyDescent="0.2">
      <c r="A73" s="21" t="str">
        <f>[1]rawdata!A45</f>
        <v>KBH-1opx@38.ais</v>
      </c>
      <c r="B73" s="50">
        <f>[1]rawdata!B45</f>
        <v>7.2566300000000004E-5</v>
      </c>
      <c r="C73" s="50">
        <f>[1]rawdata!D45</f>
        <v>5.2217E-2</v>
      </c>
      <c r="D73" s="51">
        <f>[1]rawdata!F45</f>
        <v>3.4880500000000002E-2</v>
      </c>
      <c r="E73" s="50">
        <f>[1]rawdata!H45</f>
        <v>1.1422100000000001E-3</v>
      </c>
      <c r="F73" s="51">
        <f>[1]rawdata!J45</f>
        <v>1.6528100000000001E-4</v>
      </c>
      <c r="G73" s="50">
        <f>[1]rawdata!L45</f>
        <v>1.16415E-4</v>
      </c>
      <c r="H73" s="23">
        <v>54.68</v>
      </c>
      <c r="I73" s="50">
        <f t="shared" si="15"/>
        <v>1.0935999999999999</v>
      </c>
      <c r="J73" s="50">
        <f t="shared" si="16"/>
        <v>7.9358505679999998E-5</v>
      </c>
      <c r="K73" s="66">
        <f t="shared" si="17"/>
        <v>5.6252926881333327E-2</v>
      </c>
      <c r="L73" s="50">
        <f t="shared" si="16"/>
        <v>3.8145314799999996E-2</v>
      </c>
      <c r="M73" s="50">
        <f t="shared" si="16"/>
        <v>1.2491208559999999E-3</v>
      </c>
      <c r="N73" s="50">
        <f t="shared" si="16"/>
        <v>1.8075130159999998E-4</v>
      </c>
      <c r="O73" s="50">
        <f t="shared" si="16"/>
        <v>1.27311444E-4</v>
      </c>
      <c r="Q73" s="53">
        <v>2.1700000000000001E-2</v>
      </c>
      <c r="V73" s="55">
        <f t="shared" si="18"/>
        <v>217</v>
      </c>
    </row>
    <row r="74" spans="1:22" s="21" customFormat="1" x14ac:dyDescent="0.2">
      <c r="A74" s="56" t="s">
        <v>164</v>
      </c>
      <c r="B74" s="50"/>
      <c r="C74" s="50"/>
      <c r="D74" s="51"/>
      <c r="E74" s="50"/>
      <c r="F74" s="51"/>
      <c r="G74" s="50"/>
      <c r="H74" s="23"/>
      <c r="I74" s="50"/>
      <c r="J74" s="50"/>
      <c r="K74" s="50"/>
      <c r="L74" s="50"/>
      <c r="M74" s="50"/>
      <c r="N74" s="50"/>
      <c r="O74" s="50"/>
      <c r="Q74" s="53"/>
      <c r="V74" s="55"/>
    </row>
    <row r="75" spans="1:22" s="21" customFormat="1" x14ac:dyDescent="0.2">
      <c r="A75" s="21" t="str">
        <f>[1]rawdata!A145</f>
        <v>ROM273opx@137.ais</v>
      </c>
      <c r="B75" s="50">
        <f>[1]rawdata!B145</f>
        <v>4.3154700000000001E-4</v>
      </c>
      <c r="C75" s="50">
        <f>[1]rawdata!D145</f>
        <v>5.9167900000000002E-2</v>
      </c>
      <c r="D75" s="51">
        <f>[1]rawdata!F145</f>
        <v>9.1775399999999993E-2</v>
      </c>
      <c r="E75" s="50">
        <f>[1]rawdata!H145</f>
        <v>2.1840700000000002E-3</v>
      </c>
      <c r="F75" s="51">
        <f>[1]rawdata!J145</f>
        <v>2.1257200000000001E-4</v>
      </c>
      <c r="G75" s="50">
        <f>[1]rawdata!L145</f>
        <v>7.2043499999999996E-5</v>
      </c>
      <c r="H75" s="23">
        <v>57.37</v>
      </c>
      <c r="I75" s="50">
        <f t="shared" ref="I75:I80" si="19">H75/50</f>
        <v>1.1474</v>
      </c>
      <c r="J75" s="50">
        <f t="shared" ref="J75:O80" si="20">B75*$I75</f>
        <v>4.9515702780000002E-4</v>
      </c>
      <c r="K75" s="50">
        <f>C75*$I75-$L$3</f>
        <v>6.7467126507999992E-2</v>
      </c>
      <c r="L75" s="50">
        <f t="shared" si="20"/>
        <v>0.10530309396</v>
      </c>
      <c r="M75" s="50">
        <f t="shared" si="20"/>
        <v>2.5060019180000001E-3</v>
      </c>
      <c r="N75" s="50">
        <f t="shared" si="20"/>
        <v>2.4390511280000002E-4</v>
      </c>
      <c r="O75" s="50">
        <f t="shared" si="20"/>
        <v>8.2662711899999998E-5</v>
      </c>
      <c r="Q75" s="53">
        <v>2.63E-2</v>
      </c>
      <c r="V75" s="55">
        <f t="shared" ref="V75:V80" si="21">Q75*10000</f>
        <v>263</v>
      </c>
    </row>
    <row r="76" spans="1:22" s="21" customFormat="1" x14ac:dyDescent="0.2">
      <c r="A76" s="21" t="str">
        <f>[1]rawdata!A146</f>
        <v>ROM273opx@138.ais</v>
      </c>
      <c r="B76" s="50">
        <f>[1]rawdata!B146</f>
        <v>4.7950999999999999E-4</v>
      </c>
      <c r="C76" s="50">
        <f>[1]rawdata!D146</f>
        <v>5.8741000000000002E-2</v>
      </c>
      <c r="D76" s="51">
        <f>[1]rawdata!F146</f>
        <v>9.3321899999999999E-2</v>
      </c>
      <c r="E76" s="50">
        <f>[1]rawdata!H146</f>
        <v>2.1372299999999999E-3</v>
      </c>
      <c r="F76" s="51">
        <f>[1]rawdata!J146</f>
        <v>2.2402000000000001E-4</v>
      </c>
      <c r="G76" s="50">
        <f>[1]rawdata!L146</f>
        <v>6.8106899999999997E-5</v>
      </c>
      <c r="H76" s="23">
        <v>57.37</v>
      </c>
      <c r="I76" s="50">
        <f t="shared" si="19"/>
        <v>1.1474</v>
      </c>
      <c r="J76" s="50">
        <f t="shared" si="20"/>
        <v>5.5018977400000002E-4</v>
      </c>
      <c r="K76" s="50">
        <f t="shared" ref="K76:K80" si="22">C76*$I76-$L$3</f>
        <v>6.6977301448000001E-2</v>
      </c>
      <c r="L76" s="50">
        <f t="shared" si="20"/>
        <v>0.10707754806</v>
      </c>
      <c r="M76" s="50">
        <f t="shared" si="20"/>
        <v>2.452257702E-3</v>
      </c>
      <c r="N76" s="50">
        <f t="shared" si="20"/>
        <v>2.5704054800000002E-4</v>
      </c>
      <c r="O76" s="50">
        <f t="shared" si="20"/>
        <v>7.8145857059999988E-5</v>
      </c>
      <c r="Q76" s="53">
        <v>2.63E-2</v>
      </c>
      <c r="V76" s="55">
        <f t="shared" si="21"/>
        <v>263</v>
      </c>
    </row>
    <row r="77" spans="1:22" s="21" customFormat="1" x14ac:dyDescent="0.2">
      <c r="A77" s="21" t="str">
        <f>[1]rawdata!A147</f>
        <v>KBH1opx@139.ais</v>
      </c>
      <c r="B77" s="50">
        <f>[1]rawdata!B147</f>
        <v>3.7345699999999997E-5</v>
      </c>
      <c r="C77" s="50">
        <f>[1]rawdata!D147</f>
        <v>5.5808999999999997E-2</v>
      </c>
      <c r="D77" s="51">
        <f>[1]rawdata!F147</f>
        <v>3.5170899999999998E-2</v>
      </c>
      <c r="E77" s="50">
        <f>[1]rawdata!H147</f>
        <v>1.0803099999999999E-3</v>
      </c>
      <c r="F77" s="51">
        <f>[1]rawdata!J147</f>
        <v>1.4501999999999999E-4</v>
      </c>
      <c r="G77" s="50">
        <f>[1]rawdata!L147</f>
        <v>5.4542200000000001E-5</v>
      </c>
      <c r="H77" s="23">
        <v>54.68</v>
      </c>
      <c r="I77" s="50">
        <f t="shared" si="19"/>
        <v>1.0935999999999999</v>
      </c>
      <c r="J77" s="50">
        <f t="shared" si="20"/>
        <v>4.0841257519999991E-5</v>
      </c>
      <c r="K77" s="50">
        <f t="shared" si="22"/>
        <v>6.0610600447999992E-2</v>
      </c>
      <c r="L77" s="50">
        <f t="shared" si="20"/>
        <v>3.8462896239999995E-2</v>
      </c>
      <c r="M77" s="50">
        <f t="shared" si="20"/>
        <v>1.1814270159999998E-3</v>
      </c>
      <c r="N77" s="50">
        <f t="shared" si="20"/>
        <v>1.5859387199999996E-4</v>
      </c>
      <c r="O77" s="50">
        <f t="shared" si="20"/>
        <v>5.9647349919999999E-5</v>
      </c>
      <c r="Q77" s="53">
        <v>2.1700000000000001E-2</v>
      </c>
      <c r="V77" s="55">
        <f t="shared" si="21"/>
        <v>217</v>
      </c>
    </row>
    <row r="78" spans="1:22" s="21" customFormat="1" x14ac:dyDescent="0.2">
      <c r="A78" s="21" t="str">
        <f>[1]rawdata!A148</f>
        <v>KBH1opx@140.ais</v>
      </c>
      <c r="B78" s="50">
        <f>[1]rawdata!B148</f>
        <v>5.3019400000000003E-5</v>
      </c>
      <c r="C78" s="50">
        <f>[1]rawdata!D148</f>
        <v>6.4462099999999994E-2</v>
      </c>
      <c r="D78" s="51">
        <f>[1]rawdata!F148</f>
        <v>3.9153E-2</v>
      </c>
      <c r="E78" s="50">
        <f>[1]rawdata!H148</f>
        <v>1.05478E-3</v>
      </c>
      <c r="F78" s="51">
        <f>[1]rawdata!J148</f>
        <v>1.4396400000000001E-4</v>
      </c>
      <c r="G78" s="50">
        <f>[1]rawdata!L148</f>
        <v>6.9047200000000005E-5</v>
      </c>
      <c r="H78" s="23">
        <v>54.68</v>
      </c>
      <c r="I78" s="50">
        <f t="shared" si="19"/>
        <v>1.0935999999999999</v>
      </c>
      <c r="J78" s="50">
        <f t="shared" si="20"/>
        <v>5.7982015839999995E-5</v>
      </c>
      <c r="K78" s="50">
        <f t="shared" si="22"/>
        <v>7.0073630607999982E-2</v>
      </c>
      <c r="L78" s="50">
        <f t="shared" si="20"/>
        <v>4.2817720799999993E-2</v>
      </c>
      <c r="M78" s="50">
        <f t="shared" si="20"/>
        <v>1.1535074079999999E-3</v>
      </c>
      <c r="N78" s="50">
        <f t="shared" si="20"/>
        <v>1.574390304E-4</v>
      </c>
      <c r="O78" s="50">
        <f t="shared" si="20"/>
        <v>7.5510017919999998E-5</v>
      </c>
      <c r="Q78" s="53">
        <v>2.1700000000000001E-2</v>
      </c>
      <c r="V78" s="55">
        <f t="shared" si="21"/>
        <v>217</v>
      </c>
    </row>
    <row r="79" spans="1:22" s="21" customFormat="1" x14ac:dyDescent="0.2">
      <c r="A79" s="21" t="str">
        <f>[1]rawdata!A153</f>
        <v>KBH-1opx@145.ais</v>
      </c>
      <c r="B79" s="50">
        <f>[1]rawdata!B153</f>
        <v>6.6313499999999995E-5</v>
      </c>
      <c r="C79" s="50">
        <f>[1]rawdata!D153</f>
        <v>5.1316899999999999E-2</v>
      </c>
      <c r="D79" s="51">
        <f>[1]rawdata!F153</f>
        <v>3.6770200000000003E-2</v>
      </c>
      <c r="E79" s="50">
        <f>[1]rawdata!H153</f>
        <v>1.0917800000000001E-3</v>
      </c>
      <c r="F79" s="51">
        <f>[1]rawdata!J153</f>
        <v>1.8524700000000001E-4</v>
      </c>
      <c r="G79" s="50">
        <f>[1]rawdata!L153</f>
        <v>6.3389499999999993E-5</v>
      </c>
      <c r="H79" s="23">
        <v>54.68</v>
      </c>
      <c r="I79" s="50">
        <f t="shared" si="19"/>
        <v>1.0935999999999999</v>
      </c>
      <c r="J79" s="50">
        <f t="shared" si="20"/>
        <v>7.2520443599999985E-5</v>
      </c>
      <c r="K79" s="50">
        <f t="shared" si="22"/>
        <v>5.5698039887999998E-2</v>
      </c>
      <c r="L79" s="50">
        <f t="shared" si="20"/>
        <v>4.0211890719999997E-2</v>
      </c>
      <c r="M79" s="50">
        <f t="shared" si="20"/>
        <v>1.1939706080000001E-3</v>
      </c>
      <c r="N79" s="50">
        <f t="shared" si="20"/>
        <v>2.0258611919999998E-4</v>
      </c>
      <c r="O79" s="50">
        <f t="shared" si="20"/>
        <v>6.9322757199999992E-5</v>
      </c>
      <c r="Q79" s="53">
        <v>2.1700000000000001E-2</v>
      </c>
      <c r="V79" s="55">
        <f t="shared" si="21"/>
        <v>217</v>
      </c>
    </row>
    <row r="80" spans="1:22" s="21" customFormat="1" x14ac:dyDescent="0.2">
      <c r="A80" s="21" t="str">
        <f>[1]rawdata!A154</f>
        <v>KBH-1opx@146.ais</v>
      </c>
      <c r="B80" s="50">
        <f>[1]rawdata!B154</f>
        <v>4.4146700000000002E-5</v>
      </c>
      <c r="C80" s="50">
        <f>[1]rawdata!D154</f>
        <v>5.3209300000000001E-2</v>
      </c>
      <c r="D80" s="51">
        <f>[1]rawdata!F154</f>
        <v>3.6462500000000002E-2</v>
      </c>
      <c r="E80" s="50">
        <f>[1]rawdata!H154</f>
        <v>1.0945900000000001E-3</v>
      </c>
      <c r="F80" s="51">
        <f>[1]rawdata!J154</f>
        <v>1.89982E-4</v>
      </c>
      <c r="G80" s="50">
        <f>[1]rawdata!L154</f>
        <v>5.88281E-5</v>
      </c>
      <c r="H80" s="23">
        <v>54.68</v>
      </c>
      <c r="I80" s="50">
        <f t="shared" si="19"/>
        <v>1.0935999999999999</v>
      </c>
      <c r="J80" s="50">
        <f t="shared" si="20"/>
        <v>4.8278831119999999E-5</v>
      </c>
      <c r="K80" s="50">
        <f t="shared" si="22"/>
        <v>5.7767568527999996E-2</v>
      </c>
      <c r="L80" s="50">
        <f t="shared" si="20"/>
        <v>3.9875389999999997E-2</v>
      </c>
      <c r="M80" s="50">
        <f t="shared" si="20"/>
        <v>1.197043624E-3</v>
      </c>
      <c r="N80" s="50">
        <f t="shared" si="20"/>
        <v>2.0776431519999998E-4</v>
      </c>
      <c r="O80" s="50">
        <f t="shared" si="20"/>
        <v>6.4334410159999996E-5</v>
      </c>
      <c r="Q80" s="53">
        <v>2.1700000000000001E-2</v>
      </c>
      <c r="V80" s="55">
        <f t="shared" si="21"/>
        <v>217</v>
      </c>
    </row>
    <row r="81" spans="1:23" x14ac:dyDescent="0.2">
      <c r="A81" s="57" t="s">
        <v>142</v>
      </c>
    </row>
    <row r="82" spans="1:23" x14ac:dyDescent="0.2">
      <c r="A82" s="56" t="s">
        <v>163</v>
      </c>
    </row>
    <row r="83" spans="1:23" x14ac:dyDescent="0.2">
      <c r="A83" s="21" t="str">
        <f>[1]rawdata!A49</f>
        <v>CM58cpx@42.ais</v>
      </c>
      <c r="B83" s="50">
        <f>[1]rawdata!B49</f>
        <v>1.0161400000000001E-4</v>
      </c>
      <c r="C83" s="50">
        <f>[1]rawdata!D49</f>
        <v>1.3155699999999999E-2</v>
      </c>
      <c r="D83" s="51">
        <f>[1]rawdata!F49</f>
        <v>5.6467999999999997E-2</v>
      </c>
      <c r="E83" s="50">
        <f>[1]rawdata!H49</f>
        <v>1.7879899999999999E-3</v>
      </c>
      <c r="F83" s="51">
        <f>[1]rawdata!J49</f>
        <v>2.1390800000000001E-4</v>
      </c>
      <c r="G83" s="50">
        <f>[1]rawdata!L49</f>
        <v>1.4155400000000001E-4</v>
      </c>
      <c r="H83" s="23">
        <v>55</v>
      </c>
      <c r="I83" s="50">
        <f t="shared" ref="I83:I105" si="23">H83/50</f>
        <v>1.1000000000000001</v>
      </c>
      <c r="J83" s="50">
        <f t="shared" ref="J83:O105" si="24">B83*$I83</f>
        <v>1.1177540000000002E-4</v>
      </c>
      <c r="K83" s="50">
        <f>C83*$I83-$K$4</f>
        <v>1.3186803168E-2</v>
      </c>
      <c r="L83" s="50">
        <f t="shared" si="24"/>
        <v>6.2114800000000005E-2</v>
      </c>
      <c r="M83" s="50">
        <f t="shared" si="24"/>
        <v>1.966789E-3</v>
      </c>
      <c r="N83" s="50">
        <f t="shared" si="24"/>
        <v>2.3529880000000002E-4</v>
      </c>
      <c r="O83" s="50">
        <f t="shared" si="24"/>
        <v>1.5570940000000002E-4</v>
      </c>
      <c r="Q83" s="53">
        <v>1.44E-2</v>
      </c>
      <c r="V83" s="55">
        <f t="shared" ref="V83:V105" si="25">Q83*10000</f>
        <v>144</v>
      </c>
    </row>
    <row r="84" spans="1:23" x14ac:dyDescent="0.2">
      <c r="A84" s="21" t="str">
        <f>[1]rawdata!A50</f>
        <v>CM58cpx@43.ais</v>
      </c>
      <c r="B84" s="50">
        <f>[1]rawdata!B50</f>
        <v>8.2970200000000001E-5</v>
      </c>
      <c r="C84" s="50">
        <f>[1]rawdata!D50</f>
        <v>1.19823E-2</v>
      </c>
      <c r="D84" s="51">
        <f>[1]rawdata!F50</f>
        <v>5.2149800000000003E-2</v>
      </c>
      <c r="E84" s="50">
        <f>[1]rawdata!H50</f>
        <v>1.71283E-3</v>
      </c>
      <c r="F84" s="51">
        <f>[1]rawdata!J50</f>
        <v>1.95634E-4</v>
      </c>
      <c r="G84" s="50">
        <f>[1]rawdata!L50</f>
        <v>1.7746E-4</v>
      </c>
      <c r="H84" s="23">
        <v>55</v>
      </c>
      <c r="I84" s="50">
        <f t="shared" si="23"/>
        <v>1.1000000000000001</v>
      </c>
      <c r="J84" s="50">
        <f t="shared" si="24"/>
        <v>9.1267220000000007E-5</v>
      </c>
      <c r="K84" s="50">
        <f t="shared" ref="K84:K85" si="26">C84*$I84-$K$4</f>
        <v>1.1896063168000001E-2</v>
      </c>
      <c r="L84" s="50">
        <f t="shared" si="24"/>
        <v>5.7364780000000011E-2</v>
      </c>
      <c r="M84" s="50">
        <f t="shared" si="24"/>
        <v>1.8841130000000002E-3</v>
      </c>
      <c r="N84" s="50">
        <f t="shared" si="24"/>
        <v>2.1519740000000003E-4</v>
      </c>
      <c r="O84" s="50">
        <f t="shared" si="24"/>
        <v>1.9520600000000001E-4</v>
      </c>
      <c r="Q84" s="53">
        <v>1.44E-2</v>
      </c>
      <c r="V84" s="55">
        <f t="shared" si="25"/>
        <v>144</v>
      </c>
    </row>
    <row r="85" spans="1:23" x14ac:dyDescent="0.2">
      <c r="A85" s="21" t="str">
        <f>[1]rawdata!A51</f>
        <v>CM58cpx@44.ais</v>
      </c>
      <c r="B85" s="50">
        <f>[1]rawdata!B51</f>
        <v>1.09366E-4</v>
      </c>
      <c r="C85" s="50">
        <f>[1]rawdata!D51</f>
        <v>1.24317E-2</v>
      </c>
      <c r="D85" s="51">
        <f>[1]rawdata!F51</f>
        <v>5.5370299999999997E-2</v>
      </c>
      <c r="E85" s="50">
        <f>[1]rawdata!H51</f>
        <v>1.7122699999999999E-3</v>
      </c>
      <c r="F85" s="51">
        <f>[1]rawdata!J51</f>
        <v>1.76606E-4</v>
      </c>
      <c r="G85" s="50">
        <f>[1]rawdata!L51</f>
        <v>1.48961E-4</v>
      </c>
      <c r="H85" s="23">
        <v>55</v>
      </c>
      <c r="I85" s="50">
        <f t="shared" si="23"/>
        <v>1.1000000000000001</v>
      </c>
      <c r="J85" s="50">
        <f t="shared" si="24"/>
        <v>1.203026E-4</v>
      </c>
      <c r="K85" s="50">
        <f t="shared" si="26"/>
        <v>1.2390403168000002E-2</v>
      </c>
      <c r="L85" s="50">
        <f t="shared" si="24"/>
        <v>6.0907330000000003E-2</v>
      </c>
      <c r="M85" s="50">
        <f t="shared" si="24"/>
        <v>1.883497E-3</v>
      </c>
      <c r="N85" s="50">
        <f t="shared" si="24"/>
        <v>1.942666E-4</v>
      </c>
      <c r="O85" s="50">
        <f t="shared" si="24"/>
        <v>1.6385710000000001E-4</v>
      </c>
      <c r="Q85" s="53">
        <v>1.44E-2</v>
      </c>
      <c r="V85" s="55">
        <f t="shared" si="25"/>
        <v>144</v>
      </c>
    </row>
    <row r="86" spans="1:23" s="25" customFormat="1" x14ac:dyDescent="0.2">
      <c r="A86" s="25" t="str">
        <f>[1]rawdata!A52</f>
        <v>PMR-53heat-cpx@45.ais</v>
      </c>
      <c r="B86" s="58">
        <f>[1]rawdata!B52</f>
        <v>1.4993599999999999E-3</v>
      </c>
      <c r="C86" s="58">
        <f>[1]rawdata!D52</f>
        <v>1.1757200000000001E-3</v>
      </c>
      <c r="D86" s="59">
        <f>[1]rawdata!F52</f>
        <v>0.14360000000000001</v>
      </c>
      <c r="E86" s="58">
        <f>[1]rawdata!H52</f>
        <v>3.6735000000000001E-3</v>
      </c>
      <c r="F86" s="59">
        <f>[1]rawdata!J52</f>
        <v>3.0795600000000002E-4</v>
      </c>
      <c r="G86" s="58">
        <f>[1]rawdata!L52</f>
        <v>1.8473400000000001E-4</v>
      </c>
      <c r="H86" s="64">
        <v>54.78</v>
      </c>
      <c r="I86" s="58">
        <f t="shared" si="23"/>
        <v>1.0956000000000001</v>
      </c>
      <c r="J86" s="58">
        <f t="shared" si="24"/>
        <v>1.6426988160000002E-3</v>
      </c>
      <c r="K86" s="58">
        <f t="shared" si="24"/>
        <v>1.2881188320000004E-3</v>
      </c>
      <c r="L86" s="58">
        <f t="shared" si="24"/>
        <v>0.15732816000000002</v>
      </c>
      <c r="M86" s="58">
        <f t="shared" si="24"/>
        <v>4.0246866000000006E-3</v>
      </c>
      <c r="N86" s="58">
        <f t="shared" si="24"/>
        <v>3.3739659360000005E-4</v>
      </c>
      <c r="O86" s="58">
        <f t="shared" si="24"/>
        <v>2.0239457040000005E-4</v>
      </c>
      <c r="Q86" s="61">
        <v>0</v>
      </c>
      <c r="V86" s="63"/>
      <c r="W86" s="64">
        <f t="shared" ref="W86:W87" si="27">K86*$Q$4</f>
        <v>8.031420917520002</v>
      </c>
    </row>
    <row r="87" spans="1:23" s="25" customFormat="1" x14ac:dyDescent="0.2">
      <c r="A87" s="25" t="str">
        <f>[1]rawdata!A53</f>
        <v>PMR-53heat-cpx@46.ais</v>
      </c>
      <c r="B87" s="58">
        <f>[1]rawdata!B53</f>
        <v>1.4833400000000001E-3</v>
      </c>
      <c r="C87" s="58">
        <f>[1]rawdata!D53</f>
        <v>1.18234E-3</v>
      </c>
      <c r="D87" s="59">
        <f>[1]rawdata!F53</f>
        <v>0.14688000000000001</v>
      </c>
      <c r="E87" s="58">
        <f>[1]rawdata!H53</f>
        <v>3.5820499999999998E-3</v>
      </c>
      <c r="F87" s="59">
        <f>[1]rawdata!J53</f>
        <v>2.9532199999999999E-4</v>
      </c>
      <c r="G87" s="58">
        <f>[1]rawdata!L53</f>
        <v>1.83611E-4</v>
      </c>
      <c r="H87" s="64">
        <v>54.78</v>
      </c>
      <c r="I87" s="58">
        <f t="shared" si="23"/>
        <v>1.0956000000000001</v>
      </c>
      <c r="J87" s="58">
        <f t="shared" si="24"/>
        <v>1.6251473040000003E-3</v>
      </c>
      <c r="K87" s="58">
        <f>C87*$I87</f>
        <v>1.2953717040000002E-3</v>
      </c>
      <c r="L87" s="58">
        <f t="shared" si="24"/>
        <v>0.16092172800000004</v>
      </c>
      <c r="M87" s="58">
        <f t="shared" si="24"/>
        <v>3.9244939800000007E-3</v>
      </c>
      <c r="N87" s="58">
        <f t="shared" si="24"/>
        <v>3.2355478320000001E-4</v>
      </c>
      <c r="O87" s="58">
        <f t="shared" si="24"/>
        <v>2.0116421160000001E-4</v>
      </c>
      <c r="Q87" s="61">
        <v>0</v>
      </c>
      <c r="V87" s="63"/>
      <c r="W87" s="64">
        <f t="shared" si="27"/>
        <v>8.076642574440001</v>
      </c>
    </row>
    <row r="88" spans="1:23" s="25" customFormat="1" x14ac:dyDescent="0.2">
      <c r="A88" s="25" t="str">
        <f>[1]rawdata!A54</f>
        <v>PMR-53heat-cpx@47.ais</v>
      </c>
      <c r="B88" s="58">
        <f>[1]rawdata!B54</f>
        <v>1.4416399999999999E-3</v>
      </c>
      <c r="C88" s="58">
        <f>[1]rawdata!D54</f>
        <v>1.1590999999999999E-3</v>
      </c>
      <c r="D88" s="59">
        <f>[1]rawdata!F54</f>
        <v>0.14033000000000001</v>
      </c>
      <c r="E88" s="58">
        <f>[1]rawdata!H54</f>
        <v>3.70909E-3</v>
      </c>
      <c r="F88" s="59">
        <f>[1]rawdata!J54</f>
        <v>3.3292E-4</v>
      </c>
      <c r="G88" s="58">
        <f>[1]rawdata!L54</f>
        <v>1.9078000000000001E-4</v>
      </c>
      <c r="H88" s="64">
        <v>54.78</v>
      </c>
      <c r="I88" s="58">
        <f t="shared" si="23"/>
        <v>1.0956000000000001</v>
      </c>
      <c r="J88" s="58">
        <f t="shared" si="24"/>
        <v>1.5794607840000001E-3</v>
      </c>
      <c r="K88" s="58">
        <f t="shared" si="24"/>
        <v>1.2699099600000001E-3</v>
      </c>
      <c r="L88" s="58">
        <f t="shared" si="24"/>
        <v>0.15374554800000004</v>
      </c>
      <c r="M88" s="58">
        <f t="shared" si="24"/>
        <v>4.0636790040000006E-3</v>
      </c>
      <c r="N88" s="58">
        <f t="shared" si="24"/>
        <v>3.6474715200000005E-4</v>
      </c>
      <c r="O88" s="58">
        <f t="shared" si="24"/>
        <v>2.0901856800000003E-4</v>
      </c>
      <c r="Q88" s="61">
        <v>0</v>
      </c>
      <c r="V88" s="63"/>
      <c r="W88" s="64">
        <f>K88*$Q$4</f>
        <v>7.9178886006000004</v>
      </c>
    </row>
    <row r="89" spans="1:23" x14ac:dyDescent="0.2">
      <c r="A89" s="21" t="str">
        <f>[1]rawdata!A55</f>
        <v>PMR-53cpx@48.ais</v>
      </c>
      <c r="B89" s="50">
        <f>[1]rawdata!B55</f>
        <v>1.3433099999999999E-3</v>
      </c>
      <c r="C89" s="50">
        <f>[1]rawdata!D55</f>
        <v>5.54691E-2</v>
      </c>
      <c r="D89" s="51">
        <f>[1]rawdata!F55</f>
        <v>0.14685000000000001</v>
      </c>
      <c r="E89" s="50">
        <f>[1]rawdata!H55</f>
        <v>3.8079699999999999E-3</v>
      </c>
      <c r="F89" s="51">
        <f>[1]rawdata!J55</f>
        <v>3.0057700000000001E-4</v>
      </c>
      <c r="G89" s="50">
        <f>[1]rawdata!L55</f>
        <v>1.8203800000000001E-4</v>
      </c>
      <c r="H89" s="23">
        <v>54.78</v>
      </c>
      <c r="I89" s="50">
        <f t="shared" si="23"/>
        <v>1.0956000000000001</v>
      </c>
      <c r="J89" s="50">
        <f t="shared" si="24"/>
        <v>1.4717304360000001E-3</v>
      </c>
      <c r="K89" s="50">
        <f t="shared" ref="K89:K110" si="28">C89*$I89-$K$4</f>
        <v>5.9487479128000009E-2</v>
      </c>
      <c r="L89" s="50">
        <f t="shared" si="24"/>
        <v>0.16088886000000002</v>
      </c>
      <c r="M89" s="50">
        <f t="shared" si="24"/>
        <v>4.1720119320000004E-3</v>
      </c>
      <c r="N89" s="50">
        <f t="shared" si="24"/>
        <v>3.2931216120000002E-4</v>
      </c>
      <c r="O89" s="50">
        <f t="shared" si="24"/>
        <v>1.9944083280000002E-4</v>
      </c>
      <c r="Q89" s="53">
        <v>2.6800000000000001E-2</v>
      </c>
      <c r="V89" s="55">
        <f t="shared" si="25"/>
        <v>268</v>
      </c>
    </row>
    <row r="90" spans="1:23" x14ac:dyDescent="0.2">
      <c r="A90" s="21" t="str">
        <f>[1]rawdata!A56</f>
        <v>PMR-53cpx@49.ais</v>
      </c>
      <c r="B90" s="50">
        <f>[1]rawdata!B56</f>
        <v>1.47222E-3</v>
      </c>
      <c r="C90" s="50">
        <f>[1]rawdata!D56</f>
        <v>5.5636100000000001E-2</v>
      </c>
      <c r="D90" s="51">
        <f>[1]rawdata!F56</f>
        <v>0.14718000000000001</v>
      </c>
      <c r="E90" s="50">
        <f>[1]rawdata!H56</f>
        <v>3.8482E-3</v>
      </c>
      <c r="F90" s="51">
        <f>[1]rawdata!J56</f>
        <v>2.8682000000000002E-4</v>
      </c>
      <c r="G90" s="50">
        <f>[1]rawdata!L56</f>
        <v>1.49729E-4</v>
      </c>
      <c r="H90" s="23">
        <v>54.78</v>
      </c>
      <c r="I90" s="50">
        <f t="shared" si="23"/>
        <v>1.0956000000000001</v>
      </c>
      <c r="J90" s="50">
        <f t="shared" si="24"/>
        <v>1.6129642320000001E-3</v>
      </c>
      <c r="K90" s="50">
        <f t="shared" si="28"/>
        <v>5.9670444328000005E-2</v>
      </c>
      <c r="L90" s="50">
        <f t="shared" si="24"/>
        <v>0.16125040800000001</v>
      </c>
      <c r="M90" s="50">
        <f t="shared" si="24"/>
        <v>4.2160879200000001E-3</v>
      </c>
      <c r="N90" s="50">
        <f t="shared" si="24"/>
        <v>3.1423999200000006E-4</v>
      </c>
      <c r="O90" s="50">
        <f t="shared" si="24"/>
        <v>1.6404309240000003E-4</v>
      </c>
      <c r="Q90" s="53">
        <v>2.6800000000000001E-2</v>
      </c>
      <c r="V90" s="55">
        <f t="shared" si="25"/>
        <v>268</v>
      </c>
    </row>
    <row r="91" spans="1:23" x14ac:dyDescent="0.2">
      <c r="A91" s="21" t="str">
        <f>[1]rawdata!A57</f>
        <v>PMR-53cpx@50.ais</v>
      </c>
      <c r="B91" s="50">
        <f>[1]rawdata!B57</f>
        <v>1.4754E-3</v>
      </c>
      <c r="C91" s="50">
        <f>[1]rawdata!D57</f>
        <v>5.7709900000000001E-2</v>
      </c>
      <c r="D91" s="51">
        <f>[1]rawdata!F57</f>
        <v>0.15137</v>
      </c>
      <c r="E91" s="50">
        <f>[1]rawdata!H57</f>
        <v>3.79876E-3</v>
      </c>
      <c r="F91" s="51">
        <f>[1]rawdata!J57</f>
        <v>2.5812799999999999E-4</v>
      </c>
      <c r="G91" s="50">
        <f>[1]rawdata!L57</f>
        <v>1.4994699999999999E-4</v>
      </c>
      <c r="H91" s="23">
        <v>54.78</v>
      </c>
      <c r="I91" s="50">
        <f t="shared" si="23"/>
        <v>1.0956000000000001</v>
      </c>
      <c r="J91" s="50">
        <f t="shared" si="24"/>
        <v>1.6164482400000003E-3</v>
      </c>
      <c r="K91" s="50">
        <f t="shared" si="28"/>
        <v>6.1942499608000003E-2</v>
      </c>
      <c r="L91" s="50">
        <f t="shared" si="24"/>
        <v>0.16584097200000003</v>
      </c>
      <c r="M91" s="50">
        <f t="shared" si="24"/>
        <v>4.1619214560000006E-3</v>
      </c>
      <c r="N91" s="50">
        <f t="shared" si="24"/>
        <v>2.8280503680000002E-4</v>
      </c>
      <c r="O91" s="50">
        <f t="shared" si="24"/>
        <v>1.642819332E-4</v>
      </c>
      <c r="Q91" s="53">
        <v>2.6800000000000001E-2</v>
      </c>
      <c r="V91" s="55">
        <f t="shared" si="25"/>
        <v>268</v>
      </c>
    </row>
    <row r="92" spans="1:23" s="53" customFormat="1" x14ac:dyDescent="0.2">
      <c r="A92" s="53" t="str">
        <f>[1]rawdata!A58</f>
        <v>ROM271-10cpx@51.ais</v>
      </c>
      <c r="B92" s="69">
        <f>[1]rawdata!B58</f>
        <v>1.9297699999999999E-4</v>
      </c>
      <c r="C92" s="69">
        <f>[1]rawdata!D58</f>
        <v>2.27774E-2</v>
      </c>
      <c r="D92" s="70">
        <f>[1]rawdata!F58</f>
        <v>7.6691099999999998E-2</v>
      </c>
      <c r="E92" s="69">
        <f>[1]rawdata!H58</f>
        <v>3.1989200000000001E-3</v>
      </c>
      <c r="F92" s="70">
        <f>[1]rawdata!J58</f>
        <v>1.8178000000000001E-4</v>
      </c>
      <c r="G92" s="69">
        <f>[1]rawdata!L58</f>
        <v>1.36561E-4</v>
      </c>
      <c r="H92" s="71">
        <v>55</v>
      </c>
      <c r="I92" s="69">
        <f t="shared" si="23"/>
        <v>1.1000000000000001</v>
      </c>
      <c r="J92" s="69">
        <f t="shared" si="24"/>
        <v>2.122747E-4</v>
      </c>
      <c r="K92" s="50">
        <f t="shared" si="28"/>
        <v>2.3770673167999998E-2</v>
      </c>
      <c r="L92" s="69">
        <f t="shared" si="24"/>
        <v>8.4360210000000005E-2</v>
      </c>
      <c r="M92" s="69">
        <f t="shared" si="24"/>
        <v>3.5188120000000005E-3</v>
      </c>
      <c r="N92" s="69">
        <f t="shared" si="24"/>
        <v>1.9995800000000003E-4</v>
      </c>
      <c r="O92" s="69">
        <f t="shared" si="24"/>
        <v>1.502171E-4</v>
      </c>
      <c r="Q92" s="53">
        <v>1.95E-2</v>
      </c>
      <c r="V92" s="55">
        <f t="shared" si="25"/>
        <v>195</v>
      </c>
      <c r="W92" s="71"/>
    </row>
    <row r="93" spans="1:23" s="53" customFormat="1" x14ac:dyDescent="0.2">
      <c r="A93" s="53" t="str">
        <f>[1]rawdata!A59</f>
        <v>ROM271-10cpx@52.ais</v>
      </c>
      <c r="B93" s="69">
        <f>[1]rawdata!B59</f>
        <v>1.7566899999999999E-4</v>
      </c>
      <c r="C93" s="69">
        <f>[1]rawdata!D59</f>
        <v>2.1321099999999999E-2</v>
      </c>
      <c r="D93" s="70">
        <f>[1]rawdata!F59</f>
        <v>7.2524699999999998E-2</v>
      </c>
      <c r="E93" s="69">
        <f>[1]rawdata!H59</f>
        <v>3.1752E-3</v>
      </c>
      <c r="F93" s="70">
        <f>[1]rawdata!J59</f>
        <v>1.7849700000000001E-4</v>
      </c>
      <c r="G93" s="69">
        <f>[1]rawdata!L59</f>
        <v>1.1491E-4</v>
      </c>
      <c r="H93" s="71">
        <v>55</v>
      </c>
      <c r="I93" s="69">
        <f t="shared" si="23"/>
        <v>1.1000000000000001</v>
      </c>
      <c r="J93" s="69">
        <f t="shared" si="24"/>
        <v>1.932359E-4</v>
      </c>
      <c r="K93" s="50">
        <f t="shared" si="28"/>
        <v>2.2168743168E-2</v>
      </c>
      <c r="L93" s="69">
        <f t="shared" si="24"/>
        <v>7.9777170000000008E-2</v>
      </c>
      <c r="M93" s="69">
        <f t="shared" si="24"/>
        <v>3.4927200000000004E-3</v>
      </c>
      <c r="N93" s="69">
        <f t="shared" si="24"/>
        <v>1.9634670000000002E-4</v>
      </c>
      <c r="O93" s="69">
        <f t="shared" si="24"/>
        <v>1.26401E-4</v>
      </c>
      <c r="Q93" s="53">
        <v>1.95E-2</v>
      </c>
      <c r="V93" s="55">
        <f t="shared" si="25"/>
        <v>195</v>
      </c>
      <c r="W93" s="71"/>
    </row>
    <row r="94" spans="1:23" s="53" customFormat="1" x14ac:dyDescent="0.2">
      <c r="A94" s="53" t="str">
        <f>[1]rawdata!A60</f>
        <v>ROM271-10cpx@53.ais</v>
      </c>
      <c r="B94" s="69">
        <f>[1]rawdata!B60</f>
        <v>1.5857999999999999E-4</v>
      </c>
      <c r="C94" s="69">
        <f>[1]rawdata!D60</f>
        <v>2.1915199999999999E-2</v>
      </c>
      <c r="D94" s="70">
        <f>[1]rawdata!F60</f>
        <v>7.5502399999999997E-2</v>
      </c>
      <c r="E94" s="69">
        <f>[1]rawdata!H60</f>
        <v>3.2951399999999998E-3</v>
      </c>
      <c r="F94" s="70">
        <f>[1]rawdata!J60</f>
        <v>1.6649199999999999E-4</v>
      </c>
      <c r="G94" s="69">
        <f>[1]rawdata!L60</f>
        <v>1.2539499999999999E-4</v>
      </c>
      <c r="H94" s="71">
        <v>55</v>
      </c>
      <c r="I94" s="69">
        <f t="shared" si="23"/>
        <v>1.1000000000000001</v>
      </c>
      <c r="J94" s="69">
        <f t="shared" si="24"/>
        <v>1.7443800000000001E-4</v>
      </c>
      <c r="K94" s="50">
        <f t="shared" si="28"/>
        <v>2.2822253168E-2</v>
      </c>
      <c r="L94" s="69">
        <f t="shared" si="24"/>
        <v>8.3052639999999997E-2</v>
      </c>
      <c r="M94" s="69">
        <f t="shared" si="24"/>
        <v>3.6246540000000002E-3</v>
      </c>
      <c r="N94" s="69">
        <f t="shared" si="24"/>
        <v>1.8314120000000001E-4</v>
      </c>
      <c r="O94" s="69">
        <f t="shared" si="24"/>
        <v>1.3793449999999999E-4</v>
      </c>
      <c r="Q94" s="53">
        <v>1.95E-2</v>
      </c>
      <c r="V94" s="55">
        <f t="shared" si="25"/>
        <v>195</v>
      </c>
      <c r="W94" s="71"/>
    </row>
    <row r="95" spans="1:23" x14ac:dyDescent="0.2">
      <c r="A95" s="21" t="str">
        <f>[1]rawdata!A61</f>
        <v>ROM271-16cpx@54.ais</v>
      </c>
      <c r="B95" s="50">
        <f>[1]rawdata!B61</f>
        <v>1.0079100000000001E-3</v>
      </c>
      <c r="C95" s="50">
        <f>[1]rawdata!D61</f>
        <v>6.2916700000000006E-2</v>
      </c>
      <c r="D95" s="51">
        <f>[1]rawdata!F61</f>
        <v>0.12033000000000001</v>
      </c>
      <c r="E95" s="50">
        <f>[1]rawdata!H61</f>
        <v>5.1259299999999999E-3</v>
      </c>
      <c r="F95" s="51">
        <f>[1]rawdata!J61</f>
        <v>2.9391600000000002E-4</v>
      </c>
      <c r="G95" s="50">
        <f>[1]rawdata!L61</f>
        <v>1.71528E-4</v>
      </c>
      <c r="H95" s="23">
        <v>55.82</v>
      </c>
      <c r="I95" s="50">
        <f t="shared" si="23"/>
        <v>1.1164000000000001</v>
      </c>
      <c r="J95" s="50">
        <f t="shared" si="24"/>
        <v>1.1252307240000002E-3</v>
      </c>
      <c r="K95" s="50">
        <f t="shared" si="28"/>
        <v>6.895573704800001E-2</v>
      </c>
      <c r="L95" s="50">
        <f t="shared" si="24"/>
        <v>0.13433641200000002</v>
      </c>
      <c r="M95" s="50">
        <f t="shared" si="24"/>
        <v>5.7225882520000005E-3</v>
      </c>
      <c r="N95" s="50">
        <f t="shared" si="24"/>
        <v>3.2812782240000004E-4</v>
      </c>
      <c r="O95" s="50">
        <f t="shared" si="24"/>
        <v>1.9149385920000001E-4</v>
      </c>
      <c r="Q95" s="53">
        <v>4.3900000000000002E-2</v>
      </c>
      <c r="V95" s="55">
        <f t="shared" si="25"/>
        <v>439</v>
      </c>
    </row>
    <row r="96" spans="1:23" x14ac:dyDescent="0.2">
      <c r="A96" s="21" t="str">
        <f>[1]rawdata!A62</f>
        <v>ROM271-16cpx@55.ais</v>
      </c>
      <c r="B96" s="50">
        <f>[1]rawdata!B62</f>
        <v>1.0719600000000001E-3</v>
      </c>
      <c r="C96" s="50">
        <f>[1]rawdata!D62</f>
        <v>6.4742400000000005E-2</v>
      </c>
      <c r="D96" s="51">
        <f>[1]rawdata!F62</f>
        <v>0.12488</v>
      </c>
      <c r="E96" s="50">
        <f>[1]rawdata!H62</f>
        <v>4.9462400000000002E-3</v>
      </c>
      <c r="F96" s="51">
        <f>[1]rawdata!J62</f>
        <v>2.8929599999999998E-4</v>
      </c>
      <c r="G96" s="50">
        <f>[1]rawdata!L62</f>
        <v>1.52664E-4</v>
      </c>
      <c r="H96" s="23">
        <v>55.82</v>
      </c>
      <c r="I96" s="50">
        <f t="shared" si="23"/>
        <v>1.1164000000000001</v>
      </c>
      <c r="J96" s="50">
        <f t="shared" si="24"/>
        <v>1.1967361440000002E-3</v>
      </c>
      <c r="K96" s="50">
        <f t="shared" si="28"/>
        <v>7.099394852800002E-2</v>
      </c>
      <c r="L96" s="50">
        <f t="shared" si="24"/>
        <v>0.13941603200000002</v>
      </c>
      <c r="M96" s="50">
        <f t="shared" si="24"/>
        <v>5.5219823360000003E-3</v>
      </c>
      <c r="N96" s="50">
        <f t="shared" si="24"/>
        <v>3.2297005439999997E-4</v>
      </c>
      <c r="O96" s="50">
        <f t="shared" si="24"/>
        <v>1.7043408960000001E-4</v>
      </c>
      <c r="Q96" s="53">
        <v>4.3900000000000002E-2</v>
      </c>
      <c r="V96" s="55">
        <f t="shared" si="25"/>
        <v>439</v>
      </c>
    </row>
    <row r="97" spans="1:23" x14ac:dyDescent="0.2">
      <c r="A97" s="21" t="str">
        <f>[1]rawdata!A63</f>
        <v>ROM271-16cpx@56.ais</v>
      </c>
      <c r="B97" s="50">
        <f>[1]rawdata!B63</f>
        <v>1.0627499999999999E-3</v>
      </c>
      <c r="C97" s="50">
        <f>[1]rawdata!D63</f>
        <v>6.4906800000000001E-2</v>
      </c>
      <c r="D97" s="51">
        <f>[1]rawdata!F63</f>
        <v>0.12397</v>
      </c>
      <c r="E97" s="50">
        <f>[1]rawdata!H63</f>
        <v>5.2929800000000001E-3</v>
      </c>
      <c r="F97" s="51">
        <f>[1]rawdata!J63</f>
        <v>3.2437500000000001E-4</v>
      </c>
      <c r="G97" s="50">
        <f>[1]rawdata!L63</f>
        <v>1.8489799999999999E-4</v>
      </c>
      <c r="H97" s="23">
        <v>55.82</v>
      </c>
      <c r="I97" s="50">
        <f t="shared" si="23"/>
        <v>1.1164000000000001</v>
      </c>
      <c r="J97" s="50">
        <f t="shared" si="24"/>
        <v>1.1864541E-3</v>
      </c>
      <c r="K97" s="50">
        <f t="shared" si="28"/>
        <v>7.1177484688000003E-2</v>
      </c>
      <c r="L97" s="50">
        <f t="shared" si="24"/>
        <v>0.13840010799999999</v>
      </c>
      <c r="M97" s="50">
        <f t="shared" si="24"/>
        <v>5.9090828720000004E-3</v>
      </c>
      <c r="N97" s="50">
        <f t="shared" si="24"/>
        <v>3.6213225000000001E-4</v>
      </c>
      <c r="O97" s="50">
        <f t="shared" si="24"/>
        <v>2.0642012720000001E-4</v>
      </c>
      <c r="Q97" s="53">
        <v>4.3900000000000002E-2</v>
      </c>
      <c r="V97" s="55">
        <f t="shared" si="25"/>
        <v>439</v>
      </c>
    </row>
    <row r="98" spans="1:23" x14ac:dyDescent="0.2">
      <c r="A98" s="21" t="str">
        <f>[1]rawdata!A64</f>
        <v>ROM271-21cpx@57.ais</v>
      </c>
      <c r="B98" s="50">
        <f>[1]rawdata!B64</f>
        <v>1.0848399999999999E-3</v>
      </c>
      <c r="C98" s="50">
        <f>[1]rawdata!D64</f>
        <v>6.9132899999999997E-2</v>
      </c>
      <c r="D98" s="51">
        <f>[1]rawdata!F64</f>
        <v>0.11772000000000001</v>
      </c>
      <c r="E98" s="50">
        <f>[1]rawdata!H64</f>
        <v>5.1702199999999997E-3</v>
      </c>
      <c r="F98" s="51">
        <f>[1]rawdata!J64</f>
        <v>3.2487500000000002E-4</v>
      </c>
      <c r="G98" s="50">
        <f>[1]rawdata!L64</f>
        <v>1.6654699999999999E-4</v>
      </c>
      <c r="H98" s="23">
        <v>55.09</v>
      </c>
      <c r="I98" s="50">
        <f t="shared" si="23"/>
        <v>1.1018000000000001</v>
      </c>
      <c r="J98" s="50">
        <f t="shared" si="24"/>
        <v>1.1952767120000001E-3</v>
      </c>
      <c r="K98" s="50">
        <f t="shared" si="28"/>
        <v>7.4886162388000013E-2</v>
      </c>
      <c r="L98" s="50">
        <f t="shared" si="24"/>
        <v>0.12970389600000001</v>
      </c>
      <c r="M98" s="50">
        <f t="shared" si="24"/>
        <v>5.6965483960000002E-3</v>
      </c>
      <c r="N98" s="50">
        <f t="shared" si="24"/>
        <v>3.5794727500000005E-4</v>
      </c>
      <c r="O98" s="50">
        <f t="shared" si="24"/>
        <v>1.835014846E-4</v>
      </c>
      <c r="Q98" s="53">
        <v>4.9000000000000002E-2</v>
      </c>
      <c r="V98" s="55">
        <f t="shared" si="25"/>
        <v>490</v>
      </c>
    </row>
    <row r="99" spans="1:23" x14ac:dyDescent="0.2">
      <c r="A99" s="21" t="str">
        <f>[1]rawdata!A65</f>
        <v>ROM271-21cpx@58.ais</v>
      </c>
      <c r="B99" s="50">
        <f>[1]rawdata!B65</f>
        <v>1.0103600000000001E-3</v>
      </c>
      <c r="C99" s="50">
        <f>[1]rawdata!D65</f>
        <v>6.3578099999999999E-2</v>
      </c>
      <c r="D99" s="51">
        <f>[1]rawdata!F65</f>
        <v>0.11670999999999999</v>
      </c>
      <c r="E99" s="50">
        <f>[1]rawdata!H65</f>
        <v>5.1397400000000003E-3</v>
      </c>
      <c r="F99" s="51">
        <f>[1]rawdata!J65</f>
        <v>3.1939700000000002E-4</v>
      </c>
      <c r="G99" s="50">
        <f>[1]rawdata!L65</f>
        <v>1.49596E-4</v>
      </c>
      <c r="H99" s="23">
        <v>55.09</v>
      </c>
      <c r="I99" s="50">
        <f t="shared" si="23"/>
        <v>1.1018000000000001</v>
      </c>
      <c r="J99" s="50">
        <f t="shared" si="24"/>
        <v>1.1132146480000002E-3</v>
      </c>
      <c r="K99" s="50">
        <f t="shared" si="28"/>
        <v>6.8765883748000009E-2</v>
      </c>
      <c r="L99" s="50">
        <f t="shared" si="24"/>
        <v>0.128591078</v>
      </c>
      <c r="M99" s="50">
        <f t="shared" si="24"/>
        <v>5.6629655320000012E-3</v>
      </c>
      <c r="N99" s="50">
        <f t="shared" si="24"/>
        <v>3.5191161460000007E-4</v>
      </c>
      <c r="O99" s="50">
        <f t="shared" si="24"/>
        <v>1.6482487280000002E-4</v>
      </c>
      <c r="Q99" s="53">
        <v>4.9000000000000002E-2</v>
      </c>
      <c r="V99" s="55">
        <f t="shared" si="25"/>
        <v>490</v>
      </c>
    </row>
    <row r="100" spans="1:23" x14ac:dyDescent="0.2">
      <c r="A100" s="21" t="str">
        <f>[1]rawdata!A66</f>
        <v>ROM271-21cpx@59.ais</v>
      </c>
      <c r="B100" s="50">
        <f>[1]rawdata!B66</f>
        <v>9.8280000000000004E-4</v>
      </c>
      <c r="C100" s="50">
        <f>[1]rawdata!D66</f>
        <v>6.3393699999999997E-2</v>
      </c>
      <c r="D100" s="51">
        <f>[1]rawdata!F66</f>
        <v>0.11766</v>
      </c>
      <c r="E100" s="50">
        <f>[1]rawdata!H66</f>
        <v>5.3688099999999999E-3</v>
      </c>
      <c r="F100" s="51">
        <f>[1]rawdata!J66</f>
        <v>2.7517900000000002E-4</v>
      </c>
      <c r="G100" s="50">
        <f>[1]rawdata!L66</f>
        <v>1.55938E-4</v>
      </c>
      <c r="H100" s="23">
        <v>55.09</v>
      </c>
      <c r="I100" s="50">
        <f t="shared" si="23"/>
        <v>1.1018000000000001</v>
      </c>
      <c r="J100" s="50">
        <f t="shared" si="24"/>
        <v>1.0828490400000002E-3</v>
      </c>
      <c r="K100" s="50">
        <f t="shared" si="28"/>
        <v>6.8562711828000014E-2</v>
      </c>
      <c r="L100" s="50">
        <f t="shared" si="24"/>
        <v>0.129637788</v>
      </c>
      <c r="M100" s="50">
        <f t="shared" si="24"/>
        <v>5.9153548580000003E-3</v>
      </c>
      <c r="N100" s="50">
        <f t="shared" si="24"/>
        <v>3.0319222220000002E-4</v>
      </c>
      <c r="O100" s="50">
        <f t="shared" si="24"/>
        <v>1.7181248840000002E-4</v>
      </c>
      <c r="Q100" s="53">
        <v>4.9000000000000002E-2</v>
      </c>
      <c r="V100" s="55">
        <f t="shared" si="25"/>
        <v>490</v>
      </c>
    </row>
    <row r="101" spans="1:23" x14ac:dyDescent="0.2">
      <c r="A101" s="21" t="str">
        <f>[1]rawdata!A67</f>
        <v>CM68cpx@60.ais</v>
      </c>
      <c r="B101" s="50">
        <f>[1]rawdata!B67</f>
        <v>1.10371E-4</v>
      </c>
      <c r="C101" s="50">
        <f>[1]rawdata!D67</f>
        <v>1.57822E-2</v>
      </c>
      <c r="D101" s="51">
        <f>[1]rawdata!F67</f>
        <v>6.7356899999999997E-2</v>
      </c>
      <c r="E101" s="50">
        <f>[1]rawdata!H67</f>
        <v>2.0268E-3</v>
      </c>
      <c r="F101" s="51">
        <f>[1]rawdata!J67</f>
        <v>1.8600100000000001E-4</v>
      </c>
      <c r="G101" s="50">
        <f>[1]rawdata!L67</f>
        <v>1.4253399999999999E-4</v>
      </c>
      <c r="H101" s="23">
        <v>55</v>
      </c>
      <c r="I101" s="50">
        <f t="shared" si="23"/>
        <v>1.1000000000000001</v>
      </c>
      <c r="J101" s="50">
        <f t="shared" si="24"/>
        <v>1.2140810000000002E-4</v>
      </c>
      <c r="K101" s="50">
        <f t="shared" si="28"/>
        <v>1.6075953168E-2</v>
      </c>
      <c r="L101" s="50">
        <f t="shared" si="24"/>
        <v>7.409259E-2</v>
      </c>
      <c r="M101" s="50">
        <f t="shared" si="24"/>
        <v>2.2294800000000003E-3</v>
      </c>
      <c r="N101" s="50">
        <f t="shared" si="24"/>
        <v>2.0460110000000004E-4</v>
      </c>
      <c r="O101" s="50">
        <f t="shared" si="24"/>
        <v>1.567874E-4</v>
      </c>
      <c r="Q101" s="53">
        <v>1.6899999999999998E-2</v>
      </c>
      <c r="V101" s="55">
        <f t="shared" si="25"/>
        <v>168.99999999999997</v>
      </c>
    </row>
    <row r="102" spans="1:23" x14ac:dyDescent="0.2">
      <c r="A102" s="21" t="str">
        <f>[1]rawdata!A68</f>
        <v>CM68cpx@61.ais</v>
      </c>
      <c r="B102" s="50">
        <f>[1]rawdata!B68</f>
        <v>8.9002499999999994E-5</v>
      </c>
      <c r="C102" s="50">
        <f>[1]rawdata!D68</f>
        <v>1.52824E-2</v>
      </c>
      <c r="D102" s="51">
        <f>[1]rawdata!F68</f>
        <v>6.3528799999999996E-2</v>
      </c>
      <c r="E102" s="50">
        <f>[1]rawdata!H68</f>
        <v>1.9880900000000001E-3</v>
      </c>
      <c r="F102" s="51">
        <f>[1]rawdata!J68</f>
        <v>1.9434300000000001E-4</v>
      </c>
      <c r="G102" s="50">
        <f>[1]rawdata!L68</f>
        <v>1.2413999999999999E-4</v>
      </c>
      <c r="H102" s="23">
        <v>55</v>
      </c>
      <c r="I102" s="50">
        <f t="shared" si="23"/>
        <v>1.1000000000000001</v>
      </c>
      <c r="J102" s="50">
        <f t="shared" si="24"/>
        <v>9.7902749999999997E-5</v>
      </c>
      <c r="K102" s="50">
        <f t="shared" si="28"/>
        <v>1.5526173168000002E-2</v>
      </c>
      <c r="L102" s="50">
        <f t="shared" si="24"/>
        <v>6.9881680000000002E-2</v>
      </c>
      <c r="M102" s="50">
        <f t="shared" si="24"/>
        <v>2.1868990000000004E-3</v>
      </c>
      <c r="N102" s="50">
        <f t="shared" si="24"/>
        <v>2.1377730000000003E-4</v>
      </c>
      <c r="O102" s="50">
        <f t="shared" si="24"/>
        <v>1.3655399999999999E-4</v>
      </c>
      <c r="Q102" s="53">
        <v>1.6899999999999998E-2</v>
      </c>
      <c r="V102" s="55">
        <f t="shared" si="25"/>
        <v>168.99999999999997</v>
      </c>
    </row>
    <row r="103" spans="1:23" x14ac:dyDescent="0.2">
      <c r="A103" s="21" t="str">
        <f>[1]rawdata!A69</f>
        <v>CM68cpx@62.ais</v>
      </c>
      <c r="B103" s="50">
        <f>[1]rawdata!B69</f>
        <v>1.4249299999999999E-4</v>
      </c>
      <c r="C103" s="50">
        <f>[1]rawdata!D69</f>
        <v>1.5044E-2</v>
      </c>
      <c r="D103" s="51">
        <f>[1]rawdata!F69</f>
        <v>6.8616700000000003E-2</v>
      </c>
      <c r="E103" s="50">
        <f>[1]rawdata!H69</f>
        <v>1.99555E-3</v>
      </c>
      <c r="F103" s="51">
        <f>[1]rawdata!J69</f>
        <v>1.7785300000000001E-4</v>
      </c>
      <c r="G103" s="50">
        <f>[1]rawdata!L69</f>
        <v>1.6965400000000001E-4</v>
      </c>
      <c r="H103" s="23">
        <v>55</v>
      </c>
      <c r="I103" s="50">
        <f t="shared" si="23"/>
        <v>1.1000000000000001</v>
      </c>
      <c r="J103" s="50">
        <f t="shared" si="24"/>
        <v>1.5674229999999999E-4</v>
      </c>
      <c r="K103" s="50">
        <f t="shared" si="28"/>
        <v>1.5263933168000001E-2</v>
      </c>
      <c r="L103" s="50">
        <f t="shared" si="24"/>
        <v>7.5478370000000003E-2</v>
      </c>
      <c r="M103" s="50">
        <f t="shared" si="24"/>
        <v>2.1951050000000001E-3</v>
      </c>
      <c r="N103" s="50">
        <f t="shared" si="24"/>
        <v>1.9563830000000003E-4</v>
      </c>
      <c r="O103" s="50">
        <f t="shared" si="24"/>
        <v>1.8661940000000004E-4</v>
      </c>
      <c r="Q103" s="53">
        <v>1.6899999999999998E-2</v>
      </c>
      <c r="V103" s="55">
        <f t="shared" si="25"/>
        <v>168.99999999999997</v>
      </c>
    </row>
    <row r="104" spans="1:23" x14ac:dyDescent="0.2">
      <c r="A104" s="21" t="str">
        <f>[1]rawdata!A70</f>
        <v>suprasil@63.ais</v>
      </c>
      <c r="B104" s="50">
        <f>[1]rawdata!B70</f>
        <v>2.2490800000000002E-5</v>
      </c>
      <c r="C104" s="50">
        <f>[1]rawdata!D70</f>
        <v>8.5568600000000003E-4</v>
      </c>
      <c r="D104" s="51">
        <f>[1]rawdata!F70</f>
        <v>3.4923000000000002E-4</v>
      </c>
      <c r="E104" s="50">
        <f>[1]rawdata!H70</f>
        <v>0</v>
      </c>
      <c r="F104" s="51">
        <f>[1]rawdata!J70</f>
        <v>9.2875900000000003E-5</v>
      </c>
      <c r="G104" s="50">
        <f>[1]rawdata!L70</f>
        <v>1.04521</v>
      </c>
      <c r="H104" s="23">
        <v>100</v>
      </c>
      <c r="I104" s="50">
        <f t="shared" si="23"/>
        <v>2</v>
      </c>
      <c r="J104" s="50">
        <f t="shared" si="24"/>
        <v>4.4981600000000003E-5</v>
      </c>
      <c r="K104" s="50">
        <f>C104*$I104-$K$5</f>
        <v>8.5978768133333338E-4</v>
      </c>
      <c r="L104" s="50">
        <f t="shared" si="24"/>
        <v>6.9846000000000003E-4</v>
      </c>
      <c r="M104" s="50">
        <f t="shared" si="24"/>
        <v>0</v>
      </c>
      <c r="N104" s="50">
        <f t="shared" si="24"/>
        <v>1.8575180000000001E-4</v>
      </c>
      <c r="O104" s="50">
        <f t="shared" si="24"/>
        <v>2.0904199999999999</v>
      </c>
      <c r="Q104" s="53"/>
      <c r="V104" s="55">
        <f>Q104*10000</f>
        <v>0</v>
      </c>
      <c r="W104" s="23">
        <f>10000*K104*$Q$5</f>
        <v>2.7470216418600004</v>
      </c>
    </row>
    <row r="105" spans="1:23" x14ac:dyDescent="0.2">
      <c r="A105" s="21" t="str">
        <f>[1]rawdata!A71</f>
        <v>suprasil@64.ais</v>
      </c>
      <c r="B105" s="50">
        <f>[1]rawdata!B71</f>
        <v>4.47175E-5</v>
      </c>
      <c r="C105" s="50">
        <f>[1]rawdata!D71</f>
        <v>1.10377E-3</v>
      </c>
      <c r="D105" s="51">
        <f>[1]rawdata!F71</f>
        <v>3.9818500000000001E-4</v>
      </c>
      <c r="E105" s="50">
        <f>[1]rawdata!H71</f>
        <v>1.27269E-6</v>
      </c>
      <c r="F105" s="51">
        <f>[1]rawdata!J71</f>
        <v>9.1186800000000006E-5</v>
      </c>
      <c r="G105" s="50">
        <f>[1]rawdata!L71</f>
        <v>1.3952500000000001</v>
      </c>
      <c r="H105" s="23">
        <v>100</v>
      </c>
      <c r="I105" s="50">
        <f t="shared" si="23"/>
        <v>2</v>
      </c>
      <c r="J105" s="50">
        <f t="shared" si="24"/>
        <v>8.9435E-5</v>
      </c>
      <c r="K105" s="50">
        <f>C105*$I105-$K$5</f>
        <v>1.3559556813333333E-3</v>
      </c>
      <c r="L105" s="50">
        <f t="shared" si="24"/>
        <v>7.9637000000000002E-4</v>
      </c>
      <c r="M105" s="50">
        <f t="shared" si="24"/>
        <v>2.5453800000000001E-6</v>
      </c>
      <c r="N105" s="50">
        <f t="shared" si="24"/>
        <v>1.8237360000000001E-4</v>
      </c>
      <c r="O105" s="50">
        <f t="shared" si="24"/>
        <v>2.7905000000000002</v>
      </c>
      <c r="Q105" s="53"/>
      <c r="V105" s="55">
        <f t="shared" si="25"/>
        <v>0</v>
      </c>
      <c r="W105" s="23">
        <f>10000*K105*$Q$5</f>
        <v>4.33227840186</v>
      </c>
    </row>
    <row r="106" spans="1:23" x14ac:dyDescent="0.2">
      <c r="A106" s="56" t="s">
        <v>164</v>
      </c>
    </row>
    <row r="107" spans="1:23" x14ac:dyDescent="0.2">
      <c r="A107" s="21" t="str">
        <f>[1]rawdata!A149</f>
        <v>ROM271-16cpx@141.ais</v>
      </c>
      <c r="B107" s="50">
        <f>[1]rawdata!B149</f>
        <v>1.22729E-3</v>
      </c>
      <c r="C107" s="50">
        <f>[1]rawdata!D149</f>
        <v>7.6400599999999999E-2</v>
      </c>
      <c r="D107" s="51">
        <f>[1]rawdata!F149</f>
        <v>0.13533000000000001</v>
      </c>
      <c r="E107" s="50">
        <f>[1]rawdata!H149</f>
        <v>5.24086E-3</v>
      </c>
      <c r="F107" s="51">
        <f>[1]rawdata!J149</f>
        <v>2.8166500000000001E-4</v>
      </c>
      <c r="G107" s="50">
        <f>[1]rawdata!L149</f>
        <v>1.04246E-4</v>
      </c>
      <c r="H107" s="23">
        <v>55.82</v>
      </c>
      <c r="I107" s="50">
        <f>H107/50</f>
        <v>1.1164000000000001</v>
      </c>
      <c r="J107" s="50">
        <f t="shared" ref="J107:O110" si="29">B107*$I107</f>
        <v>1.3701465560000002E-3</v>
      </c>
      <c r="K107" s="50">
        <f t="shared" si="28"/>
        <v>8.4009163008000015E-2</v>
      </c>
      <c r="L107" s="50">
        <f t="shared" si="29"/>
        <v>0.15108241200000003</v>
      </c>
      <c r="M107" s="50">
        <f t="shared" si="29"/>
        <v>5.850896104E-3</v>
      </c>
      <c r="N107" s="50">
        <f t="shared" si="29"/>
        <v>3.14450806E-4</v>
      </c>
      <c r="O107" s="50">
        <f t="shared" si="29"/>
        <v>1.1638023440000001E-4</v>
      </c>
      <c r="Q107" s="53">
        <v>4.9000000000000002E-2</v>
      </c>
      <c r="V107" s="55">
        <f>Q107*10000</f>
        <v>490</v>
      </c>
    </row>
    <row r="108" spans="1:23" x14ac:dyDescent="0.2">
      <c r="A108" s="21" t="str">
        <f>[1]rawdata!A150</f>
        <v>ROM271-16cpx@142.ais</v>
      </c>
      <c r="B108" s="50">
        <f>[1]rawdata!B150</f>
        <v>1.1868899999999999E-3</v>
      </c>
      <c r="C108" s="50">
        <f>[1]rawdata!D150</f>
        <v>7.7508199999999999E-2</v>
      </c>
      <c r="D108" s="51">
        <f>[1]rawdata!F150</f>
        <v>0.13730000000000001</v>
      </c>
      <c r="E108" s="50">
        <f>[1]rawdata!H150</f>
        <v>5.2210399999999997E-3</v>
      </c>
      <c r="F108" s="51">
        <f>[1]rawdata!J150</f>
        <v>2.7050300000000001E-4</v>
      </c>
      <c r="G108" s="50">
        <f>[1]rawdata!L150</f>
        <v>8.9913200000000005E-5</v>
      </c>
      <c r="H108" s="23">
        <v>55.82</v>
      </c>
      <c r="I108" s="50">
        <f>H108/50</f>
        <v>1.1164000000000001</v>
      </c>
      <c r="J108" s="50">
        <f t="shared" si="29"/>
        <v>1.3250439960000001E-3</v>
      </c>
      <c r="K108" s="50">
        <f t="shared" si="28"/>
        <v>8.5245687648000015E-2</v>
      </c>
      <c r="L108" s="50">
        <f t="shared" si="29"/>
        <v>0.15328172000000001</v>
      </c>
      <c r="M108" s="50">
        <f t="shared" si="29"/>
        <v>5.8287690559999999E-3</v>
      </c>
      <c r="N108" s="50">
        <f t="shared" si="29"/>
        <v>3.0198954920000005E-4</v>
      </c>
      <c r="O108" s="50">
        <f t="shared" si="29"/>
        <v>1.0037909648000001E-4</v>
      </c>
      <c r="Q108" s="53">
        <v>4.9000000000000002E-2</v>
      </c>
      <c r="V108" s="55">
        <f>Q108*10000</f>
        <v>490</v>
      </c>
    </row>
    <row r="109" spans="1:23" x14ac:dyDescent="0.2">
      <c r="A109" s="21" t="str">
        <f>[1]rawdata!A151</f>
        <v>ROM271-10cpx@143.ais</v>
      </c>
      <c r="B109" s="50">
        <f>[1]rawdata!B151</f>
        <v>1.2724200000000001E-4</v>
      </c>
      <c r="C109" s="50">
        <f>[1]rawdata!D151</f>
        <v>2.38751E-2</v>
      </c>
      <c r="D109" s="51">
        <f>[1]rawdata!F151</f>
        <v>8.2312499999999997E-2</v>
      </c>
      <c r="E109" s="50">
        <f>[1]rawdata!H151</f>
        <v>3.3575499999999999E-3</v>
      </c>
      <c r="F109" s="51">
        <f>[1]rawdata!J151</f>
        <v>1.6035100000000001E-4</v>
      </c>
      <c r="G109" s="50">
        <f>[1]rawdata!L151</f>
        <v>7.0703899999999999E-5</v>
      </c>
      <c r="H109" s="23">
        <v>55</v>
      </c>
      <c r="I109" s="50">
        <f>H109/50</f>
        <v>1.1000000000000001</v>
      </c>
      <c r="J109" s="50">
        <f t="shared" si="29"/>
        <v>1.3996620000000004E-4</v>
      </c>
      <c r="K109" s="50">
        <f t="shared" si="28"/>
        <v>2.4978143168000001E-2</v>
      </c>
      <c r="L109" s="50">
        <f t="shared" si="29"/>
        <v>9.0543750000000006E-2</v>
      </c>
      <c r="M109" s="50">
        <f t="shared" si="29"/>
        <v>3.693305E-3</v>
      </c>
      <c r="N109" s="50">
        <f t="shared" si="29"/>
        <v>1.7638610000000004E-4</v>
      </c>
      <c r="O109" s="50">
        <f t="shared" si="29"/>
        <v>7.7774290000000011E-5</v>
      </c>
      <c r="Q109" s="53">
        <v>1.95E-2</v>
      </c>
      <c r="R109" s="53"/>
      <c r="S109" s="53"/>
      <c r="T109" s="53"/>
      <c r="U109" s="53"/>
      <c r="V109" s="55">
        <f>Q109*10000</f>
        <v>195</v>
      </c>
    </row>
    <row r="110" spans="1:23" x14ac:dyDescent="0.2">
      <c r="A110" s="21" t="str">
        <f>[1]rawdata!A152</f>
        <v>ROM271-10cpx@144.ais</v>
      </c>
      <c r="B110" s="50">
        <f>[1]rawdata!B152</f>
        <v>1.38319E-4</v>
      </c>
      <c r="C110" s="50">
        <f>[1]rawdata!D152</f>
        <v>2.4112600000000001E-2</v>
      </c>
      <c r="D110" s="51">
        <f>[1]rawdata!F152</f>
        <v>8.2671900000000006E-2</v>
      </c>
      <c r="E110" s="50">
        <f>[1]rawdata!H152</f>
        <v>3.34243E-3</v>
      </c>
      <c r="F110" s="51">
        <f>[1]rawdata!J152</f>
        <v>1.5762999999999999E-4</v>
      </c>
      <c r="G110" s="50">
        <f>[1]rawdata!L152</f>
        <v>7.3258799999999997E-5</v>
      </c>
      <c r="H110" s="23">
        <v>55</v>
      </c>
      <c r="I110" s="50">
        <f>H110/50</f>
        <v>1.1000000000000001</v>
      </c>
      <c r="J110" s="50">
        <f t="shared" si="29"/>
        <v>1.5215090000000002E-4</v>
      </c>
      <c r="K110" s="50">
        <f t="shared" si="28"/>
        <v>2.5239393168000002E-2</v>
      </c>
      <c r="L110" s="50">
        <f t="shared" si="29"/>
        <v>9.0939090000000014E-2</v>
      </c>
      <c r="M110" s="50">
        <f t="shared" si="29"/>
        <v>3.6766730000000001E-3</v>
      </c>
      <c r="N110" s="50">
        <f t="shared" si="29"/>
        <v>1.7339300000000001E-4</v>
      </c>
      <c r="O110" s="50">
        <f t="shared" si="29"/>
        <v>8.0584680000000007E-5</v>
      </c>
      <c r="Q110" s="53">
        <v>1.95E-2</v>
      </c>
      <c r="R110" s="53"/>
      <c r="S110" s="53"/>
      <c r="T110" s="53"/>
      <c r="U110" s="53"/>
      <c r="V110" s="55">
        <f>Q110*10000</f>
        <v>195</v>
      </c>
    </row>
    <row r="113" spans="1:1" x14ac:dyDescent="0.2">
      <c r="A113" s="21" t="s">
        <v>166</v>
      </c>
    </row>
    <row r="114" spans="1:1" x14ac:dyDescent="0.2">
      <c r="A114" s="21" t="s">
        <v>167</v>
      </c>
    </row>
    <row r="115" spans="1:1" x14ac:dyDescent="0.2">
      <c r="A115" s="21" t="s">
        <v>168</v>
      </c>
    </row>
    <row r="116" spans="1:1" x14ac:dyDescent="0.2">
      <c r="A116" s="21" t="s">
        <v>169</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73"/>
  <sheetViews>
    <sheetView zoomScale="150" zoomScaleNormal="150" zoomScalePageLayoutView="150" workbookViewId="0">
      <pane xSplit="1" ySplit="6" topLeftCell="B7" activePane="bottomRight" state="frozen"/>
      <selection pane="topRight" activeCell="B1" sqref="B1"/>
      <selection pane="bottomLeft" activeCell="A5" sqref="A5"/>
      <selection pane="bottomRight" activeCell="B11" sqref="B11"/>
    </sheetView>
  </sheetViews>
  <sheetFormatPr baseColWidth="10" defaultColWidth="10.6640625" defaultRowHeight="16" x14ac:dyDescent="0.2"/>
  <cols>
    <col min="1" max="1" width="17.1640625" style="21" customWidth="1"/>
    <col min="2" max="2" width="10.6640625" style="21"/>
    <col min="3" max="3" width="10.6640625" style="22"/>
    <col min="4" max="7" width="10.6640625" style="21"/>
    <col min="8" max="8" width="10.6640625" style="23"/>
    <col min="9" max="22" width="10.6640625" style="21"/>
    <col min="23" max="23" width="10.83203125" style="23" customWidth="1"/>
    <col min="24" max="16384" width="10.6640625" style="21"/>
  </cols>
  <sheetData>
    <row r="1" spans="1:24" s="148" customFormat="1" x14ac:dyDescent="0.2">
      <c r="A1" s="170" t="s">
        <v>234</v>
      </c>
      <c r="C1" s="149"/>
      <c r="H1" s="150"/>
      <c r="J1" s="151" t="s">
        <v>133</v>
      </c>
      <c r="K1" s="152"/>
      <c r="O1" s="153" t="s">
        <v>136</v>
      </c>
      <c r="P1" s="154"/>
      <c r="Q1" s="154"/>
      <c r="R1" s="154"/>
      <c r="S1" s="154"/>
      <c r="T1" s="154"/>
      <c r="U1" s="154"/>
      <c r="W1" s="150"/>
    </row>
    <row r="2" spans="1:24" s="148" customFormat="1" x14ac:dyDescent="0.2">
      <c r="A2" s="170" t="s">
        <v>166</v>
      </c>
      <c r="C2" s="149"/>
      <c r="H2" s="150"/>
      <c r="J2" s="151" t="s">
        <v>137</v>
      </c>
      <c r="K2" s="155">
        <v>9.2685474000000004E-4</v>
      </c>
      <c r="O2" s="156" t="s">
        <v>138</v>
      </c>
      <c r="P2" s="157"/>
      <c r="Q2" s="157">
        <v>3290</v>
      </c>
      <c r="R2" s="157"/>
      <c r="S2" s="157"/>
      <c r="T2" s="157"/>
      <c r="U2" s="157"/>
      <c r="V2" s="158"/>
      <c r="W2" s="150"/>
    </row>
    <row r="3" spans="1:24" s="148" customFormat="1" x14ac:dyDescent="0.2">
      <c r="A3" s="148" t="s">
        <v>167</v>
      </c>
      <c r="C3" s="149"/>
      <c r="H3" s="150"/>
      <c r="J3" s="151" t="s">
        <v>139</v>
      </c>
      <c r="K3" s="155">
        <v>9.2685474000000004E-4</v>
      </c>
      <c r="O3" s="159" t="s">
        <v>140</v>
      </c>
      <c r="P3" s="160"/>
      <c r="Q3" s="160">
        <v>3290</v>
      </c>
      <c r="R3" s="160"/>
      <c r="S3" s="160"/>
      <c r="T3" s="160"/>
      <c r="U3" s="160"/>
      <c r="V3" s="158"/>
      <c r="W3" s="150"/>
    </row>
    <row r="4" spans="1:24" s="148" customFormat="1" x14ac:dyDescent="0.2">
      <c r="A4" s="161" t="s">
        <v>168</v>
      </c>
      <c r="B4" s="162"/>
      <c r="C4" s="163"/>
      <c r="D4" s="164"/>
      <c r="E4" s="161"/>
      <c r="F4" s="161"/>
      <c r="G4" s="161"/>
      <c r="H4" s="164"/>
      <c r="I4" s="161"/>
      <c r="J4" s="165" t="s">
        <v>141</v>
      </c>
      <c r="K4" s="166" t="s">
        <v>171</v>
      </c>
      <c r="L4" s="161"/>
      <c r="M4" s="161"/>
      <c r="N4" s="161"/>
      <c r="O4" s="151" t="s">
        <v>142</v>
      </c>
      <c r="P4" s="152"/>
      <c r="Q4" s="151"/>
      <c r="R4" s="152"/>
      <c r="S4" s="152"/>
      <c r="T4" s="152"/>
      <c r="U4" s="152"/>
      <c r="W4" s="150"/>
    </row>
    <row r="5" spans="1:24" s="148" customFormat="1" x14ac:dyDescent="0.2">
      <c r="A5" s="161" t="s">
        <v>235</v>
      </c>
      <c r="B5" s="162"/>
      <c r="C5" s="163"/>
      <c r="D5" s="164"/>
      <c r="E5" s="161"/>
      <c r="F5" s="161"/>
      <c r="G5" s="161"/>
      <c r="H5" s="164"/>
      <c r="I5" s="161"/>
      <c r="J5" s="165" t="s">
        <v>143</v>
      </c>
      <c r="K5" s="166">
        <v>9.2685474000000004E-4</v>
      </c>
      <c r="L5" s="161"/>
      <c r="M5" s="161"/>
      <c r="N5" s="161"/>
      <c r="O5" s="167" t="s">
        <v>144</v>
      </c>
      <c r="P5" s="168">
        <v>14154</v>
      </c>
      <c r="Q5" s="168">
        <v>3671</v>
      </c>
      <c r="R5" s="168">
        <v>350.28</v>
      </c>
      <c r="S5" s="168">
        <v>4667.6000000000004</v>
      </c>
      <c r="T5" s="168">
        <v>534.52</v>
      </c>
      <c r="U5" s="168">
        <v>461.88</v>
      </c>
      <c r="V5" s="169"/>
      <c r="W5" s="150"/>
    </row>
    <row r="6" spans="1:24" s="28" customFormat="1" x14ac:dyDescent="0.2">
      <c r="A6" s="43" t="s">
        <v>145</v>
      </c>
      <c r="B6" s="44" t="s">
        <v>146</v>
      </c>
      <c r="C6" s="45" t="s">
        <v>147</v>
      </c>
      <c r="D6" s="46" t="s">
        <v>148</v>
      </c>
      <c r="E6" s="46" t="s">
        <v>149</v>
      </c>
      <c r="F6" s="46" t="s">
        <v>150</v>
      </c>
      <c r="G6" s="46" t="s">
        <v>151</v>
      </c>
      <c r="H6" s="44" t="s">
        <v>152</v>
      </c>
      <c r="I6" s="46" t="s">
        <v>153</v>
      </c>
      <c r="J6" s="44" t="s">
        <v>154</v>
      </c>
      <c r="K6" s="44" t="s">
        <v>155</v>
      </c>
      <c r="L6" s="46" t="s">
        <v>156</v>
      </c>
      <c r="M6" s="46" t="s">
        <v>157</v>
      </c>
      <c r="N6" s="46" t="s">
        <v>158</v>
      </c>
      <c r="O6" s="46" t="s">
        <v>159</v>
      </c>
      <c r="P6" s="46" t="s">
        <v>36</v>
      </c>
      <c r="Q6" s="47" t="s">
        <v>37</v>
      </c>
      <c r="R6" s="46" t="s">
        <v>38</v>
      </c>
      <c r="S6" s="46" t="s">
        <v>160</v>
      </c>
      <c r="T6" s="46" t="s">
        <v>39</v>
      </c>
      <c r="U6" s="46" t="s">
        <v>40</v>
      </c>
      <c r="V6" s="46" t="s">
        <v>48</v>
      </c>
      <c r="W6" s="44" t="s">
        <v>161</v>
      </c>
    </row>
    <row r="7" spans="1:24" s="28" customFormat="1" x14ac:dyDescent="0.2">
      <c r="A7" s="48" t="s">
        <v>172</v>
      </c>
      <c r="B7" s="44"/>
      <c r="C7" s="45"/>
      <c r="D7" s="46"/>
      <c r="E7" s="46"/>
      <c r="F7" s="46"/>
      <c r="G7" s="46"/>
      <c r="H7" s="44"/>
      <c r="I7" s="46"/>
      <c r="J7" s="44"/>
      <c r="K7" s="44"/>
      <c r="L7" s="46"/>
      <c r="M7" s="46"/>
      <c r="N7" s="46"/>
      <c r="O7" s="46"/>
      <c r="P7" s="46"/>
      <c r="Q7" s="49"/>
      <c r="R7" s="46"/>
      <c r="S7" s="46"/>
      <c r="T7" s="46"/>
      <c r="U7" s="46"/>
      <c r="V7" s="46"/>
      <c r="W7" s="44"/>
    </row>
    <row r="8" spans="1:24" x14ac:dyDescent="0.2">
      <c r="A8" s="21" t="str">
        <f>[1]May2019RAW!A2</f>
        <v>suprasil@1.ais</v>
      </c>
      <c r="B8" s="50">
        <f>[1]May2019RAW!B2</f>
        <v>5.3445500000000002E-5</v>
      </c>
      <c r="C8" s="50">
        <f>[1]May2019RAW!D2</f>
        <v>6.85058E-4</v>
      </c>
      <c r="D8" s="50">
        <f>[1]May2019RAW!F2</f>
        <v>2.4586600000000002E-4</v>
      </c>
      <c r="E8" s="50">
        <f>[1]May2019RAW!H2</f>
        <v>8.1010299999999996E-7</v>
      </c>
      <c r="F8" s="50">
        <f>[1]May2019RAW!J2</f>
        <v>2.1004199999999999E-4</v>
      </c>
      <c r="G8" s="50">
        <f>[1]May2019RAW!L2</f>
        <v>2.41771</v>
      </c>
      <c r="H8" s="52">
        <v>100</v>
      </c>
      <c r="I8" s="50">
        <f t="shared" ref="I8:I19" si="0">H8/50</f>
        <v>2</v>
      </c>
      <c r="J8" s="50">
        <f t="shared" ref="J8:O21" si="1">B8*$I8</f>
        <v>1.06891E-4</v>
      </c>
      <c r="K8" s="50">
        <f>C8*$I8-$K$2</f>
        <v>4.4326125999999996E-4</v>
      </c>
      <c r="L8" s="50">
        <f t="shared" si="1"/>
        <v>4.9173200000000004E-4</v>
      </c>
      <c r="M8" s="50">
        <f t="shared" si="1"/>
        <v>1.6202059999999999E-6</v>
      </c>
      <c r="N8" s="50">
        <f t="shared" si="1"/>
        <v>4.2008399999999998E-4</v>
      </c>
      <c r="O8" s="50">
        <f t="shared" si="1"/>
        <v>4.8354200000000001</v>
      </c>
      <c r="P8" s="53">
        <v>0</v>
      </c>
      <c r="Q8" s="54">
        <v>0</v>
      </c>
      <c r="R8" s="55">
        <v>0</v>
      </c>
      <c r="S8" s="53">
        <v>0</v>
      </c>
      <c r="T8" s="55">
        <v>0</v>
      </c>
      <c r="U8" s="54"/>
      <c r="V8" s="55"/>
      <c r="W8" s="23">
        <f>K8*$Q$5</f>
        <v>1.6272120854599998</v>
      </c>
      <c r="X8" s="23">
        <f>AVERAGE(W8:W9)</f>
        <v>1.4993584974599998</v>
      </c>
    </row>
    <row r="9" spans="1:24" x14ac:dyDescent="0.2">
      <c r="A9" s="21" t="str">
        <f>[1]May2019RAW!A3</f>
        <v>suprasil@2.ais</v>
      </c>
      <c r="B9" s="50">
        <f>[1]May2019RAW!B3</f>
        <v>9.0363600000000003E-5</v>
      </c>
      <c r="C9" s="50">
        <f>[1]May2019RAW!D3</f>
        <v>6.5023000000000001E-4</v>
      </c>
      <c r="D9" s="50">
        <f>[1]May2019RAW!F3</f>
        <v>2.8112500000000002E-4</v>
      </c>
      <c r="E9" s="50">
        <f>[1]May2019RAW!H3</f>
        <v>2.4478300000000001E-6</v>
      </c>
      <c r="F9" s="50">
        <f>[1]May2019RAW!J3</f>
        <v>2.3415299999999999E-4</v>
      </c>
      <c r="G9" s="50">
        <f>[1]May2019RAW!L3</f>
        <v>2.5352000000000001</v>
      </c>
      <c r="H9" s="52">
        <v>100</v>
      </c>
      <c r="I9" s="50">
        <f t="shared" si="0"/>
        <v>2</v>
      </c>
      <c r="J9" s="50">
        <f t="shared" si="1"/>
        <v>1.8072720000000001E-4</v>
      </c>
      <c r="K9" s="50">
        <f t="shared" ref="K9:K21" si="2">C9*$I9-$K$2</f>
        <v>3.7360525999999999E-4</v>
      </c>
      <c r="L9" s="50">
        <f t="shared" si="1"/>
        <v>5.6225000000000003E-4</v>
      </c>
      <c r="M9" s="50">
        <f t="shared" si="1"/>
        <v>4.8956600000000002E-6</v>
      </c>
      <c r="N9" s="50">
        <f t="shared" si="1"/>
        <v>4.6830599999999998E-4</v>
      </c>
      <c r="O9" s="50">
        <f t="shared" si="1"/>
        <v>5.0704000000000002</v>
      </c>
      <c r="P9" s="53">
        <v>0</v>
      </c>
      <c r="Q9" s="54">
        <v>0</v>
      </c>
      <c r="R9" s="55">
        <v>0</v>
      </c>
      <c r="S9" s="53">
        <v>0</v>
      </c>
      <c r="T9" s="55">
        <v>0</v>
      </c>
      <c r="U9" s="54"/>
      <c r="V9" s="55"/>
      <c r="W9" s="23">
        <f>K9*$Q$5</f>
        <v>1.37150490946</v>
      </c>
    </row>
    <row r="10" spans="1:24" x14ac:dyDescent="0.2">
      <c r="A10" s="21" t="str">
        <f>[1]May2019RAW!A4</f>
        <v>519-4-1@3.ais</v>
      </c>
      <c r="B10" s="50">
        <f>[1]May2019RAW!B4</f>
        <v>9.7302799999999991E-3</v>
      </c>
      <c r="C10" s="50">
        <f>[1]May2019RAW!D4</f>
        <v>0.49254999999999999</v>
      </c>
      <c r="D10" s="50">
        <f>[1]May2019RAW!F4</f>
        <v>0.29655999999999999</v>
      </c>
      <c r="E10" s="50">
        <f>[1]May2019RAW!H4</f>
        <v>6.3276600000000002E-2</v>
      </c>
      <c r="F10" s="50">
        <f>[1]May2019RAW!J4</f>
        <v>1.66978</v>
      </c>
      <c r="G10" s="50">
        <f>[1]May2019RAW!L4</f>
        <v>9.5199300000000001E-2</v>
      </c>
      <c r="H10" s="52">
        <v>48.7</v>
      </c>
      <c r="I10" s="50">
        <f t="shared" si="0"/>
        <v>0.97400000000000009</v>
      </c>
      <c r="J10" s="50">
        <f t="shared" si="1"/>
        <v>9.4772927200000006E-3</v>
      </c>
      <c r="K10" s="50">
        <f t="shared" si="2"/>
        <v>0.47881684526000007</v>
      </c>
      <c r="L10" s="50">
        <f t="shared" si="1"/>
        <v>0.28884944000000001</v>
      </c>
      <c r="M10" s="50">
        <f t="shared" si="1"/>
        <v>6.1631408400000011E-2</v>
      </c>
      <c r="N10" s="50">
        <f t="shared" si="1"/>
        <v>1.6263657200000001</v>
      </c>
      <c r="O10" s="50">
        <f t="shared" si="1"/>
        <v>9.2724118200000011E-2</v>
      </c>
      <c r="P10" s="53">
        <v>165</v>
      </c>
      <c r="Q10" s="54">
        <v>0.17</v>
      </c>
      <c r="R10" s="55">
        <v>95.385919999999999</v>
      </c>
      <c r="S10" s="53">
        <v>294</v>
      </c>
      <c r="T10" s="55">
        <v>950</v>
      </c>
      <c r="U10" s="55">
        <v>53</v>
      </c>
      <c r="V10" s="55"/>
    </row>
    <row r="11" spans="1:24" x14ac:dyDescent="0.2">
      <c r="A11" s="21" t="str">
        <f>[1]May2019RAW!A5</f>
        <v>519-4-1@4.ais</v>
      </c>
      <c r="B11" s="50">
        <f>[1]May2019RAW!B5</f>
        <v>9.4953099999999999E-3</v>
      </c>
      <c r="C11" s="50">
        <f>[1]May2019RAW!D5</f>
        <v>0.48727999999999999</v>
      </c>
      <c r="D11" s="50">
        <f>[1]May2019RAW!F5</f>
        <v>0.29392000000000001</v>
      </c>
      <c r="E11" s="50">
        <f>[1]May2019RAW!H5</f>
        <v>6.3944799999999996E-2</v>
      </c>
      <c r="F11" s="50">
        <f>[1]May2019RAW!J5</f>
        <v>1.66859</v>
      </c>
      <c r="G11" s="50">
        <f>[1]May2019RAW!L5</f>
        <v>9.5244200000000001E-2</v>
      </c>
      <c r="H11" s="52">
        <v>48.7</v>
      </c>
      <c r="I11" s="50">
        <f t="shared" si="0"/>
        <v>0.97400000000000009</v>
      </c>
      <c r="J11" s="50">
        <f t="shared" si="1"/>
        <v>9.2484319400000011E-3</v>
      </c>
      <c r="K11" s="50">
        <f t="shared" si="2"/>
        <v>0.47368386526000006</v>
      </c>
      <c r="L11" s="50">
        <f t="shared" si="1"/>
        <v>0.28627808000000005</v>
      </c>
      <c r="M11" s="50">
        <f t="shared" si="1"/>
        <v>6.2282235200000001E-2</v>
      </c>
      <c r="N11" s="50">
        <f t="shared" si="1"/>
        <v>1.6252066600000001</v>
      </c>
      <c r="O11" s="50">
        <f t="shared" si="1"/>
        <v>9.276785080000001E-2</v>
      </c>
      <c r="P11" s="53">
        <v>165</v>
      </c>
      <c r="Q11" s="54">
        <v>0.17</v>
      </c>
      <c r="R11" s="55">
        <v>95.385919999999999</v>
      </c>
      <c r="S11" s="53">
        <v>294</v>
      </c>
      <c r="T11" s="55">
        <v>950</v>
      </c>
      <c r="U11" s="55">
        <v>53</v>
      </c>
      <c r="V11" s="55"/>
    </row>
    <row r="12" spans="1:24" x14ac:dyDescent="0.2">
      <c r="A12" s="21" t="str">
        <f>[1]May2019RAW!A6</f>
        <v>1833@5.ais</v>
      </c>
      <c r="B12" s="50">
        <f>[1]May2019RAW!B6</f>
        <v>5.9300800000000001E-4</v>
      </c>
      <c r="C12" s="50">
        <f>[1]May2019RAW!D6</f>
        <v>5.1807100000000004</v>
      </c>
      <c r="D12" s="50">
        <f>[1]May2019RAW!F6</f>
        <v>1.04223</v>
      </c>
      <c r="E12" s="50">
        <f>[1]May2019RAW!H6</f>
        <v>0.24922</v>
      </c>
      <c r="F12" s="50">
        <f>[1]May2019RAW!J6</f>
        <v>1.22078</v>
      </c>
      <c r="G12" s="50">
        <f>[1]May2019RAW!L6</f>
        <v>1.2221200000000001</v>
      </c>
      <c r="H12" s="52">
        <v>50.33</v>
      </c>
      <c r="I12" s="50">
        <f t="shared" si="0"/>
        <v>1.0065999999999999</v>
      </c>
      <c r="J12" s="50">
        <f t="shared" si="1"/>
        <v>5.9692185279999993E-4</v>
      </c>
      <c r="K12" s="50">
        <f t="shared" si="2"/>
        <v>5.21397583126</v>
      </c>
      <c r="L12" s="50">
        <f t="shared" si="1"/>
        <v>1.0491087179999998</v>
      </c>
      <c r="M12" s="50">
        <f t="shared" si="1"/>
        <v>0.25086485199999997</v>
      </c>
      <c r="N12" s="50">
        <f t="shared" si="1"/>
        <v>1.228837148</v>
      </c>
      <c r="O12" s="50">
        <f t="shared" si="1"/>
        <v>1.230185992</v>
      </c>
      <c r="P12" s="53">
        <v>10</v>
      </c>
      <c r="Q12" s="54">
        <v>1.98</v>
      </c>
      <c r="R12" s="55">
        <v>446</v>
      </c>
      <c r="S12" s="55">
        <v>1095</v>
      </c>
      <c r="T12" s="55">
        <v>643</v>
      </c>
      <c r="U12" s="55">
        <v>747</v>
      </c>
      <c r="V12" s="55"/>
    </row>
    <row r="13" spans="1:24" x14ac:dyDescent="0.2">
      <c r="A13" s="21" t="str">
        <f>[1]May2019RAW!A7</f>
        <v>1833@6.ais</v>
      </c>
      <c r="B13" s="50">
        <f>[1]May2019RAW!B7</f>
        <v>6.9445399999999995E-4</v>
      </c>
      <c r="C13" s="50">
        <f>[1]May2019RAW!D7</f>
        <v>5.1149899999999997</v>
      </c>
      <c r="D13" s="50">
        <f>[1]May2019RAW!F7</f>
        <v>1.03973</v>
      </c>
      <c r="E13" s="50">
        <f>[1]May2019RAW!H7</f>
        <v>0.24818999999999999</v>
      </c>
      <c r="F13" s="50">
        <f>[1]May2019RAW!J7</f>
        <v>1.20543</v>
      </c>
      <c r="G13" s="50">
        <f>[1]May2019RAW!L7</f>
        <v>1.1985699999999999</v>
      </c>
      <c r="H13" s="52">
        <v>50.33</v>
      </c>
      <c r="I13" s="50">
        <f t="shared" si="0"/>
        <v>1.0065999999999999</v>
      </c>
      <c r="J13" s="50">
        <f t="shared" si="1"/>
        <v>6.9903739639999986E-4</v>
      </c>
      <c r="K13" s="50">
        <f t="shared" si="2"/>
        <v>5.1478220792599991</v>
      </c>
      <c r="L13" s="50">
        <f t="shared" si="1"/>
        <v>1.046592218</v>
      </c>
      <c r="M13" s="50">
        <f t="shared" si="1"/>
        <v>0.24982805399999997</v>
      </c>
      <c r="N13" s="50">
        <f t="shared" si="1"/>
        <v>1.213385838</v>
      </c>
      <c r="O13" s="50">
        <f t="shared" si="1"/>
        <v>1.2064805619999999</v>
      </c>
      <c r="P13" s="53">
        <v>10</v>
      </c>
      <c r="Q13" s="54">
        <v>1.98</v>
      </c>
      <c r="R13" s="55">
        <v>446</v>
      </c>
      <c r="S13" s="55">
        <v>1095</v>
      </c>
      <c r="T13" s="55">
        <v>643</v>
      </c>
      <c r="U13" s="55">
        <v>747</v>
      </c>
      <c r="V13" s="55"/>
    </row>
    <row r="14" spans="1:24" x14ac:dyDescent="0.2">
      <c r="A14" s="21" t="str">
        <f>[1]May2019RAW!A8</f>
        <v>1846-12@7.ais</v>
      </c>
      <c r="B14" s="50">
        <f>[1]May2019RAW!B8</f>
        <v>6.2976400000000002E-3</v>
      </c>
      <c r="C14" s="50">
        <f>[1]May2019RAW!D8</f>
        <v>4.03573</v>
      </c>
      <c r="D14" s="50">
        <f>[1]May2019RAW!F8</f>
        <v>0.68925999999999998</v>
      </c>
      <c r="E14" s="50">
        <f>[1]May2019RAW!H8</f>
        <v>0.15912999999999999</v>
      </c>
      <c r="F14" s="50">
        <f>[1]May2019RAW!J8</f>
        <v>1.70505</v>
      </c>
      <c r="G14" s="50">
        <f>[1]May2019RAW!L8</f>
        <v>0.60124999999999995</v>
      </c>
      <c r="H14" s="52">
        <v>50.75</v>
      </c>
      <c r="I14" s="50">
        <f t="shared" si="0"/>
        <v>1.0149999999999999</v>
      </c>
      <c r="J14" s="50">
        <f t="shared" si="1"/>
        <v>6.3921045999999994E-3</v>
      </c>
      <c r="K14" s="50">
        <f t="shared" si="2"/>
        <v>4.0953390952599991</v>
      </c>
      <c r="L14" s="50">
        <f t="shared" si="1"/>
        <v>0.69959889999999991</v>
      </c>
      <c r="M14" s="50">
        <f t="shared" si="1"/>
        <v>0.16151694999999996</v>
      </c>
      <c r="N14" s="50">
        <f t="shared" si="1"/>
        <v>1.7306257499999997</v>
      </c>
      <c r="O14" s="50">
        <f t="shared" si="1"/>
        <v>0.61026874999999992</v>
      </c>
      <c r="P14" s="53">
        <v>90</v>
      </c>
      <c r="Q14" s="54">
        <v>1.58</v>
      </c>
      <c r="R14" s="55">
        <v>288</v>
      </c>
      <c r="S14" s="53">
        <v>787</v>
      </c>
      <c r="T14" s="55">
        <v>981</v>
      </c>
      <c r="U14" s="55">
        <v>400</v>
      </c>
      <c r="V14" s="55"/>
    </row>
    <row r="15" spans="1:24" x14ac:dyDescent="0.2">
      <c r="A15" s="21" t="str">
        <f>[1]May2019RAW!A9</f>
        <v>1846-12@8.ais</v>
      </c>
      <c r="B15" s="50">
        <f>[1]May2019RAW!B9</f>
        <v>7.1956900000000002E-3</v>
      </c>
      <c r="C15" s="50">
        <f>[1]May2019RAW!D9</f>
        <v>3.9576899999999999</v>
      </c>
      <c r="D15" s="50">
        <f>[1]May2019RAW!F9</f>
        <v>0.67818999999999996</v>
      </c>
      <c r="E15" s="50">
        <f>[1]May2019RAW!H9</f>
        <v>0.15756999999999999</v>
      </c>
      <c r="F15" s="50">
        <f>[1]May2019RAW!J9</f>
        <v>1.6555200000000001</v>
      </c>
      <c r="G15" s="50">
        <f>[1]May2019RAW!L9</f>
        <v>0.57465999999999995</v>
      </c>
      <c r="H15" s="52">
        <v>50.75</v>
      </c>
      <c r="I15" s="50">
        <f t="shared" si="0"/>
        <v>1.0149999999999999</v>
      </c>
      <c r="J15" s="50">
        <f t="shared" si="1"/>
        <v>7.3036253499999997E-3</v>
      </c>
      <c r="K15" s="50">
        <f t="shared" si="2"/>
        <v>4.0161284952599994</v>
      </c>
      <c r="L15" s="50">
        <f t="shared" si="1"/>
        <v>0.68836284999999986</v>
      </c>
      <c r="M15" s="50">
        <f t="shared" si="1"/>
        <v>0.15993354999999998</v>
      </c>
      <c r="N15" s="50">
        <f t="shared" si="1"/>
        <v>1.6803527999999999</v>
      </c>
      <c r="O15" s="50">
        <f t="shared" si="1"/>
        <v>0.58327989999999985</v>
      </c>
      <c r="P15" s="53">
        <v>90</v>
      </c>
      <c r="Q15" s="54">
        <v>1.58</v>
      </c>
      <c r="R15" s="55">
        <v>288</v>
      </c>
      <c r="S15" s="53">
        <v>787</v>
      </c>
      <c r="T15" s="55">
        <v>981</v>
      </c>
      <c r="U15" s="55">
        <v>400</v>
      </c>
      <c r="V15" s="55"/>
    </row>
    <row r="16" spans="1:24" x14ac:dyDescent="0.2">
      <c r="A16" s="21" t="str">
        <f>[1]May2019RAW!A10</f>
        <v>1833-11@9.ais</v>
      </c>
      <c r="B16" s="50">
        <f>[1]May2019RAW!B10</f>
        <v>6.4831799999999998E-3</v>
      </c>
      <c r="C16" s="50">
        <f>[1]May2019RAW!D10</f>
        <v>3.1673900000000001</v>
      </c>
      <c r="D16" s="50">
        <f>[1]May2019RAW!F10</f>
        <v>0.49826999999999999</v>
      </c>
      <c r="E16" s="50">
        <f>[1]May2019RAW!H10</f>
        <v>0.1157</v>
      </c>
      <c r="F16" s="50">
        <f>[1]May2019RAW!J10</f>
        <v>1.50779</v>
      </c>
      <c r="G16" s="50">
        <f>[1]May2019RAW!L10</f>
        <v>0.40786</v>
      </c>
      <c r="H16" s="52">
        <v>51.13</v>
      </c>
      <c r="I16" s="50">
        <f t="shared" si="0"/>
        <v>1.0226</v>
      </c>
      <c r="J16" s="50">
        <f t="shared" si="1"/>
        <v>6.6296998679999993E-3</v>
      </c>
      <c r="K16" s="50">
        <f t="shared" si="2"/>
        <v>3.2380461592600001</v>
      </c>
      <c r="L16" s="50">
        <f t="shared" si="1"/>
        <v>0.50953090199999995</v>
      </c>
      <c r="M16" s="50">
        <f t="shared" si="1"/>
        <v>0.11831481999999999</v>
      </c>
      <c r="N16" s="50">
        <f t="shared" si="1"/>
        <v>1.541866054</v>
      </c>
      <c r="O16" s="50">
        <f t="shared" si="1"/>
        <v>0.41707763599999997</v>
      </c>
      <c r="P16" s="53">
        <v>102</v>
      </c>
      <c r="Q16" s="54">
        <v>1.17</v>
      </c>
      <c r="R16" s="55">
        <v>195</v>
      </c>
      <c r="S16" s="55">
        <v>537</v>
      </c>
      <c r="T16" s="55">
        <v>838</v>
      </c>
      <c r="U16" s="55">
        <v>281</v>
      </c>
      <c r="V16" s="55"/>
    </row>
    <row r="17" spans="1:56" x14ac:dyDescent="0.2">
      <c r="A17" s="21" t="str">
        <f>[1]May2019RAW!A11</f>
        <v>1833-11@10.ais</v>
      </c>
      <c r="B17" s="50">
        <f>[1]May2019RAW!B11</f>
        <v>7.24509E-3</v>
      </c>
      <c r="C17" s="50">
        <f>[1]May2019RAW!D11</f>
        <v>3.1926700000000001</v>
      </c>
      <c r="D17" s="50">
        <f>[1]May2019RAW!F11</f>
        <v>0.50253999999999999</v>
      </c>
      <c r="E17" s="50">
        <f>[1]May2019RAW!H11</f>
        <v>0.11581</v>
      </c>
      <c r="F17" s="50">
        <f>[1]May2019RAW!J11</f>
        <v>1.50807</v>
      </c>
      <c r="G17" s="50">
        <f>[1]May2019RAW!L11</f>
        <v>0.41003000000000001</v>
      </c>
      <c r="H17" s="52">
        <v>51.13</v>
      </c>
      <c r="I17" s="50">
        <f t="shared" si="0"/>
        <v>1.0226</v>
      </c>
      <c r="J17" s="50">
        <f t="shared" si="1"/>
        <v>7.4088290339999995E-3</v>
      </c>
      <c r="K17" s="50">
        <f t="shared" si="2"/>
        <v>3.26389748726</v>
      </c>
      <c r="L17" s="50">
        <f t="shared" si="1"/>
        <v>0.51389740399999995</v>
      </c>
      <c r="M17" s="50">
        <f t="shared" si="1"/>
        <v>0.118427306</v>
      </c>
      <c r="N17" s="50">
        <f t="shared" si="1"/>
        <v>1.542152382</v>
      </c>
      <c r="O17" s="50">
        <f t="shared" si="1"/>
        <v>0.41929667799999998</v>
      </c>
      <c r="P17" s="53">
        <v>102</v>
      </c>
      <c r="Q17" s="54">
        <v>1.17</v>
      </c>
      <c r="R17" s="55">
        <v>195</v>
      </c>
      <c r="S17" s="55">
        <v>537</v>
      </c>
      <c r="T17" s="55">
        <v>838</v>
      </c>
      <c r="U17" s="55">
        <v>281</v>
      </c>
      <c r="V17" s="55"/>
    </row>
    <row r="18" spans="1:56" x14ac:dyDescent="0.2">
      <c r="A18" s="21" t="str">
        <f>[1]May2019RAW!A12</f>
        <v>WOK28-3@11.ais</v>
      </c>
      <c r="B18" s="50">
        <f>[1]May2019RAW!B12</f>
        <v>1.5016699999999999E-2</v>
      </c>
      <c r="C18" s="50">
        <f>[1]May2019RAW!D12</f>
        <v>1.32735</v>
      </c>
      <c r="D18" s="50">
        <f>[1]May2019RAW!F12</f>
        <v>0.43768000000000001</v>
      </c>
      <c r="E18" s="50">
        <f>[1]May2019RAW!H12</f>
        <v>0.11208</v>
      </c>
      <c r="F18" s="50">
        <f>[1]May2019RAW!J12</f>
        <v>1.7294099999999999</v>
      </c>
      <c r="G18" s="50">
        <f>[1]May2019RAW!L12</f>
        <v>0.10453</v>
      </c>
      <c r="H18" s="52">
        <v>49.77</v>
      </c>
      <c r="I18" s="50">
        <f t="shared" si="0"/>
        <v>0.99540000000000006</v>
      </c>
      <c r="J18" s="50">
        <f t="shared" si="1"/>
        <v>1.4947623179999999E-2</v>
      </c>
      <c r="K18" s="50">
        <f t="shared" si="2"/>
        <v>1.3203173352599999</v>
      </c>
      <c r="L18" s="50">
        <f t="shared" si="1"/>
        <v>0.43566667200000003</v>
      </c>
      <c r="M18" s="50">
        <f t="shared" si="1"/>
        <v>0.11156443200000001</v>
      </c>
      <c r="N18" s="50">
        <f t="shared" si="1"/>
        <v>1.7214547140000001</v>
      </c>
      <c r="O18" s="50">
        <f t="shared" si="1"/>
        <v>0.104049162</v>
      </c>
      <c r="P18" s="53">
        <v>183</v>
      </c>
      <c r="Q18" s="54">
        <v>0.49</v>
      </c>
      <c r="R18" s="55">
        <v>185</v>
      </c>
      <c r="S18" s="55"/>
      <c r="T18" s="55">
        <v>943</v>
      </c>
      <c r="U18" s="55">
        <v>80</v>
      </c>
      <c r="V18" s="55"/>
    </row>
    <row r="19" spans="1:56" x14ac:dyDescent="0.2">
      <c r="A19" s="21" t="str">
        <f>[1]May2019RAW!A13</f>
        <v>WOK28-3@12.ais</v>
      </c>
      <c r="B19" s="50">
        <f>[1]May2019RAW!B13</f>
        <v>1.4366200000000001E-2</v>
      </c>
      <c r="C19" s="50">
        <f>[1]May2019RAW!D13</f>
        <v>1.3409800000000001</v>
      </c>
      <c r="D19" s="50">
        <f>[1]May2019RAW!F13</f>
        <v>0.44627</v>
      </c>
      <c r="E19" s="50">
        <f>[1]May2019RAW!H13</f>
        <v>0.11262</v>
      </c>
      <c r="F19" s="50">
        <f>[1]May2019RAW!J13</f>
        <v>1.7280199999999999</v>
      </c>
      <c r="G19" s="50">
        <f>[1]May2019RAW!L13</f>
        <v>0.10493</v>
      </c>
      <c r="H19" s="52">
        <v>49.77</v>
      </c>
      <c r="I19" s="50">
        <f t="shared" si="0"/>
        <v>0.99540000000000006</v>
      </c>
      <c r="J19" s="50">
        <f t="shared" si="1"/>
        <v>1.4300115480000002E-2</v>
      </c>
      <c r="K19" s="50">
        <f t="shared" si="2"/>
        <v>1.33388463726</v>
      </c>
      <c r="L19" s="50">
        <f t="shared" si="1"/>
        <v>0.444217158</v>
      </c>
      <c r="M19" s="50">
        <f t="shared" si="1"/>
        <v>0.11210194800000001</v>
      </c>
      <c r="N19" s="50">
        <f t="shared" si="1"/>
        <v>1.720071108</v>
      </c>
      <c r="O19" s="50">
        <f t="shared" si="1"/>
        <v>0.104447322</v>
      </c>
      <c r="P19" s="53">
        <v>183</v>
      </c>
      <c r="Q19" s="54">
        <v>0.49</v>
      </c>
      <c r="R19" s="55">
        <v>185</v>
      </c>
      <c r="S19" s="55"/>
      <c r="T19" s="55">
        <v>943</v>
      </c>
      <c r="U19" s="55">
        <v>80</v>
      </c>
      <c r="V19" s="55"/>
    </row>
    <row r="20" spans="1:56" x14ac:dyDescent="0.2">
      <c r="A20" s="21" t="str">
        <f>[1]May2019RAW!A14</f>
        <v>1654-3@13.ais</v>
      </c>
      <c r="B20" s="50">
        <f>[1]May2019RAW!B14</f>
        <v>6.7340200000000003E-3</v>
      </c>
      <c r="C20" s="50">
        <f>[1]May2019RAW!D14</f>
        <v>2.89568</v>
      </c>
      <c r="D20" s="50">
        <f>[1]May2019RAW!F14</f>
        <v>2.5401600000000002</v>
      </c>
      <c r="E20" s="50">
        <f>[1]May2019RAW!H14</f>
        <v>0.60907</v>
      </c>
      <c r="F20" s="50">
        <f>[1]May2019RAW!J14</f>
        <v>2.7443599999999999</v>
      </c>
      <c r="G20" s="50">
        <f>[1]May2019RAW!L14</f>
        <v>5.6340399999999997</v>
      </c>
      <c r="H20" s="52">
        <v>56.67</v>
      </c>
      <c r="I20" s="50">
        <f>H20/50</f>
        <v>1.1334</v>
      </c>
      <c r="J20" s="50">
        <f t="shared" si="1"/>
        <v>7.6323382680000005E-3</v>
      </c>
      <c r="K20" s="50">
        <f t="shared" si="2"/>
        <v>3.2810368572600002</v>
      </c>
      <c r="L20" s="50">
        <f t="shared" si="1"/>
        <v>2.8790173440000002</v>
      </c>
      <c r="M20" s="50">
        <f t="shared" si="1"/>
        <v>0.69031993800000002</v>
      </c>
      <c r="N20" s="50">
        <f t="shared" si="1"/>
        <v>3.1104576239999999</v>
      </c>
      <c r="O20" s="50">
        <f t="shared" si="1"/>
        <v>6.3856209359999996</v>
      </c>
      <c r="P20" s="53">
        <v>123</v>
      </c>
      <c r="Q20" s="54">
        <v>1</v>
      </c>
      <c r="R20" s="55">
        <v>975</v>
      </c>
      <c r="S20" s="53">
        <v>3251</v>
      </c>
      <c r="T20" s="55">
        <v>1566</v>
      </c>
      <c r="U20" s="55">
        <v>2914</v>
      </c>
      <c r="V20" s="55"/>
    </row>
    <row r="21" spans="1:56" x14ac:dyDescent="0.2">
      <c r="A21" s="21" t="str">
        <f>[1]May2019RAW!A15</f>
        <v>1654-3@14.ais</v>
      </c>
      <c r="B21" s="50">
        <f>[1]May2019RAW!B15</f>
        <v>7.2893699999999999E-3</v>
      </c>
      <c r="C21" s="50">
        <f>[1]May2019RAW!D15</f>
        <v>2.9292600000000002</v>
      </c>
      <c r="D21" s="50">
        <f>[1]May2019RAW!F15</f>
        <v>2.6025</v>
      </c>
      <c r="E21" s="50">
        <f>[1]May2019RAW!H15</f>
        <v>0.61231999999999998</v>
      </c>
      <c r="F21" s="50">
        <f>[1]May2019RAW!J15</f>
        <v>2.74281</v>
      </c>
      <c r="G21" s="50">
        <f>[1]May2019RAW!L15</f>
        <v>5.7004999999999999</v>
      </c>
      <c r="H21" s="52">
        <v>56.67</v>
      </c>
      <c r="I21" s="50">
        <f>H21/50</f>
        <v>1.1334</v>
      </c>
      <c r="J21" s="50">
        <f t="shared" si="1"/>
        <v>8.2617719579999999E-3</v>
      </c>
      <c r="K21" s="50">
        <f t="shared" si="2"/>
        <v>3.31909642926</v>
      </c>
      <c r="L21" s="50">
        <f t="shared" si="1"/>
        <v>2.9496734999999998</v>
      </c>
      <c r="M21" s="50">
        <f t="shared" si="1"/>
        <v>0.694003488</v>
      </c>
      <c r="N21" s="50">
        <f t="shared" si="1"/>
        <v>3.1087008539999998</v>
      </c>
      <c r="O21" s="50">
        <f t="shared" si="1"/>
        <v>6.4609467</v>
      </c>
      <c r="P21" s="53">
        <v>123</v>
      </c>
      <c r="Q21" s="54">
        <v>1</v>
      </c>
      <c r="R21" s="55">
        <v>975</v>
      </c>
      <c r="S21" s="53">
        <v>3251</v>
      </c>
      <c r="T21" s="55">
        <v>1566</v>
      </c>
      <c r="U21" s="55">
        <v>2914</v>
      </c>
      <c r="V21" s="55"/>
    </row>
    <row r="22" spans="1:56" ht="16" customHeight="1" x14ac:dyDescent="0.2">
      <c r="A22" s="57" t="s">
        <v>165</v>
      </c>
      <c r="B22" s="50"/>
      <c r="C22" s="50"/>
      <c r="D22" s="51"/>
      <c r="E22" s="50"/>
      <c r="F22" s="51"/>
      <c r="G22" s="50"/>
      <c r="H22" s="52"/>
      <c r="I22" s="50"/>
      <c r="J22" s="50"/>
      <c r="K22" s="50"/>
      <c r="L22" s="50"/>
      <c r="M22" s="50"/>
      <c r="N22" s="50"/>
      <c r="O22" s="50"/>
      <c r="P22" s="53"/>
      <c r="Q22" s="54"/>
      <c r="R22" s="55"/>
      <c r="S22" s="55"/>
      <c r="T22" s="55"/>
      <c r="U22" s="55"/>
      <c r="V22" s="55"/>
    </row>
    <row r="23" spans="1:56" ht="16" customHeight="1" x14ac:dyDescent="0.2">
      <c r="A23" s="48" t="s">
        <v>172</v>
      </c>
      <c r="B23" s="50"/>
      <c r="C23" s="50"/>
      <c r="D23" s="51"/>
      <c r="E23" s="50"/>
      <c r="F23" s="51"/>
      <c r="G23" s="50"/>
      <c r="H23" s="52"/>
      <c r="I23" s="50"/>
      <c r="J23" s="50"/>
      <c r="K23" s="50"/>
      <c r="L23" s="50"/>
      <c r="M23" s="50"/>
      <c r="N23" s="50"/>
      <c r="O23" s="50"/>
      <c r="P23" s="53"/>
      <c r="Q23" s="54"/>
      <c r="R23" s="55"/>
      <c r="S23" s="55"/>
      <c r="T23" s="55"/>
      <c r="U23" s="55"/>
      <c r="V23" s="55"/>
    </row>
    <row r="24" spans="1:56" s="77" customFormat="1" x14ac:dyDescent="0.2">
      <c r="A24" s="77" t="str">
        <f>[1]May2019RAW!A16</f>
        <v>synfo100@15.ais</v>
      </c>
      <c r="B24" s="78">
        <f>[1]May2019RAW!B16</f>
        <v>1.95582E-4</v>
      </c>
      <c r="C24" s="78">
        <f>[1]May2019RAW!D16</f>
        <v>1.31199E-2</v>
      </c>
      <c r="D24" s="78">
        <f>[1]May2019RAW!F16</f>
        <v>4.0845600000000002E-4</v>
      </c>
      <c r="E24" s="78">
        <f>[1]May2019RAW!H16</f>
        <v>1.7603599999999999E-4</v>
      </c>
      <c r="F24" s="78">
        <f>[1]May2019RAW!J16</f>
        <v>4.7411000000000003E-4</v>
      </c>
      <c r="G24" s="78">
        <f>[1]May2019RAW!L16</f>
        <v>4.70321E-4</v>
      </c>
      <c r="H24" s="79">
        <v>42.7</v>
      </c>
      <c r="I24" s="78">
        <f t="shared" ref="I24:I36" si="3">H24/50</f>
        <v>0.85400000000000009</v>
      </c>
      <c r="J24" s="78">
        <f t="shared" ref="J24:O36" si="4">B24*$I24</f>
        <v>1.6702702800000001E-4</v>
      </c>
      <c r="K24" s="78">
        <f t="shared" si="4"/>
        <v>1.1204394600000002E-2</v>
      </c>
      <c r="L24" s="78">
        <f t="shared" si="4"/>
        <v>3.4882142400000007E-4</v>
      </c>
      <c r="M24" s="78">
        <f t="shared" si="4"/>
        <v>1.5033474400000002E-4</v>
      </c>
      <c r="N24" s="78">
        <f t="shared" si="4"/>
        <v>4.0488994000000006E-4</v>
      </c>
      <c r="O24" s="78">
        <f t="shared" si="4"/>
        <v>4.0165413400000005E-4</v>
      </c>
      <c r="P24" s="77">
        <v>0</v>
      </c>
      <c r="Q24" s="80">
        <v>0</v>
      </c>
      <c r="R24" s="81">
        <v>0</v>
      </c>
      <c r="S24" s="77">
        <v>0</v>
      </c>
      <c r="T24" s="81">
        <v>0</v>
      </c>
      <c r="U24" s="81">
        <v>0</v>
      </c>
      <c r="V24" s="81">
        <f>Q24*10000</f>
        <v>0</v>
      </c>
      <c r="W24" s="82">
        <f>K24*$Q$2</f>
        <v>36.862458234000009</v>
      </c>
    </row>
    <row r="25" spans="1:56" s="25" customFormat="1" x14ac:dyDescent="0.2">
      <c r="A25" s="25" t="str">
        <f>[1]May2019RAW!A17</f>
        <v>synfo100@16.ais</v>
      </c>
      <c r="B25" s="58">
        <f>[1]May2019RAW!B17</f>
        <v>2.36503E-4</v>
      </c>
      <c r="C25" s="58">
        <f>[1]May2019RAW!D17</f>
        <v>1.0907899999999999E-3</v>
      </c>
      <c r="D25" s="58">
        <f>[1]May2019RAW!F17</f>
        <v>4.0387300000000001E-4</v>
      </c>
      <c r="E25" s="58">
        <f>[1]May2019RAW!H17</f>
        <v>1.7965200000000001E-4</v>
      </c>
      <c r="F25" s="58">
        <f>[1]May2019RAW!J17</f>
        <v>5.2115899999999999E-4</v>
      </c>
      <c r="G25" s="58">
        <f>[1]May2019RAW!L17</f>
        <v>4.5963800000000001E-4</v>
      </c>
      <c r="H25" s="60">
        <v>42.7</v>
      </c>
      <c r="I25" s="58">
        <f t="shared" si="3"/>
        <v>0.85400000000000009</v>
      </c>
      <c r="J25" s="58">
        <f t="shared" si="4"/>
        <v>2.0197356200000002E-4</v>
      </c>
      <c r="K25" s="58">
        <f t="shared" si="4"/>
        <v>9.3153465999999999E-4</v>
      </c>
      <c r="L25" s="58">
        <f t="shared" si="4"/>
        <v>3.4490754200000004E-4</v>
      </c>
      <c r="M25" s="58">
        <f t="shared" si="4"/>
        <v>1.5342280800000003E-4</v>
      </c>
      <c r="N25" s="58">
        <f t="shared" si="4"/>
        <v>4.4506978600000003E-4</v>
      </c>
      <c r="O25" s="58">
        <f t="shared" si="4"/>
        <v>3.9253085200000005E-4</v>
      </c>
      <c r="P25" s="61">
        <v>0</v>
      </c>
      <c r="Q25" s="62">
        <v>0</v>
      </c>
      <c r="R25" s="63">
        <v>0</v>
      </c>
      <c r="S25" s="61">
        <v>0</v>
      </c>
      <c r="T25" s="63">
        <v>0</v>
      </c>
      <c r="U25" s="63">
        <v>0</v>
      </c>
      <c r="V25" s="63">
        <f>Q25*10000</f>
        <v>0</v>
      </c>
      <c r="W25" s="64">
        <f>K25*$Q$2</f>
        <v>3.0647490313999999</v>
      </c>
    </row>
    <row r="26" spans="1:56" s="25" customFormat="1" x14ac:dyDescent="0.2">
      <c r="A26" s="25" t="str">
        <f>[1]May2019RAW!A18</f>
        <v>synfo100@17.ais</v>
      </c>
      <c r="B26" s="58">
        <f>[1]May2019RAW!B18</f>
        <v>2.1039299999999999E-4</v>
      </c>
      <c r="C26" s="58">
        <f>[1]May2019RAW!D18</f>
        <v>1.0798299999999999E-3</v>
      </c>
      <c r="D26" s="58">
        <f>[1]May2019RAW!F18</f>
        <v>3.7812399999999997E-4</v>
      </c>
      <c r="E26" s="58">
        <f>[1]May2019RAW!H18</f>
        <v>1.84568E-4</v>
      </c>
      <c r="F26" s="58">
        <f>[1]May2019RAW!J18</f>
        <v>5.2582200000000001E-4</v>
      </c>
      <c r="G26" s="58">
        <f>[1]May2019RAW!L18</f>
        <v>5.3556700000000003E-4</v>
      </c>
      <c r="H26" s="60">
        <v>42.7</v>
      </c>
      <c r="I26" s="58">
        <f t="shared" si="3"/>
        <v>0.85400000000000009</v>
      </c>
      <c r="J26" s="58">
        <f t="shared" si="4"/>
        <v>1.79675622E-4</v>
      </c>
      <c r="K26" s="58">
        <f t="shared" si="4"/>
        <v>9.2217482000000008E-4</v>
      </c>
      <c r="L26" s="58">
        <f t="shared" si="4"/>
        <v>3.2291789600000004E-4</v>
      </c>
      <c r="M26" s="58">
        <f t="shared" si="4"/>
        <v>1.5762107200000002E-4</v>
      </c>
      <c r="N26" s="58">
        <f t="shared" si="4"/>
        <v>4.4905198800000007E-4</v>
      </c>
      <c r="O26" s="58">
        <f t="shared" si="4"/>
        <v>4.5737421800000008E-4</v>
      </c>
      <c r="P26" s="61">
        <v>0</v>
      </c>
      <c r="Q26" s="62">
        <v>0</v>
      </c>
      <c r="R26" s="63">
        <v>0</v>
      </c>
      <c r="S26" s="61">
        <v>0</v>
      </c>
      <c r="T26" s="63">
        <v>0</v>
      </c>
      <c r="U26" s="63">
        <v>0</v>
      </c>
      <c r="V26" s="63">
        <f>Q26*10000</f>
        <v>0</v>
      </c>
      <c r="W26" s="64">
        <f>K26*$Q$2</f>
        <v>3.0339551578000004</v>
      </c>
    </row>
    <row r="27" spans="1:56" x14ac:dyDescent="0.2">
      <c r="A27" s="21" t="str">
        <f>[1]May2019RAW!A19</f>
        <v>synfo68@18.ais</v>
      </c>
      <c r="B27" s="50">
        <f>[1]May2019RAW!B19</f>
        <v>4.8184299999999997E-4</v>
      </c>
      <c r="C27" s="50">
        <f>[1]May2019RAW!D19</f>
        <v>8.1464699999999994E-3</v>
      </c>
      <c r="D27" s="50">
        <f>[1]May2019RAW!F19</f>
        <v>3.3126199999999997E-4</v>
      </c>
      <c r="E27" s="50">
        <f>[1]May2019RAW!H19</f>
        <v>2.4728000000000001E-5</v>
      </c>
      <c r="F27" s="50">
        <f>[1]May2019RAW!J19</f>
        <v>4.2097E-4</v>
      </c>
      <c r="G27" s="50">
        <f>[1]May2019RAW!L19</f>
        <v>5.4034899999999997E-4</v>
      </c>
      <c r="H27" s="52">
        <v>42.7</v>
      </c>
      <c r="I27" s="50">
        <f t="shared" si="3"/>
        <v>0.85400000000000009</v>
      </c>
      <c r="J27" s="50">
        <f t="shared" si="4"/>
        <v>4.1149392200000003E-4</v>
      </c>
      <c r="K27" s="50">
        <f>C27*$I27-$K$2</f>
        <v>6.0302306400000002E-3</v>
      </c>
      <c r="L27" s="50">
        <f t="shared" si="4"/>
        <v>2.8289774799999999E-4</v>
      </c>
      <c r="M27" s="50">
        <f t="shared" si="4"/>
        <v>2.1117712000000002E-5</v>
      </c>
      <c r="N27" s="50">
        <f t="shared" si="4"/>
        <v>3.5950838000000003E-4</v>
      </c>
      <c r="O27" s="50">
        <f t="shared" si="4"/>
        <v>4.6145804600000002E-4</v>
      </c>
      <c r="P27" s="53"/>
      <c r="Q27" s="54">
        <v>8.0000000000000004E-4</v>
      </c>
      <c r="R27" s="55"/>
      <c r="S27" s="55"/>
      <c r="T27" s="55"/>
      <c r="U27" s="55"/>
      <c r="V27" s="55">
        <v>8</v>
      </c>
      <c r="W27" s="52"/>
    </row>
    <row r="28" spans="1:56" x14ac:dyDescent="0.2">
      <c r="A28" s="21" t="str">
        <f>[1]May2019RAW!A20</f>
        <v>synfo68@19.ais</v>
      </c>
      <c r="B28" s="50">
        <f>[1]May2019RAW!B20</f>
        <v>3.6086100000000003E-4</v>
      </c>
      <c r="C28" s="50">
        <f>[1]May2019RAW!D20</f>
        <v>1.42482E-3</v>
      </c>
      <c r="D28" s="50">
        <f>[1]May2019RAW!F20</f>
        <v>4.65604E-4</v>
      </c>
      <c r="E28" s="50">
        <f>[1]May2019RAW!H20</f>
        <v>2.58895E-5</v>
      </c>
      <c r="F28" s="50">
        <f>[1]May2019RAW!J20</f>
        <v>4.1843799999999998E-4</v>
      </c>
      <c r="G28" s="50">
        <f>[1]May2019RAW!L20</f>
        <v>4.3611399999999998E-4</v>
      </c>
      <c r="H28" s="52">
        <v>42.7</v>
      </c>
      <c r="I28" s="50">
        <f t="shared" si="3"/>
        <v>0.85400000000000009</v>
      </c>
      <c r="J28" s="50">
        <f t="shared" si="4"/>
        <v>3.0817529400000007E-4</v>
      </c>
      <c r="K28" s="50">
        <f t="shared" ref="K28:K36" si="5">C28*$I28-$K$2</f>
        <v>2.8994154000000017E-4</v>
      </c>
      <c r="L28" s="50">
        <f t="shared" si="4"/>
        <v>3.9762581600000002E-4</v>
      </c>
      <c r="M28" s="50">
        <f t="shared" si="4"/>
        <v>2.2109633000000003E-5</v>
      </c>
      <c r="N28" s="50">
        <f t="shared" si="4"/>
        <v>3.5734605200000004E-4</v>
      </c>
      <c r="O28" s="50">
        <f t="shared" si="4"/>
        <v>3.7244135600000004E-4</v>
      </c>
      <c r="P28" s="53"/>
      <c r="Q28" s="54">
        <v>8.0000000000000004E-4</v>
      </c>
      <c r="R28" s="55"/>
      <c r="S28" s="53"/>
      <c r="T28" s="55"/>
      <c r="U28" s="55"/>
      <c r="V28" s="55">
        <v>8</v>
      </c>
      <c r="W28" s="52"/>
    </row>
    <row r="29" spans="1:56" x14ac:dyDescent="0.2">
      <c r="A29" s="21" t="str">
        <f>[1]May2019RAW!A21</f>
        <v>KLV-23ol@20.ais</v>
      </c>
      <c r="B29" s="50">
        <f>[1]May2019RAW!B21</f>
        <v>1.0268E-3</v>
      </c>
      <c r="C29" s="50">
        <f>[1]May2019RAW!D21</f>
        <v>3.7871099999999998E-2</v>
      </c>
      <c r="D29" s="50">
        <f>[1]May2019RAW!F21</f>
        <v>3.8242199999999997E-2</v>
      </c>
      <c r="E29" s="50">
        <f>[1]May2019RAW!H21</f>
        <v>1.80219E-2</v>
      </c>
      <c r="F29" s="50">
        <f>[1]May2019RAW!J21</f>
        <v>6.0179199999999997E-4</v>
      </c>
      <c r="G29" s="50">
        <f>[1]May2019RAW!L21</f>
        <v>7.5018000000000003E-4</v>
      </c>
      <c r="H29" s="52">
        <v>40</v>
      </c>
      <c r="I29" s="50">
        <f t="shared" si="3"/>
        <v>0.8</v>
      </c>
      <c r="J29" s="50">
        <f t="shared" si="4"/>
        <v>8.214400000000001E-4</v>
      </c>
      <c r="K29" s="50">
        <f t="shared" si="5"/>
        <v>2.9370025259999998E-2</v>
      </c>
      <c r="L29" s="50">
        <f t="shared" si="4"/>
        <v>3.0593759999999998E-2</v>
      </c>
      <c r="M29" s="50">
        <f t="shared" si="4"/>
        <v>1.4417520000000001E-2</v>
      </c>
      <c r="N29" s="50">
        <f t="shared" si="4"/>
        <v>4.8143360000000001E-4</v>
      </c>
      <c r="O29" s="50">
        <f t="shared" si="4"/>
        <v>6.0014400000000005E-4</v>
      </c>
      <c r="P29" s="53"/>
      <c r="Q29" s="53">
        <v>1.2E-2</v>
      </c>
      <c r="R29" s="55"/>
      <c r="S29" s="53"/>
      <c r="T29" s="55"/>
      <c r="U29" s="55"/>
      <c r="V29" s="55">
        <f t="shared" ref="V29:V36" si="6">Q29*10000</f>
        <v>120</v>
      </c>
      <c r="W29" s="52"/>
    </row>
    <row r="30" spans="1:56" x14ac:dyDescent="0.2">
      <c r="A30" s="21" t="str">
        <f>[1]May2019RAW!A22</f>
        <v>KLV-23ol@21.ais</v>
      </c>
      <c r="B30" s="50">
        <f>[1]May2019RAW!B22</f>
        <v>1.1295400000000001E-3</v>
      </c>
      <c r="C30" s="50">
        <f>[1]May2019RAW!D22</f>
        <v>4.3743400000000002E-2</v>
      </c>
      <c r="D30" s="50">
        <f>[1]May2019RAW!F22</f>
        <v>4.37542E-2</v>
      </c>
      <c r="E30" s="50">
        <f>[1]May2019RAW!H22</f>
        <v>1.82241E-2</v>
      </c>
      <c r="F30" s="50">
        <f>[1]May2019RAW!J22</f>
        <v>5.5299799999999997E-4</v>
      </c>
      <c r="G30" s="50">
        <f>[1]May2019RAW!L22</f>
        <v>6.6437899999999999E-4</v>
      </c>
      <c r="H30" s="52">
        <v>40</v>
      </c>
      <c r="I30" s="50">
        <f t="shared" si="3"/>
        <v>0.8</v>
      </c>
      <c r="J30" s="50">
        <f t="shared" si="4"/>
        <v>9.0363200000000013E-4</v>
      </c>
      <c r="K30" s="50">
        <f t="shared" si="5"/>
        <v>3.4067865259999996E-2</v>
      </c>
      <c r="L30" s="50">
        <f t="shared" si="4"/>
        <v>3.5003360000000004E-2</v>
      </c>
      <c r="M30" s="50">
        <f t="shared" si="4"/>
        <v>1.457928E-2</v>
      </c>
      <c r="N30" s="50">
        <f t="shared" si="4"/>
        <v>4.4239840000000002E-4</v>
      </c>
      <c r="O30" s="50">
        <f t="shared" si="4"/>
        <v>5.3150319999999997E-4</v>
      </c>
      <c r="P30" s="53"/>
      <c r="Q30" s="53">
        <v>1.2E-2</v>
      </c>
      <c r="R30" s="55"/>
      <c r="S30" s="53"/>
      <c r="T30" s="55"/>
      <c r="U30" s="55"/>
      <c r="V30" s="55">
        <f t="shared" si="6"/>
        <v>120</v>
      </c>
      <c r="W30" s="52"/>
      <c r="BD30" s="21">
        <f>426+190</f>
        <v>616</v>
      </c>
    </row>
    <row r="31" spans="1:56" x14ac:dyDescent="0.2">
      <c r="A31" s="21" t="str">
        <f>[1]May2019RAW!A23</f>
        <v>GRR1012@22.ais</v>
      </c>
      <c r="B31" s="50">
        <f>[1]May2019RAW!B23</f>
        <v>5.1128999999999996E-4</v>
      </c>
      <c r="C31" s="50">
        <f>[1]May2019RAW!D23</f>
        <v>5.8185000000000001E-2</v>
      </c>
      <c r="D31" s="50">
        <f>[1]May2019RAW!F23</f>
        <v>0.17222000000000001</v>
      </c>
      <c r="E31" s="50">
        <f>[1]May2019RAW!H23</f>
        <v>1.30802E-2</v>
      </c>
      <c r="F31" s="50">
        <f>[1]May2019RAW!J23</f>
        <v>3.7498400000000003E-4</v>
      </c>
      <c r="G31" s="50">
        <f>[1]May2019RAW!L23</f>
        <v>5.5458999999999999E-4</v>
      </c>
      <c r="H31" s="52">
        <v>40</v>
      </c>
      <c r="I31" s="50">
        <f t="shared" si="3"/>
        <v>0.8</v>
      </c>
      <c r="J31" s="50">
        <f t="shared" si="4"/>
        <v>4.0903199999999998E-4</v>
      </c>
      <c r="K31" s="50">
        <f t="shared" si="5"/>
        <v>4.5621145260000009E-2</v>
      </c>
      <c r="L31" s="50">
        <f t="shared" si="4"/>
        <v>0.13777600000000001</v>
      </c>
      <c r="M31" s="50">
        <f t="shared" si="4"/>
        <v>1.046416E-2</v>
      </c>
      <c r="N31" s="50">
        <f t="shared" si="4"/>
        <v>2.9998720000000005E-4</v>
      </c>
      <c r="O31" s="50">
        <f t="shared" si="4"/>
        <v>4.4367199999999999E-4</v>
      </c>
      <c r="P31" s="53"/>
      <c r="Q31" s="53">
        <v>2.1999999999999999E-2</v>
      </c>
      <c r="R31" s="55"/>
      <c r="S31" s="55"/>
      <c r="T31" s="55"/>
      <c r="U31" s="55"/>
      <c r="V31" s="55">
        <f t="shared" si="6"/>
        <v>220</v>
      </c>
      <c r="W31" s="52"/>
    </row>
    <row r="32" spans="1:56" x14ac:dyDescent="0.2">
      <c r="A32" s="21" t="str">
        <f>[1]May2019RAW!A24</f>
        <v>GRR1012@23.ais</v>
      </c>
      <c r="B32" s="50">
        <f>[1]May2019RAW!B24</f>
        <v>5.2593900000000001E-4</v>
      </c>
      <c r="C32" s="50">
        <f>[1]May2019RAW!D24</f>
        <v>4.2019599999999997E-2</v>
      </c>
      <c r="D32" s="50">
        <f>[1]May2019RAW!F24</f>
        <v>0.17321</v>
      </c>
      <c r="E32" s="50">
        <f>[1]May2019RAW!H24</f>
        <v>1.32018E-2</v>
      </c>
      <c r="F32" s="50">
        <f>[1]May2019RAW!J24</f>
        <v>4.3716300000000002E-4</v>
      </c>
      <c r="G32" s="50">
        <f>[1]May2019RAW!L24</f>
        <v>5.4146900000000004E-4</v>
      </c>
      <c r="H32" s="52">
        <v>40</v>
      </c>
      <c r="I32" s="50">
        <f t="shared" si="3"/>
        <v>0.8</v>
      </c>
      <c r="J32" s="50">
        <f t="shared" si="4"/>
        <v>4.2075120000000004E-4</v>
      </c>
      <c r="K32" s="50">
        <f t="shared" si="5"/>
        <v>3.2688825259999998E-2</v>
      </c>
      <c r="L32" s="50">
        <f t="shared" si="4"/>
        <v>0.138568</v>
      </c>
      <c r="M32" s="50">
        <f t="shared" si="4"/>
        <v>1.056144E-2</v>
      </c>
      <c r="N32" s="50">
        <f t="shared" si="4"/>
        <v>3.4973040000000006E-4</v>
      </c>
      <c r="O32" s="50">
        <f t="shared" si="4"/>
        <v>4.3317520000000007E-4</v>
      </c>
      <c r="P32" s="53"/>
      <c r="Q32" s="53">
        <v>2.1999999999999999E-2</v>
      </c>
      <c r="R32" s="55"/>
      <c r="S32" s="55"/>
      <c r="T32" s="55"/>
      <c r="U32" s="55"/>
      <c r="V32" s="55">
        <f t="shared" si="6"/>
        <v>220</v>
      </c>
      <c r="W32" s="52"/>
    </row>
    <row r="33" spans="1:23" x14ac:dyDescent="0.2">
      <c r="A33" s="21" t="str">
        <f>[1]May2019RAW!A25</f>
        <v>ROM177@24.ais</v>
      </c>
      <c r="B33" s="50">
        <f>[1]May2019RAW!B25</f>
        <v>4.8186099999999999E-4</v>
      </c>
      <c r="C33" s="50">
        <f>[1]May2019RAW!D25</f>
        <v>4.26915E-2</v>
      </c>
      <c r="D33" s="50">
        <f>[1]May2019RAW!F25</f>
        <v>0.24571999999999999</v>
      </c>
      <c r="E33" s="50">
        <f>[1]May2019RAW!H25</f>
        <v>2.7014199999999999E-2</v>
      </c>
      <c r="F33" s="50">
        <f>[1]May2019RAW!J25</f>
        <v>4.53454E-4</v>
      </c>
      <c r="G33" s="50">
        <f>[1]May2019RAW!L25</f>
        <v>6.1144300000000003E-4</v>
      </c>
      <c r="H33" s="52">
        <v>38.869999999999997</v>
      </c>
      <c r="I33" s="50">
        <f t="shared" si="3"/>
        <v>0.77739999999999998</v>
      </c>
      <c r="J33" s="50">
        <f t="shared" si="4"/>
        <v>3.7459874139999995E-4</v>
      </c>
      <c r="K33" s="50">
        <f t="shared" si="5"/>
        <v>3.2261517360000005E-2</v>
      </c>
      <c r="L33" s="50">
        <f t="shared" si="4"/>
        <v>0.191022728</v>
      </c>
      <c r="M33" s="50">
        <f t="shared" si="4"/>
        <v>2.100083908E-2</v>
      </c>
      <c r="N33" s="50">
        <f t="shared" si="4"/>
        <v>3.5251513959999998E-4</v>
      </c>
      <c r="O33" s="50">
        <f t="shared" si="4"/>
        <v>4.7533578820000002E-4</v>
      </c>
      <c r="P33" s="53"/>
      <c r="Q33" s="53">
        <v>1.14E-2</v>
      </c>
      <c r="R33" s="53"/>
      <c r="S33" s="53"/>
      <c r="T33" s="53"/>
      <c r="U33" s="53"/>
      <c r="V33" s="55">
        <f t="shared" si="6"/>
        <v>114</v>
      </c>
      <c r="W33" s="52"/>
    </row>
    <row r="34" spans="1:23" x14ac:dyDescent="0.2">
      <c r="A34" s="21" t="str">
        <f>[1]May2019RAW!A26</f>
        <v>ROM177@25.ais</v>
      </c>
      <c r="B34" s="50">
        <f>[1]May2019RAW!B26</f>
        <v>7.7157500000000004E-4</v>
      </c>
      <c r="C34" s="50">
        <f>[1]May2019RAW!D26</f>
        <v>4.5422999999999998E-2</v>
      </c>
      <c r="D34" s="50">
        <f>[1]May2019RAW!F26</f>
        <v>0.25984000000000002</v>
      </c>
      <c r="E34" s="50">
        <f>[1]May2019RAW!H26</f>
        <v>2.5215999999999999E-2</v>
      </c>
      <c r="F34" s="50">
        <f>[1]May2019RAW!J26</f>
        <v>1.27746E-3</v>
      </c>
      <c r="G34" s="50">
        <f>[1]May2019RAW!L26</f>
        <v>2.72836E-3</v>
      </c>
      <c r="H34" s="52">
        <v>38.869999999999997</v>
      </c>
      <c r="I34" s="50">
        <f t="shared" si="3"/>
        <v>0.77739999999999998</v>
      </c>
      <c r="J34" s="50">
        <f t="shared" si="4"/>
        <v>5.9982240499999997E-4</v>
      </c>
      <c r="K34" s="50">
        <f t="shared" si="5"/>
        <v>3.4384985460000003E-2</v>
      </c>
      <c r="L34" s="50">
        <f t="shared" si="4"/>
        <v>0.20199961599999999</v>
      </c>
      <c r="M34" s="50">
        <f t="shared" si="4"/>
        <v>1.9602918399999999E-2</v>
      </c>
      <c r="N34" s="50">
        <f t="shared" si="4"/>
        <v>9.9309740399999998E-4</v>
      </c>
      <c r="O34" s="50">
        <f t="shared" si="4"/>
        <v>2.1210270639999999E-3</v>
      </c>
      <c r="P34" s="53"/>
      <c r="Q34" s="53">
        <v>1.14E-2</v>
      </c>
      <c r="R34" s="53"/>
      <c r="S34" s="53"/>
      <c r="T34" s="53"/>
      <c r="U34" s="53"/>
      <c r="V34" s="55">
        <f t="shared" si="6"/>
        <v>114</v>
      </c>
      <c r="W34" s="52"/>
    </row>
    <row r="35" spans="1:23" x14ac:dyDescent="0.2">
      <c r="A35" s="21" t="str">
        <f>[1]May2019RAW!A27</f>
        <v>ROM250-13@26.ais</v>
      </c>
      <c r="B35" s="50">
        <f>[1]May2019RAW!B27</f>
        <v>6.0189E-4</v>
      </c>
      <c r="C35" s="50">
        <f>[1]May2019RAW!D27</f>
        <v>6.1404500000000001E-2</v>
      </c>
      <c r="D35" s="50">
        <f>[1]May2019RAW!F27</f>
        <v>0.33211000000000002</v>
      </c>
      <c r="E35" s="50">
        <f>[1]May2019RAW!H27</f>
        <v>3.1708100000000003E-2</v>
      </c>
      <c r="F35" s="50">
        <f>[1]May2019RAW!J27</f>
        <v>4.44516E-4</v>
      </c>
      <c r="G35" s="50">
        <f>[1]May2019RAW!L27</f>
        <v>4.0407600000000001E-4</v>
      </c>
      <c r="H35" s="52">
        <v>38.61</v>
      </c>
      <c r="I35" s="50">
        <f t="shared" si="3"/>
        <v>0.7722</v>
      </c>
      <c r="J35" s="50">
        <f t="shared" si="4"/>
        <v>4.6477945799999998E-4</v>
      </c>
      <c r="K35" s="50">
        <f t="shared" si="5"/>
        <v>4.6489700159999994E-2</v>
      </c>
      <c r="L35" s="50">
        <f t="shared" si="4"/>
        <v>0.25645534200000003</v>
      </c>
      <c r="M35" s="50">
        <f t="shared" si="4"/>
        <v>2.4484994820000001E-2</v>
      </c>
      <c r="N35" s="50">
        <f t="shared" si="4"/>
        <v>3.4325525520000001E-4</v>
      </c>
      <c r="O35" s="50">
        <f t="shared" si="4"/>
        <v>3.120274872E-4</v>
      </c>
      <c r="P35" s="53"/>
      <c r="Q35" s="53">
        <v>2.4299999999999999E-2</v>
      </c>
      <c r="R35" s="53"/>
      <c r="S35" s="53"/>
      <c r="T35" s="53"/>
      <c r="U35" s="53"/>
      <c r="V35" s="55">
        <f t="shared" si="6"/>
        <v>243</v>
      </c>
      <c r="W35" s="52"/>
    </row>
    <row r="36" spans="1:23" x14ac:dyDescent="0.2">
      <c r="A36" s="21" t="str">
        <f>[1]May2019RAW!A28</f>
        <v>ROM250-13@27.ais</v>
      </c>
      <c r="B36" s="50">
        <f>[1]May2019RAW!B28</f>
        <v>4.3828999999999998E-4</v>
      </c>
      <c r="C36" s="50">
        <f>[1]May2019RAW!D28</f>
        <v>4.72167E-2</v>
      </c>
      <c r="D36" s="50">
        <f>[1]May2019RAW!F28</f>
        <v>0.32062000000000002</v>
      </c>
      <c r="E36" s="50">
        <f>[1]May2019RAW!H28</f>
        <v>3.10923E-2</v>
      </c>
      <c r="F36" s="50">
        <f>[1]May2019RAW!J28</f>
        <v>4.5023699999999998E-4</v>
      </c>
      <c r="G36" s="50">
        <f>[1]May2019RAW!L28</f>
        <v>7.1212300000000005E-4</v>
      </c>
      <c r="H36" s="52">
        <v>38.61</v>
      </c>
      <c r="I36" s="50">
        <f t="shared" si="3"/>
        <v>0.7722</v>
      </c>
      <c r="J36" s="50">
        <f t="shared" si="4"/>
        <v>3.3844753799999999E-4</v>
      </c>
      <c r="K36" s="50">
        <f t="shared" si="5"/>
        <v>3.5533881000000003E-2</v>
      </c>
      <c r="L36" s="50">
        <f t="shared" si="4"/>
        <v>0.24758276400000001</v>
      </c>
      <c r="M36" s="50">
        <f t="shared" si="4"/>
        <v>2.4009474060000001E-2</v>
      </c>
      <c r="N36" s="50">
        <f t="shared" si="4"/>
        <v>3.4767301139999998E-4</v>
      </c>
      <c r="O36" s="50">
        <f t="shared" si="4"/>
        <v>5.4990138060000008E-4</v>
      </c>
      <c r="P36" s="53"/>
      <c r="Q36" s="53">
        <v>2.4299999999999999E-2</v>
      </c>
      <c r="R36" s="53"/>
      <c r="S36" s="53"/>
      <c r="T36" s="53"/>
      <c r="U36" s="53"/>
      <c r="V36" s="55">
        <f t="shared" si="6"/>
        <v>243</v>
      </c>
      <c r="W36" s="52"/>
    </row>
    <row r="37" spans="1:23" x14ac:dyDescent="0.2">
      <c r="A37" s="57" t="s">
        <v>140</v>
      </c>
    </row>
    <row r="38" spans="1:23" x14ac:dyDescent="0.2">
      <c r="A38" s="48" t="s">
        <v>172</v>
      </c>
      <c r="W38" s="21"/>
    </row>
    <row r="39" spans="1:23" x14ac:dyDescent="0.2">
      <c r="A39" s="21" t="str">
        <f>[1]May2019RAW!A29</f>
        <v>ROM273-opx@28.ais</v>
      </c>
      <c r="B39" s="50">
        <f>[1]May2019RAW!B29</f>
        <v>2.15171E-4</v>
      </c>
      <c r="C39" s="50">
        <f>[1]May2019RAW!D29</f>
        <v>6.8350400000000006E-2</v>
      </c>
      <c r="D39" s="50">
        <f>[1]May2019RAW!F29</f>
        <v>8.1351599999999996E-2</v>
      </c>
      <c r="E39" s="50">
        <f>[1]May2019RAW!H29</f>
        <v>1.3502E-3</v>
      </c>
      <c r="F39" s="50">
        <f>[1]May2019RAW!J29</f>
        <v>3.1913699999999999E-4</v>
      </c>
      <c r="G39" s="50">
        <f>[1]May2019RAW!L29</f>
        <v>2.22723E-4</v>
      </c>
      <c r="H39" s="23">
        <v>57.37</v>
      </c>
      <c r="I39" s="50">
        <f t="shared" ref="I39:I42" si="7">H39/50</f>
        <v>1.1474</v>
      </c>
      <c r="J39" s="50">
        <f t="shared" ref="J39:O42" si="8">B39*$I39</f>
        <v>2.4688720540000001E-4</v>
      </c>
      <c r="K39" s="50">
        <f>C39*$I39-$K$2</f>
        <v>7.7498394220000003E-2</v>
      </c>
      <c r="L39" s="50">
        <f t="shared" si="8"/>
        <v>9.3342825839999991E-2</v>
      </c>
      <c r="M39" s="50">
        <f t="shared" si="8"/>
        <v>1.5492194799999999E-3</v>
      </c>
      <c r="N39" s="50">
        <f t="shared" si="8"/>
        <v>3.6617779379999999E-4</v>
      </c>
      <c r="O39" s="50">
        <f t="shared" si="8"/>
        <v>2.5555237019999998E-4</v>
      </c>
      <c r="Q39" s="53">
        <v>2.63E-2</v>
      </c>
      <c r="V39" s="55">
        <f t="shared" ref="V39:V42" si="9">Q39*10000</f>
        <v>263</v>
      </c>
      <c r="W39" s="21"/>
    </row>
    <row r="40" spans="1:23" x14ac:dyDescent="0.2">
      <c r="A40" s="21" t="str">
        <f>[1]May2019RAW!A30</f>
        <v>ROM273-opx@29.ais</v>
      </c>
      <c r="B40" s="50">
        <f>[1]May2019RAW!B30</f>
        <v>2.4609499999999999E-4</v>
      </c>
      <c r="C40" s="50">
        <f>[1]May2019RAW!D30</f>
        <v>6.4934800000000001E-2</v>
      </c>
      <c r="D40" s="50">
        <f>[1]May2019RAW!F30</f>
        <v>7.9903399999999999E-2</v>
      </c>
      <c r="E40" s="50">
        <f>[1]May2019RAW!H30</f>
        <v>1.35933E-3</v>
      </c>
      <c r="F40" s="50">
        <f>[1]May2019RAW!J30</f>
        <v>3.07559E-4</v>
      </c>
      <c r="G40" s="50">
        <f>[1]May2019RAW!L30</f>
        <v>1.7903999999999999E-4</v>
      </c>
      <c r="H40" s="23">
        <v>57.37</v>
      </c>
      <c r="I40" s="50">
        <f t="shared" si="7"/>
        <v>1.1474</v>
      </c>
      <c r="J40" s="50">
        <f t="shared" si="8"/>
        <v>2.82369403E-4</v>
      </c>
      <c r="K40" s="50">
        <f t="shared" ref="K40:K42" si="10">C40*$I40-$K$2</f>
        <v>7.3579334780000005E-2</v>
      </c>
      <c r="L40" s="50">
        <f t="shared" si="8"/>
        <v>9.1681161159999996E-2</v>
      </c>
      <c r="M40" s="50">
        <f t="shared" si="8"/>
        <v>1.5596952419999999E-3</v>
      </c>
      <c r="N40" s="50">
        <f t="shared" si="8"/>
        <v>3.5289319660000002E-4</v>
      </c>
      <c r="O40" s="50">
        <f t="shared" si="8"/>
        <v>2.0543049599999999E-4</v>
      </c>
      <c r="Q40" s="53">
        <v>2.63E-2</v>
      </c>
      <c r="V40" s="55">
        <f t="shared" si="9"/>
        <v>263</v>
      </c>
      <c r="W40" s="21"/>
    </row>
    <row r="41" spans="1:23" x14ac:dyDescent="0.2">
      <c r="A41" s="21" t="str">
        <f>[1]May2019RAW!A31</f>
        <v>KBH-1-opx@30.ais</v>
      </c>
      <c r="B41" s="50">
        <f>[1]May2019RAW!B31</f>
        <v>2.2169299999999999E-4</v>
      </c>
      <c r="C41" s="50">
        <f>[1]May2019RAW!D31</f>
        <v>6.6308800000000001E-2</v>
      </c>
      <c r="D41" s="50">
        <f>[1]May2019RAW!F31</f>
        <v>3.4975800000000001E-2</v>
      </c>
      <c r="E41" s="50">
        <f>[1]May2019RAW!H31</f>
        <v>1.1801400000000001E-3</v>
      </c>
      <c r="F41" s="50">
        <f>[1]May2019RAW!J31</f>
        <v>3.6816300000000002E-4</v>
      </c>
      <c r="G41" s="50">
        <f>[1]May2019RAW!L31</f>
        <v>2.0752999999999999E-4</v>
      </c>
      <c r="H41" s="23">
        <v>54.68</v>
      </c>
      <c r="I41" s="50">
        <f t="shared" si="7"/>
        <v>1.0935999999999999</v>
      </c>
      <c r="J41" s="50">
        <f t="shared" si="8"/>
        <v>2.4244346479999998E-4</v>
      </c>
      <c r="K41" s="50">
        <f t="shared" si="10"/>
        <v>7.1588448939999993E-2</v>
      </c>
      <c r="L41" s="50">
        <f t="shared" si="8"/>
        <v>3.8249534879999998E-2</v>
      </c>
      <c r="M41" s="50">
        <f t="shared" si="8"/>
        <v>1.290601104E-3</v>
      </c>
      <c r="N41" s="50">
        <f t="shared" si="8"/>
        <v>4.0262305679999999E-4</v>
      </c>
      <c r="O41" s="50">
        <f t="shared" si="8"/>
        <v>2.2695480799999997E-4</v>
      </c>
      <c r="Q41" s="53">
        <v>2.1700000000000001E-2</v>
      </c>
      <c r="V41" s="55">
        <f t="shared" si="9"/>
        <v>217</v>
      </c>
      <c r="W41" s="21"/>
    </row>
    <row r="42" spans="1:23" x14ac:dyDescent="0.2">
      <c r="A42" s="21" t="str">
        <f>[1]May2019RAW!A32</f>
        <v>KBH-1-opx@31.ais</v>
      </c>
      <c r="B42" s="50">
        <f>[1]May2019RAW!B32</f>
        <v>2.11714E-4</v>
      </c>
      <c r="C42" s="50">
        <f>[1]May2019RAW!D32</f>
        <v>6.4492300000000002E-2</v>
      </c>
      <c r="D42" s="50">
        <f>[1]May2019RAW!F32</f>
        <v>3.5429799999999997E-2</v>
      </c>
      <c r="E42" s="50">
        <f>[1]May2019RAW!H32</f>
        <v>1.22018E-3</v>
      </c>
      <c r="F42" s="50">
        <f>[1]May2019RAW!J32</f>
        <v>3.5404499999999999E-4</v>
      </c>
      <c r="G42" s="50">
        <f>[1]May2019RAW!L32</f>
        <v>2.06324E-4</v>
      </c>
      <c r="H42" s="23">
        <v>54.68</v>
      </c>
      <c r="I42" s="50">
        <f t="shared" si="7"/>
        <v>1.0935999999999999</v>
      </c>
      <c r="J42" s="50">
        <f t="shared" si="8"/>
        <v>2.3153043039999998E-4</v>
      </c>
      <c r="K42" s="50">
        <f t="shared" si="10"/>
        <v>6.9601924539999999E-2</v>
      </c>
      <c r="L42" s="50">
        <f t="shared" si="8"/>
        <v>3.8746029279999997E-2</v>
      </c>
      <c r="M42" s="50">
        <f t="shared" si="8"/>
        <v>1.3343888479999998E-3</v>
      </c>
      <c r="N42" s="50">
        <f t="shared" si="8"/>
        <v>3.8718361199999998E-4</v>
      </c>
      <c r="O42" s="50">
        <f t="shared" si="8"/>
        <v>2.2563592639999997E-4</v>
      </c>
      <c r="Q42" s="53">
        <v>2.1700000000000001E-2</v>
      </c>
      <c r="V42" s="55">
        <f t="shared" si="9"/>
        <v>217</v>
      </c>
      <c r="W42" s="21"/>
    </row>
    <row r="43" spans="1:23" x14ac:dyDescent="0.2">
      <c r="A43" s="56"/>
      <c r="B43" s="50"/>
      <c r="C43" s="50"/>
      <c r="D43" s="51"/>
      <c r="E43" s="50"/>
      <c r="F43" s="51"/>
      <c r="G43" s="50"/>
      <c r="I43" s="50"/>
      <c r="J43" s="50"/>
      <c r="K43" s="50"/>
      <c r="L43" s="50"/>
      <c r="M43" s="50"/>
      <c r="N43" s="50"/>
      <c r="O43" s="50"/>
      <c r="Q43" s="53"/>
      <c r="V43" s="55"/>
      <c r="W43" s="21"/>
    </row>
    <row r="44" spans="1:23" x14ac:dyDescent="0.2">
      <c r="A44" s="57"/>
    </row>
    <row r="45" spans="1:23" x14ac:dyDescent="0.2">
      <c r="A45" s="56"/>
    </row>
    <row r="46" spans="1:23" x14ac:dyDescent="0.2">
      <c r="B46" s="50"/>
      <c r="C46" s="50"/>
      <c r="D46" s="51"/>
      <c r="E46" s="50"/>
      <c r="F46" s="51"/>
      <c r="G46" s="50"/>
      <c r="I46" s="50"/>
      <c r="J46" s="50"/>
      <c r="K46" s="50"/>
      <c r="L46" s="50"/>
      <c r="M46" s="50"/>
      <c r="N46" s="50"/>
      <c r="O46" s="50"/>
      <c r="Q46" s="53"/>
      <c r="V46" s="55"/>
    </row>
    <row r="47" spans="1:23" x14ac:dyDescent="0.2">
      <c r="B47" s="50"/>
      <c r="C47" s="50"/>
      <c r="D47" s="51"/>
      <c r="E47" s="50"/>
      <c r="F47" s="51"/>
      <c r="G47" s="50"/>
      <c r="I47" s="50"/>
      <c r="J47" s="50"/>
      <c r="K47" s="50"/>
      <c r="L47" s="50"/>
      <c r="M47" s="50"/>
      <c r="N47" s="50"/>
      <c r="O47" s="50"/>
      <c r="Q47" s="53"/>
      <c r="V47" s="55"/>
    </row>
    <row r="48" spans="1:23" x14ac:dyDescent="0.2">
      <c r="B48" s="50"/>
      <c r="C48" s="50"/>
      <c r="D48" s="51"/>
      <c r="E48" s="50"/>
      <c r="F48" s="51"/>
      <c r="G48" s="50"/>
      <c r="I48" s="50"/>
      <c r="J48" s="50"/>
      <c r="K48" s="50"/>
      <c r="L48" s="50"/>
      <c r="M48" s="50"/>
      <c r="N48" s="50"/>
      <c r="O48" s="50"/>
      <c r="Q48" s="53"/>
      <c r="V48" s="55"/>
    </row>
    <row r="49" spans="2:23" x14ac:dyDescent="0.2">
      <c r="B49" s="50"/>
      <c r="C49" s="50"/>
      <c r="D49" s="51"/>
      <c r="E49" s="50"/>
      <c r="F49" s="51"/>
      <c r="G49" s="50"/>
      <c r="I49" s="50"/>
      <c r="J49" s="50"/>
      <c r="K49" s="50"/>
      <c r="L49" s="50"/>
      <c r="M49" s="50"/>
      <c r="N49" s="50"/>
      <c r="O49" s="50"/>
      <c r="Q49" s="53"/>
      <c r="V49" s="55"/>
    </row>
    <row r="50" spans="2:23" x14ac:dyDescent="0.2">
      <c r="B50" s="50"/>
      <c r="C50" s="50"/>
      <c r="D50" s="51"/>
      <c r="E50" s="50"/>
      <c r="F50" s="51"/>
      <c r="G50" s="50"/>
      <c r="I50" s="50"/>
      <c r="J50" s="50"/>
      <c r="K50" s="50"/>
      <c r="L50" s="50"/>
      <c r="M50" s="50"/>
      <c r="N50" s="50"/>
      <c r="O50" s="50"/>
      <c r="Q50" s="53"/>
      <c r="V50" s="55"/>
    </row>
    <row r="51" spans="2:23" x14ac:dyDescent="0.2">
      <c r="B51" s="50"/>
      <c r="C51" s="50"/>
      <c r="D51" s="51"/>
      <c r="E51" s="50"/>
      <c r="F51" s="51"/>
      <c r="G51" s="50"/>
      <c r="I51" s="50"/>
      <c r="J51" s="50"/>
      <c r="K51" s="50"/>
      <c r="L51" s="50"/>
      <c r="M51" s="50"/>
      <c r="N51" s="50"/>
      <c r="O51" s="50"/>
      <c r="Q51" s="53"/>
      <c r="V51" s="55"/>
    </row>
    <row r="52" spans="2:23" x14ac:dyDescent="0.2">
      <c r="B52" s="50"/>
      <c r="C52" s="50"/>
      <c r="D52" s="51"/>
      <c r="E52" s="50"/>
      <c r="F52" s="51"/>
      <c r="G52" s="50"/>
      <c r="I52" s="50"/>
      <c r="J52" s="50"/>
      <c r="K52" s="50"/>
      <c r="L52" s="50"/>
      <c r="M52" s="50"/>
      <c r="N52" s="50"/>
      <c r="O52" s="50"/>
      <c r="Q52" s="53"/>
      <c r="V52" s="55"/>
    </row>
    <row r="53" spans="2:23" x14ac:dyDescent="0.2">
      <c r="B53" s="50"/>
      <c r="C53" s="50"/>
      <c r="D53" s="51"/>
      <c r="E53" s="50"/>
      <c r="F53" s="51"/>
      <c r="G53" s="50"/>
      <c r="I53" s="50"/>
      <c r="J53" s="50"/>
      <c r="K53" s="50"/>
      <c r="L53" s="50"/>
      <c r="M53" s="50"/>
      <c r="N53" s="50"/>
      <c r="O53" s="50"/>
      <c r="Q53" s="53"/>
      <c r="V53" s="55"/>
    </row>
    <row r="54" spans="2:23" x14ac:dyDescent="0.2">
      <c r="B54" s="50"/>
      <c r="C54" s="50"/>
      <c r="D54" s="51"/>
      <c r="E54" s="50"/>
      <c r="F54" s="51"/>
      <c r="G54" s="50"/>
      <c r="I54" s="50"/>
      <c r="J54" s="50"/>
      <c r="K54" s="50"/>
      <c r="L54" s="50"/>
      <c r="M54" s="50"/>
      <c r="N54" s="50"/>
      <c r="O54" s="50"/>
      <c r="Q54" s="53"/>
      <c r="V54" s="55"/>
    </row>
    <row r="55" spans="2:23" s="53" customFormat="1" x14ac:dyDescent="0.2">
      <c r="B55" s="69"/>
      <c r="C55" s="69"/>
      <c r="D55" s="70"/>
      <c r="E55" s="69"/>
      <c r="F55" s="70"/>
      <c r="G55" s="69"/>
      <c r="H55" s="71"/>
      <c r="I55" s="69"/>
      <c r="J55" s="69"/>
      <c r="K55" s="69"/>
      <c r="L55" s="69"/>
      <c r="M55" s="69"/>
      <c r="N55" s="69"/>
      <c r="O55" s="69"/>
      <c r="V55" s="55"/>
      <c r="W55" s="71"/>
    </row>
    <row r="56" spans="2:23" s="53" customFormat="1" x14ac:dyDescent="0.2">
      <c r="B56" s="69"/>
      <c r="C56" s="69"/>
      <c r="D56" s="70"/>
      <c r="E56" s="69"/>
      <c r="F56" s="70"/>
      <c r="G56" s="69"/>
      <c r="H56" s="71"/>
      <c r="I56" s="69"/>
      <c r="J56" s="69"/>
      <c r="K56" s="69"/>
      <c r="L56" s="69"/>
      <c r="M56" s="69"/>
      <c r="N56" s="69"/>
      <c r="O56" s="69"/>
      <c r="V56" s="55"/>
      <c r="W56" s="71"/>
    </row>
    <row r="57" spans="2:23" s="53" customFormat="1" x14ac:dyDescent="0.2">
      <c r="B57" s="69"/>
      <c r="C57" s="69"/>
      <c r="D57" s="70"/>
      <c r="E57" s="69"/>
      <c r="F57" s="70"/>
      <c r="G57" s="69"/>
      <c r="H57" s="71"/>
      <c r="I57" s="69"/>
      <c r="J57" s="69"/>
      <c r="K57" s="69"/>
      <c r="L57" s="69"/>
      <c r="M57" s="69"/>
      <c r="N57" s="69"/>
      <c r="O57" s="69"/>
      <c r="V57" s="55"/>
      <c r="W57" s="71"/>
    </row>
    <row r="58" spans="2:23" x14ac:dyDescent="0.2">
      <c r="B58" s="50"/>
      <c r="C58" s="50"/>
      <c r="D58" s="51"/>
      <c r="E58" s="50"/>
      <c r="F58" s="51"/>
      <c r="G58" s="50"/>
      <c r="I58" s="50"/>
      <c r="J58" s="50"/>
      <c r="K58" s="50"/>
      <c r="L58" s="50"/>
      <c r="M58" s="50"/>
      <c r="N58" s="50"/>
      <c r="O58" s="50"/>
      <c r="Q58" s="53"/>
      <c r="V58" s="55"/>
    </row>
    <row r="59" spans="2:23" x14ac:dyDescent="0.2">
      <c r="B59" s="50"/>
      <c r="C59" s="50"/>
      <c r="D59" s="51"/>
      <c r="E59" s="50"/>
      <c r="F59" s="51"/>
      <c r="G59" s="50"/>
      <c r="I59" s="50"/>
      <c r="J59" s="50"/>
      <c r="K59" s="50"/>
      <c r="L59" s="50"/>
      <c r="M59" s="50"/>
      <c r="N59" s="50"/>
      <c r="O59" s="50"/>
      <c r="Q59" s="53"/>
      <c r="V59" s="55"/>
    </row>
    <row r="60" spans="2:23" x14ac:dyDescent="0.2">
      <c r="B60" s="50"/>
      <c r="C60" s="50"/>
      <c r="D60" s="51"/>
      <c r="E60" s="50"/>
      <c r="F60" s="51"/>
      <c r="G60" s="50"/>
      <c r="I60" s="50"/>
      <c r="J60" s="50"/>
      <c r="K60" s="50"/>
      <c r="L60" s="50"/>
      <c r="M60" s="50"/>
      <c r="N60" s="50"/>
      <c r="O60" s="50"/>
      <c r="Q60" s="53"/>
      <c r="V60" s="55"/>
    </row>
    <row r="61" spans="2:23" x14ac:dyDescent="0.2">
      <c r="B61" s="50"/>
      <c r="C61" s="50"/>
      <c r="D61" s="51"/>
      <c r="E61" s="50"/>
      <c r="F61" s="51"/>
      <c r="G61" s="50"/>
      <c r="I61" s="50"/>
      <c r="J61" s="50"/>
      <c r="K61" s="50"/>
      <c r="L61" s="50"/>
      <c r="M61" s="50"/>
      <c r="N61" s="50"/>
      <c r="O61" s="50"/>
      <c r="Q61" s="53"/>
      <c r="V61" s="55"/>
    </row>
    <row r="62" spans="2:23" x14ac:dyDescent="0.2">
      <c r="B62" s="50"/>
      <c r="C62" s="50"/>
      <c r="D62" s="51"/>
      <c r="E62" s="50"/>
      <c r="F62" s="51"/>
      <c r="G62" s="50"/>
      <c r="I62" s="50"/>
      <c r="J62" s="50"/>
      <c r="K62" s="50"/>
      <c r="L62" s="50"/>
      <c r="M62" s="50"/>
      <c r="N62" s="50"/>
      <c r="O62" s="50"/>
      <c r="Q62" s="53"/>
      <c r="V62" s="55"/>
    </row>
    <row r="63" spans="2:23" x14ac:dyDescent="0.2">
      <c r="B63" s="50"/>
      <c r="C63" s="50"/>
      <c r="D63" s="51"/>
      <c r="E63" s="50"/>
      <c r="F63" s="51"/>
      <c r="G63" s="50"/>
      <c r="I63" s="50"/>
      <c r="J63" s="50"/>
      <c r="K63" s="50"/>
      <c r="L63" s="50"/>
      <c r="M63" s="50"/>
      <c r="N63" s="50"/>
      <c r="O63" s="50"/>
      <c r="Q63" s="53"/>
      <c r="V63" s="55"/>
    </row>
    <row r="64" spans="2:23" x14ac:dyDescent="0.2">
      <c r="B64" s="50"/>
      <c r="C64" s="50"/>
      <c r="D64" s="51"/>
      <c r="E64" s="50"/>
      <c r="F64" s="51"/>
      <c r="G64" s="50"/>
      <c r="I64" s="50"/>
      <c r="J64" s="50"/>
      <c r="K64" s="50"/>
      <c r="L64" s="50"/>
      <c r="M64" s="50"/>
      <c r="N64" s="50"/>
      <c r="O64" s="50"/>
      <c r="Q64" s="53"/>
      <c r="V64" s="55"/>
    </row>
    <row r="65" spans="1:22" x14ac:dyDescent="0.2">
      <c r="B65" s="50"/>
      <c r="C65" s="50"/>
      <c r="D65" s="51"/>
      <c r="E65" s="50"/>
      <c r="F65" s="51"/>
      <c r="G65" s="50"/>
      <c r="I65" s="50"/>
      <c r="J65" s="50"/>
      <c r="K65" s="50"/>
      <c r="L65" s="50"/>
      <c r="M65" s="50"/>
      <c r="N65" s="50"/>
      <c r="O65" s="50"/>
      <c r="Q65" s="53"/>
      <c r="V65" s="55"/>
    </row>
    <row r="66" spans="1:22" x14ac:dyDescent="0.2">
      <c r="B66" s="50"/>
      <c r="C66" s="50"/>
      <c r="D66" s="51"/>
      <c r="E66" s="50"/>
      <c r="F66" s="51"/>
      <c r="G66" s="50"/>
      <c r="I66" s="50"/>
      <c r="J66" s="50"/>
      <c r="K66" s="50"/>
      <c r="L66" s="50"/>
      <c r="M66" s="50"/>
      <c r="N66" s="50"/>
      <c r="O66" s="50"/>
      <c r="Q66" s="53"/>
      <c r="V66" s="55"/>
    </row>
    <row r="67" spans="1:22" x14ac:dyDescent="0.2">
      <c r="B67" s="50"/>
      <c r="C67" s="50"/>
      <c r="D67" s="51"/>
      <c r="E67" s="50"/>
      <c r="F67" s="51"/>
      <c r="G67" s="50"/>
      <c r="I67" s="50"/>
      <c r="J67" s="50"/>
      <c r="K67" s="50"/>
      <c r="L67" s="50"/>
      <c r="M67" s="50"/>
      <c r="N67" s="50"/>
      <c r="O67" s="50"/>
      <c r="Q67" s="53"/>
      <c r="V67" s="55"/>
    </row>
    <row r="68" spans="1:22" x14ac:dyDescent="0.2">
      <c r="B68" s="50"/>
      <c r="C68" s="50"/>
      <c r="D68" s="51"/>
      <c r="E68" s="50"/>
      <c r="F68" s="51"/>
      <c r="G68" s="50"/>
      <c r="I68" s="50"/>
      <c r="J68" s="50"/>
      <c r="K68" s="50"/>
      <c r="L68" s="50"/>
      <c r="M68" s="50"/>
      <c r="N68" s="50"/>
      <c r="O68" s="50"/>
      <c r="Q68" s="53"/>
      <c r="V68" s="55"/>
    </row>
    <row r="69" spans="1:22" x14ac:dyDescent="0.2">
      <c r="A69" s="56"/>
    </row>
    <row r="70" spans="1:22" x14ac:dyDescent="0.2">
      <c r="B70" s="50"/>
      <c r="C70" s="50"/>
      <c r="D70" s="51"/>
      <c r="E70" s="50"/>
      <c r="F70" s="51"/>
      <c r="G70" s="50"/>
      <c r="I70" s="50"/>
      <c r="J70" s="50"/>
      <c r="K70" s="50"/>
      <c r="L70" s="50"/>
      <c r="M70" s="50"/>
      <c r="N70" s="50"/>
      <c r="O70" s="50"/>
      <c r="Q70" s="53"/>
      <c r="V70" s="55"/>
    </row>
    <row r="71" spans="1:22" x14ac:dyDescent="0.2">
      <c r="B71" s="50"/>
      <c r="C71" s="50"/>
      <c r="D71" s="51"/>
      <c r="E71" s="50"/>
      <c r="F71" s="51"/>
      <c r="G71" s="50"/>
      <c r="I71" s="50"/>
      <c r="J71" s="50"/>
      <c r="K71" s="50"/>
      <c r="L71" s="50"/>
      <c r="M71" s="50"/>
      <c r="N71" s="50"/>
      <c r="O71" s="50"/>
      <c r="Q71" s="53"/>
      <c r="V71" s="55"/>
    </row>
    <row r="72" spans="1:22" x14ac:dyDescent="0.2">
      <c r="B72" s="50"/>
      <c r="C72" s="50"/>
      <c r="D72" s="51"/>
      <c r="E72" s="50"/>
      <c r="F72" s="51"/>
      <c r="G72" s="50"/>
      <c r="I72" s="50"/>
      <c r="J72" s="50"/>
      <c r="K72" s="50"/>
      <c r="L72" s="50"/>
      <c r="M72" s="50"/>
      <c r="N72" s="50"/>
      <c r="O72" s="50"/>
      <c r="Q72" s="53"/>
      <c r="R72" s="53"/>
      <c r="S72" s="53"/>
      <c r="T72" s="53"/>
      <c r="U72" s="53"/>
      <c r="V72" s="55"/>
    </row>
    <row r="73" spans="1:22" x14ac:dyDescent="0.2">
      <c r="B73" s="50"/>
      <c r="C73" s="50"/>
      <c r="D73" s="51"/>
      <c r="E73" s="50"/>
      <c r="F73" s="51"/>
      <c r="G73" s="50"/>
      <c r="I73" s="50"/>
      <c r="J73" s="50"/>
      <c r="K73" s="50"/>
      <c r="L73" s="50"/>
      <c r="M73" s="50"/>
      <c r="N73" s="50"/>
      <c r="O73" s="50"/>
      <c r="Q73" s="53"/>
      <c r="R73" s="53"/>
      <c r="S73" s="53"/>
      <c r="T73" s="53"/>
      <c r="U73" s="53"/>
      <c r="V73" s="55"/>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28"/>
  <sheetViews>
    <sheetView workbookViewId="0">
      <pane xSplit="1" ySplit="6" topLeftCell="B7" activePane="bottomRight" state="frozen"/>
      <selection pane="topRight" activeCell="B1" sqref="B1"/>
      <selection pane="bottomLeft" activeCell="A7" sqref="A7"/>
      <selection pane="bottomRight" activeCell="W21" sqref="W21"/>
    </sheetView>
  </sheetViews>
  <sheetFormatPr baseColWidth="10" defaultColWidth="10.6640625" defaultRowHeight="16" x14ac:dyDescent="0.2"/>
  <cols>
    <col min="1" max="1" width="19.1640625" style="104" customWidth="1"/>
    <col min="2" max="22" width="10.6640625" style="104"/>
    <col min="23" max="23" width="20.1640625" style="105" customWidth="1"/>
    <col min="24" max="24" width="10.6640625" style="106"/>
    <col min="25" max="25" width="13.1640625" style="104" customWidth="1"/>
    <col min="26" max="26" width="13.6640625" style="106" customWidth="1"/>
    <col min="27" max="27" width="14.6640625" style="106" customWidth="1"/>
    <col min="28" max="28" width="14.6640625" style="105" customWidth="1"/>
    <col min="29" max="29" width="10.6640625" style="106"/>
    <col min="30" max="16384" width="10.6640625" style="104"/>
  </cols>
  <sheetData>
    <row r="1" spans="1:33" x14ac:dyDescent="0.2">
      <c r="A1" s="57" t="s">
        <v>205</v>
      </c>
      <c r="C1" s="105"/>
      <c r="H1" s="106"/>
      <c r="O1" s="123" t="s">
        <v>136</v>
      </c>
      <c r="P1" s="124"/>
      <c r="Q1" s="125"/>
      <c r="V1" s="106"/>
      <c r="AD1" s="106"/>
    </row>
    <row r="2" spans="1:33" x14ac:dyDescent="0.2">
      <c r="A2" s="131" t="s">
        <v>185</v>
      </c>
      <c r="C2" s="105"/>
      <c r="H2" s="106"/>
      <c r="O2" s="72" t="s">
        <v>138</v>
      </c>
      <c r="P2" s="73"/>
      <c r="Q2" s="122">
        <v>3658.3</v>
      </c>
      <c r="R2" s="32"/>
      <c r="S2" s="32"/>
      <c r="T2" s="32"/>
      <c r="U2" s="32"/>
      <c r="V2" s="106"/>
      <c r="AD2" s="106"/>
    </row>
    <row r="3" spans="1:33" x14ac:dyDescent="0.2">
      <c r="A3" s="104" t="s">
        <v>187</v>
      </c>
      <c r="C3" s="105"/>
      <c r="H3" s="106"/>
      <c r="O3" s="126" t="s">
        <v>140</v>
      </c>
      <c r="P3" s="127"/>
      <c r="Q3" s="128">
        <v>3658.3</v>
      </c>
      <c r="R3" s="32"/>
      <c r="S3" s="32"/>
      <c r="T3" s="32"/>
      <c r="U3" s="32"/>
      <c r="V3" s="106"/>
      <c r="AA3" s="125" t="s">
        <v>173</v>
      </c>
      <c r="AB3" s="130">
        <v>0.84219589045083121</v>
      </c>
      <c r="AD3" s="106"/>
    </row>
    <row r="4" spans="1:33" x14ac:dyDescent="0.2">
      <c r="A4" s="21" t="s">
        <v>188</v>
      </c>
      <c r="B4" s="34"/>
      <c r="C4" s="35"/>
      <c r="D4" s="36"/>
      <c r="E4" s="33"/>
      <c r="F4" s="33"/>
      <c r="G4" s="33"/>
      <c r="H4" s="36"/>
      <c r="I4" s="33"/>
      <c r="J4" s="33"/>
      <c r="K4" s="33"/>
      <c r="L4" s="33"/>
      <c r="M4" s="33"/>
      <c r="N4" s="33"/>
      <c r="O4" s="123" t="s">
        <v>142</v>
      </c>
      <c r="P4" s="124"/>
      <c r="Q4" s="129">
        <v>6235</v>
      </c>
      <c r="V4" s="106"/>
      <c r="AD4" s="106"/>
    </row>
    <row r="5" spans="1:33" x14ac:dyDescent="0.2">
      <c r="A5" s="104" t="s">
        <v>204</v>
      </c>
      <c r="B5" s="34"/>
      <c r="C5" s="35"/>
      <c r="D5" s="36"/>
      <c r="E5" s="33"/>
      <c r="F5" s="33"/>
      <c r="G5" s="33"/>
      <c r="H5" s="36"/>
      <c r="I5" s="33"/>
      <c r="J5" s="33"/>
      <c r="K5" s="33"/>
      <c r="L5" s="33"/>
      <c r="M5" s="33"/>
      <c r="N5" s="33"/>
      <c r="O5" s="126" t="s">
        <v>144</v>
      </c>
      <c r="P5" s="128">
        <v>14352</v>
      </c>
      <c r="Q5" s="128">
        <v>3195</v>
      </c>
      <c r="R5" s="128">
        <v>333.74</v>
      </c>
      <c r="S5" s="128">
        <v>4587.3999999999996</v>
      </c>
      <c r="T5" s="128">
        <v>670.48</v>
      </c>
      <c r="U5" s="128">
        <v>600</v>
      </c>
      <c r="V5" s="106"/>
      <c r="AD5" s="106"/>
      <c r="AF5" s="105"/>
    </row>
    <row r="6" spans="1:33" x14ac:dyDescent="0.2">
      <c r="A6" s="43" t="s">
        <v>174</v>
      </c>
      <c r="B6" s="44" t="s">
        <v>146</v>
      </c>
      <c r="C6" s="45" t="s">
        <v>147</v>
      </c>
      <c r="D6" s="46" t="s">
        <v>148</v>
      </c>
      <c r="E6" s="46" t="s">
        <v>149</v>
      </c>
      <c r="F6" s="46" t="s">
        <v>150</v>
      </c>
      <c r="G6" s="46" t="s">
        <v>151</v>
      </c>
      <c r="H6" s="44" t="s">
        <v>152</v>
      </c>
      <c r="I6" s="46" t="s">
        <v>153</v>
      </c>
      <c r="J6" s="44" t="s">
        <v>154</v>
      </c>
      <c r="K6" s="44" t="s">
        <v>155</v>
      </c>
      <c r="L6" s="46" t="s">
        <v>156</v>
      </c>
      <c r="M6" s="46" t="s">
        <v>157</v>
      </c>
      <c r="N6" s="46" t="s">
        <v>158</v>
      </c>
      <c r="O6" s="46" t="s">
        <v>159</v>
      </c>
      <c r="P6" s="46" t="s">
        <v>36</v>
      </c>
      <c r="Q6" s="83" t="s">
        <v>175</v>
      </c>
      <c r="R6" s="46" t="s">
        <v>38</v>
      </c>
      <c r="S6" s="46" t="s">
        <v>160</v>
      </c>
      <c r="T6" s="46" t="s">
        <v>39</v>
      </c>
      <c r="U6" s="46" t="s">
        <v>40</v>
      </c>
      <c r="V6" s="46" t="s">
        <v>176</v>
      </c>
      <c r="W6" s="45" t="s">
        <v>177</v>
      </c>
      <c r="X6" s="44" t="s">
        <v>178</v>
      </c>
      <c r="Y6" s="45" t="s">
        <v>179</v>
      </c>
      <c r="Z6" s="44" t="s">
        <v>180</v>
      </c>
      <c r="AA6" s="44" t="s">
        <v>181</v>
      </c>
      <c r="AB6" s="45" t="s">
        <v>182</v>
      </c>
      <c r="AC6" s="44" t="s">
        <v>183</v>
      </c>
      <c r="AD6" s="46" t="s">
        <v>176</v>
      </c>
      <c r="AE6" s="87" t="s">
        <v>166</v>
      </c>
      <c r="AF6" s="44"/>
      <c r="AG6" s="44"/>
    </row>
    <row r="7" spans="1:33" ht="15" customHeight="1" x14ac:dyDescent="0.2">
      <c r="A7" s="104" t="s">
        <v>212</v>
      </c>
      <c r="B7" s="107">
        <v>9.5690999999999996E-6</v>
      </c>
      <c r="C7" s="107">
        <v>1.4721700000000001E-3</v>
      </c>
      <c r="D7" s="107">
        <v>1.01018E-4</v>
      </c>
      <c r="E7" s="107">
        <v>0</v>
      </c>
      <c r="F7" s="107">
        <v>1.37451E-4</v>
      </c>
      <c r="G7" s="107">
        <v>1.01693E-4</v>
      </c>
      <c r="H7" s="108">
        <v>100</v>
      </c>
      <c r="I7" s="107">
        <v>2</v>
      </c>
      <c r="J7" s="107">
        <v>1.9138199999999999E-5</v>
      </c>
      <c r="K7" s="107">
        <v>2.9443400000000002E-3</v>
      </c>
      <c r="L7" s="107">
        <v>2.02036E-4</v>
      </c>
      <c r="M7" s="107">
        <v>0</v>
      </c>
      <c r="N7" s="107">
        <v>2.7490199999999999E-4</v>
      </c>
      <c r="O7" s="107">
        <v>2.0338600000000001E-4</v>
      </c>
      <c r="P7" s="106">
        <v>0.27467144639999996</v>
      </c>
      <c r="Q7" s="106">
        <v>9.4071663000000001</v>
      </c>
      <c r="R7" s="109">
        <v>6.7427494640000002E-2</v>
      </c>
      <c r="S7" s="109">
        <v>0</v>
      </c>
      <c r="T7" s="109">
        <v>0.18431629295999999</v>
      </c>
      <c r="U7" s="109">
        <v>0.1220316</v>
      </c>
      <c r="V7" s="106">
        <v>50</v>
      </c>
      <c r="W7" s="105">
        <v>1.7989760000000001E-3</v>
      </c>
      <c r="Y7" s="105">
        <v>1.1453640000000001E-3</v>
      </c>
      <c r="Z7" s="106">
        <v>3.6594379800000003</v>
      </c>
      <c r="AA7" s="106">
        <v>1</v>
      </c>
      <c r="AB7" s="105">
        <v>1.1453640000000001E-3</v>
      </c>
      <c r="AC7" s="106">
        <v>3.0819636281156915</v>
      </c>
      <c r="AD7" s="106">
        <v>50</v>
      </c>
      <c r="AE7" s="106" t="s">
        <v>203</v>
      </c>
    </row>
    <row r="8" spans="1:33" ht="15" customHeight="1" x14ac:dyDescent="0.2">
      <c r="A8" s="104" t="s">
        <v>213</v>
      </c>
      <c r="B8" s="107">
        <v>9.0447500000000007E-3</v>
      </c>
      <c r="C8" s="107">
        <v>0.56615000000000004</v>
      </c>
      <c r="D8" s="107">
        <v>0.31020999999999999</v>
      </c>
      <c r="E8" s="107">
        <v>6.2662599999999999E-2</v>
      </c>
      <c r="F8" s="107">
        <v>1.6237200000000001</v>
      </c>
      <c r="G8" s="107">
        <v>8.4675700000000007E-5</v>
      </c>
      <c r="H8" s="108">
        <v>48.7</v>
      </c>
      <c r="I8" s="107">
        <v>0.97400000000000009</v>
      </c>
      <c r="J8" s="107">
        <v>8.8095865000000009E-3</v>
      </c>
      <c r="K8" s="107">
        <v>0.55143010000000015</v>
      </c>
      <c r="L8" s="107">
        <v>0.30214454000000002</v>
      </c>
      <c r="M8" s="107">
        <v>6.1033372400000008E-2</v>
      </c>
      <c r="N8" s="107">
        <v>1.5815032800000002</v>
      </c>
      <c r="O8" s="107">
        <v>8.2474131800000015E-5</v>
      </c>
      <c r="P8" s="106">
        <v>126.43518544800001</v>
      </c>
      <c r="Q8" s="106">
        <v>1761.8191695000005</v>
      </c>
      <c r="R8" s="109">
        <v>100.83771877960001</v>
      </c>
      <c r="S8" s="109">
        <v>279.98449254776</v>
      </c>
      <c r="T8" s="109">
        <v>1060.3663191744001</v>
      </c>
      <c r="U8" s="109">
        <v>4.9484479080000011E-2</v>
      </c>
      <c r="V8" s="106">
        <v>51</v>
      </c>
      <c r="W8" s="105">
        <v>1.7989760000000001E-3</v>
      </c>
      <c r="Y8" s="105">
        <v>0.54963112400000014</v>
      </c>
      <c r="Z8" s="106">
        <v>1756.0714411800004</v>
      </c>
      <c r="AA8" s="106">
        <v>1</v>
      </c>
      <c r="AB8" s="105">
        <v>0.54963112400000014</v>
      </c>
      <c r="AC8" s="106">
        <v>1478.9561510998649</v>
      </c>
      <c r="AD8" s="106">
        <v>51</v>
      </c>
      <c r="AE8" s="106"/>
    </row>
    <row r="9" spans="1:33" ht="15" customHeight="1" x14ac:dyDescent="0.2">
      <c r="A9" s="104" t="s">
        <v>214</v>
      </c>
      <c r="B9" s="107">
        <v>1.2024199999999999E-5</v>
      </c>
      <c r="C9" s="107">
        <v>1.9009600000000001E-2</v>
      </c>
      <c r="D9" s="107">
        <v>9.2011599999999998E-5</v>
      </c>
      <c r="E9" s="107">
        <v>3.4614699999999998E-7</v>
      </c>
      <c r="F9" s="107">
        <v>1.4988100000000001E-4</v>
      </c>
      <c r="G9" s="107">
        <v>5.8264599999999998E-5</v>
      </c>
      <c r="H9" s="108">
        <v>100</v>
      </c>
      <c r="I9" s="107">
        <v>2</v>
      </c>
      <c r="J9" s="107">
        <v>2.4048399999999998E-5</v>
      </c>
      <c r="K9" s="107">
        <v>3.8019200000000003E-2</v>
      </c>
      <c r="L9" s="107">
        <v>1.840232E-4</v>
      </c>
      <c r="M9" s="107">
        <v>6.9229399999999997E-7</v>
      </c>
      <c r="N9" s="107">
        <v>2.9976200000000002E-4</v>
      </c>
      <c r="O9" s="107">
        <v>1.165292E-4</v>
      </c>
      <c r="P9" s="106">
        <v>0.34514263679999996</v>
      </c>
      <c r="Q9" s="106">
        <v>121.47134400000002</v>
      </c>
      <c r="R9" s="109">
        <v>6.1415902767999998E-2</v>
      </c>
      <c r="S9" s="109">
        <v>3.1758294955999996E-3</v>
      </c>
      <c r="T9" s="109">
        <v>0.20098442576000003</v>
      </c>
      <c r="U9" s="109">
        <v>6.9917519999999997E-2</v>
      </c>
      <c r="V9" s="106">
        <v>52</v>
      </c>
      <c r="W9" s="105">
        <v>1.7989760000000001E-3</v>
      </c>
      <c r="Y9" s="105">
        <v>3.6220224000000002E-2</v>
      </c>
      <c r="Z9" s="106">
        <v>115.72361568000001</v>
      </c>
      <c r="AA9" s="106">
        <v>1</v>
      </c>
      <c r="AB9" s="105">
        <v>3.6220224000000002E-2</v>
      </c>
      <c r="AC9" s="106">
        <v>97.461953553807376</v>
      </c>
      <c r="AD9" s="106">
        <v>52</v>
      </c>
      <c r="AE9" s="106"/>
    </row>
    <row r="10" spans="1:33" s="116" customFormat="1" ht="14" customHeight="1" x14ac:dyDescent="0.2">
      <c r="A10" s="116" t="s">
        <v>215</v>
      </c>
      <c r="B10" s="117">
        <v>3.6060200000000001E-3</v>
      </c>
      <c r="C10" s="117">
        <v>5.4901300000000002E-3</v>
      </c>
      <c r="D10" s="117">
        <v>6.2089500000000004E-3</v>
      </c>
      <c r="E10" s="117">
        <v>4.3803199999999998E-4</v>
      </c>
      <c r="F10" s="117">
        <v>3.0896999999999999E-4</v>
      </c>
      <c r="G10" s="117">
        <v>5.8264599999999998E-5</v>
      </c>
      <c r="H10" s="118">
        <v>40</v>
      </c>
      <c r="I10" s="117">
        <v>0.8</v>
      </c>
      <c r="J10" s="117">
        <v>2.8848160000000001E-3</v>
      </c>
      <c r="K10" s="117">
        <v>4.392104E-3</v>
      </c>
      <c r="L10" s="117">
        <v>4.9671600000000008E-3</v>
      </c>
      <c r="M10" s="117">
        <v>3.5042560000000001E-4</v>
      </c>
      <c r="N10" s="117">
        <v>2.4717599999999999E-4</v>
      </c>
      <c r="O10" s="117">
        <v>4.6611679999999998E-5</v>
      </c>
      <c r="P10" s="119">
        <v>41.402879232000004</v>
      </c>
      <c r="Q10" s="119">
        <v>16.0676340632</v>
      </c>
      <c r="R10" s="120">
        <v>1.6577399784000004</v>
      </c>
      <c r="S10" s="120">
        <v>1.6075423974399998</v>
      </c>
      <c r="T10" s="120">
        <v>0.16572656448</v>
      </c>
      <c r="U10" s="120">
        <v>2.7967007999999998E-2</v>
      </c>
      <c r="V10" s="119">
        <v>53</v>
      </c>
      <c r="W10" s="121">
        <v>1.7989760000000001E-3</v>
      </c>
      <c r="X10" s="119"/>
      <c r="Y10" s="121">
        <v>2.5931280000000001E-3</v>
      </c>
      <c r="Z10" s="119"/>
      <c r="AA10" s="118">
        <v>0.99151577075734365</v>
      </c>
      <c r="AB10" s="121">
        <v>2.6153169485335632E-3</v>
      </c>
      <c r="AC10" s="119">
        <v>8.0578051861731534</v>
      </c>
      <c r="AD10" s="119">
        <v>53</v>
      </c>
      <c r="AE10" s="119"/>
    </row>
    <row r="11" spans="1:33" s="110" customFormat="1" ht="14" customHeight="1" x14ac:dyDescent="0.2">
      <c r="A11" s="110" t="s">
        <v>216</v>
      </c>
      <c r="B11" s="111">
        <v>4.2054600000000002E-5</v>
      </c>
      <c r="C11" s="111">
        <v>2.2487200000000001E-3</v>
      </c>
      <c r="D11" s="111">
        <v>6.0376500000000003E-3</v>
      </c>
      <c r="E11" s="111">
        <v>3.1492199999999998E-4</v>
      </c>
      <c r="F11" s="111">
        <v>2.5115199999999998E-4</v>
      </c>
      <c r="G11" s="111">
        <v>7.4785999999999999E-5</v>
      </c>
      <c r="H11" s="112">
        <v>40</v>
      </c>
      <c r="I11" s="111">
        <v>0.8</v>
      </c>
      <c r="J11" s="111">
        <v>3.3643680000000003E-5</v>
      </c>
      <c r="K11" s="111">
        <v>1.7989760000000001E-3</v>
      </c>
      <c r="L11" s="111">
        <v>4.8301200000000002E-3</v>
      </c>
      <c r="M11" s="111">
        <v>2.5193759999999997E-4</v>
      </c>
      <c r="N11" s="111">
        <v>2.009216E-4</v>
      </c>
      <c r="O11" s="111">
        <v>5.9828799999999999E-5</v>
      </c>
      <c r="P11" s="113">
        <v>0.48285409536000007</v>
      </c>
      <c r="Q11" s="113">
        <v>6.5811939008000007</v>
      </c>
      <c r="R11" s="114">
        <v>1.6120042488000002</v>
      </c>
      <c r="S11" s="114">
        <v>1.1557385462399998</v>
      </c>
      <c r="T11" s="114">
        <v>0.13471391436800001</v>
      </c>
      <c r="U11" s="114">
        <v>3.5897279999999997E-2</v>
      </c>
      <c r="V11" s="113">
        <v>54</v>
      </c>
      <c r="W11" s="115">
        <v>1.7989760000000001E-3</v>
      </c>
      <c r="X11" s="113">
        <v>6.5811939008000007</v>
      </c>
      <c r="Y11" s="115">
        <v>0</v>
      </c>
      <c r="Z11" s="113"/>
      <c r="AA11" s="112">
        <v>0.9830315415146873</v>
      </c>
      <c r="AB11" s="115">
        <v>0</v>
      </c>
      <c r="AC11" s="113">
        <v>0</v>
      </c>
      <c r="AD11" s="113">
        <v>54</v>
      </c>
      <c r="AE11" s="113"/>
    </row>
    <row r="12" spans="1:33" ht="15" customHeight="1" x14ac:dyDescent="0.2">
      <c r="A12" s="104" t="s">
        <v>217</v>
      </c>
      <c r="B12" s="107">
        <v>1.0339E-5</v>
      </c>
      <c r="C12" s="107">
        <v>1.33566E-3</v>
      </c>
      <c r="D12" s="107">
        <v>7.8914399999999998E-5</v>
      </c>
      <c r="E12" s="107">
        <v>1.11336E-6</v>
      </c>
      <c r="F12" s="107">
        <v>1.3774300000000001E-4</v>
      </c>
      <c r="G12" s="107">
        <v>5.4542200000000001E-5</v>
      </c>
      <c r="H12" s="108">
        <v>100</v>
      </c>
      <c r="I12" s="107">
        <v>2</v>
      </c>
      <c r="J12" s="107">
        <v>2.0678000000000001E-5</v>
      </c>
      <c r="K12" s="107">
        <v>2.67132E-3</v>
      </c>
      <c r="L12" s="107">
        <v>1.578288E-4</v>
      </c>
      <c r="M12" s="107">
        <v>2.2267199999999999E-6</v>
      </c>
      <c r="N12" s="107">
        <v>2.7548600000000003E-4</v>
      </c>
      <c r="O12" s="107">
        <v>1.090844E-4</v>
      </c>
      <c r="P12" s="106">
        <v>0.29677065600000002</v>
      </c>
      <c r="Q12" s="106">
        <v>8.5348673999999995</v>
      </c>
      <c r="R12" s="109">
        <v>5.2673783712000002E-2</v>
      </c>
      <c r="S12" s="109">
        <v>1.0214855327999999E-2</v>
      </c>
      <c r="T12" s="109">
        <v>0.18470785328000003</v>
      </c>
      <c r="U12" s="109">
        <v>6.5450640000000004E-2</v>
      </c>
      <c r="V12" s="106">
        <v>56</v>
      </c>
      <c r="W12" s="105">
        <v>1.7989760000000001E-3</v>
      </c>
      <c r="Y12" s="105">
        <v>8.7234399999999994E-4</v>
      </c>
      <c r="Z12" s="106">
        <v>2.7871390799999998</v>
      </c>
      <c r="AA12" s="108">
        <v>0.9660630830293746</v>
      </c>
      <c r="AB12" s="105">
        <v>9.0298865086999199E-4</v>
      </c>
      <c r="AC12" s="106">
        <v>2.4297761921822003</v>
      </c>
      <c r="AD12" s="106">
        <v>56</v>
      </c>
      <c r="AE12" s="106"/>
    </row>
    <row r="13" spans="1:33" s="110" customFormat="1" ht="14" customHeight="1" x14ac:dyDescent="0.2">
      <c r="A13" s="110" t="s">
        <v>218</v>
      </c>
      <c r="B13" s="111">
        <v>3.6065000000000001E-5</v>
      </c>
      <c r="C13" s="111">
        <v>2.24683E-3</v>
      </c>
      <c r="D13" s="111">
        <v>6.1459399999999999E-3</v>
      </c>
      <c r="E13" s="111">
        <v>4.0833900000000002E-4</v>
      </c>
      <c r="F13" s="111">
        <v>2.5328999999999998E-4</v>
      </c>
      <c r="G13" s="111">
        <v>5.4542200000000001E-5</v>
      </c>
      <c r="H13" s="112">
        <v>40</v>
      </c>
      <c r="I13" s="111">
        <v>0.8</v>
      </c>
      <c r="J13" s="111">
        <v>2.8852000000000001E-5</v>
      </c>
      <c r="K13" s="111">
        <v>1.7974640000000001E-3</v>
      </c>
      <c r="L13" s="111">
        <v>4.9167519999999999E-3</v>
      </c>
      <c r="M13" s="111">
        <v>3.2667120000000002E-4</v>
      </c>
      <c r="N13" s="111">
        <v>2.0263200000000001E-4</v>
      </c>
      <c r="O13" s="111">
        <v>4.3633760000000006E-5</v>
      </c>
      <c r="P13" s="113">
        <v>0.414083904</v>
      </c>
      <c r="Q13" s="113">
        <v>6.5756625512000006</v>
      </c>
      <c r="R13" s="114">
        <v>1.64091681248</v>
      </c>
      <c r="S13" s="114">
        <v>1.49857146288</v>
      </c>
      <c r="T13" s="114">
        <v>0.13586070336</v>
      </c>
      <c r="U13" s="114">
        <v>2.6180256000000002E-2</v>
      </c>
      <c r="V13" s="113">
        <v>57</v>
      </c>
      <c r="W13" s="115">
        <v>1.7974640000000001E-3</v>
      </c>
      <c r="X13" s="113">
        <v>6.5756625512000006</v>
      </c>
      <c r="Y13" s="115">
        <v>0</v>
      </c>
      <c r="Z13" s="113"/>
      <c r="AA13" s="112">
        <v>0.95757885378671814</v>
      </c>
      <c r="AB13" s="115">
        <v>0</v>
      </c>
      <c r="AC13" s="113">
        <v>0</v>
      </c>
      <c r="AD13" s="113">
        <v>57</v>
      </c>
      <c r="AE13" s="113"/>
    </row>
    <row r="14" spans="1:33" ht="15" customHeight="1" x14ac:dyDescent="0.2">
      <c r="A14" s="104" t="s">
        <v>219</v>
      </c>
      <c r="B14" s="107">
        <v>1.26812E-5</v>
      </c>
      <c r="C14" s="107">
        <v>1.24015E-3</v>
      </c>
      <c r="D14" s="107">
        <v>9.2959299999999996E-5</v>
      </c>
      <c r="E14" s="107">
        <v>3.4105E-7</v>
      </c>
      <c r="F14" s="107">
        <v>1.4731799999999999E-4</v>
      </c>
      <c r="G14" s="107">
        <v>1.04246E-4</v>
      </c>
      <c r="H14" s="108">
        <v>100</v>
      </c>
      <c r="I14" s="107">
        <v>2</v>
      </c>
      <c r="J14" s="107">
        <v>2.53624E-5</v>
      </c>
      <c r="K14" s="107">
        <v>2.4803E-3</v>
      </c>
      <c r="L14" s="107">
        <v>1.8591859999999999E-4</v>
      </c>
      <c r="M14" s="107">
        <v>6.821E-7</v>
      </c>
      <c r="N14" s="107">
        <v>2.9463599999999998E-4</v>
      </c>
      <c r="O14" s="107">
        <v>2.0849200000000001E-4</v>
      </c>
      <c r="P14" s="106">
        <v>0.3640011648</v>
      </c>
      <c r="Q14" s="106">
        <v>7.9245584999999998</v>
      </c>
      <c r="R14" s="109">
        <v>6.2048473563999999E-2</v>
      </c>
      <c r="S14" s="109">
        <v>3.1290655399999999E-3</v>
      </c>
      <c r="T14" s="109">
        <v>0.19754754527999999</v>
      </c>
      <c r="U14" s="109">
        <v>0.12509520000000002</v>
      </c>
      <c r="V14" s="106">
        <v>58</v>
      </c>
      <c r="W14" s="107">
        <v>1.7900254545454547E-3</v>
      </c>
      <c r="Y14" s="105">
        <v>6.902745454545453E-4</v>
      </c>
      <c r="Z14" s="106">
        <v>2.2054271727272723</v>
      </c>
      <c r="AA14" s="108">
        <v>0.94909462454406179</v>
      </c>
      <c r="AB14" s="105">
        <v>7.272979190943666E-4</v>
      </c>
      <c r="AC14" s="106">
        <v>1.9570247829101197</v>
      </c>
      <c r="AD14" s="106">
        <v>58</v>
      </c>
      <c r="AE14" s="106"/>
    </row>
    <row r="15" spans="1:33" ht="15" customHeight="1" x14ac:dyDescent="0.2">
      <c r="A15" s="104" t="s">
        <v>220</v>
      </c>
      <c r="B15" s="107">
        <v>4.4231699999999999E-6</v>
      </c>
      <c r="C15" s="107">
        <v>1.1638900000000001E-3</v>
      </c>
      <c r="D15" s="107">
        <v>8.5134400000000003E-5</v>
      </c>
      <c r="E15" s="107">
        <v>1.0075699999999999E-6</v>
      </c>
      <c r="F15" s="107">
        <v>1.5800100000000001E-4</v>
      </c>
      <c r="G15" s="107">
        <v>8.9913200000000005E-5</v>
      </c>
      <c r="H15" s="108">
        <v>100</v>
      </c>
      <c r="I15" s="107">
        <v>2</v>
      </c>
      <c r="J15" s="107">
        <v>8.8463399999999997E-6</v>
      </c>
      <c r="K15" s="107">
        <v>2.3277800000000002E-3</v>
      </c>
      <c r="L15" s="107">
        <v>1.7026880000000001E-4</v>
      </c>
      <c r="M15" s="107">
        <v>2.0151399999999998E-6</v>
      </c>
      <c r="N15" s="107">
        <v>3.1600200000000001E-4</v>
      </c>
      <c r="O15" s="107">
        <v>1.7982640000000001E-4</v>
      </c>
      <c r="P15" s="106">
        <v>0.12696267168</v>
      </c>
      <c r="Q15" s="106">
        <v>7.437257100000001</v>
      </c>
      <c r="R15" s="109">
        <v>5.6825509312000005E-2</v>
      </c>
      <c r="S15" s="109">
        <v>9.2442532359999982E-3</v>
      </c>
      <c r="T15" s="109">
        <v>0.21187302096000002</v>
      </c>
      <c r="U15" s="109">
        <v>0.10789584000000001</v>
      </c>
      <c r="V15" s="106">
        <v>59</v>
      </c>
      <c r="W15" s="107">
        <v>1.7825869090909092E-3</v>
      </c>
      <c r="Y15" s="105">
        <v>5.4519309090909104E-4</v>
      </c>
      <c r="Z15" s="106">
        <v>1.741891925454546</v>
      </c>
      <c r="AA15" s="108">
        <v>0.94061039530140544</v>
      </c>
      <c r="AB15" s="105">
        <v>5.7961627219141202E-4</v>
      </c>
      <c r="AC15" s="106">
        <v>1.5596406637173301</v>
      </c>
      <c r="AD15" s="106">
        <v>59</v>
      </c>
      <c r="AE15" s="106"/>
    </row>
    <row r="16" spans="1:33" ht="15" customHeight="1" x14ac:dyDescent="0.2">
      <c r="A16" s="104" t="s">
        <v>221</v>
      </c>
      <c r="B16" s="107">
        <v>5.46806E-6</v>
      </c>
      <c r="C16" s="107">
        <v>1.1500499999999999E-3</v>
      </c>
      <c r="D16" s="107">
        <v>7.9509000000000001E-5</v>
      </c>
      <c r="E16" s="107">
        <v>1.76908E-6</v>
      </c>
      <c r="F16" s="107">
        <v>1.38279E-4</v>
      </c>
      <c r="G16" s="107">
        <v>7.3792099999999994E-5</v>
      </c>
      <c r="H16" s="108">
        <v>100</v>
      </c>
      <c r="I16" s="107">
        <v>2</v>
      </c>
      <c r="J16" s="107">
        <v>1.093612E-5</v>
      </c>
      <c r="K16" s="107">
        <v>2.3000999999999998E-3</v>
      </c>
      <c r="L16" s="107">
        <v>1.59018E-4</v>
      </c>
      <c r="M16" s="107">
        <v>3.53816E-6</v>
      </c>
      <c r="N16" s="107">
        <v>2.7655799999999999E-4</v>
      </c>
      <c r="O16" s="107">
        <v>1.4758419999999999E-4</v>
      </c>
      <c r="P16" s="106">
        <v>0.15695519424000001</v>
      </c>
      <c r="Q16" s="106">
        <v>7.3488194999999994</v>
      </c>
      <c r="R16" s="109">
        <v>5.3070667320000001E-2</v>
      </c>
      <c r="S16" s="109">
        <v>1.6230955183999998E-2</v>
      </c>
      <c r="T16" s="109">
        <v>0.18542660784000001</v>
      </c>
      <c r="U16" s="109">
        <v>8.8550519999999994E-2</v>
      </c>
      <c r="V16" s="106">
        <v>72</v>
      </c>
      <c r="W16" s="107">
        <v>1.6858858181818183E-3</v>
      </c>
      <c r="Y16" s="105">
        <v>6.1421418181818147E-4</v>
      </c>
      <c r="Z16" s="106">
        <v>1.9624143109090897</v>
      </c>
      <c r="AA16" s="108">
        <v>0.83031541514687279</v>
      </c>
      <c r="AB16" s="105">
        <v>7.3973597335843079E-4</v>
      </c>
      <c r="AC16" s="106">
        <v>1.9904932967156654</v>
      </c>
      <c r="AD16" s="106">
        <v>72</v>
      </c>
      <c r="AE16" s="106"/>
    </row>
    <row r="17" spans="1:31" ht="15" customHeight="1" x14ac:dyDescent="0.2">
      <c r="A17" s="104" t="s">
        <v>222</v>
      </c>
      <c r="B17" s="107">
        <v>8.6734400000000001E-6</v>
      </c>
      <c r="C17" s="107">
        <v>1.16833E-3</v>
      </c>
      <c r="D17" s="107">
        <v>9.4328999999999998E-5</v>
      </c>
      <c r="E17" s="107">
        <v>0</v>
      </c>
      <c r="F17" s="107">
        <v>1.58627E-4</v>
      </c>
      <c r="G17" s="107">
        <v>4.06881E-3</v>
      </c>
      <c r="H17" s="108">
        <v>100</v>
      </c>
      <c r="I17" s="107">
        <v>2</v>
      </c>
      <c r="J17" s="107">
        <v>1.734688E-5</v>
      </c>
      <c r="K17" s="107">
        <v>2.33666E-3</v>
      </c>
      <c r="L17" s="107">
        <v>1.88658E-4</v>
      </c>
      <c r="M17" s="107">
        <v>0</v>
      </c>
      <c r="N17" s="107">
        <v>3.17254E-4</v>
      </c>
      <c r="O17" s="107">
        <v>8.1376199999999999E-3</v>
      </c>
      <c r="P17" s="106">
        <v>0.24896242176</v>
      </c>
      <c r="Q17" s="106">
        <v>7.4656286999999999</v>
      </c>
      <c r="R17" s="109">
        <v>6.2962720920000007E-2</v>
      </c>
      <c r="S17" s="109">
        <v>0</v>
      </c>
      <c r="T17" s="109">
        <v>0.21271246192000001</v>
      </c>
      <c r="U17" s="109">
        <v>4.8825719999999997</v>
      </c>
      <c r="V17" s="106">
        <v>73</v>
      </c>
      <c r="W17" s="107">
        <v>1.6784472727272729E-3</v>
      </c>
      <c r="Y17" s="105">
        <v>6.582127272727271E-4</v>
      </c>
      <c r="Z17" s="106">
        <v>2.1029896636363632</v>
      </c>
      <c r="AA17" s="108">
        <v>0.82183118590421644</v>
      </c>
      <c r="AB17" s="105">
        <v>8.0090989312912387E-4</v>
      </c>
      <c r="AC17" s="106">
        <v>2.1551010508641664</v>
      </c>
      <c r="AD17" s="106">
        <v>73</v>
      </c>
      <c r="AE17" s="106"/>
    </row>
    <row r="18" spans="1:31" ht="15" customHeight="1" x14ac:dyDescent="0.2">
      <c r="A18" s="104" t="s">
        <v>223</v>
      </c>
      <c r="B18" s="107">
        <v>5.7207799999999998E-6</v>
      </c>
      <c r="C18" s="107">
        <v>1.0740400000000001E-3</v>
      </c>
      <c r="D18" s="107">
        <v>8.2713999999999994E-5</v>
      </c>
      <c r="E18" s="107">
        <v>6.5128500000000002E-7</v>
      </c>
      <c r="F18" s="107">
        <v>1.56988E-4</v>
      </c>
      <c r="G18" s="107">
        <v>4.8244500000000002E-4</v>
      </c>
      <c r="H18" s="108">
        <v>100</v>
      </c>
      <c r="I18" s="107">
        <v>2</v>
      </c>
      <c r="J18" s="107">
        <v>1.144156E-5</v>
      </c>
      <c r="K18" s="107">
        <v>2.1480800000000001E-3</v>
      </c>
      <c r="L18" s="107">
        <v>1.6542799999999999E-4</v>
      </c>
      <c r="M18" s="107">
        <v>1.30257E-6</v>
      </c>
      <c r="N18" s="107">
        <v>3.1397599999999999E-4</v>
      </c>
      <c r="O18" s="107">
        <v>9.6489000000000004E-4</v>
      </c>
      <c r="P18" s="106">
        <v>0.16420926912</v>
      </c>
      <c r="Q18" s="106">
        <v>6.8631156000000004</v>
      </c>
      <c r="R18" s="109">
        <v>5.5209940719999996E-2</v>
      </c>
      <c r="S18" s="109">
        <v>5.9754096179999994E-3</v>
      </c>
      <c r="T18" s="109">
        <v>0.21051462847999999</v>
      </c>
      <c r="U18" s="109">
        <v>0.57893400000000006</v>
      </c>
      <c r="V18" s="106">
        <v>74</v>
      </c>
      <c r="W18" s="107">
        <v>1.6710087272727274E-3</v>
      </c>
      <c r="Y18" s="105">
        <v>4.7707127272727276E-4</v>
      </c>
      <c r="Z18" s="106">
        <v>1.5242427163636365</v>
      </c>
      <c r="AA18" s="108">
        <v>0.81334695666155998</v>
      </c>
      <c r="AB18" s="105">
        <v>5.8655321547577369E-4</v>
      </c>
      <c r="AC18" s="106">
        <v>1.578306700796114</v>
      </c>
      <c r="AD18" s="106">
        <v>74</v>
      </c>
      <c r="AE18" s="106"/>
    </row>
    <row r="19" spans="1:31" ht="15" customHeight="1" x14ac:dyDescent="0.2">
      <c r="A19" s="104" t="s">
        <v>224</v>
      </c>
      <c r="B19" s="107">
        <v>2.6410000000000002E-6</v>
      </c>
      <c r="C19" s="107">
        <v>1.10943E-3</v>
      </c>
      <c r="D19" s="107">
        <v>7.7102900000000003E-5</v>
      </c>
      <c r="E19" s="107">
        <v>4.3125099999999998E-7</v>
      </c>
      <c r="F19" s="107">
        <v>1.7213100000000001E-4</v>
      </c>
      <c r="G19" s="107">
        <v>3.9265099999999999E-4</v>
      </c>
      <c r="H19" s="108">
        <v>100</v>
      </c>
      <c r="I19" s="107">
        <v>2</v>
      </c>
      <c r="J19" s="107">
        <v>5.2820000000000004E-6</v>
      </c>
      <c r="K19" s="107">
        <v>2.21886E-3</v>
      </c>
      <c r="L19" s="107">
        <v>1.5420580000000001E-4</v>
      </c>
      <c r="M19" s="107">
        <v>8.6250199999999995E-7</v>
      </c>
      <c r="N19" s="107">
        <v>3.4426200000000002E-4</v>
      </c>
      <c r="O19" s="107">
        <v>7.8530199999999998E-4</v>
      </c>
      <c r="P19" s="106">
        <v>7.5807263999999999E-2</v>
      </c>
      <c r="Q19" s="106">
        <v>7.0892577000000001</v>
      </c>
      <c r="R19" s="109">
        <v>5.1464643692000003E-2</v>
      </c>
      <c r="S19" s="109">
        <v>3.9566416747999992E-3</v>
      </c>
      <c r="T19" s="109">
        <v>0.23082078576000001</v>
      </c>
      <c r="U19" s="109">
        <v>0.47118119999999997</v>
      </c>
      <c r="V19" s="106">
        <v>75</v>
      </c>
      <c r="W19" s="107">
        <v>1.6635701818181821E-3</v>
      </c>
      <c r="Y19" s="105">
        <v>5.5528981818181791E-4</v>
      </c>
      <c r="Z19" s="106">
        <v>1.7741509690909083</v>
      </c>
      <c r="AA19" s="108">
        <v>0.80486272741890363</v>
      </c>
      <c r="AB19" s="105">
        <v>6.8991866471760277E-4</v>
      </c>
      <c r="AC19" s="106">
        <v>1.8564440920247154</v>
      </c>
      <c r="AD19" s="106">
        <v>75</v>
      </c>
      <c r="AE19" s="106"/>
    </row>
    <row r="20" spans="1:31" ht="15" customHeight="1" x14ac:dyDescent="0.2">
      <c r="A20" s="104" t="s">
        <v>225</v>
      </c>
      <c r="B20" s="107">
        <v>8.5664899999999995E-3</v>
      </c>
      <c r="C20" s="107">
        <v>0.46300999999999998</v>
      </c>
      <c r="D20" s="107">
        <v>0.29241</v>
      </c>
      <c r="E20" s="107">
        <v>6.3817499999999999E-2</v>
      </c>
      <c r="F20" s="107">
        <v>1.6229</v>
      </c>
      <c r="G20" s="107">
        <v>4.00154E-4</v>
      </c>
      <c r="H20" s="108">
        <v>48.7</v>
      </c>
      <c r="I20" s="107">
        <v>0.97400000000000009</v>
      </c>
      <c r="J20" s="107">
        <v>8.3437612600000006E-3</v>
      </c>
      <c r="K20" s="107">
        <v>0.45097174000000001</v>
      </c>
      <c r="L20" s="107">
        <v>0.28480734000000002</v>
      </c>
      <c r="M20" s="107">
        <v>6.2158245000000008E-2</v>
      </c>
      <c r="N20" s="107">
        <v>1.5807046000000002</v>
      </c>
      <c r="O20" s="107">
        <v>3.8974999600000003E-4</v>
      </c>
      <c r="P20" s="106">
        <v>119.74966160352001</v>
      </c>
      <c r="Q20" s="106">
        <v>1440.8547093</v>
      </c>
      <c r="R20" s="109">
        <v>95.051601651600009</v>
      </c>
      <c r="S20" s="109">
        <v>285.14473311300003</v>
      </c>
      <c r="T20" s="109">
        <v>1059.8308202080002</v>
      </c>
      <c r="U20" s="109">
        <v>0.23384999760000003</v>
      </c>
      <c r="V20" s="106">
        <v>76</v>
      </c>
      <c r="W20" s="107">
        <v>1.6561316363636366E-3</v>
      </c>
      <c r="Y20" s="105">
        <v>0.44931560836363638</v>
      </c>
      <c r="Z20" s="106">
        <v>1435.5633687218183</v>
      </c>
      <c r="AA20" s="108">
        <v>0.79637849817624728</v>
      </c>
      <c r="AB20" s="105">
        <v>0.56419856813386482</v>
      </c>
      <c r="AC20" s="106">
        <v>1518.1544609604666</v>
      </c>
      <c r="AD20" s="106">
        <v>76</v>
      </c>
      <c r="AE20" s="106"/>
    </row>
    <row r="21" spans="1:31" ht="15" customHeight="1" x14ac:dyDescent="0.2">
      <c r="A21" s="104" t="s">
        <v>226</v>
      </c>
      <c r="B21" s="107">
        <v>4.8940099999999999E-6</v>
      </c>
      <c r="C21" s="107">
        <v>1.5093199999999999E-2</v>
      </c>
      <c r="D21" s="107">
        <v>7.6435900000000005E-5</v>
      </c>
      <c r="E21" s="107">
        <v>0</v>
      </c>
      <c r="F21" s="107">
        <v>1.3759199999999999E-4</v>
      </c>
      <c r="G21" s="107">
        <v>1.7430900000000001E-3</v>
      </c>
      <c r="H21" s="108">
        <v>100</v>
      </c>
      <c r="I21" s="107">
        <v>2</v>
      </c>
      <c r="J21" s="107">
        <v>9.7880199999999998E-6</v>
      </c>
      <c r="K21" s="107">
        <v>3.0186399999999999E-2</v>
      </c>
      <c r="L21" s="107">
        <v>1.5287180000000001E-4</v>
      </c>
      <c r="M21" s="107">
        <v>0</v>
      </c>
      <c r="N21" s="107">
        <v>2.7518399999999999E-4</v>
      </c>
      <c r="O21" s="107">
        <v>3.4861800000000002E-3</v>
      </c>
      <c r="P21" s="106">
        <v>0.14047766304000001</v>
      </c>
      <c r="Q21" s="106">
        <v>96.445548000000002</v>
      </c>
      <c r="R21" s="109">
        <v>5.1019434532000002E-2</v>
      </c>
      <c r="S21" s="109">
        <v>0</v>
      </c>
      <c r="T21" s="109">
        <v>0.18450536832</v>
      </c>
      <c r="U21" s="109">
        <v>2.0917080000000001</v>
      </c>
      <c r="V21" s="106">
        <v>77</v>
      </c>
      <c r="W21" s="107">
        <v>1.6486930909090911E-3</v>
      </c>
      <c r="Y21" s="105">
        <v>2.8537706909090906E-2</v>
      </c>
      <c r="Z21" s="106">
        <v>91.177973574545447</v>
      </c>
      <c r="AA21" s="106">
        <v>0.78789426893359094</v>
      </c>
      <c r="AB21" s="105">
        <v>3.6220224000000002E-2</v>
      </c>
      <c r="AC21" s="106">
        <v>97.461953553807376</v>
      </c>
      <c r="AD21" s="106">
        <v>77</v>
      </c>
      <c r="AE21" s="106"/>
    </row>
    <row r="22" spans="1:31" ht="15" customHeight="1" x14ac:dyDescent="0.2">
      <c r="A22" s="104" t="s">
        <v>227</v>
      </c>
      <c r="B22" s="107">
        <v>7.2296899999999997E-6</v>
      </c>
      <c r="C22" s="107">
        <v>1.48632E-2</v>
      </c>
      <c r="D22" s="107">
        <v>7.9947800000000001E-5</v>
      </c>
      <c r="E22" s="107">
        <v>6.1531800000000003E-7</v>
      </c>
      <c r="F22" s="107">
        <v>1.5253099999999999E-4</v>
      </c>
      <c r="G22" s="107">
        <v>5.2301300000000002E-4</v>
      </c>
      <c r="H22" s="108">
        <v>100</v>
      </c>
      <c r="I22" s="107">
        <v>2</v>
      </c>
      <c r="J22" s="107">
        <v>1.4459379999999999E-5</v>
      </c>
      <c r="K22" s="107">
        <v>2.97264E-2</v>
      </c>
      <c r="L22" s="107">
        <v>1.598956E-4</v>
      </c>
      <c r="M22" s="107">
        <v>1.2306360000000001E-6</v>
      </c>
      <c r="N22" s="107">
        <v>3.0506199999999999E-4</v>
      </c>
      <c r="O22" s="107">
        <v>1.046026E-3</v>
      </c>
      <c r="P22" s="106">
        <v>0.20752102175999998</v>
      </c>
      <c r="Q22" s="106">
        <v>94.975847999999999</v>
      </c>
      <c r="R22" s="109">
        <v>5.3363557544000004E-2</v>
      </c>
      <c r="S22" s="109">
        <v>5.6454195864000002E-3</v>
      </c>
      <c r="T22" s="109">
        <v>0.20453796975999999</v>
      </c>
      <c r="U22" s="109">
        <v>0.62761560000000005</v>
      </c>
      <c r="V22" s="106">
        <v>78</v>
      </c>
      <c r="W22" s="107">
        <v>1.6412545454545457E-3</v>
      </c>
      <c r="Y22" s="105">
        <v>2.8085145454545456E-2</v>
      </c>
      <c r="Z22" s="106">
        <v>89.732039727272735</v>
      </c>
      <c r="AA22" s="106">
        <v>0.77539955176824571</v>
      </c>
      <c r="AB22" s="105">
        <v>3.6220224000000002E-2</v>
      </c>
      <c r="AC22" s="106">
        <v>97.461953553807376</v>
      </c>
      <c r="AD22" s="106">
        <v>78</v>
      </c>
      <c r="AE22" s="106"/>
    </row>
    <row r="23" spans="1:31" s="110" customFormat="1" ht="14" customHeight="1" x14ac:dyDescent="0.2">
      <c r="A23" s="110" t="s">
        <v>228</v>
      </c>
      <c r="B23" s="111">
        <v>2.12078E-5</v>
      </c>
      <c r="C23" s="111">
        <v>2.0422700000000001E-3</v>
      </c>
      <c r="D23" s="111">
        <v>5.9200199999999998E-3</v>
      </c>
      <c r="E23" s="111">
        <v>4.1169699999999999E-4</v>
      </c>
      <c r="F23" s="111">
        <v>2.6252300000000002E-4</v>
      </c>
      <c r="G23" s="111">
        <v>5.2301300000000002E-4</v>
      </c>
      <c r="H23" s="112">
        <v>40</v>
      </c>
      <c r="I23" s="111">
        <v>0.8</v>
      </c>
      <c r="J23" s="111">
        <v>1.696624E-5</v>
      </c>
      <c r="K23" s="111">
        <v>1.6338160000000002E-3</v>
      </c>
      <c r="L23" s="111">
        <v>4.736016E-3</v>
      </c>
      <c r="M23" s="111">
        <v>3.293576E-4</v>
      </c>
      <c r="N23" s="111">
        <v>2.1001840000000002E-4</v>
      </c>
      <c r="O23" s="111">
        <v>4.1841040000000006E-4</v>
      </c>
      <c r="P23" s="113">
        <v>0.24349947648</v>
      </c>
      <c r="Q23" s="113">
        <v>5.9769890728000012</v>
      </c>
      <c r="R23" s="114">
        <v>1.5805979798400001</v>
      </c>
      <c r="S23" s="114">
        <v>1.5108950542399999</v>
      </c>
      <c r="T23" s="114">
        <v>0.14081313683200003</v>
      </c>
      <c r="U23" s="114">
        <v>0.25104624000000003</v>
      </c>
      <c r="V23" s="113">
        <v>79</v>
      </c>
      <c r="W23" s="115">
        <v>1.6338160000000002E-3</v>
      </c>
      <c r="X23" s="113">
        <v>5.9769890728000012</v>
      </c>
      <c r="Y23" s="115">
        <v>0</v>
      </c>
      <c r="Z23" s="113"/>
      <c r="AA23" s="112">
        <v>0.77473306324414482</v>
      </c>
      <c r="AB23" s="115">
        <v>0</v>
      </c>
      <c r="AC23" s="113">
        <v>0</v>
      </c>
      <c r="AD23" s="113">
        <v>79</v>
      </c>
      <c r="AE23" s="113"/>
    </row>
    <row r="24" spans="1:31" ht="15" customHeight="1" x14ac:dyDescent="0.2">
      <c r="A24" s="104" t="s">
        <v>229</v>
      </c>
      <c r="B24" s="107">
        <v>8.8105300000000004E-3</v>
      </c>
      <c r="C24" s="107">
        <v>0.50505</v>
      </c>
      <c r="D24" s="107">
        <v>0.30456</v>
      </c>
      <c r="E24" s="107">
        <v>6.3816700000000004E-2</v>
      </c>
      <c r="F24" s="107">
        <v>1.65347</v>
      </c>
      <c r="G24" s="107">
        <v>1.44191E-4</v>
      </c>
      <c r="H24" s="108">
        <v>48.7</v>
      </c>
      <c r="I24" s="107">
        <v>0.97400000000000009</v>
      </c>
      <c r="J24" s="107">
        <v>8.581456220000002E-3</v>
      </c>
      <c r="K24" s="107">
        <v>0.49191870000000004</v>
      </c>
      <c r="L24" s="107">
        <v>0.29664144000000003</v>
      </c>
      <c r="M24" s="107">
        <v>6.2157465800000013E-2</v>
      </c>
      <c r="N24" s="107">
        <v>1.6104797800000001</v>
      </c>
      <c r="O24" s="107">
        <v>1.4044203400000001E-4</v>
      </c>
      <c r="P24" s="106">
        <v>123.16105966944004</v>
      </c>
      <c r="Q24" s="106">
        <v>1571.6802465000001</v>
      </c>
      <c r="R24" s="109">
        <v>99.001114185600017</v>
      </c>
      <c r="S24" s="109">
        <v>285.14115861092006</v>
      </c>
      <c r="T24" s="109">
        <v>1079.7944828944001</v>
      </c>
      <c r="U24" s="109">
        <v>8.4265220400000007E-2</v>
      </c>
      <c r="V24" s="106">
        <v>80</v>
      </c>
      <c r="W24" s="105">
        <v>1.6338160000000002E-3</v>
      </c>
      <c r="Y24" s="105">
        <v>0.49028488400000003</v>
      </c>
      <c r="Z24" s="106">
        <v>1566.4602043800001</v>
      </c>
      <c r="AA24" s="108">
        <v>0.77406657472004392</v>
      </c>
      <c r="AB24" s="105">
        <v>0.63338852239850429</v>
      </c>
      <c r="AC24" s="106">
        <v>1704.3318879396688</v>
      </c>
      <c r="AD24" s="106">
        <v>80</v>
      </c>
      <c r="AE24" s="106"/>
    </row>
    <row r="25" spans="1:31" ht="15" customHeight="1" x14ac:dyDescent="0.2">
      <c r="A25" s="104" t="s">
        <v>230</v>
      </c>
      <c r="B25" s="107">
        <v>5.79216E-6</v>
      </c>
      <c r="C25" s="107">
        <v>1.13678E-3</v>
      </c>
      <c r="D25" s="107">
        <v>8.4947500000000006E-5</v>
      </c>
      <c r="E25" s="107">
        <v>0</v>
      </c>
      <c r="F25" s="107">
        <v>1.5609599999999999E-4</v>
      </c>
      <c r="G25" s="107">
        <v>7.5239600000000004E-5</v>
      </c>
      <c r="H25" s="108">
        <v>100</v>
      </c>
      <c r="I25" s="107">
        <v>2</v>
      </c>
      <c r="J25" s="107">
        <v>1.158432E-5</v>
      </c>
      <c r="K25" s="107">
        <v>2.27356E-3</v>
      </c>
      <c r="L25" s="107">
        <v>1.6989500000000001E-4</v>
      </c>
      <c r="M25" s="107">
        <v>0</v>
      </c>
      <c r="N25" s="107">
        <v>3.1219199999999998E-4</v>
      </c>
      <c r="O25" s="107">
        <v>1.5047920000000001E-4</v>
      </c>
      <c r="P25" s="106">
        <v>0.16625816063999999</v>
      </c>
      <c r="Q25" s="106">
        <v>7.2640241999999997</v>
      </c>
      <c r="R25" s="109">
        <v>5.6700757300000008E-2</v>
      </c>
      <c r="S25" s="109">
        <v>0</v>
      </c>
      <c r="T25" s="109">
        <v>0.20931849215999998</v>
      </c>
      <c r="U25" s="109">
        <v>9.028752000000001E-2</v>
      </c>
      <c r="V25" s="106">
        <v>81</v>
      </c>
      <c r="W25" s="105">
        <v>1.6338160000000002E-3</v>
      </c>
      <c r="Y25" s="105">
        <v>6.3974399999999982E-4</v>
      </c>
      <c r="Z25" s="106">
        <v>2.0439820799999993</v>
      </c>
      <c r="AA25" s="108">
        <v>0.77340008619594303</v>
      </c>
      <c r="AB25" s="105">
        <v>8.2718377126986633E-4</v>
      </c>
      <c r="AC25" s="106">
        <v>2.2257992191314702</v>
      </c>
      <c r="AD25" s="106">
        <v>81</v>
      </c>
      <c r="AE25" s="106"/>
    </row>
    <row r="26" spans="1:31" ht="15" customHeight="1" x14ac:dyDescent="0.2">
      <c r="A26" s="104" t="s">
        <v>231</v>
      </c>
      <c r="B26" s="107">
        <v>1.40002E-5</v>
      </c>
      <c r="C26" s="107">
        <v>1.48112E-2</v>
      </c>
      <c r="D26" s="107">
        <v>8.5700500000000004E-5</v>
      </c>
      <c r="E26" s="107">
        <v>0</v>
      </c>
      <c r="F26" s="107">
        <v>1.3907200000000001E-4</v>
      </c>
      <c r="G26" s="107">
        <v>4.39369E-4</v>
      </c>
      <c r="H26" s="108">
        <v>100</v>
      </c>
      <c r="I26" s="107">
        <v>2</v>
      </c>
      <c r="J26" s="107">
        <v>2.80004E-5</v>
      </c>
      <c r="K26" s="107">
        <v>2.96224E-2</v>
      </c>
      <c r="L26" s="107">
        <v>1.7140100000000001E-4</v>
      </c>
      <c r="M26" s="107">
        <v>0</v>
      </c>
      <c r="N26" s="107">
        <v>2.7814400000000003E-4</v>
      </c>
      <c r="O26" s="107">
        <v>8.78738E-4</v>
      </c>
      <c r="P26" s="106">
        <v>0.40186174080000003</v>
      </c>
      <c r="Q26" s="106">
        <v>94.643568000000002</v>
      </c>
      <c r="R26" s="109">
        <v>5.7203369740000003E-2</v>
      </c>
      <c r="S26" s="109">
        <v>0</v>
      </c>
      <c r="T26" s="109">
        <v>0.18648998912000003</v>
      </c>
      <c r="U26" s="109">
        <v>0.52724280000000001</v>
      </c>
      <c r="V26" s="106">
        <v>82</v>
      </c>
      <c r="W26" s="105">
        <v>1.6338160000000002E-3</v>
      </c>
      <c r="Y26" s="105">
        <v>2.7988584E-2</v>
      </c>
      <c r="Z26" s="106">
        <v>89.42352588</v>
      </c>
      <c r="AA26" s="106">
        <v>0.77273359767184213</v>
      </c>
      <c r="AB26" s="105">
        <v>3.6220223999999995E-2</v>
      </c>
      <c r="AC26" s="106">
        <v>97.461953553807362</v>
      </c>
      <c r="AD26" s="106">
        <v>82</v>
      </c>
      <c r="AE26" s="106"/>
    </row>
    <row r="27" spans="1:31" ht="15" customHeight="1" x14ac:dyDescent="0.2">
      <c r="A27" s="104" t="s">
        <v>232</v>
      </c>
      <c r="B27" s="107">
        <v>4.5401300000000004E-6</v>
      </c>
      <c r="C27" s="107">
        <v>1.1029499999999999E-3</v>
      </c>
      <c r="D27" s="107">
        <v>8.9176499999999996E-5</v>
      </c>
      <c r="E27" s="107">
        <v>6.5901800000000003E-7</v>
      </c>
      <c r="F27" s="107">
        <v>1.3373200000000001E-4</v>
      </c>
      <c r="G27" s="107">
        <v>0.81864000000000003</v>
      </c>
      <c r="H27" s="108">
        <v>100</v>
      </c>
      <c r="I27" s="107">
        <v>2</v>
      </c>
      <c r="J27" s="107">
        <v>9.0802600000000007E-6</v>
      </c>
      <c r="K27" s="107">
        <v>2.2058999999999998E-3</v>
      </c>
      <c r="L27" s="107">
        <v>1.7835299999999999E-4</v>
      </c>
      <c r="M27" s="107">
        <v>1.3180360000000001E-6</v>
      </c>
      <c r="N27" s="107">
        <v>2.6746400000000003E-4</v>
      </c>
      <c r="O27" s="107">
        <v>1.6372800000000001</v>
      </c>
      <c r="P27" s="106">
        <v>0.13031989152000001</v>
      </c>
      <c r="Q27" s="106">
        <v>7.0478504999999991</v>
      </c>
      <c r="R27" s="109">
        <v>5.9523530219999995E-2</v>
      </c>
      <c r="S27" s="109">
        <v>6.0463583463999998E-3</v>
      </c>
      <c r="T27" s="109">
        <v>0.17932926272000002</v>
      </c>
      <c r="U27" s="109">
        <v>982.36800000000005</v>
      </c>
      <c r="V27" s="106">
        <v>97</v>
      </c>
      <c r="W27" s="105">
        <v>1.6338160000000002E-3</v>
      </c>
      <c r="Y27" s="105">
        <v>5.7208399999999961E-4</v>
      </c>
      <c r="Z27" s="106">
        <v>1.8278083799999987</v>
      </c>
      <c r="AA27" s="106">
        <v>0.77273359767184213</v>
      </c>
      <c r="AB27" s="105">
        <v>7.4033794016931987E-4</v>
      </c>
      <c r="AC27" s="106">
        <v>1.9921130785636132</v>
      </c>
      <c r="AD27" s="106">
        <v>97</v>
      </c>
      <c r="AE27" s="106"/>
    </row>
    <row r="28" spans="1:31" ht="15" customHeight="1" x14ac:dyDescent="0.2">
      <c r="A28" s="104" t="s">
        <v>233</v>
      </c>
      <c r="B28" s="107">
        <v>3.4805200000000001E-6</v>
      </c>
      <c r="C28" s="107">
        <v>1.0875399999999999E-3</v>
      </c>
      <c r="D28" s="107">
        <v>8.6216000000000003E-5</v>
      </c>
      <c r="E28" s="107">
        <v>0</v>
      </c>
      <c r="F28" s="107">
        <v>1.4293699999999999E-4</v>
      </c>
      <c r="G28" s="107">
        <v>3.9935600000000002E-4</v>
      </c>
      <c r="H28" s="108">
        <v>100</v>
      </c>
      <c r="I28" s="107">
        <v>2</v>
      </c>
      <c r="J28" s="107">
        <v>6.9610400000000002E-6</v>
      </c>
      <c r="K28" s="107">
        <v>2.1750799999999998E-3</v>
      </c>
      <c r="L28" s="107">
        <v>1.7243200000000001E-4</v>
      </c>
      <c r="M28" s="107">
        <v>0</v>
      </c>
      <c r="N28" s="107">
        <v>2.8587399999999998E-4</v>
      </c>
      <c r="O28" s="107">
        <v>7.9871200000000003E-4</v>
      </c>
      <c r="P28" s="106">
        <v>9.9904846079999998E-2</v>
      </c>
      <c r="Q28" s="106">
        <v>6.9493805999999996</v>
      </c>
      <c r="R28" s="109">
        <v>5.7547455680000005E-2</v>
      </c>
      <c r="S28" s="109">
        <v>0</v>
      </c>
      <c r="T28" s="109">
        <v>0.19167279951999999</v>
      </c>
      <c r="U28" s="109">
        <v>0.47922720000000002</v>
      </c>
      <c r="V28" s="106">
        <v>108</v>
      </c>
      <c r="W28" s="105">
        <v>1.6338160000000002E-3</v>
      </c>
      <c r="Y28" s="105">
        <v>5.4126399999999963E-4</v>
      </c>
      <c r="Z28" s="106">
        <v>1.7293384799999989</v>
      </c>
      <c r="AA28" s="106">
        <v>0.77273359767184213</v>
      </c>
      <c r="AB28" s="105">
        <v>7.0045356074948219E-4</v>
      </c>
      <c r="AC28" s="106">
        <v>1.8847915574559955</v>
      </c>
      <c r="AD28" s="106">
        <v>108</v>
      </c>
      <c r="AE28" s="10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60"/>
  <sheetViews>
    <sheetView workbookViewId="0">
      <pane xSplit="1" ySplit="6" topLeftCell="C29" activePane="bottomRight" state="frozen"/>
      <selection pane="topRight" activeCell="B1" sqref="B1"/>
      <selection pane="bottomLeft" activeCell="A7" sqref="A7"/>
      <selection pane="bottomRight" activeCell="AF37" sqref="AF37"/>
    </sheetView>
  </sheetViews>
  <sheetFormatPr baseColWidth="10" defaultColWidth="10.6640625" defaultRowHeight="16" x14ac:dyDescent="0.2"/>
  <cols>
    <col min="1" max="1" width="25.6640625" style="21" customWidth="1"/>
    <col min="2" max="28" width="10.6640625" style="21"/>
    <col min="29" max="29" width="19" style="22" customWidth="1"/>
    <col min="30" max="30" width="10.6640625" style="23"/>
    <col min="31" max="31" width="10.6640625" style="22"/>
    <col min="32" max="32" width="10.6640625" style="23"/>
    <col min="33" max="33" width="16" style="23" customWidth="1"/>
    <col min="34" max="34" width="16" style="22" customWidth="1"/>
    <col min="35" max="35" width="10.6640625" style="23"/>
    <col min="36" max="16384" width="10.6640625" style="21"/>
  </cols>
  <sheetData>
    <row r="1" spans="1:37" x14ac:dyDescent="0.2">
      <c r="A1" s="57" t="s">
        <v>184</v>
      </c>
      <c r="B1" s="68"/>
      <c r="D1" s="22"/>
      <c r="I1" s="23"/>
      <c r="P1" s="84"/>
      <c r="Q1" s="28"/>
      <c r="R1" s="101"/>
      <c r="S1" s="28"/>
      <c r="T1" s="28"/>
      <c r="U1" s="26" t="s">
        <v>136</v>
      </c>
      <c r="V1" s="27"/>
      <c r="W1" s="27"/>
      <c r="X1" s="27"/>
      <c r="Y1" s="27"/>
      <c r="Z1" s="27"/>
      <c r="AA1" s="27"/>
      <c r="AB1" s="23"/>
      <c r="AD1" s="68"/>
      <c r="AE1" s="21"/>
      <c r="AF1" s="21"/>
    </row>
    <row r="2" spans="1:37" x14ac:dyDescent="0.2">
      <c r="A2" s="131" t="s">
        <v>185</v>
      </c>
      <c r="B2" s="68"/>
      <c r="D2" s="22"/>
      <c r="I2" s="23"/>
      <c r="P2" s="102"/>
      <c r="R2" s="132"/>
      <c r="S2" s="32"/>
      <c r="T2" s="32"/>
      <c r="U2" s="72" t="s">
        <v>138</v>
      </c>
      <c r="V2" s="73"/>
      <c r="W2" s="73">
        <v>3290</v>
      </c>
      <c r="X2" s="73"/>
      <c r="Y2" s="73"/>
      <c r="Z2" s="73"/>
      <c r="AA2" s="73"/>
      <c r="AB2" s="23"/>
      <c r="AC2" s="23"/>
      <c r="AD2" s="68"/>
      <c r="AE2" s="21"/>
      <c r="AF2" s="21"/>
      <c r="AG2" s="133" t="s">
        <v>186</v>
      </c>
      <c r="AH2" s="134">
        <f>0.479/AVERAGE(AH9:AH11,AH21,AH29:AH30,AH34,AH49:AH50,AH57:AH58)</f>
        <v>0.86438705867226162</v>
      </c>
    </row>
    <row r="3" spans="1:37" x14ac:dyDescent="0.2">
      <c r="A3" s="104" t="s">
        <v>187</v>
      </c>
      <c r="B3" s="68"/>
      <c r="D3" s="22"/>
      <c r="I3" s="23"/>
      <c r="P3" s="102"/>
      <c r="Q3" s="32"/>
      <c r="R3" s="132"/>
      <c r="S3" s="32"/>
      <c r="T3" s="32"/>
      <c r="U3" s="74" t="s">
        <v>140</v>
      </c>
      <c r="V3" s="75"/>
      <c r="W3" s="75">
        <v>3290</v>
      </c>
      <c r="X3" s="75"/>
      <c r="Y3" s="75"/>
      <c r="Z3" s="75"/>
      <c r="AA3" s="75"/>
      <c r="AB3" s="23"/>
      <c r="AC3" s="23"/>
      <c r="AD3" s="68"/>
      <c r="AE3" s="21"/>
      <c r="AF3" s="21"/>
    </row>
    <row r="4" spans="1:37" x14ac:dyDescent="0.2">
      <c r="A4" s="21" t="s">
        <v>188</v>
      </c>
      <c r="B4" s="68"/>
      <c r="C4" s="34"/>
      <c r="D4" s="35"/>
      <c r="E4" s="36"/>
      <c r="F4" s="33"/>
      <c r="G4" s="33"/>
      <c r="H4" s="33"/>
      <c r="I4" s="36"/>
      <c r="J4" s="33"/>
      <c r="K4" s="33"/>
      <c r="L4" s="33"/>
      <c r="M4" s="33"/>
      <c r="N4" s="33"/>
      <c r="O4" s="33"/>
      <c r="P4" s="57"/>
      <c r="R4" s="135"/>
      <c r="U4" s="76" t="s">
        <v>142</v>
      </c>
      <c r="V4" s="25"/>
      <c r="W4" s="76">
        <f>'[1]Feb2019 calib_Si_Blank_corr'!Q4</f>
        <v>6235</v>
      </c>
      <c r="X4" s="25"/>
      <c r="Y4" s="25"/>
      <c r="Z4" s="25"/>
      <c r="AA4" s="25"/>
      <c r="AB4" s="23"/>
      <c r="AC4" s="23"/>
      <c r="AD4" s="68"/>
      <c r="AE4" s="21"/>
      <c r="AF4" s="21"/>
    </row>
    <row r="5" spans="1:37" x14ac:dyDescent="0.2">
      <c r="A5" s="104" t="s">
        <v>189</v>
      </c>
      <c r="B5" s="34"/>
      <c r="C5" s="34"/>
      <c r="D5" s="35"/>
      <c r="E5" s="35"/>
      <c r="F5" s="36"/>
      <c r="G5" s="36"/>
      <c r="H5" s="33"/>
      <c r="I5" s="33"/>
      <c r="J5" s="33"/>
      <c r="K5" s="33"/>
      <c r="L5" s="33"/>
      <c r="M5" s="33"/>
      <c r="N5" s="36"/>
      <c r="O5" s="33"/>
      <c r="P5" s="33"/>
      <c r="Q5" s="33"/>
      <c r="R5" s="33"/>
      <c r="S5" s="33"/>
      <c r="T5" s="33"/>
      <c r="U5" s="30" t="s">
        <v>144</v>
      </c>
      <c r="V5" s="41">
        <v>14154</v>
      </c>
      <c r="W5" s="41">
        <f>3671</f>
        <v>3671</v>
      </c>
      <c r="X5" s="41">
        <v>350.28</v>
      </c>
      <c r="Y5" s="41">
        <v>4667.6000000000004</v>
      </c>
      <c r="Z5" s="41">
        <v>534.52</v>
      </c>
      <c r="AA5" s="41">
        <v>461.88</v>
      </c>
      <c r="AB5" s="23"/>
      <c r="AC5" s="134"/>
      <c r="AJ5" s="23"/>
    </row>
    <row r="6" spans="1:37" s="28" customFormat="1" x14ac:dyDescent="0.2">
      <c r="A6" s="43" t="s">
        <v>174</v>
      </c>
      <c r="B6" s="44" t="s">
        <v>146</v>
      </c>
      <c r="C6" s="57" t="s">
        <v>190</v>
      </c>
      <c r="D6" s="45" t="s">
        <v>147</v>
      </c>
      <c r="E6" s="57" t="s">
        <v>190</v>
      </c>
      <c r="F6" s="46" t="s">
        <v>148</v>
      </c>
      <c r="G6" s="57" t="s">
        <v>190</v>
      </c>
      <c r="H6" s="46" t="s">
        <v>149</v>
      </c>
      <c r="I6" s="57" t="s">
        <v>190</v>
      </c>
      <c r="J6" s="46" t="s">
        <v>150</v>
      </c>
      <c r="K6" s="57" t="s">
        <v>190</v>
      </c>
      <c r="L6" s="46" t="s">
        <v>151</v>
      </c>
      <c r="M6" s="57" t="s">
        <v>190</v>
      </c>
      <c r="N6" s="44" t="s">
        <v>152</v>
      </c>
      <c r="O6" s="46" t="s">
        <v>153</v>
      </c>
      <c r="P6" s="44" t="s">
        <v>154</v>
      </c>
      <c r="Q6" s="44" t="s">
        <v>155</v>
      </c>
      <c r="R6" s="46" t="s">
        <v>156</v>
      </c>
      <c r="S6" s="46" t="s">
        <v>157</v>
      </c>
      <c r="T6" s="46" t="s">
        <v>158</v>
      </c>
      <c r="U6" s="46" t="s">
        <v>159</v>
      </c>
      <c r="V6" s="46" t="s">
        <v>36</v>
      </c>
      <c r="W6" s="83" t="s">
        <v>175</v>
      </c>
      <c r="X6" s="46" t="s">
        <v>38</v>
      </c>
      <c r="Y6" s="46" t="s">
        <v>160</v>
      </c>
      <c r="Z6" s="46" t="s">
        <v>39</v>
      </c>
      <c r="AA6" s="46" t="s">
        <v>40</v>
      </c>
      <c r="AB6" s="84" t="s">
        <v>176</v>
      </c>
      <c r="AC6" s="45" t="s">
        <v>177</v>
      </c>
      <c r="AD6" s="44" t="s">
        <v>178</v>
      </c>
      <c r="AE6" s="45" t="s">
        <v>179</v>
      </c>
      <c r="AF6" s="44" t="s">
        <v>180</v>
      </c>
      <c r="AG6" s="85" t="s">
        <v>181</v>
      </c>
      <c r="AH6" s="86" t="s">
        <v>182</v>
      </c>
      <c r="AI6" s="85" t="s">
        <v>183</v>
      </c>
      <c r="AJ6" s="84" t="s">
        <v>176</v>
      </c>
      <c r="AK6" s="84" t="s">
        <v>166</v>
      </c>
    </row>
    <row r="7" spans="1:37" s="94" customFormat="1" ht="15" customHeight="1" x14ac:dyDescent="0.2">
      <c r="A7" s="94" t="str">
        <f>[1]May2019RAW!A33</f>
        <v>GRRol@32.ais</v>
      </c>
      <c r="B7" s="95">
        <f>[1]May2019RAW!B33</f>
        <v>4.6629499999999998E-5</v>
      </c>
      <c r="C7" s="95">
        <f>[1]May2019RAW!C33</f>
        <v>6.1333399999999996E-6</v>
      </c>
      <c r="D7" s="95">
        <f>[1]May2019RAW!D33</f>
        <v>5.7891400000000003E-4</v>
      </c>
      <c r="E7" s="95">
        <f>[1]May2019RAW!E33</f>
        <v>3.129E-5</v>
      </c>
      <c r="F7" s="95">
        <f>[1]May2019RAW!F33</f>
        <v>6.3567600000000004E-3</v>
      </c>
      <c r="G7" s="95">
        <f>[1]May2019RAW!G33</f>
        <v>5.24772E-5</v>
      </c>
      <c r="H7" s="95">
        <f>[1]May2019RAW!H33</f>
        <v>4.3929E-4</v>
      </c>
      <c r="I7" s="95">
        <f>[1]May2019RAW!I33</f>
        <v>2.07132E-5</v>
      </c>
      <c r="J7" s="95">
        <f>[1]May2019RAW!J33</f>
        <v>2.7319399999999999E-4</v>
      </c>
      <c r="K7" s="95">
        <f>[1]May2019RAW!K33</f>
        <v>1.7005000000000001E-5</v>
      </c>
      <c r="L7" s="95">
        <f>[1]May2019RAW!L33</f>
        <v>8.9502900000000007E-5</v>
      </c>
      <c r="M7" s="95">
        <f>[1]May2019RAW!M33</f>
        <v>1.09876E-5</v>
      </c>
      <c r="N7" s="96">
        <v>42.7</v>
      </c>
      <c r="O7" s="95">
        <f t="shared" ref="O7:O11" si="0">N7/50</f>
        <v>0.85400000000000009</v>
      </c>
      <c r="P7" s="95">
        <f t="shared" ref="P7:P8" si="1">B7*$O7</f>
        <v>3.9821592999999999E-5</v>
      </c>
      <c r="Q7" s="95">
        <f t="shared" ref="Q7:Q8" si="2">D7*$O7</f>
        <v>4.9439255600000013E-4</v>
      </c>
      <c r="R7" s="95">
        <f t="shared" ref="R7:R8" si="3">F7*$O7</f>
        <v>5.4286730400000009E-3</v>
      </c>
      <c r="S7" s="95">
        <f t="shared" ref="S7:S8" si="4">H7*$O7</f>
        <v>3.7515366000000005E-4</v>
      </c>
      <c r="T7" s="95">
        <f t="shared" ref="T7:T8" si="5">J7*$O7</f>
        <v>2.3330767600000002E-4</v>
      </c>
      <c r="U7" s="95">
        <f t="shared" ref="U7:U8" si="6">L7*$O7</f>
        <v>7.6435476600000008E-5</v>
      </c>
      <c r="V7" s="97">
        <f t="shared" ref="V7:W11" si="7">P7*V$5</f>
        <v>0.56363482732199999</v>
      </c>
      <c r="W7" s="97">
        <f>Q7*W$2</f>
        <v>1.6265515092400005</v>
      </c>
      <c r="X7" s="97">
        <f t="shared" ref="X7:AA11" si="8">R7*X$5</f>
        <v>1.9015555924512002</v>
      </c>
      <c r="Y7" s="97">
        <f t="shared" si="8"/>
        <v>1.7510672234160003</v>
      </c>
      <c r="Z7" s="97">
        <f t="shared" si="8"/>
        <v>0.12470761897552</v>
      </c>
      <c r="AA7" s="97">
        <f t="shared" si="8"/>
        <v>3.5304017932008006E-2</v>
      </c>
      <c r="AB7" s="23">
        <v>32</v>
      </c>
      <c r="AC7" s="99"/>
      <c r="AD7" s="98"/>
      <c r="AE7" s="99"/>
      <c r="AF7" s="98"/>
      <c r="AG7" s="98">
        <v>1</v>
      </c>
      <c r="AH7" s="99">
        <v>0</v>
      </c>
      <c r="AI7" s="98">
        <v>0</v>
      </c>
      <c r="AJ7" s="23">
        <v>32</v>
      </c>
      <c r="AK7" s="98" t="s">
        <v>191</v>
      </c>
    </row>
    <row r="8" spans="1:37" s="136" customFormat="1" ht="15" customHeight="1" x14ac:dyDescent="0.2">
      <c r="A8" s="136" t="str">
        <f>[1]May2019RAW!A34</f>
        <v>GRRol@33.ais</v>
      </c>
      <c r="B8" s="137">
        <f>[1]May2019RAW!B34</f>
        <v>4.7746400000000001E-5</v>
      </c>
      <c r="C8" s="137">
        <f>[1]May2019RAW!C34</f>
        <v>3.4446800000000001E-6</v>
      </c>
      <c r="D8" s="137">
        <f>[1]May2019RAW!D34</f>
        <v>4.8406099999999999E-4</v>
      </c>
      <c r="E8" s="137">
        <f>[1]May2019RAW!E34</f>
        <v>2.3781199999999999E-5</v>
      </c>
      <c r="F8" s="137">
        <f>[1]May2019RAW!F34</f>
        <v>6.3384799999999996E-3</v>
      </c>
      <c r="G8" s="137">
        <f>[1]May2019RAW!G34</f>
        <v>7.7738300000000001E-5</v>
      </c>
      <c r="H8" s="137">
        <f>[1]May2019RAW!H34</f>
        <v>4.4338E-4</v>
      </c>
      <c r="I8" s="137">
        <f>[1]May2019RAW!I34</f>
        <v>2.4051599999999999E-5</v>
      </c>
      <c r="J8" s="137">
        <f>[1]May2019RAW!J34</f>
        <v>3.0568000000000001E-4</v>
      </c>
      <c r="K8" s="137">
        <f>[1]May2019RAW!K34</f>
        <v>1.3381699999999999E-5</v>
      </c>
      <c r="L8" s="137">
        <f>[1]May2019RAW!L34</f>
        <v>1.00929E-4</v>
      </c>
      <c r="M8" s="137">
        <f>[1]May2019RAW!M34</f>
        <v>6.7336399999999996E-6</v>
      </c>
      <c r="N8" s="138">
        <v>42.7</v>
      </c>
      <c r="O8" s="137">
        <f t="shared" si="0"/>
        <v>0.85400000000000009</v>
      </c>
      <c r="P8" s="137">
        <f t="shared" si="1"/>
        <v>4.0775425600000007E-5</v>
      </c>
      <c r="Q8" s="137">
        <f t="shared" si="2"/>
        <v>4.1338809400000005E-4</v>
      </c>
      <c r="R8" s="137">
        <f t="shared" si="3"/>
        <v>5.4130619200000001E-3</v>
      </c>
      <c r="S8" s="137">
        <f t="shared" si="4"/>
        <v>3.7864652000000004E-4</v>
      </c>
      <c r="T8" s="137">
        <f t="shared" si="5"/>
        <v>2.6105072000000003E-4</v>
      </c>
      <c r="U8" s="137">
        <f t="shared" si="6"/>
        <v>8.6193366000000008E-5</v>
      </c>
      <c r="V8" s="139">
        <f t="shared" si="7"/>
        <v>0.57713537394240011</v>
      </c>
      <c r="W8" s="139">
        <f>Q8*W$2</f>
        <v>1.3600468292600001</v>
      </c>
      <c r="X8" s="139">
        <f t="shared" si="8"/>
        <v>1.8960873293375999</v>
      </c>
      <c r="Y8" s="139">
        <f t="shared" si="8"/>
        <v>1.7673704967520003</v>
      </c>
      <c r="Z8" s="139">
        <f t="shared" si="8"/>
        <v>0.1395368308544</v>
      </c>
      <c r="AA8" s="139">
        <f t="shared" si="8"/>
        <v>3.9810991888080002E-2</v>
      </c>
      <c r="AB8" s="140">
        <f>AB7+1</f>
        <v>33</v>
      </c>
      <c r="AC8" s="141">
        <f>AVERAGE(Q7:Q8)</f>
        <v>4.5389032500000009E-4</v>
      </c>
      <c r="AD8" s="139">
        <f>AC8*$W$2</f>
        <v>1.4932991692500004</v>
      </c>
      <c r="AE8" s="141"/>
      <c r="AF8" s="139"/>
      <c r="AG8" s="139">
        <v>1</v>
      </c>
      <c r="AH8" s="141">
        <v>0</v>
      </c>
      <c r="AI8" s="139">
        <v>0</v>
      </c>
      <c r="AJ8" s="140">
        <f>AJ7+1</f>
        <v>33</v>
      </c>
      <c r="AK8" s="139"/>
    </row>
    <row r="9" spans="1:37" ht="15" customHeight="1" x14ac:dyDescent="0.2">
      <c r="A9" s="21" t="str">
        <f>[1]May2019RAW!A35</f>
        <v>519-chipa@34.ais</v>
      </c>
      <c r="B9" s="50">
        <f>[1]May2019RAW!B35</f>
        <v>9.6002499999999994E-3</v>
      </c>
      <c r="C9" s="50">
        <f>[1]May2019RAW!C35</f>
        <v>5.5069099999999998E-5</v>
      </c>
      <c r="D9" s="50">
        <f>[1]May2019RAW!D35</f>
        <v>0.53347</v>
      </c>
      <c r="E9" s="50">
        <f>[1]May2019RAW!E35</f>
        <v>1.49534E-3</v>
      </c>
      <c r="F9" s="50">
        <f>[1]May2019RAW!F35</f>
        <v>0.29605999999999999</v>
      </c>
      <c r="G9" s="50">
        <f>[1]May2019RAW!G35</f>
        <v>8.67066E-4</v>
      </c>
      <c r="H9" s="50">
        <f>[1]May2019RAW!H35</f>
        <v>6.2952999999999995E-2</v>
      </c>
      <c r="I9" s="50">
        <f>[1]May2019RAW!I35</f>
        <v>1.12274E-4</v>
      </c>
      <c r="J9" s="50">
        <f>[1]May2019RAW!J35</f>
        <v>1.5468900000000001</v>
      </c>
      <c r="K9" s="50">
        <f>[1]May2019RAW!K35</f>
        <v>1.0064E-2</v>
      </c>
      <c r="L9" s="50">
        <f>[1]May2019RAW!L35</f>
        <v>8.2322599999999996E-2</v>
      </c>
      <c r="M9" s="50">
        <f>[1]May2019RAW!M35</f>
        <v>7.7149499999999997E-4</v>
      </c>
      <c r="N9" s="52">
        <v>48.7</v>
      </c>
      <c r="O9" s="50">
        <f t="shared" si="0"/>
        <v>0.97400000000000009</v>
      </c>
      <c r="P9" s="50">
        <f>B9*$O9</f>
        <v>9.3506435000000002E-3</v>
      </c>
      <c r="Q9" s="50">
        <f>D9*$O9</f>
        <v>0.51959978000000007</v>
      </c>
      <c r="R9" s="50">
        <f>F9*$O9</f>
        <v>0.28836244</v>
      </c>
      <c r="S9" s="50">
        <f>H9*$O9</f>
        <v>6.1316222000000004E-2</v>
      </c>
      <c r="T9" s="50">
        <f>J9*$O9</f>
        <v>1.5066708600000003</v>
      </c>
      <c r="U9" s="50">
        <f>L9*$O9</f>
        <v>8.0182212400000008E-2</v>
      </c>
      <c r="V9" s="71">
        <f t="shared" si="7"/>
        <v>132.349008099</v>
      </c>
      <c r="W9" s="71">
        <f t="shared" si="7"/>
        <v>1907.4507923800002</v>
      </c>
      <c r="X9" s="71">
        <f t="shared" si="8"/>
        <v>101.00759548319999</v>
      </c>
      <c r="Y9" s="71">
        <f t="shared" si="8"/>
        <v>286.19959780720006</v>
      </c>
      <c r="Z9" s="71">
        <f t="shared" si="8"/>
        <v>805.34570808720014</v>
      </c>
      <c r="AA9" s="71">
        <f t="shared" si="8"/>
        <v>37.034560263312002</v>
      </c>
      <c r="AB9" s="23">
        <f t="shared" ref="AB9:AB25" si="9">AB8+1</f>
        <v>34</v>
      </c>
      <c r="AC9" s="88">
        <f t="shared" ref="AC9:AC14" si="10">AC$8+(AB9-AB$8)*(AC$15-AC$8)/(AB$15-AB$8)</f>
        <v>4.5400205666666676E-4</v>
      </c>
      <c r="AE9" s="22">
        <f>Q9-AC9</f>
        <v>0.51914577794333339</v>
      </c>
      <c r="AF9" s="23">
        <f>AE9*$W$5</f>
        <v>1905.7841508299769</v>
      </c>
      <c r="AG9" s="23">
        <v>1</v>
      </c>
      <c r="AH9" s="22">
        <f>AE9*(1/AG9)</f>
        <v>0.51914577794333339</v>
      </c>
      <c r="AI9" s="23">
        <f>AH9*$AH$2*$W$5</f>
        <v>1647.3351566001377</v>
      </c>
      <c r="AJ9" s="23">
        <f t="shared" ref="AJ9:AJ25" si="11">AJ8+1</f>
        <v>34</v>
      </c>
      <c r="AK9" s="23"/>
    </row>
    <row r="10" spans="1:37" ht="15" customHeight="1" x14ac:dyDescent="0.2">
      <c r="A10" s="21" t="str">
        <f>[1]May2019RAW!A36</f>
        <v>519-chipa@35.ais</v>
      </c>
      <c r="B10" s="50">
        <f>[1]May2019RAW!B36</f>
        <v>9.5810700000000006E-3</v>
      </c>
      <c r="C10" s="50">
        <f>[1]May2019RAW!C36</f>
        <v>6.0259700000000002E-5</v>
      </c>
      <c r="D10" s="50">
        <f>[1]May2019RAW!D36</f>
        <v>0.51670000000000005</v>
      </c>
      <c r="E10" s="50">
        <f>[1]May2019RAW!E36</f>
        <v>3.8900000000000002E-4</v>
      </c>
      <c r="F10" s="50">
        <f>[1]May2019RAW!F36</f>
        <v>0.28617999999999999</v>
      </c>
      <c r="G10" s="50">
        <f>[1]May2019RAW!G36</f>
        <v>1.5971200000000001E-3</v>
      </c>
      <c r="H10" s="50">
        <f>[1]May2019RAW!H36</f>
        <v>6.2158400000000003E-2</v>
      </c>
      <c r="I10" s="50">
        <f>[1]May2019RAW!I36</f>
        <v>2.8459999999999998E-4</v>
      </c>
      <c r="J10" s="50">
        <f>[1]May2019RAW!J36</f>
        <v>1.50607</v>
      </c>
      <c r="K10" s="50">
        <f>[1]May2019RAW!K36</f>
        <v>1.32059E-2</v>
      </c>
      <c r="L10" s="50">
        <f>[1]May2019RAW!L36</f>
        <v>8.0754000000000006E-2</v>
      </c>
      <c r="M10" s="50">
        <f>[1]May2019RAW!M36</f>
        <v>9.39038E-4</v>
      </c>
      <c r="N10" s="52">
        <v>48.7</v>
      </c>
      <c r="O10" s="50">
        <f t="shared" si="0"/>
        <v>0.97400000000000009</v>
      </c>
      <c r="P10" s="50">
        <f>B10*$O10</f>
        <v>9.331962180000002E-3</v>
      </c>
      <c r="Q10" s="50">
        <f>D10*$O10</f>
        <v>0.5032658000000001</v>
      </c>
      <c r="R10" s="50">
        <f>F10*$O10</f>
        <v>0.27873932000000001</v>
      </c>
      <c r="S10" s="50">
        <f>H10*$O10</f>
        <v>6.0542281600000011E-2</v>
      </c>
      <c r="T10" s="50">
        <f>J10*$O10</f>
        <v>1.4669121800000002</v>
      </c>
      <c r="U10" s="50">
        <f>L10*$O10</f>
        <v>7.8654396000000015E-2</v>
      </c>
      <c r="V10" s="71">
        <f t="shared" si="7"/>
        <v>132.08459269572003</v>
      </c>
      <c r="W10" s="71">
        <f t="shared" si="7"/>
        <v>1847.4887518000003</v>
      </c>
      <c r="X10" s="71">
        <f t="shared" si="8"/>
        <v>97.6368090096</v>
      </c>
      <c r="Y10" s="71">
        <f t="shared" si="8"/>
        <v>282.58715359616008</v>
      </c>
      <c r="Z10" s="71">
        <f t="shared" si="8"/>
        <v>784.0938984536001</v>
      </c>
      <c r="AA10" s="71">
        <f t="shared" si="8"/>
        <v>36.32889242448001</v>
      </c>
      <c r="AB10" s="23">
        <f t="shared" si="9"/>
        <v>35</v>
      </c>
      <c r="AC10" s="88">
        <f t="shared" si="10"/>
        <v>4.5411378833333342E-4</v>
      </c>
      <c r="AE10" s="22">
        <f t="shared" ref="AE10:AE24" si="12">Q10-AC10</f>
        <v>0.50281168621166672</v>
      </c>
      <c r="AF10" s="23">
        <f t="shared" ref="AF10:AF11" si="13">AE10*$W$5</f>
        <v>1845.8217000830284</v>
      </c>
      <c r="AG10" s="23">
        <v>1</v>
      </c>
      <c r="AH10" s="22">
        <f t="shared" ref="AH10:AH25" si="14">AE10*(1/AG10)</f>
        <v>0.50281168621166672</v>
      </c>
      <c r="AI10" s="23">
        <f t="shared" ref="AI10:AI24" si="15">AH10*$AH$2*$W$5</f>
        <v>1595.5043901682025</v>
      </c>
      <c r="AJ10" s="23">
        <f t="shared" si="11"/>
        <v>35</v>
      </c>
      <c r="AK10" s="23"/>
    </row>
    <row r="11" spans="1:37" ht="15" customHeight="1" x14ac:dyDescent="0.2">
      <c r="A11" s="21" t="str">
        <f>[1]May2019RAW!A37</f>
        <v>519-chipa@36.ais</v>
      </c>
      <c r="B11" s="50">
        <f>[1]May2019RAW!B37</f>
        <v>9.6860499999999999E-3</v>
      </c>
      <c r="C11" s="50">
        <f>[1]May2019RAW!C37</f>
        <v>5.2686099999999997E-5</v>
      </c>
      <c r="D11" s="50">
        <f>[1]May2019RAW!D37</f>
        <v>0.53093000000000001</v>
      </c>
      <c r="E11" s="50">
        <f>[1]May2019RAW!E37</f>
        <v>1.5538699999999999E-3</v>
      </c>
      <c r="F11" s="50">
        <f>[1]May2019RAW!F37</f>
        <v>0.29654999999999998</v>
      </c>
      <c r="G11" s="50">
        <f>[1]May2019RAW!G37</f>
        <v>6.3750899999999997E-4</v>
      </c>
      <c r="H11" s="50">
        <f>[1]May2019RAW!H37</f>
        <v>6.31578E-2</v>
      </c>
      <c r="I11" s="50">
        <f>[1]May2019RAW!I37</f>
        <v>1.6370499999999999E-4</v>
      </c>
      <c r="J11" s="50">
        <f>[1]May2019RAW!J37</f>
        <v>1.5741499999999999</v>
      </c>
      <c r="K11" s="50">
        <f>[1]May2019RAW!K37</f>
        <v>6.6695399999999998E-3</v>
      </c>
      <c r="L11" s="50">
        <f>[1]May2019RAW!L37</f>
        <v>8.3769499999999997E-2</v>
      </c>
      <c r="M11" s="50">
        <f>[1]May2019RAW!M37</f>
        <v>6.1360799999999997E-4</v>
      </c>
      <c r="N11" s="52">
        <v>48.7</v>
      </c>
      <c r="O11" s="50">
        <f t="shared" si="0"/>
        <v>0.97400000000000009</v>
      </c>
      <c r="P11" s="50">
        <f t="shared" ref="P11" si="16">B11*$O11</f>
        <v>9.4342127000000015E-3</v>
      </c>
      <c r="Q11" s="50">
        <f t="shared" ref="Q11" si="17">D11*$O11</f>
        <v>0.51712582000000007</v>
      </c>
      <c r="R11" s="50">
        <f t="shared" ref="R11" si="18">F11*$O11</f>
        <v>0.28883970000000003</v>
      </c>
      <c r="S11" s="50">
        <f t="shared" ref="S11" si="19">H11*$O11</f>
        <v>6.1515697200000004E-2</v>
      </c>
      <c r="T11" s="50">
        <f t="shared" ref="T11" si="20">J11*$O11</f>
        <v>1.5332221000000001</v>
      </c>
      <c r="U11" s="50">
        <f t="shared" ref="U11" si="21">L11*$O11</f>
        <v>8.1591493000000001E-2</v>
      </c>
      <c r="V11" s="71">
        <f t="shared" si="7"/>
        <v>133.53184655580003</v>
      </c>
      <c r="W11" s="71">
        <f t="shared" si="7"/>
        <v>1898.3688852200003</v>
      </c>
      <c r="X11" s="71">
        <f t="shared" si="8"/>
        <v>101.174770116</v>
      </c>
      <c r="Y11" s="71">
        <f t="shared" si="8"/>
        <v>287.13066825072002</v>
      </c>
      <c r="Z11" s="71">
        <f t="shared" si="8"/>
        <v>819.5378768920001</v>
      </c>
      <c r="AA11" s="71">
        <f t="shared" si="8"/>
        <v>37.685478786840001</v>
      </c>
      <c r="AB11" s="23">
        <f t="shared" si="9"/>
        <v>36</v>
      </c>
      <c r="AC11" s="88">
        <f t="shared" si="10"/>
        <v>4.5422552000000009E-4</v>
      </c>
      <c r="AE11" s="22">
        <f t="shared" si="12"/>
        <v>0.51667159448000011</v>
      </c>
      <c r="AF11" s="23">
        <f t="shared" si="13"/>
        <v>1896.7014233360803</v>
      </c>
      <c r="AG11" s="23">
        <v>1</v>
      </c>
      <c r="AH11" s="22">
        <f t="shared" si="14"/>
        <v>0.51667159448000011</v>
      </c>
      <c r="AI11" s="23">
        <f t="shared" si="15"/>
        <v>1639.4841644969667</v>
      </c>
      <c r="AJ11" s="23">
        <f t="shared" si="11"/>
        <v>36</v>
      </c>
      <c r="AK11" s="23"/>
    </row>
    <row r="12" spans="1:37" ht="15" customHeight="1" x14ac:dyDescent="0.2">
      <c r="A12" s="21" t="str">
        <f>[1]May2019RAW!A40</f>
        <v>suprasil@39.ais</v>
      </c>
      <c r="B12" s="50">
        <f>[1]May2019RAW!B40</f>
        <v>3.8688700000000001E-5</v>
      </c>
      <c r="C12" s="50">
        <f>[1]May2019RAW!C40</f>
        <v>4.0844899999999998E-6</v>
      </c>
      <c r="D12" s="50">
        <f>[1]May2019RAW!D40</f>
        <v>5.4376900000000004E-4</v>
      </c>
      <c r="E12" s="50">
        <f>[1]May2019RAW!E40</f>
        <v>9.0126099999999998E-6</v>
      </c>
      <c r="F12" s="50">
        <f>[1]May2019RAW!F40</f>
        <v>1.00986E-4</v>
      </c>
      <c r="G12" s="50">
        <f>[1]May2019RAW!G40</f>
        <v>1.31627E-5</v>
      </c>
      <c r="H12" s="50">
        <f>[1]May2019RAW!H40</f>
        <v>0</v>
      </c>
      <c r="I12" s="50">
        <f>[1]May2019RAW!I40</f>
        <v>0</v>
      </c>
      <c r="J12" s="50">
        <f>[1]May2019RAW!J40</f>
        <v>1.77782E-4</v>
      </c>
      <c r="K12" s="50">
        <f>[1]May2019RAW!K40</f>
        <v>4.4369900000000002E-6</v>
      </c>
      <c r="L12" s="50">
        <f>[1]May2019RAW!L40</f>
        <v>2.5785800000000001</v>
      </c>
      <c r="M12" s="50">
        <f>[1]May2019RAW!M40</f>
        <v>1.0996799999999999E-2</v>
      </c>
      <c r="N12" s="52">
        <v>100</v>
      </c>
      <c r="O12" s="50">
        <f>N12/50</f>
        <v>2</v>
      </c>
      <c r="P12" s="50">
        <f>B12*$O12</f>
        <v>7.7377400000000002E-5</v>
      </c>
      <c r="Q12" s="50">
        <f>D12*$O12</f>
        <v>1.0875380000000001E-3</v>
      </c>
      <c r="R12" s="50">
        <f>F12*$O12</f>
        <v>2.01972E-4</v>
      </c>
      <c r="S12" s="50">
        <f>H12*$O12</f>
        <v>0</v>
      </c>
      <c r="T12" s="50">
        <f>J12*$O12</f>
        <v>3.55564E-4</v>
      </c>
      <c r="U12" s="50">
        <f>L12*$O12</f>
        <v>5.1571600000000002</v>
      </c>
      <c r="V12" s="71">
        <f t="shared" ref="V12:AA12" si="22">P12*V$5</f>
        <v>1.0951997196000001</v>
      </c>
      <c r="W12" s="71">
        <f t="shared" si="22"/>
        <v>3.9923519980000002</v>
      </c>
      <c r="X12" s="71">
        <f t="shared" si="22"/>
        <v>7.0746752159999995E-2</v>
      </c>
      <c r="Y12" s="71">
        <f t="shared" si="22"/>
        <v>0</v>
      </c>
      <c r="Z12" s="71">
        <f t="shared" si="22"/>
        <v>0.19005606927999999</v>
      </c>
      <c r="AA12" s="71">
        <f t="shared" si="22"/>
        <v>2381.9890608000001</v>
      </c>
      <c r="AB12" s="23">
        <v>39</v>
      </c>
      <c r="AC12" s="88">
        <f t="shared" si="10"/>
        <v>4.5456071500000008E-4</v>
      </c>
      <c r="AE12" s="22">
        <f t="shared" si="12"/>
        <v>6.3297728500000001E-4</v>
      </c>
      <c r="AF12" s="23">
        <f t="shared" ref="AF12" si="23">AE12*$W$5</f>
        <v>2.3236596132349998</v>
      </c>
      <c r="AG12" s="23">
        <v>1</v>
      </c>
      <c r="AH12" s="22">
        <f t="shared" si="14"/>
        <v>6.3297728500000001E-4</v>
      </c>
      <c r="AI12" s="23">
        <f t="shared" si="15"/>
        <v>2.0085412984397268</v>
      </c>
      <c r="AJ12" s="23">
        <v>39</v>
      </c>
      <c r="AK12" s="98" t="s">
        <v>192</v>
      </c>
    </row>
    <row r="13" spans="1:37" s="94" customFormat="1" ht="15" customHeight="1" x14ac:dyDescent="0.2">
      <c r="A13" s="94" t="str">
        <f>[1]May2019RAW!A41</f>
        <v>GRRol@40.ais</v>
      </c>
      <c r="B13" s="95">
        <f>[1]May2019RAW!B41</f>
        <v>5.51662E-5</v>
      </c>
      <c r="C13" s="95">
        <f>[1]May2019RAW!C41</f>
        <v>8.2870000000000004E-6</v>
      </c>
      <c r="D13" s="95">
        <f>[1]May2019RAW!D41</f>
        <v>5.0094400000000002E-4</v>
      </c>
      <c r="E13" s="95">
        <f>[1]May2019RAW!E41</f>
        <v>9.2109500000000003E-6</v>
      </c>
      <c r="F13" s="95">
        <f>[1]May2019RAW!F41</f>
        <v>6.2633000000000003E-3</v>
      </c>
      <c r="G13" s="95">
        <f>[1]May2019RAW!G41</f>
        <v>4.4237999999999999E-5</v>
      </c>
      <c r="H13" s="95">
        <f>[1]May2019RAW!H41</f>
        <v>4.7117699999999998E-4</v>
      </c>
      <c r="I13" s="95">
        <f>[1]May2019RAW!I41</f>
        <v>1.5062000000000001E-5</v>
      </c>
      <c r="J13" s="95">
        <f>[1]May2019RAW!J41</f>
        <v>2.8775200000000001E-4</v>
      </c>
      <c r="K13" s="95">
        <f>[1]May2019RAW!K41</f>
        <v>2.6511400000000002E-5</v>
      </c>
      <c r="L13" s="95">
        <f>[1]May2019RAW!L41</f>
        <v>8.6197699999999996E-5</v>
      </c>
      <c r="M13" s="95">
        <f>[1]May2019RAW!M41</f>
        <v>9.3889900000000004E-6</v>
      </c>
      <c r="N13" s="96">
        <v>42.7</v>
      </c>
      <c r="O13" s="95">
        <f t="shared" ref="O13:O27" si="24">N13/50</f>
        <v>0.85400000000000009</v>
      </c>
      <c r="P13" s="95">
        <f>B13*$O13</f>
        <v>4.7111934800000005E-5</v>
      </c>
      <c r="Q13" s="95">
        <f>D13*$O13</f>
        <v>4.2780617600000009E-4</v>
      </c>
      <c r="R13" s="95">
        <f>F13*$O13</f>
        <v>5.3488582000000007E-3</v>
      </c>
      <c r="S13" s="95">
        <f>H13*$O13</f>
        <v>4.0238515800000002E-4</v>
      </c>
      <c r="T13" s="95">
        <f>J13*$O13</f>
        <v>2.4574020800000002E-4</v>
      </c>
      <c r="U13" s="95">
        <f>L13*$O13</f>
        <v>7.361283580000001E-5</v>
      </c>
      <c r="V13" s="97">
        <f>P13*V$5</f>
        <v>0.66682232515920004</v>
      </c>
      <c r="W13" s="97">
        <f>Q13*W$2</f>
        <v>1.4074823190400003</v>
      </c>
      <c r="X13" s="97">
        <f>R13*X$5</f>
        <v>1.8735980502960001</v>
      </c>
      <c r="Y13" s="97">
        <f>S13*Y$5</f>
        <v>1.8781729634808002</v>
      </c>
      <c r="Z13" s="97">
        <f>T13*Z$5</f>
        <v>0.13135305598016001</v>
      </c>
      <c r="AA13" s="97">
        <f>U13*AA$5</f>
        <v>3.4000296599304002E-2</v>
      </c>
      <c r="AB13" s="23">
        <f t="shared" si="9"/>
        <v>40</v>
      </c>
      <c r="AC13" s="88">
        <f t="shared" si="10"/>
        <v>4.5467244666666675E-4</v>
      </c>
      <c r="AD13" s="98"/>
      <c r="AE13" s="22"/>
      <c r="AF13" s="98"/>
      <c r="AG13" s="98">
        <v>1</v>
      </c>
      <c r="AH13" s="22">
        <f t="shared" si="14"/>
        <v>0</v>
      </c>
      <c r="AI13" s="23">
        <f>AH13*$AH$2*$W$2</f>
        <v>0</v>
      </c>
      <c r="AJ13" s="23">
        <f t="shared" si="11"/>
        <v>40</v>
      </c>
      <c r="AK13" s="98" t="s">
        <v>192</v>
      </c>
    </row>
    <row r="14" spans="1:37" s="94" customFormat="1" ht="15" customHeight="1" x14ac:dyDescent="0.2">
      <c r="A14" s="94" t="str">
        <f>[1]May2019RAW!A42</f>
        <v>GRRol@41.ais</v>
      </c>
      <c r="B14" s="95">
        <f>[1]May2019RAW!B42</f>
        <v>5.2451299999999997E-5</v>
      </c>
      <c r="C14" s="95">
        <f>[1]May2019RAW!C42</f>
        <v>6.3394300000000002E-6</v>
      </c>
      <c r="D14" s="95">
        <f>[1]May2019RAW!D42</f>
        <v>5.3183699999999996E-4</v>
      </c>
      <c r="E14" s="95">
        <f>[1]May2019RAW!E42</f>
        <v>1.9606499999999999E-5</v>
      </c>
      <c r="F14" s="95">
        <f>[1]May2019RAW!F42</f>
        <v>6.1869999999999998E-3</v>
      </c>
      <c r="G14" s="95">
        <f>[1]May2019RAW!G42</f>
        <v>4.4598799999999997E-5</v>
      </c>
      <c r="H14" s="95">
        <f>[1]May2019RAW!H42</f>
        <v>4.2681300000000001E-4</v>
      </c>
      <c r="I14" s="95">
        <f>[1]May2019RAW!I42</f>
        <v>9.5820700000000006E-6</v>
      </c>
      <c r="J14" s="95">
        <f>[1]May2019RAW!J42</f>
        <v>3.10792E-4</v>
      </c>
      <c r="K14" s="95">
        <f>[1]May2019RAW!K42</f>
        <v>1.2894199999999999E-5</v>
      </c>
      <c r="L14" s="95">
        <f>[1]May2019RAW!L42</f>
        <v>1.13353E-4</v>
      </c>
      <c r="M14" s="95">
        <f>[1]May2019RAW!M42</f>
        <v>1.0288100000000001E-5</v>
      </c>
      <c r="N14" s="96">
        <v>42.7</v>
      </c>
      <c r="O14" s="95">
        <f t="shared" si="24"/>
        <v>0.85400000000000009</v>
      </c>
      <c r="P14" s="95">
        <f t="shared" ref="P14:P20" si="25">B14*$O14</f>
        <v>4.4793410200000001E-5</v>
      </c>
      <c r="Q14" s="95">
        <f t="shared" ref="Q14:Q20" si="26">D14*$O14</f>
        <v>4.5418879800000002E-4</v>
      </c>
      <c r="R14" s="95">
        <f t="shared" ref="R14:R20" si="27">F14*$O14</f>
        <v>5.2836980000000007E-3</v>
      </c>
      <c r="S14" s="95">
        <f t="shared" ref="S14:S20" si="28">H14*$O14</f>
        <v>3.6449830200000003E-4</v>
      </c>
      <c r="T14" s="95">
        <f t="shared" ref="T14:T20" si="29">J14*$O14</f>
        <v>2.6541636800000003E-4</v>
      </c>
      <c r="U14" s="95">
        <f t="shared" ref="U14:U20" si="30">L14*$O14</f>
        <v>9.6803462000000012E-5</v>
      </c>
      <c r="V14" s="97">
        <f t="shared" ref="V14:W19" si="31">P14*V$5</f>
        <v>0.63400592797080002</v>
      </c>
      <c r="W14" s="97">
        <f>Q14*W$2</f>
        <v>1.49428114542</v>
      </c>
      <c r="X14" s="97">
        <f t="shared" ref="X14:AA19" si="32">R14*X$5</f>
        <v>1.85077373544</v>
      </c>
      <c r="Y14" s="97">
        <f t="shared" si="32"/>
        <v>1.7013322744152002</v>
      </c>
      <c r="Z14" s="97">
        <f t="shared" si="32"/>
        <v>0.14187035702336001</v>
      </c>
      <c r="AA14" s="97">
        <f t="shared" si="32"/>
        <v>4.4711583028560008E-2</v>
      </c>
      <c r="AB14" s="23">
        <f t="shared" si="9"/>
        <v>41</v>
      </c>
      <c r="AC14" s="88">
        <f t="shared" si="10"/>
        <v>4.5478417833333341E-4</v>
      </c>
      <c r="AD14" s="98"/>
      <c r="AE14" s="22"/>
      <c r="AF14" s="98"/>
      <c r="AG14" s="98">
        <v>1</v>
      </c>
      <c r="AH14" s="22">
        <f t="shared" si="14"/>
        <v>0</v>
      </c>
      <c r="AI14" s="23">
        <f>AH14*$AH$2*$W$2</f>
        <v>0</v>
      </c>
      <c r="AJ14" s="23">
        <f t="shared" si="11"/>
        <v>41</v>
      </c>
      <c r="AK14" s="98"/>
    </row>
    <row r="15" spans="1:37" s="136" customFormat="1" ht="15" customHeight="1" x14ac:dyDescent="0.2">
      <c r="A15" s="136" t="str">
        <f>[1]May2019RAW!A43</f>
        <v>GRRol@42.ais</v>
      </c>
      <c r="B15" s="137">
        <f>[1]May2019RAW!B43</f>
        <v>5.4030000000000003E-5</v>
      </c>
      <c r="C15" s="137">
        <f>[1]May2019RAW!C43</f>
        <v>8.0640499999999995E-6</v>
      </c>
      <c r="D15" s="137">
        <f>[1]May2019RAW!D43</f>
        <v>5.6521399999999997E-4</v>
      </c>
      <c r="E15" s="137">
        <f>[1]May2019RAW!E43</f>
        <v>3.5826199999999999E-5</v>
      </c>
      <c r="F15" s="137">
        <f>[1]May2019RAW!F43</f>
        <v>6.4310599999999997E-3</v>
      </c>
      <c r="G15" s="137">
        <f>[1]May2019RAW!G43</f>
        <v>9.0214099999999994E-5</v>
      </c>
      <c r="H15" s="137">
        <f>[1]May2019RAW!H43</f>
        <v>4.5144E-4</v>
      </c>
      <c r="I15" s="137">
        <f>[1]May2019RAW!I43</f>
        <v>2.8503399999999999E-5</v>
      </c>
      <c r="J15" s="137">
        <f>[1]May2019RAW!J43</f>
        <v>3.1656099999999998E-4</v>
      </c>
      <c r="K15" s="137">
        <f>[1]May2019RAW!K43</f>
        <v>1.8691699999999999E-5</v>
      </c>
      <c r="L15" s="137">
        <f>[1]May2019RAW!L43</f>
        <v>1.15154E-4</v>
      </c>
      <c r="M15" s="137">
        <f>[1]May2019RAW!M43</f>
        <v>1.2733400000000001E-5</v>
      </c>
      <c r="N15" s="138">
        <v>42.7</v>
      </c>
      <c r="O15" s="137">
        <f t="shared" si="24"/>
        <v>0.85400000000000009</v>
      </c>
      <c r="P15" s="137">
        <f t="shared" si="25"/>
        <v>4.6141620000000007E-5</v>
      </c>
      <c r="Q15" s="137">
        <f t="shared" si="26"/>
        <v>4.8269275600000002E-4</v>
      </c>
      <c r="R15" s="137">
        <f t="shared" si="27"/>
        <v>5.4921252400000004E-3</v>
      </c>
      <c r="S15" s="137">
        <f t="shared" si="28"/>
        <v>3.8552976000000007E-4</v>
      </c>
      <c r="T15" s="137">
        <f t="shared" si="29"/>
        <v>2.7034309399999999E-4</v>
      </c>
      <c r="U15" s="137">
        <f t="shared" si="30"/>
        <v>9.8341516000000011E-5</v>
      </c>
      <c r="V15" s="139">
        <f t="shared" si="31"/>
        <v>0.65308848948000009</v>
      </c>
      <c r="W15" s="139">
        <f>Q15*W$2</f>
        <v>1.58805916724</v>
      </c>
      <c r="X15" s="139">
        <f t="shared" si="32"/>
        <v>1.9237816290672001</v>
      </c>
      <c r="Y15" s="139">
        <f t="shared" si="32"/>
        <v>1.7994987077760005</v>
      </c>
      <c r="Z15" s="139">
        <f t="shared" si="32"/>
        <v>0.14450379060488</v>
      </c>
      <c r="AA15" s="139">
        <f t="shared" si="32"/>
        <v>4.5421979410080006E-2</v>
      </c>
      <c r="AB15" s="140">
        <f t="shared" si="9"/>
        <v>42</v>
      </c>
      <c r="AC15" s="141">
        <f>AVERAGE(Q13:Q15)</f>
        <v>4.5489591000000008E-4</v>
      </c>
      <c r="AD15" s="139">
        <f>AC15*$W$2</f>
        <v>1.4966075439000002</v>
      </c>
      <c r="AE15" s="22"/>
      <c r="AF15" s="139"/>
      <c r="AG15" s="139">
        <v>1</v>
      </c>
      <c r="AH15" s="22">
        <f t="shared" si="14"/>
        <v>0</v>
      </c>
      <c r="AI15" s="23">
        <f>AH15*$AH$2*$W$2</f>
        <v>0</v>
      </c>
      <c r="AJ15" s="140">
        <f t="shared" si="11"/>
        <v>42</v>
      </c>
      <c r="AK15" s="139"/>
    </row>
    <row r="16" spans="1:37" s="89" customFormat="1" ht="15" customHeight="1" x14ac:dyDescent="0.2">
      <c r="A16" s="89" t="str">
        <f>[1]May2019RAW!A44</f>
        <v>herasil@43.ais</v>
      </c>
      <c r="B16" s="90">
        <f>[1]May2019RAW!B44</f>
        <v>4.0930200000000003E-5</v>
      </c>
      <c r="C16" s="90">
        <f>[1]May2019RAW!C44</f>
        <v>7.7079600000000003E-6</v>
      </c>
      <c r="D16" s="90">
        <f>[1]May2019RAW!D44</f>
        <v>1.8253999999999999E-2</v>
      </c>
      <c r="E16" s="90">
        <f>[1]May2019RAW!E44</f>
        <v>2.0711599999999998E-3</v>
      </c>
      <c r="F16" s="90">
        <f>[1]May2019RAW!F44</f>
        <v>1.4584E-4</v>
      </c>
      <c r="G16" s="90">
        <f>[1]May2019RAW!G44</f>
        <v>6.6447400000000004E-6</v>
      </c>
      <c r="H16" s="90">
        <f>[1]May2019RAW!H44</f>
        <v>2.89901E-6</v>
      </c>
      <c r="I16" s="90">
        <f>[1]May2019RAW!I44</f>
        <v>1.3995600000000001E-6</v>
      </c>
      <c r="J16" s="90">
        <f>[1]May2019RAW!J44</f>
        <v>1.7566000000000001E-4</v>
      </c>
      <c r="K16" s="90">
        <f>[1]May2019RAW!K44</f>
        <v>1.0006199999999999E-5</v>
      </c>
      <c r="L16" s="90">
        <f>[1]May2019RAW!L44</f>
        <v>5.8749900000000001E-4</v>
      </c>
      <c r="M16" s="90">
        <f>[1]May2019RAW!M44</f>
        <v>1.70557E-5</v>
      </c>
      <c r="N16" s="91">
        <v>100</v>
      </c>
      <c r="O16" s="90">
        <f t="shared" si="24"/>
        <v>2</v>
      </c>
      <c r="P16" s="90">
        <f t="shared" si="25"/>
        <v>8.1860400000000007E-5</v>
      </c>
      <c r="Q16" s="90">
        <f t="shared" si="26"/>
        <v>3.6507999999999999E-2</v>
      </c>
      <c r="R16" s="90">
        <f t="shared" si="27"/>
        <v>2.9168E-4</v>
      </c>
      <c r="S16" s="90">
        <f t="shared" si="28"/>
        <v>5.7980199999999999E-6</v>
      </c>
      <c r="T16" s="90">
        <f t="shared" si="29"/>
        <v>3.5132000000000002E-4</v>
      </c>
      <c r="U16" s="90">
        <f t="shared" si="30"/>
        <v>1.174998E-3</v>
      </c>
      <c r="V16" s="92">
        <f t="shared" si="31"/>
        <v>1.1586521016</v>
      </c>
      <c r="W16" s="92">
        <f t="shared" si="31"/>
        <v>134.02086800000001</v>
      </c>
      <c r="X16" s="92">
        <f t="shared" si="32"/>
        <v>0.1021696704</v>
      </c>
      <c r="Y16" s="92">
        <f t="shared" si="32"/>
        <v>2.7062838152000002E-2</v>
      </c>
      <c r="Z16" s="92">
        <f t="shared" si="32"/>
        <v>0.18778756639999999</v>
      </c>
      <c r="AA16" s="92">
        <f t="shared" si="32"/>
        <v>0.54270807623999995</v>
      </c>
      <c r="AB16" s="92">
        <f t="shared" si="9"/>
        <v>43</v>
      </c>
      <c r="AC16" s="100">
        <f>AC$15+(AB16-AB$15)*(AC$18-AC$15)/(AB$18-AB$15)</f>
        <v>4.5185814660000007E-4</v>
      </c>
      <c r="AD16" s="92"/>
      <c r="AE16" s="103">
        <f t="shared" si="12"/>
        <v>3.6056141853399996E-2</v>
      </c>
      <c r="AF16" s="92">
        <f t="shared" ref="AF16" si="33">AE16*$W$5</f>
        <v>132.36209674383139</v>
      </c>
      <c r="AG16" s="92">
        <f>AE16/$AE$16</f>
        <v>1</v>
      </c>
      <c r="AH16" s="22">
        <f t="shared" si="14"/>
        <v>3.6056141853399996E-2</v>
      </c>
      <c r="AI16" s="23">
        <f t="shared" si="15"/>
        <v>114.41208348409374</v>
      </c>
      <c r="AJ16" s="92">
        <f t="shared" si="11"/>
        <v>43</v>
      </c>
      <c r="AK16" s="92"/>
    </row>
    <row r="17" spans="1:37" s="94" customFormat="1" ht="17" customHeight="1" x14ac:dyDescent="0.2">
      <c r="A17" s="94" t="str">
        <f>[1]May2019RAW!A52</f>
        <v>GRRol@51.ais</v>
      </c>
      <c r="B17" s="95">
        <f>[1]May2019RAW!B52</f>
        <v>4.8494200000000001E-5</v>
      </c>
      <c r="C17" s="95">
        <f>[1]May2019RAW!C52</f>
        <v>9.8739799999999993E-6</v>
      </c>
      <c r="D17" s="95">
        <f>[1]May2019RAW!D52</f>
        <v>5.19039E-4</v>
      </c>
      <c r="E17" s="95">
        <f>[1]May2019RAW!E52</f>
        <v>2.7475799999999999E-5</v>
      </c>
      <c r="F17" s="95">
        <f>[1]May2019RAW!F52</f>
        <v>6.4132599999999996E-3</v>
      </c>
      <c r="G17" s="95">
        <f>[1]May2019RAW!G52</f>
        <v>4.1832100000000002E-5</v>
      </c>
      <c r="H17" s="95">
        <f>[1]May2019RAW!H52</f>
        <v>4.47446E-4</v>
      </c>
      <c r="I17" s="95">
        <f>[1]May2019RAW!I52</f>
        <v>7.8783799999999993E-6</v>
      </c>
      <c r="J17" s="95">
        <f>[1]May2019RAW!J52</f>
        <v>2.9520300000000001E-4</v>
      </c>
      <c r="K17" s="95">
        <f>[1]May2019RAW!K52</f>
        <v>3.8496200000000001E-6</v>
      </c>
      <c r="L17" s="95">
        <f>[1]May2019RAW!L52</f>
        <v>7.7619400000000004E-5</v>
      </c>
      <c r="M17" s="95">
        <f>[1]May2019RAW!M52</f>
        <v>9.3434699999999992E-6</v>
      </c>
      <c r="N17" s="96">
        <v>42.7</v>
      </c>
      <c r="O17" s="95">
        <f t="shared" si="24"/>
        <v>0.85400000000000009</v>
      </c>
      <c r="P17" s="95">
        <f t="shared" si="25"/>
        <v>4.1414046800000006E-5</v>
      </c>
      <c r="Q17" s="95">
        <f t="shared" si="26"/>
        <v>4.4325930600000007E-4</v>
      </c>
      <c r="R17" s="95">
        <f t="shared" si="27"/>
        <v>5.47692404E-3</v>
      </c>
      <c r="S17" s="95">
        <f t="shared" si="28"/>
        <v>3.8211888400000002E-4</v>
      </c>
      <c r="T17" s="95">
        <f t="shared" si="29"/>
        <v>2.5210336200000001E-4</v>
      </c>
      <c r="U17" s="95">
        <f t="shared" si="30"/>
        <v>6.628696760000001E-5</v>
      </c>
      <c r="V17" s="97">
        <f t="shared" si="31"/>
        <v>0.58617441840720008</v>
      </c>
      <c r="W17" s="97">
        <f t="shared" ref="W17:W18" si="34">Q17*W$2</f>
        <v>1.4583231167400001</v>
      </c>
      <c r="X17" s="97">
        <f t="shared" si="32"/>
        <v>1.9184569527311999</v>
      </c>
      <c r="Y17" s="97">
        <f t="shared" si="32"/>
        <v>1.7835781029584001</v>
      </c>
      <c r="Z17" s="97">
        <f t="shared" si="32"/>
        <v>0.13475428905624001</v>
      </c>
      <c r="AA17" s="97">
        <f t="shared" si="32"/>
        <v>3.0616624595088005E-2</v>
      </c>
      <c r="AB17" s="23">
        <v>51</v>
      </c>
      <c r="AC17" s="88">
        <f>AC$15+(AB17-AB$15)*(AC$18-AC$15)/(AB$18-AB$15)</f>
        <v>4.2755603940000008E-4</v>
      </c>
      <c r="AD17" s="98"/>
      <c r="AE17" s="22"/>
      <c r="AF17" s="98"/>
      <c r="AG17" s="93">
        <f>AG$16+(AJ17-AJ$16)*(AG$22-AG$16)/(AJ$22-AJ$16)</f>
        <v>0.96580263442500458</v>
      </c>
      <c r="AH17" s="22">
        <f t="shared" si="14"/>
        <v>0</v>
      </c>
      <c r="AI17" s="23">
        <f t="shared" ref="AI17:AI20" si="35">AH17*$AH$2*$W$2</f>
        <v>0</v>
      </c>
      <c r="AJ17" s="23">
        <v>51</v>
      </c>
      <c r="AK17" s="98" t="s">
        <v>193</v>
      </c>
    </row>
    <row r="18" spans="1:37" s="136" customFormat="1" ht="17" customHeight="1" x14ac:dyDescent="0.2">
      <c r="A18" s="136" t="str">
        <f>[1]May2019RAW!A53</f>
        <v>GRRol@52.ais</v>
      </c>
      <c r="B18" s="137">
        <f>[1]May2019RAW!B53</f>
        <v>4.9799000000000002E-5</v>
      </c>
      <c r="C18" s="137">
        <f>[1]May2019RAW!C53</f>
        <v>4.7771700000000002E-6</v>
      </c>
      <c r="D18" s="137">
        <f>[1]May2019RAW!D53</f>
        <v>4.7514900000000001E-4</v>
      </c>
      <c r="E18" s="137">
        <f>[1]May2019RAW!E53</f>
        <v>1.7609999999999999E-5</v>
      </c>
      <c r="F18" s="137">
        <f>[1]May2019RAW!F53</f>
        <v>6.7600000000000004E-3</v>
      </c>
      <c r="G18" s="137">
        <f>[1]May2019RAW!G53</f>
        <v>7.1151399999999998E-5</v>
      </c>
      <c r="H18" s="137">
        <f>[1]May2019RAW!H53</f>
        <v>4.79483E-4</v>
      </c>
      <c r="I18" s="137">
        <f>[1]May2019RAW!I53</f>
        <v>2.2010000000000001E-5</v>
      </c>
      <c r="J18" s="137">
        <f>[1]May2019RAW!J53</f>
        <v>2.8136200000000001E-4</v>
      </c>
      <c r="K18" s="137">
        <f>[1]May2019RAW!K53</f>
        <v>9.5660100000000003E-6</v>
      </c>
      <c r="L18" s="137">
        <f>[1]May2019RAW!L53</f>
        <v>9.9520599999999997E-5</v>
      </c>
      <c r="M18" s="137">
        <f>[1]May2019RAW!M53</f>
        <v>2.3253399999999998E-6</v>
      </c>
      <c r="N18" s="138">
        <v>42.7</v>
      </c>
      <c r="O18" s="137">
        <f t="shared" si="24"/>
        <v>0.85400000000000009</v>
      </c>
      <c r="P18" s="137">
        <f t="shared" si="25"/>
        <v>4.2528346000000003E-5</v>
      </c>
      <c r="Q18" s="137">
        <f t="shared" si="26"/>
        <v>4.0577724600000006E-4</v>
      </c>
      <c r="R18" s="137">
        <f t="shared" si="27"/>
        <v>5.773040000000001E-3</v>
      </c>
      <c r="S18" s="137">
        <f t="shared" si="28"/>
        <v>4.0947848200000004E-4</v>
      </c>
      <c r="T18" s="137">
        <f t="shared" si="29"/>
        <v>2.4028314800000002E-4</v>
      </c>
      <c r="U18" s="137">
        <f t="shared" si="30"/>
        <v>8.499059240000001E-5</v>
      </c>
      <c r="V18" s="139">
        <f t="shared" si="31"/>
        <v>0.601946209284</v>
      </c>
      <c r="W18" s="139">
        <f t="shared" si="34"/>
        <v>1.3350071393400003</v>
      </c>
      <c r="X18" s="139">
        <f t="shared" si="32"/>
        <v>2.0221804512000001</v>
      </c>
      <c r="Y18" s="139">
        <f t="shared" si="32"/>
        <v>1.9112817625832004</v>
      </c>
      <c r="Z18" s="139">
        <f t="shared" si="32"/>
        <v>0.12843614826896002</v>
      </c>
      <c r="AA18" s="139">
        <f t="shared" si="32"/>
        <v>3.9255454817712004E-2</v>
      </c>
      <c r="AB18" s="140">
        <f t="shared" si="9"/>
        <v>52</v>
      </c>
      <c r="AC18" s="141">
        <f>AVERAGE(Q17:Q18)</f>
        <v>4.2451827600000007E-4</v>
      </c>
      <c r="AD18" s="139">
        <f>AC18*$W$2</f>
        <v>1.3966651280400002</v>
      </c>
      <c r="AE18" s="22"/>
      <c r="AF18" s="139"/>
      <c r="AG18" s="93">
        <f>AG$16+(AJ18-AJ$16)*(AG$22-AG$16)/(AJ$22-AJ$16)</f>
        <v>0.9615279637281301</v>
      </c>
      <c r="AH18" s="22">
        <f t="shared" si="14"/>
        <v>0</v>
      </c>
      <c r="AI18" s="23">
        <f t="shared" si="35"/>
        <v>0</v>
      </c>
      <c r="AJ18" s="140">
        <f t="shared" si="11"/>
        <v>52</v>
      </c>
      <c r="AK18" s="139"/>
    </row>
    <row r="19" spans="1:37" ht="15" customHeight="1" x14ac:dyDescent="0.2">
      <c r="A19" s="21" t="str">
        <f>[1]May2019RAW!A54</f>
        <v>suprasil@53.ais</v>
      </c>
      <c r="B19" s="50">
        <f>[1]May2019RAW!B54</f>
        <v>2.5720699999999999E-5</v>
      </c>
      <c r="C19" s="50">
        <f>[1]May2019RAW!C54</f>
        <v>4.90997E-6</v>
      </c>
      <c r="D19" s="50">
        <f>[1]May2019RAW!D54</f>
        <v>5.47147E-4</v>
      </c>
      <c r="E19" s="50">
        <f>[1]May2019RAW!E54</f>
        <v>2.90278E-5</v>
      </c>
      <c r="F19" s="50">
        <f>[1]May2019RAW!F54</f>
        <v>1.33287E-4</v>
      </c>
      <c r="G19" s="50">
        <f>[1]May2019RAW!G54</f>
        <v>6.6202800000000003E-6</v>
      </c>
      <c r="H19" s="50">
        <f>[1]May2019RAW!H54</f>
        <v>1.5778899999999999E-6</v>
      </c>
      <c r="I19" s="50">
        <f>[1]May2019RAW!I54</f>
        <v>6.0763699999999998E-7</v>
      </c>
      <c r="J19" s="50">
        <f>[1]May2019RAW!J54</f>
        <v>1.5868499999999999E-4</v>
      </c>
      <c r="K19" s="50">
        <f>[1]May2019RAW!K54</f>
        <v>9.6047899999999992E-6</v>
      </c>
      <c r="L19" s="50">
        <f>[1]May2019RAW!L54</f>
        <v>2.7638600000000002</v>
      </c>
      <c r="M19" s="50">
        <f>[1]May2019RAW!M54</f>
        <v>1.1684399999999999E-2</v>
      </c>
      <c r="N19" s="52">
        <v>100</v>
      </c>
      <c r="O19" s="50">
        <f t="shared" si="24"/>
        <v>2</v>
      </c>
      <c r="P19" s="50">
        <f t="shared" si="25"/>
        <v>5.1441399999999998E-5</v>
      </c>
      <c r="Q19" s="50">
        <f t="shared" si="26"/>
        <v>1.094294E-3</v>
      </c>
      <c r="R19" s="50">
        <f t="shared" si="27"/>
        <v>2.66574E-4</v>
      </c>
      <c r="S19" s="50">
        <f t="shared" si="28"/>
        <v>3.1557799999999998E-6</v>
      </c>
      <c r="T19" s="50">
        <f t="shared" si="29"/>
        <v>3.1736999999999998E-4</v>
      </c>
      <c r="U19" s="50">
        <f t="shared" si="30"/>
        <v>5.5277200000000004</v>
      </c>
      <c r="V19" s="71">
        <f t="shared" si="31"/>
        <v>0.72810157559999999</v>
      </c>
      <c r="W19" s="71">
        <f t="shared" si="31"/>
        <v>4.017153274</v>
      </c>
      <c r="X19" s="71">
        <f t="shared" si="32"/>
        <v>9.3375540719999997E-2</v>
      </c>
      <c r="Y19" s="71">
        <f t="shared" si="32"/>
        <v>1.4729918728E-2</v>
      </c>
      <c r="Z19" s="71">
        <f t="shared" si="32"/>
        <v>0.16964061239999997</v>
      </c>
      <c r="AA19" s="71">
        <f t="shared" si="32"/>
        <v>2553.1433136000001</v>
      </c>
      <c r="AB19" s="23">
        <f t="shared" si="9"/>
        <v>53</v>
      </c>
      <c r="AC19" s="88">
        <f>AC$18+(AB19-AB$18)*(AC$20-AC$18)/(AB$20-AB$18)</f>
        <v>4.1926372786666675E-4</v>
      </c>
      <c r="AE19" s="22">
        <f t="shared" si="12"/>
        <v>6.750302721333333E-4</v>
      </c>
      <c r="AF19" s="23">
        <f t="shared" ref="AF19" si="36">AE19*$W$5</f>
        <v>2.4780361290014667</v>
      </c>
      <c r="AG19" s="93">
        <f>AG$16+(AJ19-AJ$16)*(AG$22-AG$16)/(AJ$22-AJ$16)</f>
        <v>0.95725329303125573</v>
      </c>
      <c r="AH19" s="22">
        <f t="shared" si="14"/>
        <v>7.0517414465691745E-4</v>
      </c>
      <c r="AI19" s="23">
        <f t="shared" si="15"/>
        <v>2.2376338388435668</v>
      </c>
      <c r="AJ19" s="23">
        <f t="shared" si="11"/>
        <v>53</v>
      </c>
      <c r="AK19" s="23"/>
    </row>
    <row r="20" spans="1:37" s="136" customFormat="1" ht="17" customHeight="1" x14ac:dyDescent="0.2">
      <c r="A20" s="136" t="str">
        <f>[1]May2019RAW!A68</f>
        <v>GRRol@67.ais</v>
      </c>
      <c r="B20" s="137">
        <f>[1]May2019RAW!B68</f>
        <v>3.3665599999999998E-5</v>
      </c>
      <c r="C20" s="137">
        <f>[1]May2019RAW!C68</f>
        <v>3.4668999999999998E-6</v>
      </c>
      <c r="D20" s="137">
        <f>[1]May2019RAW!D68</f>
        <v>4.0480099999999999E-4</v>
      </c>
      <c r="E20" s="137">
        <f>[1]May2019RAW!E68</f>
        <v>3.0732000000000003E-5</v>
      </c>
      <c r="F20" s="137">
        <f>[1]May2019RAW!F68</f>
        <v>6.4543400000000003E-3</v>
      </c>
      <c r="G20" s="137">
        <f>[1]May2019RAW!G68</f>
        <v>8.9863899999999999E-5</v>
      </c>
      <c r="H20" s="137">
        <f>[1]May2019RAW!H68</f>
        <v>4.7342100000000002E-4</v>
      </c>
      <c r="I20" s="137">
        <f>[1]May2019RAW!I68</f>
        <v>2.36984E-5</v>
      </c>
      <c r="J20" s="137">
        <f>[1]May2019RAW!J68</f>
        <v>3.2553299999999997E-4</v>
      </c>
      <c r="K20" s="137">
        <f>[1]May2019RAW!K68</f>
        <v>2.4088400000000001E-5</v>
      </c>
      <c r="L20" s="137">
        <f>[1]May2019RAW!L68</f>
        <v>1.0632E-4</v>
      </c>
      <c r="M20" s="137">
        <f>[1]May2019RAW!M68</f>
        <v>9.5194000000000007E-6</v>
      </c>
      <c r="N20" s="138">
        <v>42.7</v>
      </c>
      <c r="O20" s="137">
        <f t="shared" si="24"/>
        <v>0.85400000000000009</v>
      </c>
      <c r="P20" s="137">
        <f t="shared" si="25"/>
        <v>2.8750422400000002E-5</v>
      </c>
      <c r="Q20" s="137">
        <f t="shared" si="26"/>
        <v>3.45700054E-4</v>
      </c>
      <c r="R20" s="137">
        <f t="shared" si="27"/>
        <v>5.512006360000001E-3</v>
      </c>
      <c r="S20" s="137">
        <f t="shared" si="28"/>
        <v>4.0430153400000007E-4</v>
      </c>
      <c r="T20" s="137">
        <f t="shared" si="29"/>
        <v>2.7800518199999998E-4</v>
      </c>
      <c r="U20" s="137">
        <f t="shared" si="30"/>
        <v>9.0797280000000011E-5</v>
      </c>
      <c r="V20" s="139">
        <f t="shared" ref="V20:W25" si="37">P20*V$5</f>
        <v>0.4069334786496</v>
      </c>
      <c r="W20" s="139">
        <f t="shared" ref="W20" si="38">Q20*W$2</f>
        <v>1.1373531776600001</v>
      </c>
      <c r="X20" s="139">
        <f t="shared" ref="X20:AA25" si="39">R20*X$5</f>
        <v>1.9307455877808002</v>
      </c>
      <c r="Y20" s="139">
        <f t="shared" si="39"/>
        <v>1.8871178400984006</v>
      </c>
      <c r="Z20" s="139">
        <f t="shared" si="39"/>
        <v>0.14859932988263999</v>
      </c>
      <c r="AA20" s="139">
        <f t="shared" si="39"/>
        <v>4.1937447686400002E-2</v>
      </c>
      <c r="AB20" s="140">
        <v>67</v>
      </c>
      <c r="AC20" s="141">
        <f>Q20</f>
        <v>3.45700054E-4</v>
      </c>
      <c r="AD20" s="139">
        <f>AC20*$W$2</f>
        <v>1.1373531776600001</v>
      </c>
      <c r="AE20" s="22"/>
      <c r="AF20" s="139"/>
      <c r="AG20" s="93">
        <f>AG$16+(AJ20-AJ$16)*(AG$22-AG$16)/(AJ$22-AJ$16)</f>
        <v>0.89740790327501363</v>
      </c>
      <c r="AH20" s="22">
        <f t="shared" si="14"/>
        <v>0</v>
      </c>
      <c r="AI20" s="23">
        <f t="shared" si="35"/>
        <v>0</v>
      </c>
      <c r="AJ20" s="140">
        <v>67</v>
      </c>
      <c r="AK20" s="139"/>
    </row>
    <row r="21" spans="1:37" ht="15" customHeight="1" x14ac:dyDescent="0.2">
      <c r="A21" s="21" t="str">
        <f>[1]May2019RAW!A69</f>
        <v>519-4-1@68.ais</v>
      </c>
      <c r="B21" s="50">
        <f>[1]May2019RAW!B69</f>
        <v>9.7349700000000008E-3</v>
      </c>
      <c r="C21" s="50">
        <f>[1]May2019RAW!C69</f>
        <v>5.0195599999999998E-5</v>
      </c>
      <c r="D21" s="50">
        <f>[1]May2019RAW!D69</f>
        <v>0.53129000000000004</v>
      </c>
      <c r="E21" s="50">
        <f>[1]May2019RAW!E69</f>
        <v>2.5560800000000001E-3</v>
      </c>
      <c r="F21" s="50">
        <f>[1]May2019RAW!F69</f>
        <v>0.30075000000000002</v>
      </c>
      <c r="G21" s="50">
        <f>[1]May2019RAW!G69</f>
        <v>6.2304400000000001E-4</v>
      </c>
      <c r="H21" s="50">
        <f>[1]May2019RAW!H69</f>
        <v>6.30825E-2</v>
      </c>
      <c r="I21" s="50">
        <f>[1]May2019RAW!I69</f>
        <v>2.79158E-4</v>
      </c>
      <c r="J21" s="50">
        <f>[1]May2019RAW!J69</f>
        <v>1.54616</v>
      </c>
      <c r="K21" s="50">
        <f>[1]May2019RAW!K69</f>
        <v>1.07581E-2</v>
      </c>
      <c r="L21" s="50">
        <f>[1]May2019RAW!L69</f>
        <v>8.2281699999999999E-2</v>
      </c>
      <c r="M21" s="50">
        <f>[1]May2019RAW!M69</f>
        <v>8.9924999999999998E-4</v>
      </c>
      <c r="N21" s="52">
        <v>48.7</v>
      </c>
      <c r="O21" s="50">
        <f t="shared" si="24"/>
        <v>0.97400000000000009</v>
      </c>
      <c r="P21" s="50">
        <f>B21*$O21</f>
        <v>9.481860780000002E-3</v>
      </c>
      <c r="Q21" s="50">
        <f>D21*$O21</f>
        <v>0.51747646000000014</v>
      </c>
      <c r="R21" s="50">
        <f>F21*$O21</f>
        <v>0.29293050000000004</v>
      </c>
      <c r="S21" s="50">
        <f>H21*$O21</f>
        <v>6.1442355000000004E-2</v>
      </c>
      <c r="T21" s="50">
        <f>J21*$O21</f>
        <v>1.50595984</v>
      </c>
      <c r="U21" s="50">
        <f>L21*$O21</f>
        <v>8.0142375800000012E-2</v>
      </c>
      <c r="V21" s="71">
        <f t="shared" si="37"/>
        <v>134.20625748012003</v>
      </c>
      <c r="W21" s="71">
        <f t="shared" si="37"/>
        <v>1899.6560846600005</v>
      </c>
      <c r="X21" s="71">
        <f t="shared" si="39"/>
        <v>102.60769554000001</v>
      </c>
      <c r="Y21" s="71">
        <f t="shared" si="39"/>
        <v>286.78833619800002</v>
      </c>
      <c r="Z21" s="71">
        <f t="shared" si="39"/>
        <v>804.9656536768</v>
      </c>
      <c r="AA21" s="71">
        <f t="shared" si="39"/>
        <v>37.016160534504003</v>
      </c>
      <c r="AB21" s="23">
        <f t="shared" si="9"/>
        <v>68</v>
      </c>
      <c r="AC21" s="88">
        <f>AC$20+(AB21-AB$20)*(AC$25-AC$20)/(AB$25-AB$20)</f>
        <v>3.540448296E-4</v>
      </c>
      <c r="AE21" s="22">
        <f t="shared" si="12"/>
        <v>0.51712241517040014</v>
      </c>
      <c r="AF21" s="23">
        <f t="shared" ref="AF21:AF24" si="40">AE21*$W$5</f>
        <v>1898.356386090539</v>
      </c>
      <c r="AG21" s="93">
        <f>AG$16+(AJ21-AJ$16)*(AG$22-AG$16)/(AJ$22-AJ$16)</f>
        <v>0.89313323257813926</v>
      </c>
      <c r="AH21" s="22">
        <f t="shared" si="14"/>
        <v>0.57899806692632239</v>
      </c>
      <c r="AI21" s="23">
        <f t="shared" si="15"/>
        <v>1837.2563387298919</v>
      </c>
      <c r="AJ21" s="23">
        <f t="shared" si="11"/>
        <v>68</v>
      </c>
      <c r="AK21" s="23"/>
    </row>
    <row r="22" spans="1:37" s="89" customFormat="1" ht="15" customHeight="1" x14ac:dyDescent="0.2">
      <c r="A22" s="89" t="str">
        <f>[1]May2019RAW!A70</f>
        <v>herasil@69.ais</v>
      </c>
      <c r="B22" s="90">
        <f>[1]May2019RAW!B70</f>
        <v>3.7061699999999998E-5</v>
      </c>
      <c r="C22" s="90">
        <f>[1]May2019RAW!C70</f>
        <v>2.97847E-6</v>
      </c>
      <c r="D22" s="90">
        <f>[1]May2019RAW!D70</f>
        <v>1.6205600000000001E-2</v>
      </c>
      <c r="E22" s="90">
        <f>[1]May2019RAW!E70</f>
        <v>2.24434E-4</v>
      </c>
      <c r="F22" s="90">
        <f>[1]May2019RAW!F70</f>
        <v>1.7095200000000001E-4</v>
      </c>
      <c r="G22" s="90">
        <f>[1]May2019RAW!G70</f>
        <v>5.5594100000000004E-6</v>
      </c>
      <c r="H22" s="90">
        <f>[1]May2019RAW!H70</f>
        <v>2.9572700000000001E-6</v>
      </c>
      <c r="I22" s="90">
        <f>[1]May2019RAW!I70</f>
        <v>1.2288199999999999E-6</v>
      </c>
      <c r="J22" s="90">
        <f>[1]May2019RAW!J70</f>
        <v>1.8086E-4</v>
      </c>
      <c r="K22" s="90">
        <f>[1]May2019RAW!K70</f>
        <v>1.48351E-5</v>
      </c>
      <c r="L22" s="90">
        <f>[1]May2019RAW!L70</f>
        <v>5.5262900000000001E-4</v>
      </c>
      <c r="M22" s="90">
        <f>[1]May2019RAW!M70</f>
        <v>1.8538200000000002E-5</v>
      </c>
      <c r="N22" s="91">
        <v>100</v>
      </c>
      <c r="O22" s="90">
        <f t="shared" si="24"/>
        <v>2</v>
      </c>
      <c r="P22" s="90">
        <f t="shared" ref="P22:P28" si="41">B22*$O22</f>
        <v>7.4123399999999996E-5</v>
      </c>
      <c r="Q22" s="90">
        <f t="shared" ref="Q22:Q28" si="42">D22*$O22</f>
        <v>3.2411200000000001E-2</v>
      </c>
      <c r="R22" s="90">
        <f t="shared" ref="R22:R28" si="43">F22*$O22</f>
        <v>3.4190400000000003E-4</v>
      </c>
      <c r="S22" s="90">
        <f t="shared" ref="S22:S28" si="44">H22*$O22</f>
        <v>5.9145400000000001E-6</v>
      </c>
      <c r="T22" s="90">
        <f t="shared" ref="T22:T28" si="45">J22*$O22</f>
        <v>3.6172E-4</v>
      </c>
      <c r="U22" s="90">
        <f t="shared" ref="U22:U28" si="46">L22*$O22</f>
        <v>1.105258E-3</v>
      </c>
      <c r="V22" s="92">
        <f t="shared" si="37"/>
        <v>1.0491426036</v>
      </c>
      <c r="W22" s="92">
        <f t="shared" si="37"/>
        <v>118.9815152</v>
      </c>
      <c r="X22" s="92">
        <f t="shared" si="39"/>
        <v>0.11976213312</v>
      </c>
      <c r="Y22" s="92">
        <f t="shared" si="39"/>
        <v>2.7606706904000002E-2</v>
      </c>
      <c r="Z22" s="92">
        <f t="shared" si="39"/>
        <v>0.1933465744</v>
      </c>
      <c r="AA22" s="92">
        <f t="shared" si="39"/>
        <v>0.51049656503999996</v>
      </c>
      <c r="AB22" s="92">
        <f t="shared" si="9"/>
        <v>69</v>
      </c>
      <c r="AC22" s="100">
        <f t="shared" ref="AC22:AC24" si="47">AC$20+(AB22-AB$20)*(AC$25-AC$20)/(AB$25-AB$20)</f>
        <v>3.6238960519999999E-4</v>
      </c>
      <c r="AD22" s="92"/>
      <c r="AE22" s="103">
        <f t="shared" si="12"/>
        <v>3.2048810394800002E-2</v>
      </c>
      <c r="AF22" s="92">
        <f t="shared" si="40"/>
        <v>117.6511829593108</v>
      </c>
      <c r="AG22" s="92">
        <f>AE22/$AE$16</f>
        <v>0.88885856188126477</v>
      </c>
      <c r="AH22" s="22">
        <f t="shared" si="14"/>
        <v>3.6056141853399996E-2</v>
      </c>
      <c r="AI22" s="23">
        <f t="shared" si="15"/>
        <v>114.41208348409374</v>
      </c>
      <c r="AJ22" s="92">
        <f t="shared" si="11"/>
        <v>69</v>
      </c>
      <c r="AK22" s="92"/>
    </row>
    <row r="23" spans="1:37" s="89" customFormat="1" ht="15" customHeight="1" x14ac:dyDescent="0.2">
      <c r="A23" s="89" t="str">
        <f>[1]May2019RAW!A71</f>
        <v>herasil@70.ais</v>
      </c>
      <c r="B23" s="90">
        <f>[1]May2019RAW!B71</f>
        <v>2.5575399999999999E-5</v>
      </c>
      <c r="C23" s="90">
        <f>[1]May2019RAW!C71</f>
        <v>2.87164E-6</v>
      </c>
      <c r="D23" s="90">
        <f>[1]May2019RAW!D71</f>
        <v>1.63395E-2</v>
      </c>
      <c r="E23" s="90">
        <f>[1]May2019RAW!E71</f>
        <v>3.15698E-4</v>
      </c>
      <c r="F23" s="90">
        <f>[1]May2019RAW!F71</f>
        <v>1.6344100000000001E-4</v>
      </c>
      <c r="G23" s="90">
        <f>[1]May2019RAW!G71</f>
        <v>1.0715300000000001E-5</v>
      </c>
      <c r="H23" s="90">
        <f>[1]May2019RAW!H71</f>
        <v>3.4078300000000002E-6</v>
      </c>
      <c r="I23" s="90">
        <f>[1]May2019RAW!I71</f>
        <v>1.60179E-6</v>
      </c>
      <c r="J23" s="90">
        <f>[1]May2019RAW!J71</f>
        <v>1.81726E-4</v>
      </c>
      <c r="K23" s="90">
        <f>[1]May2019RAW!K71</f>
        <v>8.9601999999999994E-6</v>
      </c>
      <c r="L23" s="90">
        <f>[1]May2019RAW!L71</f>
        <v>5.4007299999999996E-4</v>
      </c>
      <c r="M23" s="90">
        <f>[1]May2019RAW!M71</f>
        <v>2.3408E-5</v>
      </c>
      <c r="N23" s="91">
        <v>100</v>
      </c>
      <c r="O23" s="90">
        <f t="shared" si="24"/>
        <v>2</v>
      </c>
      <c r="P23" s="90">
        <f t="shared" si="41"/>
        <v>5.1150799999999998E-5</v>
      </c>
      <c r="Q23" s="90">
        <f t="shared" si="42"/>
        <v>3.2679E-2</v>
      </c>
      <c r="R23" s="90">
        <f t="shared" si="43"/>
        <v>3.2688200000000002E-4</v>
      </c>
      <c r="S23" s="90">
        <f t="shared" si="44"/>
        <v>6.8156600000000004E-6</v>
      </c>
      <c r="T23" s="90">
        <f t="shared" si="45"/>
        <v>3.63452E-4</v>
      </c>
      <c r="U23" s="90">
        <f t="shared" si="46"/>
        <v>1.0801459999999999E-3</v>
      </c>
      <c r="V23" s="92">
        <f t="shared" si="37"/>
        <v>0.72398842320000001</v>
      </c>
      <c r="W23" s="92">
        <f t="shared" si="37"/>
        <v>119.964609</v>
      </c>
      <c r="X23" s="92">
        <f t="shared" si="39"/>
        <v>0.11450022695999999</v>
      </c>
      <c r="Y23" s="92">
        <f t="shared" si="39"/>
        <v>3.1812774616000003E-2</v>
      </c>
      <c r="Z23" s="92">
        <f t="shared" si="39"/>
        <v>0.19427236304000001</v>
      </c>
      <c r="AA23" s="92">
        <f t="shared" si="39"/>
        <v>0.49889783447999997</v>
      </c>
      <c r="AB23" s="92">
        <f t="shared" si="9"/>
        <v>70</v>
      </c>
      <c r="AC23" s="100">
        <f t="shared" si="47"/>
        <v>3.7073438080000004E-4</v>
      </c>
      <c r="AD23" s="92"/>
      <c r="AE23" s="103">
        <f t="shared" si="12"/>
        <v>3.23082656192E-2</v>
      </c>
      <c r="AF23" s="92">
        <f t="shared" si="40"/>
        <v>118.6036430880832</v>
      </c>
      <c r="AG23" s="92">
        <f>AE23/$AE$16</f>
        <v>0.89605442952164938</v>
      </c>
      <c r="AH23" s="22">
        <f t="shared" si="14"/>
        <v>3.6056141853399996E-2</v>
      </c>
      <c r="AI23" s="23">
        <f t="shared" si="15"/>
        <v>114.41208348409374</v>
      </c>
      <c r="AJ23" s="92">
        <f t="shared" si="11"/>
        <v>70</v>
      </c>
      <c r="AK23" s="92"/>
    </row>
    <row r="24" spans="1:37" ht="15" customHeight="1" x14ac:dyDescent="0.2">
      <c r="A24" s="21" t="str">
        <f>[1]May2019RAW!A72</f>
        <v>suprasil@71.ais</v>
      </c>
      <c r="B24" s="50">
        <f>[1]May2019RAW!B72</f>
        <v>1.6221600000000001E-5</v>
      </c>
      <c r="C24" s="50">
        <f>[1]May2019RAW!C72</f>
        <v>3.6187900000000001E-6</v>
      </c>
      <c r="D24" s="50">
        <f>[1]May2019RAW!D72</f>
        <v>5.0284500000000003E-4</v>
      </c>
      <c r="E24" s="50">
        <f>[1]May2019RAW!E72</f>
        <v>1.8609000000000001E-5</v>
      </c>
      <c r="F24" s="50">
        <f>[1]May2019RAW!F72</f>
        <v>1.04045E-4</v>
      </c>
      <c r="G24" s="50">
        <f>[1]May2019RAW!G72</f>
        <v>1.5423599999999999E-5</v>
      </c>
      <c r="H24" s="50">
        <f>[1]May2019RAW!H72</f>
        <v>1.0194900000000001E-6</v>
      </c>
      <c r="I24" s="50">
        <f>[1]May2019RAW!I72</f>
        <v>6.7995300000000003E-7</v>
      </c>
      <c r="J24" s="50">
        <f>[1]May2019RAW!J72</f>
        <v>1.77737E-4</v>
      </c>
      <c r="K24" s="50">
        <f>[1]May2019RAW!K72</f>
        <v>3.5429E-6</v>
      </c>
      <c r="L24" s="50">
        <f>[1]May2019RAW!L72</f>
        <v>2.8079999999999998</v>
      </c>
      <c r="M24" s="50">
        <f>[1]May2019RAW!M72</f>
        <v>9.4028299999999992E-3</v>
      </c>
      <c r="N24" s="52">
        <v>100</v>
      </c>
      <c r="O24" s="50">
        <f t="shared" si="24"/>
        <v>2</v>
      </c>
      <c r="P24" s="50">
        <f t="shared" si="41"/>
        <v>3.2443200000000001E-5</v>
      </c>
      <c r="Q24" s="50">
        <f t="shared" si="42"/>
        <v>1.0056900000000001E-3</v>
      </c>
      <c r="R24" s="50">
        <f t="shared" si="43"/>
        <v>2.0808999999999999E-4</v>
      </c>
      <c r="S24" s="50">
        <f t="shared" si="44"/>
        <v>2.0389800000000002E-6</v>
      </c>
      <c r="T24" s="50">
        <f t="shared" si="45"/>
        <v>3.5547399999999999E-4</v>
      </c>
      <c r="U24" s="50">
        <f t="shared" si="46"/>
        <v>5.6159999999999997</v>
      </c>
      <c r="V24" s="71">
        <f t="shared" si="37"/>
        <v>0.45920105280000001</v>
      </c>
      <c r="W24" s="71">
        <f t="shared" si="37"/>
        <v>3.6918879900000001</v>
      </c>
      <c r="X24" s="71">
        <f t="shared" si="39"/>
        <v>7.2889765199999998E-2</v>
      </c>
      <c r="Y24" s="71">
        <f t="shared" si="39"/>
        <v>9.517143048000002E-3</v>
      </c>
      <c r="Z24" s="71">
        <f t="shared" si="39"/>
        <v>0.19000796247999999</v>
      </c>
      <c r="AA24" s="71">
        <f t="shared" si="39"/>
        <v>2593.9180799999999</v>
      </c>
      <c r="AB24" s="23">
        <f t="shared" si="9"/>
        <v>71</v>
      </c>
      <c r="AC24" s="88">
        <f t="shared" si="47"/>
        <v>3.7907915640000004E-4</v>
      </c>
      <c r="AE24" s="22">
        <f t="shared" si="12"/>
        <v>6.2661084360000007E-4</v>
      </c>
      <c r="AF24" s="23">
        <f t="shared" si="40"/>
        <v>2.3002884068556004</v>
      </c>
      <c r="AG24" s="93">
        <f t="shared" ref="AG24:AG30" si="48">AG$23+(AJ24-AJ$23)*(AG$31-AG$23)/(AJ$31-AJ$23)</f>
        <v>0.8956249714385599</v>
      </c>
      <c r="AH24" s="22">
        <f t="shared" si="14"/>
        <v>6.9963529778935567E-4</v>
      </c>
      <c r="AI24" s="23">
        <f t="shared" si="15"/>
        <v>2.2200581644191182</v>
      </c>
      <c r="AJ24" s="23">
        <f t="shared" si="11"/>
        <v>71</v>
      </c>
      <c r="AK24" s="23"/>
    </row>
    <row r="25" spans="1:37" s="136" customFormat="1" ht="17" customHeight="1" x14ac:dyDescent="0.2">
      <c r="A25" s="136" t="str">
        <f>[1]May2019RAW!A73</f>
        <v>GRRol@72.ais</v>
      </c>
      <c r="B25" s="137">
        <f>[1]May2019RAW!B73</f>
        <v>3.4756199999999998E-5</v>
      </c>
      <c r="C25" s="137">
        <f>[1]May2019RAW!C73</f>
        <v>9.0419500000000007E-6</v>
      </c>
      <c r="D25" s="137">
        <f>[1]May2019RAW!D73</f>
        <v>4.5365800000000001E-4</v>
      </c>
      <c r="E25" s="137">
        <f>[1]May2019RAW!E73</f>
        <v>2.3816200000000001E-5</v>
      </c>
      <c r="F25" s="137">
        <f>[1]May2019RAW!F73</f>
        <v>6.3867400000000001E-3</v>
      </c>
      <c r="G25" s="137">
        <f>[1]May2019RAW!G73</f>
        <v>1.19966E-4</v>
      </c>
      <c r="H25" s="137">
        <f>[1]May2019RAW!H73</f>
        <v>4.2727500000000002E-4</v>
      </c>
      <c r="I25" s="137">
        <f>[1]May2019RAW!I73</f>
        <v>1.6687199999999998E-5</v>
      </c>
      <c r="J25" s="137">
        <f>[1]May2019RAW!J73</f>
        <v>3.1308699999999998E-4</v>
      </c>
      <c r="K25" s="137">
        <f>[1]May2019RAW!K73</f>
        <v>2.1363199999999999E-5</v>
      </c>
      <c r="L25" s="137">
        <f>[1]May2019RAW!L73</f>
        <v>1.08934E-4</v>
      </c>
      <c r="M25" s="137">
        <f>[1]May2019RAW!M73</f>
        <v>9.59308E-6</v>
      </c>
      <c r="N25" s="138">
        <v>42.7</v>
      </c>
      <c r="O25" s="137">
        <f t="shared" si="24"/>
        <v>0.85400000000000009</v>
      </c>
      <c r="P25" s="137">
        <f t="shared" si="41"/>
        <v>2.9681794800000001E-5</v>
      </c>
      <c r="Q25" s="137">
        <f t="shared" si="42"/>
        <v>3.8742393200000004E-4</v>
      </c>
      <c r="R25" s="137">
        <f t="shared" si="43"/>
        <v>5.4542759600000011E-3</v>
      </c>
      <c r="S25" s="137">
        <f t="shared" si="44"/>
        <v>3.6489285000000003E-4</v>
      </c>
      <c r="T25" s="137">
        <f t="shared" si="45"/>
        <v>2.67376298E-4</v>
      </c>
      <c r="U25" s="137">
        <f t="shared" si="46"/>
        <v>9.3029636000000013E-5</v>
      </c>
      <c r="V25" s="139">
        <f t="shared" si="37"/>
        <v>0.42011612359920003</v>
      </c>
      <c r="W25" s="139">
        <f t="shared" ref="W25" si="49">Q25*W$2</f>
        <v>1.2746247362800001</v>
      </c>
      <c r="X25" s="139">
        <f t="shared" si="39"/>
        <v>1.9105237832688002</v>
      </c>
      <c r="Y25" s="139">
        <f t="shared" si="39"/>
        <v>1.7031738666600003</v>
      </c>
      <c r="Z25" s="139">
        <f t="shared" si="39"/>
        <v>0.14291797880696</v>
      </c>
      <c r="AA25" s="139">
        <f t="shared" si="39"/>
        <v>4.2968528275680005E-2</v>
      </c>
      <c r="AB25" s="140">
        <f t="shared" si="9"/>
        <v>72</v>
      </c>
      <c r="AC25" s="141">
        <f>Q25</f>
        <v>3.8742393200000004E-4</v>
      </c>
      <c r="AD25" s="139">
        <f>AC25*$W$2</f>
        <v>1.2746247362800001</v>
      </c>
      <c r="AE25" s="22"/>
      <c r="AF25" s="139"/>
      <c r="AG25" s="93">
        <f t="shared" si="48"/>
        <v>0.89519551335547043</v>
      </c>
      <c r="AH25" s="22">
        <f t="shared" si="14"/>
        <v>0</v>
      </c>
      <c r="AI25" s="23">
        <f t="shared" ref="AI25:AI27" si="50">AH25*$AH$2*$W$2</f>
        <v>0</v>
      </c>
      <c r="AJ25" s="140">
        <f t="shared" si="11"/>
        <v>72</v>
      </c>
      <c r="AK25" s="139"/>
    </row>
    <row r="26" spans="1:37" s="94" customFormat="1" ht="17" customHeight="1" x14ac:dyDescent="0.2">
      <c r="A26" s="94" t="str">
        <f>[1]May2019RAW!A103</f>
        <v>GRRol@102.ais</v>
      </c>
      <c r="B26" s="95">
        <f>[1]May2019RAW!B103</f>
        <v>3.81908E-5</v>
      </c>
      <c r="C26" s="95">
        <f>[1]May2019RAW!C103</f>
        <v>1.5763099999999999E-6</v>
      </c>
      <c r="D26" s="95">
        <f>[1]May2019RAW!D103</f>
        <v>5.1920600000000003E-4</v>
      </c>
      <c r="E26" s="95">
        <f>[1]May2019RAW!E103</f>
        <v>2.2152899999999999E-5</v>
      </c>
      <c r="F26" s="95">
        <f>[1]May2019RAW!F103</f>
        <v>6.4536799999999998E-3</v>
      </c>
      <c r="G26" s="95">
        <f>[1]May2019RAW!G103</f>
        <v>7.8986799999999994E-5</v>
      </c>
      <c r="H26" s="95">
        <f>[1]May2019RAW!H103</f>
        <v>4.0633299999999999E-4</v>
      </c>
      <c r="I26" s="95">
        <f>[1]May2019RAW!I103</f>
        <v>6.1793100000000001E-6</v>
      </c>
      <c r="J26" s="95">
        <f>[1]May2019RAW!J103</f>
        <v>2.6588799999999999E-4</v>
      </c>
      <c r="K26" s="95">
        <f>[1]May2019RAW!K103</f>
        <v>1.13547E-5</v>
      </c>
      <c r="L26" s="95">
        <f>[1]May2019RAW!L103</f>
        <v>7.5570900000000005E-5</v>
      </c>
      <c r="M26" s="95">
        <f>[1]May2019RAW!M103</f>
        <v>1.0265799999999999E-5</v>
      </c>
      <c r="N26" s="96">
        <v>42.7</v>
      </c>
      <c r="O26" s="95">
        <f t="shared" si="24"/>
        <v>0.85400000000000009</v>
      </c>
      <c r="P26" s="95">
        <f t="shared" si="41"/>
        <v>3.2614943200000006E-5</v>
      </c>
      <c r="Q26" s="95">
        <f t="shared" si="42"/>
        <v>4.4340192400000005E-4</v>
      </c>
      <c r="R26" s="95">
        <f t="shared" si="43"/>
        <v>5.5114427200000007E-3</v>
      </c>
      <c r="S26" s="95">
        <f t="shared" si="44"/>
        <v>3.4700838200000004E-4</v>
      </c>
      <c r="T26" s="95">
        <f t="shared" si="45"/>
        <v>2.27068352E-4</v>
      </c>
      <c r="U26" s="95">
        <f t="shared" si="46"/>
        <v>6.4537548600000018E-5</v>
      </c>
      <c r="V26" s="97">
        <f t="shared" ref="V26:W28" si="51">P26*V$5</f>
        <v>0.46163190605280008</v>
      </c>
      <c r="W26" s="97">
        <f t="shared" ref="W26:W27" si="52">Q26*W$2</f>
        <v>1.4587923299600001</v>
      </c>
      <c r="X26" s="97">
        <f t="shared" ref="X26:AA30" si="53">R26*X$5</f>
        <v>1.9305481559616</v>
      </c>
      <c r="Y26" s="97">
        <f t="shared" si="53"/>
        <v>1.6196963238232003</v>
      </c>
      <c r="Z26" s="97">
        <f t="shared" si="53"/>
        <v>0.12137257551104</v>
      </c>
      <c r="AA26" s="97">
        <f t="shared" si="53"/>
        <v>2.9808602947368007E-2</v>
      </c>
      <c r="AB26" s="23">
        <v>102</v>
      </c>
      <c r="AC26" s="88">
        <f>AC$25+(AB26-AB$25)*(AC$27-AC$25)/(AB$27-AB$25)</f>
        <v>3.9483389716129033E-4</v>
      </c>
      <c r="AD26" s="98"/>
      <c r="AE26" s="22"/>
      <c r="AF26" s="98"/>
      <c r="AG26" s="93">
        <f t="shared" si="48"/>
        <v>0.88231177086278567</v>
      </c>
      <c r="AH26" s="22">
        <f t="shared" ref="AH26:AH57" si="54">AE26*(1/AG26)</f>
        <v>0</v>
      </c>
      <c r="AI26" s="23">
        <f t="shared" si="50"/>
        <v>0</v>
      </c>
      <c r="AJ26" s="23">
        <v>102</v>
      </c>
      <c r="AK26" s="98" t="s">
        <v>194</v>
      </c>
    </row>
    <row r="27" spans="1:37" s="136" customFormat="1" ht="17" customHeight="1" x14ac:dyDescent="0.2">
      <c r="A27" s="136" t="str">
        <f>[1]May2019RAW!A104</f>
        <v>GRRol@103.ais</v>
      </c>
      <c r="B27" s="137">
        <f>[1]May2019RAW!B104</f>
        <v>3.3932700000000001E-5</v>
      </c>
      <c r="C27" s="137">
        <f>[1]May2019RAW!C104</f>
        <v>5.09646E-6</v>
      </c>
      <c r="D27" s="137">
        <f>[1]May2019RAW!D104</f>
        <v>4.0604200000000001E-4</v>
      </c>
      <c r="E27" s="137">
        <f>[1]May2019RAW!E104</f>
        <v>1.13872E-4</v>
      </c>
      <c r="F27" s="137">
        <f>[1]May2019RAW!F104</f>
        <v>6.1466400000000001E-3</v>
      </c>
      <c r="G27" s="137">
        <f>[1]May2019RAW!G104</f>
        <v>4.4616100000000001E-5</v>
      </c>
      <c r="H27" s="137">
        <f>[1]May2019RAW!H104</f>
        <v>4.27759E-4</v>
      </c>
      <c r="I27" s="137">
        <f>[1]May2019RAW!I104</f>
        <v>3.1621500000000002E-5</v>
      </c>
      <c r="J27" s="137">
        <f>[1]May2019RAW!J104</f>
        <v>2.6891699999999997E-4</v>
      </c>
      <c r="K27" s="137">
        <f>[1]May2019RAW!K104</f>
        <v>2.16341E-5</v>
      </c>
      <c r="L27" s="137">
        <f>[1]May2019RAW!L104</f>
        <v>7.3718000000000001E-5</v>
      </c>
      <c r="M27" s="137">
        <f>[1]May2019RAW!M104</f>
        <v>3.70934E-6</v>
      </c>
      <c r="N27" s="138">
        <v>42.7</v>
      </c>
      <c r="O27" s="137">
        <f t="shared" si="24"/>
        <v>0.85400000000000009</v>
      </c>
      <c r="P27" s="137">
        <f t="shared" si="41"/>
        <v>2.8978525800000005E-5</v>
      </c>
      <c r="Q27" s="137">
        <f t="shared" si="42"/>
        <v>3.4675986800000003E-4</v>
      </c>
      <c r="R27" s="137">
        <f t="shared" si="43"/>
        <v>5.2492305600000009E-3</v>
      </c>
      <c r="S27" s="137">
        <f t="shared" si="44"/>
        <v>3.6530618600000004E-4</v>
      </c>
      <c r="T27" s="137">
        <f t="shared" si="45"/>
        <v>2.2965511800000001E-4</v>
      </c>
      <c r="U27" s="137">
        <f t="shared" si="46"/>
        <v>6.2955172000000014E-5</v>
      </c>
      <c r="V27" s="139">
        <f t="shared" si="51"/>
        <v>0.41016205417320006</v>
      </c>
      <c r="W27" s="139">
        <f t="shared" si="52"/>
        <v>1.1408399657200001</v>
      </c>
      <c r="X27" s="139">
        <f t="shared" si="53"/>
        <v>1.8387004805568001</v>
      </c>
      <c r="Y27" s="139">
        <f t="shared" si="53"/>
        <v>1.7051031537736003</v>
      </c>
      <c r="Z27" s="139">
        <f t="shared" si="53"/>
        <v>0.12275525367336</v>
      </c>
      <c r="AA27" s="139">
        <f t="shared" si="53"/>
        <v>2.9077734843360004E-2</v>
      </c>
      <c r="AB27" s="140">
        <f t="shared" ref="AB27:AB56" si="55">AB26+1</f>
        <v>103</v>
      </c>
      <c r="AC27" s="141">
        <f>AVERAGE(Q26:Q27)</f>
        <v>3.9508089600000002E-4</v>
      </c>
      <c r="AD27" s="139">
        <f>AC27*$W$2</f>
        <v>1.2998161478400001</v>
      </c>
      <c r="AE27" s="22"/>
      <c r="AF27" s="139"/>
      <c r="AG27" s="93">
        <f t="shared" si="48"/>
        <v>0.8818823127796962</v>
      </c>
      <c r="AH27" s="22">
        <f t="shared" si="54"/>
        <v>0</v>
      </c>
      <c r="AI27" s="23">
        <f t="shared" si="50"/>
        <v>0</v>
      </c>
      <c r="AJ27" s="140">
        <f t="shared" ref="AJ27:AJ56" si="56">AJ26+1</f>
        <v>103</v>
      </c>
      <c r="AK27" s="139"/>
    </row>
    <row r="28" spans="1:37" ht="15" customHeight="1" x14ac:dyDescent="0.2">
      <c r="A28" s="21" t="str">
        <f>[1]May2019RAW!A105</f>
        <v>suprasil@103.ais</v>
      </c>
      <c r="B28" s="50">
        <f>[1]May2019RAW!B105</f>
        <v>8.7668500000000006E-6</v>
      </c>
      <c r="C28" s="50">
        <f>[1]May2019RAW!C105</f>
        <v>3.6455000000000001E-6</v>
      </c>
      <c r="D28" s="50">
        <f>[1]May2019RAW!D105</f>
        <v>5.4180799999999996E-4</v>
      </c>
      <c r="E28" s="50">
        <f>[1]May2019RAW!E105</f>
        <v>2.2139800000000001E-5</v>
      </c>
      <c r="F28" s="50">
        <f>[1]May2019RAW!F105</f>
        <v>8.20273E-5</v>
      </c>
      <c r="G28" s="50">
        <f>[1]May2019RAW!G105</f>
        <v>4.9288199999999998E-6</v>
      </c>
      <c r="H28" s="50">
        <f>[1]May2019RAW!H105</f>
        <v>1.0560600000000001E-6</v>
      </c>
      <c r="I28" s="50">
        <f>[1]May2019RAW!I105</f>
        <v>1.2194299999999999E-6</v>
      </c>
      <c r="J28" s="50">
        <f>[1]May2019RAW!J105</f>
        <v>1.4642100000000001E-4</v>
      </c>
      <c r="K28" s="50">
        <f>[1]May2019RAW!K105</f>
        <v>7.9529300000000001E-6</v>
      </c>
      <c r="L28" s="50">
        <f>[1]May2019RAW!L105</f>
        <v>2.6697500000000001</v>
      </c>
      <c r="M28" s="50">
        <f>[1]May2019RAW!M105</f>
        <v>3.6025699999999998E-3</v>
      </c>
      <c r="N28" s="52">
        <v>100</v>
      </c>
      <c r="O28" s="50">
        <f t="shared" ref="O28:O60" si="57">N28/50</f>
        <v>2</v>
      </c>
      <c r="P28" s="50">
        <f t="shared" si="41"/>
        <v>1.7533700000000001E-5</v>
      </c>
      <c r="Q28" s="50">
        <f t="shared" si="42"/>
        <v>1.0836159999999999E-3</v>
      </c>
      <c r="R28" s="50">
        <f t="shared" si="43"/>
        <v>1.640546E-4</v>
      </c>
      <c r="S28" s="50">
        <f t="shared" si="44"/>
        <v>2.1121200000000002E-6</v>
      </c>
      <c r="T28" s="50">
        <f t="shared" si="45"/>
        <v>2.9284200000000003E-4</v>
      </c>
      <c r="U28" s="50">
        <f t="shared" si="46"/>
        <v>5.3395000000000001</v>
      </c>
      <c r="V28" s="71">
        <f t="shared" si="51"/>
        <v>0.24817198980000002</v>
      </c>
      <c r="W28" s="71">
        <f t="shared" si="51"/>
        <v>3.9779543359999998</v>
      </c>
      <c r="X28" s="71">
        <f t="shared" si="53"/>
        <v>5.7465045287999998E-2</v>
      </c>
      <c r="Y28" s="71">
        <f t="shared" si="53"/>
        <v>9.8585313120000025E-3</v>
      </c>
      <c r="Z28" s="71">
        <f t="shared" si="53"/>
        <v>0.15652990584000001</v>
      </c>
      <c r="AA28" s="71">
        <f t="shared" si="53"/>
        <v>2466.2082599999999</v>
      </c>
      <c r="AB28" s="23">
        <f t="shared" si="55"/>
        <v>104</v>
      </c>
      <c r="AC28" s="88">
        <f>AC$27+(AB28-AB$27)*(AC$32-AC$27)/(AB$32-AB$27)</f>
        <v>3.9777683166666671E-4</v>
      </c>
      <c r="AE28" s="22">
        <f t="shared" ref="AE28:AE57" si="58">Q28-AC28</f>
        <v>6.8583916833333321E-4</v>
      </c>
      <c r="AF28" s="23">
        <f t="shared" ref="AF28:AF31" si="59">AE28*$W$5</f>
        <v>2.5177155869516663</v>
      </c>
      <c r="AG28" s="93">
        <f t="shared" si="48"/>
        <v>0.88145285469660661</v>
      </c>
      <c r="AH28" s="22">
        <f t="shared" si="54"/>
        <v>7.7807810670645224E-4</v>
      </c>
      <c r="AI28" s="23">
        <f t="shared" ref="AI28:AI60" si="60">AH28*$AH$2*$W$5</f>
        <v>2.4689701317349826</v>
      </c>
      <c r="AJ28" s="23">
        <f t="shared" si="56"/>
        <v>104</v>
      </c>
      <c r="AK28" s="23"/>
    </row>
    <row r="29" spans="1:37" ht="15" customHeight="1" x14ac:dyDescent="0.2">
      <c r="A29" s="21" t="str">
        <f>[1]May2019RAW!A106</f>
        <v>519-4-1a@104.ais</v>
      </c>
      <c r="B29" s="50">
        <f>[1]May2019RAW!B106</f>
        <v>9.5927400000000006E-3</v>
      </c>
      <c r="C29" s="50">
        <f>[1]May2019RAW!C106</f>
        <v>8.3643100000000006E-5</v>
      </c>
      <c r="D29" s="50">
        <f>[1]May2019RAW!D106</f>
        <v>0.54951000000000005</v>
      </c>
      <c r="E29" s="50">
        <f>[1]May2019RAW!E106</f>
        <v>4.1758799999999999E-3</v>
      </c>
      <c r="F29" s="50">
        <f>[1]May2019RAW!F106</f>
        <v>0.31073000000000001</v>
      </c>
      <c r="G29" s="50">
        <f>[1]May2019RAW!G106</f>
        <v>1.42625E-3</v>
      </c>
      <c r="H29" s="50">
        <f>[1]May2019RAW!H106</f>
        <v>6.3926800000000006E-2</v>
      </c>
      <c r="I29" s="50">
        <f>[1]May2019RAW!I106</f>
        <v>1.51034E-4</v>
      </c>
      <c r="J29" s="50">
        <f>[1]May2019RAW!J106</f>
        <v>1.62046</v>
      </c>
      <c r="K29" s="50">
        <f>[1]May2019RAW!K106</f>
        <v>4.6290000000000003E-3</v>
      </c>
      <c r="L29" s="50">
        <f>[1]May2019RAW!L106</f>
        <v>8.9559899999999998E-2</v>
      </c>
      <c r="M29" s="50">
        <f>[1]May2019RAW!M106</f>
        <v>1.7179000000000001E-4</v>
      </c>
      <c r="N29" s="52">
        <v>48.7</v>
      </c>
      <c r="O29" s="50">
        <f t="shared" si="57"/>
        <v>0.97400000000000009</v>
      </c>
      <c r="P29" s="50">
        <f>B29*$O29</f>
        <v>9.3433287600000019E-3</v>
      </c>
      <c r="Q29" s="50">
        <f>D29*$O29</f>
        <v>0.53522274000000014</v>
      </c>
      <c r="R29" s="50">
        <f>F29*$O29</f>
        <v>0.30265102000000005</v>
      </c>
      <c r="S29" s="50">
        <f>H29*$O29</f>
        <v>6.2264703200000014E-2</v>
      </c>
      <c r="T29" s="50">
        <f>J29*$O29</f>
        <v>1.5783280400000002</v>
      </c>
      <c r="U29" s="50">
        <f>L29*$O29</f>
        <v>8.7231342600000011E-2</v>
      </c>
      <c r="V29" s="71">
        <f t="shared" ref="V29:AA32" si="61">P29*V$5</f>
        <v>132.24547526904001</v>
      </c>
      <c r="W29" s="71">
        <f t="shared" si="61"/>
        <v>1964.8026785400004</v>
      </c>
      <c r="X29" s="71">
        <f t="shared" si="53"/>
        <v>106.0125992856</v>
      </c>
      <c r="Y29" s="71">
        <f t="shared" si="53"/>
        <v>290.6267286563201</v>
      </c>
      <c r="Z29" s="71">
        <f t="shared" si="53"/>
        <v>843.64790394080001</v>
      </c>
      <c r="AA29" s="71">
        <f t="shared" si="53"/>
        <v>40.290412520088005</v>
      </c>
      <c r="AB29" s="23">
        <f t="shared" si="55"/>
        <v>105</v>
      </c>
      <c r="AC29" s="88">
        <f>AC$27+(AB29-AB$27)*(AC$32-AC$27)/(AB$32-AB$27)</f>
        <v>4.0047276733333335E-4</v>
      </c>
      <c r="AE29" s="22">
        <f t="shared" si="58"/>
        <v>0.53482226723266679</v>
      </c>
      <c r="AF29" s="23">
        <f t="shared" si="59"/>
        <v>1963.3325430111197</v>
      </c>
      <c r="AG29" s="93">
        <f t="shared" si="48"/>
        <v>0.88102339661351714</v>
      </c>
      <c r="AH29" s="22">
        <f t="shared" si="54"/>
        <v>0.60704661112113456</v>
      </c>
      <c r="AI29" s="23">
        <f t="shared" si="60"/>
        <v>1926.2589944514036</v>
      </c>
      <c r="AJ29" s="23">
        <f t="shared" si="56"/>
        <v>105</v>
      </c>
      <c r="AK29" s="23" t="s">
        <v>195</v>
      </c>
    </row>
    <row r="30" spans="1:37" ht="15" customHeight="1" x14ac:dyDescent="0.2">
      <c r="A30" s="21" t="str">
        <f>[1]May2019RAW!A107</f>
        <v>519-4-1a@105.ais</v>
      </c>
      <c r="B30" s="50">
        <f>[1]May2019RAW!B107</f>
        <v>9.5565700000000003E-3</v>
      </c>
      <c r="C30" s="50">
        <f>[1]May2019RAW!C107</f>
        <v>7.1117000000000004E-5</v>
      </c>
      <c r="D30" s="50">
        <f>[1]May2019RAW!D107</f>
        <v>0.53857999999999995</v>
      </c>
      <c r="E30" s="50">
        <f>[1]May2019RAW!E107</f>
        <v>2.7243200000000001E-3</v>
      </c>
      <c r="F30" s="50">
        <f>[1]May2019RAW!F107</f>
        <v>0.30476999999999999</v>
      </c>
      <c r="G30" s="50">
        <f>[1]May2019RAW!G107</f>
        <v>7.6505400000000004E-4</v>
      </c>
      <c r="H30" s="50">
        <f>[1]May2019RAW!H107</f>
        <v>6.3467700000000002E-2</v>
      </c>
      <c r="I30" s="50">
        <f>[1]May2019RAW!I107</f>
        <v>2.7794199999999999E-4</v>
      </c>
      <c r="J30" s="50">
        <f>[1]May2019RAW!J107</f>
        <v>1.6011299999999999</v>
      </c>
      <c r="K30" s="50">
        <f>[1]May2019RAW!K107</f>
        <v>6.9666199999999998E-3</v>
      </c>
      <c r="L30" s="50">
        <f>[1]May2019RAW!L107</f>
        <v>8.8869900000000002E-2</v>
      </c>
      <c r="M30" s="50">
        <f>[1]May2019RAW!M107</f>
        <v>4.5056700000000002E-4</v>
      </c>
      <c r="N30" s="52">
        <v>48.7</v>
      </c>
      <c r="O30" s="50">
        <f t="shared" si="57"/>
        <v>0.97400000000000009</v>
      </c>
      <c r="P30" s="50">
        <f>B30*$O30</f>
        <v>9.3080991800000012E-3</v>
      </c>
      <c r="Q30" s="50">
        <f>D30*$O30</f>
        <v>0.52457692</v>
      </c>
      <c r="R30" s="50">
        <f>F30*$O30</f>
        <v>0.29684598000000001</v>
      </c>
      <c r="S30" s="50">
        <f>H30*$O30</f>
        <v>6.1817539800000008E-2</v>
      </c>
      <c r="T30" s="50">
        <f>J30*$O30</f>
        <v>1.5595006200000001</v>
      </c>
      <c r="U30" s="50">
        <f>L30*$O30</f>
        <v>8.6559282600000009E-2</v>
      </c>
      <c r="V30" s="71">
        <f t="shared" si="61"/>
        <v>131.74683579372001</v>
      </c>
      <c r="W30" s="71">
        <f t="shared" si="61"/>
        <v>1925.72187332</v>
      </c>
      <c r="X30" s="71">
        <f t="shared" si="53"/>
        <v>103.9792098744</v>
      </c>
      <c r="Y30" s="71">
        <f t="shared" si="53"/>
        <v>288.53954877048005</v>
      </c>
      <c r="Z30" s="71">
        <f t="shared" si="53"/>
        <v>833.58427140240008</v>
      </c>
      <c r="AA30" s="71">
        <f t="shared" si="53"/>
        <v>39.980001447288004</v>
      </c>
      <c r="AB30" s="23">
        <f t="shared" si="55"/>
        <v>106</v>
      </c>
      <c r="AC30" s="88">
        <f>AC$27+(AB30-AB$27)*(AC$32-AC$27)/(AB$32-AB$27)</f>
        <v>4.0316870300000004E-4</v>
      </c>
      <c r="AE30" s="22">
        <f t="shared" si="58"/>
        <v>0.52417375129700006</v>
      </c>
      <c r="AF30" s="23">
        <f t="shared" si="59"/>
        <v>1924.2418410112873</v>
      </c>
      <c r="AG30" s="93">
        <f t="shared" si="48"/>
        <v>0.88059393853042767</v>
      </c>
      <c r="AH30" s="22">
        <f t="shared" si="54"/>
        <v>0.59525023777901909</v>
      </c>
      <c r="AI30" s="23">
        <f t="shared" si="60"/>
        <v>1888.8271567047261</v>
      </c>
      <c r="AJ30" s="23">
        <f t="shared" si="56"/>
        <v>106</v>
      </c>
      <c r="AK30" s="23"/>
    </row>
    <row r="31" spans="1:37" s="89" customFormat="1" ht="15" customHeight="1" x14ac:dyDescent="0.2">
      <c r="A31" s="89" t="str">
        <f>[1]May2019RAW!A108</f>
        <v>herasil@106.ais</v>
      </c>
      <c r="B31" s="90">
        <f>[1]May2019RAW!B108</f>
        <v>1.5143000000000001E-5</v>
      </c>
      <c r="C31" s="90">
        <f>[1]May2019RAW!C108</f>
        <v>2.3984300000000002E-6</v>
      </c>
      <c r="D31" s="90">
        <f>[1]May2019RAW!D108</f>
        <v>1.6070600000000001E-2</v>
      </c>
      <c r="E31" s="90">
        <f>[1]May2019RAW!E108</f>
        <v>1.35625E-4</v>
      </c>
      <c r="F31" s="90">
        <f>[1]May2019RAW!F108</f>
        <v>1.3261600000000001E-4</v>
      </c>
      <c r="G31" s="90">
        <f>[1]May2019RAW!G108</f>
        <v>1.0156999999999999E-5</v>
      </c>
      <c r="H31" s="90">
        <f>[1]May2019RAW!H108</f>
        <v>5.3946799999999997E-6</v>
      </c>
      <c r="I31" s="90">
        <f>[1]May2019RAW!I108</f>
        <v>1.1026400000000001E-6</v>
      </c>
      <c r="J31" s="90">
        <f>[1]May2019RAW!J108</f>
        <v>1.5263899999999999E-4</v>
      </c>
      <c r="K31" s="90">
        <f>[1]May2019RAW!K108</f>
        <v>1.0325E-5</v>
      </c>
      <c r="L31" s="90">
        <f>[1]May2019RAW!L108</f>
        <v>4.7992100000000002E-4</v>
      </c>
      <c r="M31" s="90">
        <f>[1]May2019RAW!M108</f>
        <v>2.6503500000000001E-5</v>
      </c>
      <c r="N31" s="91">
        <v>100</v>
      </c>
      <c r="O31" s="90">
        <f t="shared" si="57"/>
        <v>2</v>
      </c>
      <c r="P31" s="90">
        <f t="shared" ref="P31:P33" si="62">B31*$O31</f>
        <v>3.0286000000000001E-5</v>
      </c>
      <c r="Q31" s="90">
        <f t="shared" ref="Q31:Q33" si="63">D31*$O31</f>
        <v>3.2141200000000002E-2</v>
      </c>
      <c r="R31" s="90">
        <f t="shared" ref="R31:R33" si="64">F31*$O31</f>
        <v>2.6523200000000001E-4</v>
      </c>
      <c r="S31" s="90">
        <f t="shared" ref="S31:S33" si="65">H31*$O31</f>
        <v>1.0789359999999999E-5</v>
      </c>
      <c r="T31" s="90">
        <f t="shared" ref="T31:T33" si="66">J31*$O31</f>
        <v>3.0527799999999997E-4</v>
      </c>
      <c r="U31" s="90">
        <f t="shared" ref="U31:U33" si="67">L31*$O31</f>
        <v>9.5984200000000003E-4</v>
      </c>
      <c r="V31" s="92">
        <f t="shared" si="61"/>
        <v>0.42866804400000003</v>
      </c>
      <c r="W31" s="92">
        <f t="shared" si="61"/>
        <v>117.99034520000001</v>
      </c>
      <c r="X31" s="92">
        <f t="shared" si="61"/>
        <v>9.2905464960000003E-2</v>
      </c>
      <c r="Y31" s="92">
        <f t="shared" si="61"/>
        <v>5.0360416736000002E-2</v>
      </c>
      <c r="Z31" s="92">
        <f t="shared" si="61"/>
        <v>0.16317719655999999</v>
      </c>
      <c r="AA31" s="92">
        <f t="shared" si="61"/>
        <v>0.44333182296000001</v>
      </c>
      <c r="AB31" s="92">
        <f t="shared" si="55"/>
        <v>107</v>
      </c>
      <c r="AC31" s="100">
        <f>AC$27+(AB31-AB$27)*(AC$32-AC$27)/(AB$32-AB$27)</f>
        <v>4.0586463866666667E-4</v>
      </c>
      <c r="AD31" s="92"/>
      <c r="AE31" s="103">
        <f t="shared" si="58"/>
        <v>3.1735335361333335E-2</v>
      </c>
      <c r="AF31" s="92">
        <f t="shared" si="59"/>
        <v>116.50041611145467</v>
      </c>
      <c r="AG31" s="92">
        <f>AE31/$AE$16</f>
        <v>0.88016448044733819</v>
      </c>
      <c r="AH31" s="22">
        <f t="shared" si="54"/>
        <v>3.6056141853399996E-2</v>
      </c>
      <c r="AI31" s="23">
        <f t="shared" si="60"/>
        <v>114.41208348409374</v>
      </c>
      <c r="AJ31" s="92">
        <f t="shared" si="56"/>
        <v>107</v>
      </c>
      <c r="AK31" s="92"/>
    </row>
    <row r="32" spans="1:37" s="136" customFormat="1" ht="17" customHeight="1" x14ac:dyDescent="0.2">
      <c r="A32" s="136" t="str">
        <f>[1]May2019RAW!A123</f>
        <v>GRRol@121.ais</v>
      </c>
      <c r="B32" s="137">
        <f>[1]May2019RAW!B123</f>
        <v>4.01562E-5</v>
      </c>
      <c r="C32" s="137">
        <f>[1]May2019RAW!C123</f>
        <v>7.09832E-6</v>
      </c>
      <c r="D32" s="137">
        <f>[1]May2019RAW!D123</f>
        <v>5.1944700000000003E-4</v>
      </c>
      <c r="E32" s="137">
        <f>[1]May2019RAW!E123</f>
        <v>3.6859400000000002E-5</v>
      </c>
      <c r="F32" s="137">
        <f>[1]May2019RAW!F123</f>
        <v>6.5996300000000004E-3</v>
      </c>
      <c r="G32" s="137">
        <f>[1]May2019RAW!G123</f>
        <v>5.3430000000000002E-5</v>
      </c>
      <c r="H32" s="137">
        <f>[1]May2019RAW!H123</f>
        <v>3.8724499999999998E-4</v>
      </c>
      <c r="I32" s="137">
        <f>[1]May2019RAW!I123</f>
        <v>1.11681E-4</v>
      </c>
      <c r="J32" s="137">
        <f>[1]May2019RAW!J123</f>
        <v>2.66956E-4</v>
      </c>
      <c r="K32" s="137">
        <f>[1]May2019RAW!K123</f>
        <v>1.5663800000000001E-5</v>
      </c>
      <c r="L32" s="137">
        <f>[1]May2019RAW!L123</f>
        <v>8.8735300000000004E-5</v>
      </c>
      <c r="M32" s="137">
        <f>[1]May2019RAW!M123</f>
        <v>1.2405800000000001E-5</v>
      </c>
      <c r="N32" s="138">
        <v>42.7</v>
      </c>
      <c r="O32" s="137">
        <f t="shared" si="57"/>
        <v>0.85400000000000009</v>
      </c>
      <c r="P32" s="137">
        <f t="shared" si="62"/>
        <v>3.4293394800000002E-5</v>
      </c>
      <c r="Q32" s="137">
        <f t="shared" si="63"/>
        <v>4.4360773800000008E-4</v>
      </c>
      <c r="R32" s="137">
        <f t="shared" si="64"/>
        <v>5.6360840200000012E-3</v>
      </c>
      <c r="S32" s="137">
        <f t="shared" si="65"/>
        <v>3.3070723000000002E-4</v>
      </c>
      <c r="T32" s="137">
        <f t="shared" si="66"/>
        <v>2.2798042400000001E-4</v>
      </c>
      <c r="U32" s="137">
        <f t="shared" si="67"/>
        <v>7.5779946200000005E-5</v>
      </c>
      <c r="V32" s="139">
        <f t="shared" si="61"/>
        <v>0.48538870999920003</v>
      </c>
      <c r="W32" s="139">
        <f t="shared" ref="W32" si="68">Q32*W$2</f>
        <v>1.4594694580200003</v>
      </c>
      <c r="X32" s="139">
        <f t="shared" si="61"/>
        <v>1.9742075105256003</v>
      </c>
      <c r="Y32" s="139">
        <f t="shared" si="61"/>
        <v>1.5436090667480002</v>
      </c>
      <c r="Z32" s="139">
        <f t="shared" si="61"/>
        <v>0.12186009623648</v>
      </c>
      <c r="AA32" s="139">
        <f t="shared" si="61"/>
        <v>3.5001241550856002E-2</v>
      </c>
      <c r="AB32" s="140">
        <v>121</v>
      </c>
      <c r="AC32" s="141">
        <f>Q32</f>
        <v>4.4360773800000008E-4</v>
      </c>
      <c r="AD32" s="139">
        <f>AC32*$W$2</f>
        <v>1.4594694580200003</v>
      </c>
      <c r="AE32" s="22"/>
      <c r="AF32" s="98"/>
      <c r="AG32" s="93">
        <f>AG$31+(AJ32-AJ$31)*(AG$35-AG$31)/(AJ$35-AJ$31)</f>
        <v>0.91689928403341503</v>
      </c>
      <c r="AH32" s="22">
        <f t="shared" si="54"/>
        <v>0</v>
      </c>
      <c r="AI32" s="23">
        <f>AH32*$AH$2*$W$2</f>
        <v>0</v>
      </c>
      <c r="AJ32" s="140">
        <v>121</v>
      </c>
      <c r="AK32" s="139"/>
    </row>
    <row r="33" spans="1:37" ht="15" customHeight="1" x14ac:dyDescent="0.2">
      <c r="A33" s="21" t="str">
        <f>[1]May2019RAW!A124</f>
        <v>suprasil@122.ais</v>
      </c>
      <c r="B33" s="50">
        <f>[1]May2019RAW!B124</f>
        <v>1.29039E-5</v>
      </c>
      <c r="C33" s="50">
        <f>[1]May2019RAW!C124</f>
        <v>4.75312E-6</v>
      </c>
      <c r="D33" s="50">
        <f>[1]May2019RAW!D124</f>
        <v>4.9157300000000003E-4</v>
      </c>
      <c r="E33" s="50">
        <f>[1]May2019RAW!E124</f>
        <v>1.0910199999999999E-5</v>
      </c>
      <c r="F33" s="50">
        <f>[1]May2019RAW!F124</f>
        <v>1.20392E-4</v>
      </c>
      <c r="G33" s="50">
        <f>[1]May2019RAW!G124</f>
        <v>1.2135300000000001E-5</v>
      </c>
      <c r="H33" s="50">
        <f>[1]May2019RAW!H124</f>
        <v>1.6932200000000001E-6</v>
      </c>
      <c r="I33" s="50">
        <f>[1]May2019RAW!I124</f>
        <v>1.9551600000000001E-6</v>
      </c>
      <c r="J33" s="50">
        <f>[1]May2019RAW!J124</f>
        <v>1.7669499999999999E-4</v>
      </c>
      <c r="K33" s="50">
        <f>[1]May2019RAW!K124</f>
        <v>1.6563899999999999E-5</v>
      </c>
      <c r="L33" s="50">
        <f>[1]May2019RAW!L124</f>
        <v>2.7937400000000001</v>
      </c>
      <c r="M33" s="50">
        <f>[1]May2019RAW!M124</f>
        <v>1.4631099999999999E-2</v>
      </c>
      <c r="N33" s="52">
        <v>100</v>
      </c>
      <c r="O33" s="50">
        <f t="shared" si="57"/>
        <v>2</v>
      </c>
      <c r="P33" s="50">
        <f t="shared" si="62"/>
        <v>2.58078E-5</v>
      </c>
      <c r="Q33" s="50">
        <f t="shared" si="63"/>
        <v>9.8314600000000006E-4</v>
      </c>
      <c r="R33" s="50">
        <f t="shared" si="64"/>
        <v>2.4078399999999999E-4</v>
      </c>
      <c r="S33" s="50">
        <f t="shared" si="65"/>
        <v>3.3864400000000001E-6</v>
      </c>
      <c r="T33" s="50">
        <f t="shared" si="66"/>
        <v>3.5338999999999998E-4</v>
      </c>
      <c r="U33" s="50">
        <f t="shared" si="67"/>
        <v>5.5874800000000002</v>
      </c>
      <c r="V33" s="71">
        <f t="shared" ref="V33:AA48" si="69">P33*V$5</f>
        <v>0.36528360120000003</v>
      </c>
      <c r="W33" s="71">
        <f t="shared" si="69"/>
        <v>3.6091289660000001</v>
      </c>
      <c r="X33" s="71">
        <f t="shared" si="69"/>
        <v>8.4341819519999986E-2</v>
      </c>
      <c r="Y33" s="71">
        <f t="shared" si="69"/>
        <v>1.5806547344000003E-2</v>
      </c>
      <c r="Z33" s="71">
        <f t="shared" si="69"/>
        <v>0.18889402279999998</v>
      </c>
      <c r="AA33" s="71">
        <f t="shared" si="69"/>
        <v>2580.7452624000002</v>
      </c>
      <c r="AB33" s="23">
        <f t="shared" si="55"/>
        <v>122</v>
      </c>
      <c r="AC33" s="88">
        <f>AC$32+(AB33-AB$32)*(AC$48-AC$32)/(AB$48-AB$32)</f>
        <v>4.3924670693750009E-4</v>
      </c>
      <c r="AE33" s="22">
        <f t="shared" si="58"/>
        <v>5.4389929306249997E-4</v>
      </c>
      <c r="AF33" s="23">
        <f t="shared" ref="AF33:AF36" si="70">AE33*$W$5</f>
        <v>1.9966543048324374</v>
      </c>
      <c r="AG33" s="93">
        <f>AG$31+(AJ33-AJ$31)*(AG$35-AG$31)/(AJ$35-AJ$31)</f>
        <v>0.91952319857527764</v>
      </c>
      <c r="AH33" s="22">
        <f t="shared" si="54"/>
        <v>5.9150143672854062E-4</v>
      </c>
      <c r="AI33" s="23">
        <f t="shared" si="60"/>
        <v>1.8769315928228085</v>
      </c>
      <c r="AJ33" s="23">
        <f t="shared" si="56"/>
        <v>122</v>
      </c>
      <c r="AK33" s="23"/>
    </row>
    <row r="34" spans="1:37" ht="15" customHeight="1" x14ac:dyDescent="0.2">
      <c r="A34" s="21" t="str">
        <f>[1]May2019RAW!A125</f>
        <v>519-4-1a@123.ais</v>
      </c>
      <c r="B34" s="50">
        <f>[1]May2019RAW!B125</f>
        <v>8.61753E-3</v>
      </c>
      <c r="C34" s="50">
        <f>[1]May2019RAW!C125</f>
        <v>1.0697899999999999E-3</v>
      </c>
      <c r="D34" s="50">
        <f>[1]May2019RAW!D125</f>
        <v>0.51627999999999996</v>
      </c>
      <c r="E34" s="50">
        <f>[1]May2019RAW!E125</f>
        <v>3.0469099999999999E-3</v>
      </c>
      <c r="F34" s="50">
        <f>[1]May2019RAW!F125</f>
        <v>0.28186</v>
      </c>
      <c r="G34" s="50">
        <f>[1]May2019RAW!G125</f>
        <v>2.0317E-3</v>
      </c>
      <c r="H34" s="50">
        <f>[1]May2019RAW!H125</f>
        <v>6.0755299999999998E-2</v>
      </c>
      <c r="I34" s="50">
        <f>[1]May2019RAW!I125</f>
        <v>3.93846E-4</v>
      </c>
      <c r="J34" s="50">
        <f>[1]May2019RAW!J125</f>
        <v>1.44411</v>
      </c>
      <c r="K34" s="50">
        <f>[1]May2019RAW!K125</f>
        <v>1.51193E-2</v>
      </c>
      <c r="L34" s="50">
        <f>[1]May2019RAW!L125</f>
        <v>7.37038E-2</v>
      </c>
      <c r="M34" s="50">
        <f>[1]May2019RAW!M125</f>
        <v>1.14101E-3</v>
      </c>
      <c r="N34" s="52">
        <v>48.7</v>
      </c>
      <c r="O34" s="50">
        <f t="shared" si="57"/>
        <v>0.97400000000000009</v>
      </c>
      <c r="P34" s="50">
        <f>B34*$O34</f>
        <v>8.3934742200000006E-3</v>
      </c>
      <c r="Q34" s="50">
        <f>D34*$O34</f>
        <v>0.50285672000000003</v>
      </c>
      <c r="R34" s="50">
        <f>F34*$O34</f>
        <v>0.27453164000000002</v>
      </c>
      <c r="S34" s="50">
        <f>H34*$O34</f>
        <v>5.9175662200000007E-2</v>
      </c>
      <c r="T34" s="50">
        <f>J34*$O34</f>
        <v>1.40656314</v>
      </c>
      <c r="U34" s="50">
        <f>L34*$O34</f>
        <v>7.1787501200000006E-2</v>
      </c>
      <c r="V34" s="71">
        <f t="shared" si="69"/>
        <v>118.80123410988001</v>
      </c>
      <c r="W34" s="71">
        <f t="shared" si="69"/>
        <v>1845.9870191200002</v>
      </c>
      <c r="X34" s="71">
        <f t="shared" si="69"/>
        <v>96.162942859200001</v>
      </c>
      <c r="Y34" s="71">
        <f t="shared" si="69"/>
        <v>276.20832088472002</v>
      </c>
      <c r="Z34" s="71">
        <f t="shared" si="69"/>
        <v>751.83612959280003</v>
      </c>
      <c r="AA34" s="71">
        <f t="shared" si="69"/>
        <v>33.157211054256003</v>
      </c>
      <c r="AB34" s="23">
        <f t="shared" si="55"/>
        <v>123</v>
      </c>
      <c r="AC34" s="88">
        <f>AC$32+(AB34-AB$32)*(AC$48-AC$32)/(AB$48-AB$32)</f>
        <v>4.348856758750001E-4</v>
      </c>
      <c r="AE34" s="22">
        <f t="shared" si="58"/>
        <v>0.50242183432412502</v>
      </c>
      <c r="AF34" s="23">
        <f t="shared" si="70"/>
        <v>1844.390553803863</v>
      </c>
      <c r="AG34" s="93">
        <f>AG$31+(AJ34-AJ$31)*(AG$35-AG$31)/(AJ$35-AJ$31)</f>
        <v>0.92214711311714026</v>
      </c>
      <c r="AH34" s="22">
        <f t="shared" si="54"/>
        <v>0.54483913377528781</v>
      </c>
      <c r="AI34" s="23">
        <f t="shared" si="60"/>
        <v>1728.8644112936729</v>
      </c>
      <c r="AJ34" s="23">
        <f t="shared" si="56"/>
        <v>123</v>
      </c>
      <c r="AK34" s="23"/>
    </row>
    <row r="35" spans="1:37" s="89" customFormat="1" ht="15" customHeight="1" x14ac:dyDescent="0.2">
      <c r="A35" s="89" t="str">
        <f>[1]May2019RAW!A126</f>
        <v>herasil@124.ais</v>
      </c>
      <c r="B35" s="90">
        <f>[1]May2019RAW!B126</f>
        <v>5.1320699999999998E-5</v>
      </c>
      <c r="C35" s="90">
        <f>[1]May2019RAW!C126</f>
        <v>6.2343200000000003E-6</v>
      </c>
      <c r="D35" s="90">
        <f>[1]May2019RAW!D126</f>
        <v>1.6887099999999999E-2</v>
      </c>
      <c r="E35" s="90">
        <f>[1]May2019RAW!E126</f>
        <v>2.8411199999999999E-4</v>
      </c>
      <c r="F35" s="90">
        <f>[1]May2019RAW!F126</f>
        <v>1.34175E-4</v>
      </c>
      <c r="G35" s="90">
        <f>[1]May2019RAW!G126</f>
        <v>1.3722499999999999E-5</v>
      </c>
      <c r="H35" s="90">
        <f>[1]May2019RAW!H126</f>
        <v>4.8921299999999997E-6</v>
      </c>
      <c r="I35" s="90">
        <f>[1]May2019RAW!I126</f>
        <v>1.5512099999999999E-6</v>
      </c>
      <c r="J35" s="90">
        <f>[1]May2019RAW!J126</f>
        <v>2.4185499999999999E-4</v>
      </c>
      <c r="K35" s="90">
        <f>[1]May2019RAW!K126</f>
        <v>2.3744499999999999E-5</v>
      </c>
      <c r="L35" s="90">
        <f>[1]May2019RAW!L126</f>
        <v>5.61635E-4</v>
      </c>
      <c r="M35" s="90">
        <f>[1]May2019RAW!M126</f>
        <v>1.40187E-5</v>
      </c>
      <c r="N35" s="91">
        <v>100</v>
      </c>
      <c r="O35" s="90">
        <f t="shared" si="57"/>
        <v>2</v>
      </c>
      <c r="P35" s="90">
        <f t="shared" ref="P35:P56" si="71">B35*$O35</f>
        <v>1.026414E-4</v>
      </c>
      <c r="Q35" s="90">
        <f t="shared" ref="Q35:Q56" si="72">D35*$O35</f>
        <v>3.3774199999999997E-2</v>
      </c>
      <c r="R35" s="90">
        <f t="shared" ref="R35:R56" si="73">F35*$O35</f>
        <v>2.6834999999999999E-4</v>
      </c>
      <c r="S35" s="90">
        <f t="shared" ref="S35:S56" si="74">H35*$O35</f>
        <v>9.7842599999999994E-6</v>
      </c>
      <c r="T35" s="90">
        <f t="shared" ref="T35:T56" si="75">J35*$O35</f>
        <v>4.8370999999999999E-4</v>
      </c>
      <c r="U35" s="90">
        <f t="shared" ref="U35:U56" si="76">L35*$O35</f>
        <v>1.12327E-3</v>
      </c>
      <c r="V35" s="92">
        <f t="shared" si="69"/>
        <v>1.4527863755999999</v>
      </c>
      <c r="W35" s="92">
        <f t="shared" si="69"/>
        <v>123.98508819999999</v>
      </c>
      <c r="X35" s="92">
        <f t="shared" si="69"/>
        <v>9.3997637999999994E-2</v>
      </c>
      <c r="Y35" s="92">
        <f t="shared" si="69"/>
        <v>4.5669011975999999E-2</v>
      </c>
      <c r="Z35" s="92">
        <f t="shared" si="69"/>
        <v>0.25855266919999997</v>
      </c>
      <c r="AA35" s="92">
        <f t="shared" si="69"/>
        <v>0.51881594760000005</v>
      </c>
      <c r="AB35" s="92">
        <f t="shared" si="55"/>
        <v>124</v>
      </c>
      <c r="AC35" s="100">
        <f>AC$32+(AB35-AB$32)*(AC$48-AC$32)/(AB$48-AB$32)</f>
        <v>4.3052464481250005E-4</v>
      </c>
      <c r="AD35" s="92"/>
      <c r="AE35" s="103">
        <f t="shared" si="58"/>
        <v>3.3343675355187501E-2</v>
      </c>
      <c r="AF35" s="92">
        <f t="shared" si="70"/>
        <v>122.40463222889332</v>
      </c>
      <c r="AG35" s="92">
        <f>AE35/$AE$16</f>
        <v>0.92477102765900288</v>
      </c>
      <c r="AH35" s="22">
        <f t="shared" si="54"/>
        <v>3.6056141853399996E-2</v>
      </c>
      <c r="AI35" s="23">
        <f t="shared" si="60"/>
        <v>114.41208348409374</v>
      </c>
      <c r="AJ35" s="92">
        <f t="shared" si="56"/>
        <v>124</v>
      </c>
      <c r="AK35" s="92" t="s">
        <v>196</v>
      </c>
    </row>
    <row r="36" spans="1:37" s="89" customFormat="1" ht="15" customHeight="1" x14ac:dyDescent="0.2">
      <c r="A36" s="89" t="str">
        <f>[1]May2019RAW!A127</f>
        <v>herasil@125.ais</v>
      </c>
      <c r="B36" s="90">
        <f>[1]May2019RAW!B127</f>
        <v>1.9116100000000002E-5</v>
      </c>
      <c r="C36" s="90">
        <f>[1]May2019RAW!C127</f>
        <v>3.1150799999999999E-6</v>
      </c>
      <c r="D36" s="90">
        <f>[1]May2019RAW!D127</f>
        <v>1.6629000000000001E-2</v>
      </c>
      <c r="E36" s="90">
        <f>[1]May2019RAW!E127</f>
        <v>2.6473600000000001E-4</v>
      </c>
      <c r="F36" s="90">
        <f>[1]May2019RAW!F127</f>
        <v>1.21523E-4</v>
      </c>
      <c r="G36" s="90">
        <f>[1]May2019RAW!G127</f>
        <v>4.5343400000000002E-6</v>
      </c>
      <c r="H36" s="90">
        <f>[1]May2019RAW!H127</f>
        <v>1.49986E-6</v>
      </c>
      <c r="I36" s="90">
        <f>[1]May2019RAW!I127</f>
        <v>7.8305799999999997E-7</v>
      </c>
      <c r="J36" s="90">
        <f>[1]May2019RAW!J127</f>
        <v>1.8108499999999999E-4</v>
      </c>
      <c r="K36" s="90">
        <f>[1]May2019RAW!K127</f>
        <v>6.2693700000000001E-6</v>
      </c>
      <c r="L36" s="90">
        <f>[1]May2019RAW!L127</f>
        <v>5.7561999999999999E-4</v>
      </c>
      <c r="M36" s="90">
        <f>[1]May2019RAW!M127</f>
        <v>1.8813100000000001E-5</v>
      </c>
      <c r="N36" s="91">
        <v>100</v>
      </c>
      <c r="O36" s="90">
        <f t="shared" si="57"/>
        <v>2</v>
      </c>
      <c r="P36" s="90">
        <f t="shared" si="71"/>
        <v>3.8232200000000003E-5</v>
      </c>
      <c r="Q36" s="90">
        <f t="shared" si="72"/>
        <v>3.3258000000000003E-2</v>
      </c>
      <c r="R36" s="90">
        <f t="shared" si="73"/>
        <v>2.4304599999999999E-4</v>
      </c>
      <c r="S36" s="90">
        <f t="shared" si="74"/>
        <v>2.99972E-6</v>
      </c>
      <c r="T36" s="90">
        <f t="shared" si="75"/>
        <v>3.6216999999999998E-4</v>
      </c>
      <c r="U36" s="90">
        <f t="shared" si="76"/>
        <v>1.15124E-3</v>
      </c>
      <c r="V36" s="92">
        <f t="shared" si="69"/>
        <v>0.54113855880000006</v>
      </c>
      <c r="W36" s="92">
        <f t="shared" si="69"/>
        <v>122.090118</v>
      </c>
      <c r="X36" s="92">
        <f t="shared" si="69"/>
        <v>8.5134152879999994E-2</v>
      </c>
      <c r="Y36" s="92">
        <f t="shared" si="69"/>
        <v>1.4001493072000002E-2</v>
      </c>
      <c r="Z36" s="92">
        <f t="shared" si="69"/>
        <v>0.19358710839999999</v>
      </c>
      <c r="AA36" s="92">
        <f t="shared" si="69"/>
        <v>0.53173473120000003</v>
      </c>
      <c r="AB36" s="92">
        <f t="shared" si="55"/>
        <v>125</v>
      </c>
      <c r="AC36" s="100">
        <f>AC$32+(AB36-AB$32)*(AC$48-AC$32)/(AB$48-AB$32)</f>
        <v>4.2616361375000006E-4</v>
      </c>
      <c r="AD36" s="92"/>
      <c r="AE36" s="103">
        <f t="shared" si="58"/>
        <v>3.283183638625E-2</v>
      </c>
      <c r="AF36" s="92">
        <f t="shared" si="70"/>
        <v>120.52567137392376</v>
      </c>
      <c r="AG36" s="92">
        <f>AE36/$AE$16</f>
        <v>0.91057541651961427</v>
      </c>
      <c r="AH36" s="22">
        <f t="shared" si="54"/>
        <v>3.6056141853399996E-2</v>
      </c>
      <c r="AI36" s="23">
        <f t="shared" si="60"/>
        <v>114.41208348409374</v>
      </c>
      <c r="AJ36" s="92">
        <f t="shared" si="56"/>
        <v>125</v>
      </c>
      <c r="AK36" s="92" t="s">
        <v>197</v>
      </c>
    </row>
    <row r="37" spans="1:37" s="94" customFormat="1" ht="17" customHeight="1" x14ac:dyDescent="0.2">
      <c r="A37" s="94" t="str">
        <f>[1]May2019RAW!A128</f>
        <v>NWA6962_ol3_wedspm_maychain@126.ais</v>
      </c>
      <c r="B37" s="95">
        <f>[1]May2019RAW!B128</f>
        <v>1.47396E-4</v>
      </c>
      <c r="C37" s="95">
        <f>[1]May2019RAW!C128</f>
        <v>7.0411600000000002E-6</v>
      </c>
      <c r="D37" s="95">
        <f>[1]May2019RAW!D128</f>
        <v>9.6531299999999998E-4</v>
      </c>
      <c r="E37" s="95">
        <f>[1]May2019RAW!E128</f>
        <v>1.9355200000000001E-5</v>
      </c>
      <c r="F37" s="95">
        <f>[1]May2019RAW!F128</f>
        <v>5.1603300000000005E-4</v>
      </c>
      <c r="G37" s="95">
        <f>[1]May2019RAW!G128</f>
        <v>1.26529E-5</v>
      </c>
      <c r="H37" s="95">
        <f>[1]May2019RAW!H128</f>
        <v>6.5307400000000002E-2</v>
      </c>
      <c r="I37" s="95">
        <f>[1]May2019RAW!I128</f>
        <v>5.2611900000000002E-4</v>
      </c>
      <c r="J37" s="95">
        <f>[1]May2019RAW!J128</f>
        <v>6.0413600000000002E-4</v>
      </c>
      <c r="K37" s="95">
        <f>[1]May2019RAW!K128</f>
        <v>8.1333900000000001E-6</v>
      </c>
      <c r="L37" s="95">
        <f>[1]May2019RAW!L128</f>
        <v>2.3587799999999999E-4</v>
      </c>
      <c r="M37" s="95">
        <f>[1]May2019RAW!M128</f>
        <v>1.68471E-5</v>
      </c>
      <c r="N37" s="96">
        <v>35.770000000000003</v>
      </c>
      <c r="O37" s="95">
        <f t="shared" si="57"/>
        <v>0.71540000000000004</v>
      </c>
      <c r="P37" s="95">
        <f t="shared" si="71"/>
        <v>1.054470984E-4</v>
      </c>
      <c r="Q37" s="95">
        <f t="shared" si="72"/>
        <v>6.9058492020000002E-4</v>
      </c>
      <c r="R37" s="95">
        <f t="shared" si="73"/>
        <v>3.6917000820000008E-4</v>
      </c>
      <c r="S37" s="95">
        <f t="shared" si="74"/>
        <v>4.6720913960000006E-2</v>
      </c>
      <c r="T37" s="95">
        <f t="shared" si="75"/>
        <v>4.3219889440000004E-4</v>
      </c>
      <c r="U37" s="95">
        <f t="shared" si="76"/>
        <v>1.687471212E-4</v>
      </c>
      <c r="V37" s="97">
        <f t="shared" si="69"/>
        <v>1.4924982307536001</v>
      </c>
      <c r="W37" s="97">
        <f t="shared" ref="W37:W48" si="77">Q37*W$2</f>
        <v>2.2720243874579999</v>
      </c>
      <c r="X37" s="97">
        <f t="shared" si="69"/>
        <v>0.129312870472296</v>
      </c>
      <c r="Y37" s="97">
        <f t="shared" si="69"/>
        <v>218.07453799969605</v>
      </c>
      <c r="Z37" s="97">
        <f t="shared" si="69"/>
        <v>0.231018953034688</v>
      </c>
      <c r="AA37" s="97">
        <f t="shared" si="69"/>
        <v>7.7940920339856001E-2</v>
      </c>
      <c r="AB37" s="23">
        <f t="shared" si="55"/>
        <v>126</v>
      </c>
      <c r="AC37" s="88">
        <f t="shared" ref="AC37:AC46" si="78">AC$32+(AB37-AB$32)*(AC$48-AC$32)/(AB$48-AB$32)</f>
        <v>4.2180258268750007E-4</v>
      </c>
      <c r="AD37" s="98"/>
      <c r="AE37" s="22">
        <f t="shared" si="58"/>
        <v>2.6878233751249995E-4</v>
      </c>
      <c r="AF37" s="98">
        <f t="shared" ref="AF37:AF46" si="79">AE37*$W$2</f>
        <v>0.88429389041612483</v>
      </c>
      <c r="AG37" s="93">
        <f>AG$36+(AJ37-AJ$36)*(AG$53-AG$36)/(AJ$53-AJ$36)</f>
        <v>0.91224216083790199</v>
      </c>
      <c r="AH37" s="22">
        <f t="shared" si="54"/>
        <v>2.9463924059990948E-4</v>
      </c>
      <c r="AI37" s="23">
        <f>AH37*$AH$2*$W$2</f>
        <v>0.8379049201547133</v>
      </c>
      <c r="AJ37" s="23">
        <f t="shared" si="56"/>
        <v>126</v>
      </c>
      <c r="AK37" s="98"/>
    </row>
    <row r="38" spans="1:37" s="94" customFormat="1" ht="17" customHeight="1" x14ac:dyDescent="0.2">
      <c r="A38" s="94" t="str">
        <f>[1]May2019RAW!A129</f>
        <v>NWA6962_ol3_wedspm_maychain@127.ais</v>
      </c>
      <c r="B38" s="95">
        <f>[1]May2019RAW!B129</f>
        <v>2.8656899999999997E-4</v>
      </c>
      <c r="C38" s="95">
        <f>[1]May2019RAW!C129</f>
        <v>1.06005E-5</v>
      </c>
      <c r="D38" s="95">
        <f>[1]May2019RAW!D129</f>
        <v>1.68469E-3</v>
      </c>
      <c r="E38" s="95">
        <f>[1]May2019RAW!E129</f>
        <v>6.9076599999999997E-6</v>
      </c>
      <c r="F38" s="95">
        <f>[1]May2019RAW!F129</f>
        <v>3.1426700000000002E-4</v>
      </c>
      <c r="G38" s="95">
        <f>[1]May2019RAW!G129</f>
        <v>9.3958499999999992E-6</v>
      </c>
      <c r="H38" s="95">
        <f>[1]May2019RAW!H129</f>
        <v>3.5518399999999999E-2</v>
      </c>
      <c r="I38" s="95">
        <f>[1]May2019RAW!I129</f>
        <v>1.37269E-4</v>
      </c>
      <c r="J38" s="95">
        <f>[1]May2019RAW!J129</f>
        <v>5.3433599999999995E-4</v>
      </c>
      <c r="K38" s="95">
        <f>[1]May2019RAW!K129</f>
        <v>2.08663E-5</v>
      </c>
      <c r="L38" s="95">
        <f>[1]May2019RAW!L129</f>
        <v>5.1824399999999998E-5</v>
      </c>
      <c r="M38" s="95">
        <f>[1]May2019RAW!M129</f>
        <v>1.12364E-5</v>
      </c>
      <c r="N38" s="96">
        <v>35.770000000000003</v>
      </c>
      <c r="O38" s="95">
        <f t="shared" si="57"/>
        <v>0.71540000000000004</v>
      </c>
      <c r="P38" s="95">
        <f t="shared" si="71"/>
        <v>2.0501146259999998E-4</v>
      </c>
      <c r="Q38" s="95">
        <f t="shared" si="72"/>
        <v>1.2052272260000001E-3</v>
      </c>
      <c r="R38" s="95">
        <f t="shared" si="73"/>
        <v>2.2482661180000003E-4</v>
      </c>
      <c r="S38" s="95">
        <f t="shared" si="74"/>
        <v>2.540986336E-2</v>
      </c>
      <c r="T38" s="95">
        <f t="shared" si="75"/>
        <v>3.8226397439999996E-4</v>
      </c>
      <c r="U38" s="95">
        <f t="shared" si="76"/>
        <v>3.7075175759999999E-5</v>
      </c>
      <c r="V38" s="97">
        <f t="shared" si="69"/>
        <v>2.9017322416403997</v>
      </c>
      <c r="W38" s="97">
        <f t="shared" si="77"/>
        <v>3.9651975735400002</v>
      </c>
      <c r="X38" s="97">
        <f t="shared" si="69"/>
        <v>7.8752265581304007E-2</v>
      </c>
      <c r="Y38" s="97">
        <f t="shared" si="69"/>
        <v>118.60307821913601</v>
      </c>
      <c r="Z38" s="97">
        <f t="shared" si="69"/>
        <v>0.20432773959628797</v>
      </c>
      <c r="AA38" s="97">
        <f t="shared" si="69"/>
        <v>1.7124282180028799E-2</v>
      </c>
      <c r="AB38" s="23">
        <f t="shared" si="55"/>
        <v>127</v>
      </c>
      <c r="AC38" s="88">
        <f t="shared" si="78"/>
        <v>4.1744155162500008E-4</v>
      </c>
      <c r="AD38" s="98"/>
      <c r="AE38" s="22">
        <f t="shared" si="58"/>
        <v>7.8778567437500001E-4</v>
      </c>
      <c r="AF38" s="98">
        <f t="shared" si="79"/>
        <v>2.5918148686937501</v>
      </c>
      <c r="AG38" s="93">
        <f t="shared" ref="AG38:AG46" si="80">AG$36+(AJ38-AJ$36)*(AG$53-AG$36)/(AJ$53-AJ$36)</f>
        <v>0.91390890515618961</v>
      </c>
      <c r="AH38" s="22">
        <f t="shared" si="54"/>
        <v>8.6199583999060079E-4</v>
      </c>
      <c r="AI38" s="23">
        <f t="shared" ref="AI38:AI48" si="81">AH38*$AH$2*$W$2</f>
        <v>2.4513725802795907</v>
      </c>
      <c r="AJ38" s="23">
        <f t="shared" si="56"/>
        <v>127</v>
      </c>
      <c r="AK38" s="98"/>
    </row>
    <row r="39" spans="1:37" s="94" customFormat="1" ht="17" customHeight="1" x14ac:dyDescent="0.2">
      <c r="A39" s="94" t="str">
        <f>[1]May2019RAW!A130</f>
        <v>NWA6962_ol3_wedspm_maychain@128.ais</v>
      </c>
      <c r="B39" s="95">
        <f>[1]May2019RAW!B130</f>
        <v>6.5881499999999996E-5</v>
      </c>
      <c r="C39" s="95">
        <f>[1]May2019RAW!C130</f>
        <v>4.2574400000000004E-6</v>
      </c>
      <c r="D39" s="95">
        <f>[1]May2019RAW!D130</f>
        <v>8.9517899999999996E-4</v>
      </c>
      <c r="E39" s="95">
        <f>[1]May2019RAW!E130</f>
        <v>2.6369200000000002E-5</v>
      </c>
      <c r="F39" s="95">
        <f>[1]May2019RAW!F130</f>
        <v>2.8633499999999997E-4</v>
      </c>
      <c r="G39" s="95">
        <f>[1]May2019RAW!G130</f>
        <v>2.23278E-5</v>
      </c>
      <c r="H39" s="95">
        <f>[1]May2019RAW!H130</f>
        <v>5.0931999999999998E-2</v>
      </c>
      <c r="I39" s="95">
        <f>[1]May2019RAW!I130</f>
        <v>4.1653600000000001E-4</v>
      </c>
      <c r="J39" s="95">
        <f>[1]May2019RAW!J130</f>
        <v>5.2179099999999996E-4</v>
      </c>
      <c r="K39" s="95">
        <f>[1]May2019RAW!K130</f>
        <v>1.7459799999999998E-5</v>
      </c>
      <c r="L39" s="95">
        <f>[1]May2019RAW!L130</f>
        <v>3.3411499999999997E-5</v>
      </c>
      <c r="M39" s="95">
        <f>[1]May2019RAW!M130</f>
        <v>7.8943300000000004E-6</v>
      </c>
      <c r="N39" s="96">
        <v>35.770000000000003</v>
      </c>
      <c r="O39" s="95">
        <f t="shared" si="57"/>
        <v>0.71540000000000004</v>
      </c>
      <c r="P39" s="95">
        <f t="shared" si="71"/>
        <v>4.7131625100000001E-5</v>
      </c>
      <c r="Q39" s="95">
        <f t="shared" si="72"/>
        <v>6.4041105659999999E-4</v>
      </c>
      <c r="R39" s="95">
        <f t="shared" si="73"/>
        <v>2.0484405899999999E-4</v>
      </c>
      <c r="S39" s="95">
        <f t="shared" si="74"/>
        <v>3.64367528E-2</v>
      </c>
      <c r="T39" s="95">
        <f t="shared" si="75"/>
        <v>3.7328928139999999E-4</v>
      </c>
      <c r="U39" s="95">
        <f t="shared" si="76"/>
        <v>2.39025871E-5</v>
      </c>
      <c r="V39" s="97">
        <f t="shared" si="69"/>
        <v>0.66710102166539997</v>
      </c>
      <c r="W39" s="97">
        <f t="shared" si="77"/>
        <v>2.1069523762140001</v>
      </c>
      <c r="X39" s="97">
        <f t="shared" si="69"/>
        <v>7.1752776986519995E-2</v>
      </c>
      <c r="Y39" s="97">
        <f t="shared" si="69"/>
        <v>170.07218736928002</v>
      </c>
      <c r="Z39" s="97">
        <f t="shared" si="69"/>
        <v>0.19953058669392798</v>
      </c>
      <c r="AA39" s="97">
        <f t="shared" si="69"/>
        <v>1.1040126929748E-2</v>
      </c>
      <c r="AB39" s="23">
        <f t="shared" si="55"/>
        <v>128</v>
      </c>
      <c r="AC39" s="88">
        <f t="shared" si="78"/>
        <v>4.1308052056250008E-4</v>
      </c>
      <c r="AD39" s="98"/>
      <c r="AE39" s="22">
        <f t="shared" si="58"/>
        <v>2.273305360374999E-4</v>
      </c>
      <c r="AF39" s="98">
        <f t="shared" si="79"/>
        <v>0.74791746356337463</v>
      </c>
      <c r="AG39" s="93">
        <f t="shared" si="80"/>
        <v>0.91557564947447734</v>
      </c>
      <c r="AH39" s="22">
        <f t="shared" si="54"/>
        <v>2.4829246624020991E-4</v>
      </c>
      <c r="AI39" s="23">
        <f t="shared" si="81"/>
        <v>0.70610241418088904</v>
      </c>
      <c r="AJ39" s="23">
        <f t="shared" si="56"/>
        <v>128</v>
      </c>
      <c r="AK39" s="98"/>
    </row>
    <row r="40" spans="1:37" s="94" customFormat="1" ht="17" customHeight="1" x14ac:dyDescent="0.2">
      <c r="A40" s="94" t="str">
        <f>[1]May2019RAW!A131</f>
        <v>NWA6962_ol3_wedspm_maychain@129.ais</v>
      </c>
      <c r="B40" s="95">
        <f>[1]May2019RAW!B131</f>
        <v>7.30281E-5</v>
      </c>
      <c r="C40" s="95">
        <f>[1]May2019RAW!C131</f>
        <v>7.7743699999999992E-6</v>
      </c>
      <c r="D40" s="95">
        <f>[1]May2019RAW!D131</f>
        <v>9.1896700000000003E-4</v>
      </c>
      <c r="E40" s="95">
        <f>[1]May2019RAW!E131</f>
        <v>2.6653100000000001E-5</v>
      </c>
      <c r="F40" s="95">
        <f>[1]May2019RAW!F131</f>
        <v>3.97434E-4</v>
      </c>
      <c r="G40" s="95">
        <f>[1]May2019RAW!G131</f>
        <v>1.8957000000000002E-5</v>
      </c>
      <c r="H40" s="95">
        <f>[1]May2019RAW!H131</f>
        <v>3.4719100000000003E-2</v>
      </c>
      <c r="I40" s="95">
        <f>[1]May2019RAW!I131</f>
        <v>1.51607E-4</v>
      </c>
      <c r="J40" s="95">
        <f>[1]May2019RAW!J131</f>
        <v>4.86713E-4</v>
      </c>
      <c r="K40" s="95">
        <f>[1]May2019RAW!K131</f>
        <v>1.5378100000000001E-5</v>
      </c>
      <c r="L40" s="95">
        <f>[1]May2019RAW!L131</f>
        <v>4.3754700000000003E-5</v>
      </c>
      <c r="M40" s="95">
        <f>[1]May2019RAW!M131</f>
        <v>4.3565499999999998E-6</v>
      </c>
      <c r="N40" s="96">
        <v>35.770000000000003</v>
      </c>
      <c r="O40" s="95">
        <f t="shared" si="57"/>
        <v>0.71540000000000004</v>
      </c>
      <c r="P40" s="95">
        <f t="shared" si="71"/>
        <v>5.2244302740000003E-5</v>
      </c>
      <c r="Q40" s="95">
        <f t="shared" si="72"/>
        <v>6.5742899180000003E-4</v>
      </c>
      <c r="R40" s="95">
        <f t="shared" si="73"/>
        <v>2.8432428360000001E-4</v>
      </c>
      <c r="S40" s="95">
        <f t="shared" si="74"/>
        <v>2.4838044140000005E-2</v>
      </c>
      <c r="T40" s="95">
        <f t="shared" si="75"/>
        <v>3.4819448020000001E-4</v>
      </c>
      <c r="U40" s="95">
        <f t="shared" si="76"/>
        <v>3.1302112380000006E-5</v>
      </c>
      <c r="V40" s="97">
        <f t="shared" si="69"/>
        <v>0.7394658609819601</v>
      </c>
      <c r="W40" s="97">
        <f t="shared" si="77"/>
        <v>2.1629413830219999</v>
      </c>
      <c r="X40" s="97">
        <f t="shared" si="69"/>
        <v>9.9593110059407991E-2</v>
      </c>
      <c r="Y40" s="97">
        <f t="shared" si="69"/>
        <v>115.93405482786403</v>
      </c>
      <c r="Z40" s="97">
        <f t="shared" si="69"/>
        <v>0.186116913556504</v>
      </c>
      <c r="AA40" s="97">
        <f t="shared" si="69"/>
        <v>1.4457819666074402E-2</v>
      </c>
      <c r="AB40" s="23">
        <f t="shared" si="55"/>
        <v>129</v>
      </c>
      <c r="AC40" s="88">
        <f t="shared" si="78"/>
        <v>4.0871948950000009E-4</v>
      </c>
      <c r="AD40" s="98"/>
      <c r="AE40" s="22">
        <f t="shared" si="58"/>
        <v>2.4870950229999994E-4</v>
      </c>
      <c r="AF40" s="98">
        <f t="shared" si="79"/>
        <v>0.81825426256699985</v>
      </c>
      <c r="AG40" s="93">
        <f t="shared" si="80"/>
        <v>0.91724239379276507</v>
      </c>
      <c r="AH40" s="22">
        <f t="shared" si="54"/>
        <v>2.7114915749979114E-4</v>
      </c>
      <c r="AI40" s="23">
        <f t="shared" si="81"/>
        <v>0.77110303672480363</v>
      </c>
      <c r="AJ40" s="23">
        <f t="shared" si="56"/>
        <v>129</v>
      </c>
      <c r="AK40" s="98"/>
    </row>
    <row r="41" spans="1:37" s="94" customFormat="1" ht="17" customHeight="1" x14ac:dyDescent="0.2">
      <c r="A41" s="94" t="str">
        <f>[1]May2019RAW!A132</f>
        <v>NWA6962_ol3_wedspm_maychain@130.ais</v>
      </c>
      <c r="B41" s="95">
        <f>[1]May2019RAW!B132</f>
        <v>6.8095699999999999E-5</v>
      </c>
      <c r="C41" s="95">
        <f>[1]May2019RAW!C132</f>
        <v>3.4719600000000001E-6</v>
      </c>
      <c r="D41" s="95">
        <f>[1]May2019RAW!D132</f>
        <v>9.8264199999999993E-4</v>
      </c>
      <c r="E41" s="95">
        <f>[1]May2019RAW!E132</f>
        <v>2.5551400000000001E-5</v>
      </c>
      <c r="F41" s="95">
        <f>[1]May2019RAW!F132</f>
        <v>3.4129000000000001E-4</v>
      </c>
      <c r="G41" s="95">
        <f>[1]May2019RAW!G132</f>
        <v>1.2423500000000001E-5</v>
      </c>
      <c r="H41" s="95">
        <f>[1]May2019RAW!H132</f>
        <v>3.3317300000000001E-2</v>
      </c>
      <c r="I41" s="95">
        <f>[1]May2019RAW!I132</f>
        <v>2.93749E-4</v>
      </c>
      <c r="J41" s="95">
        <f>[1]May2019RAW!J132</f>
        <v>4.9388700000000004E-4</v>
      </c>
      <c r="K41" s="95">
        <f>[1]May2019RAW!K132</f>
        <v>2.4725699999999999E-5</v>
      </c>
      <c r="L41" s="95">
        <f>[1]May2019RAW!L132</f>
        <v>5.2899599999999997E-5</v>
      </c>
      <c r="M41" s="95">
        <f>[1]May2019RAW!M132</f>
        <v>4.2127499999999996E-6</v>
      </c>
      <c r="N41" s="96">
        <v>35.770000000000003</v>
      </c>
      <c r="O41" s="95">
        <f t="shared" si="57"/>
        <v>0.71540000000000004</v>
      </c>
      <c r="P41" s="95">
        <f t="shared" si="71"/>
        <v>4.8715663780000004E-5</v>
      </c>
      <c r="Q41" s="95">
        <f t="shared" si="72"/>
        <v>7.0298208680000002E-4</v>
      </c>
      <c r="R41" s="95">
        <f t="shared" si="73"/>
        <v>2.4415886600000003E-4</v>
      </c>
      <c r="S41" s="95">
        <f t="shared" si="74"/>
        <v>2.3835196420000003E-2</v>
      </c>
      <c r="T41" s="95">
        <f t="shared" si="75"/>
        <v>3.5332675980000004E-4</v>
      </c>
      <c r="U41" s="95">
        <f t="shared" si="76"/>
        <v>3.7844373839999998E-5</v>
      </c>
      <c r="V41" s="97">
        <f t="shared" si="69"/>
        <v>0.68952150514212007</v>
      </c>
      <c r="W41" s="97">
        <f t="shared" si="77"/>
        <v>2.3128110655720002</v>
      </c>
      <c r="X41" s="97">
        <f t="shared" si="69"/>
        <v>8.5523967582480001E-2</v>
      </c>
      <c r="Y41" s="97">
        <f t="shared" si="69"/>
        <v>111.25316280999202</v>
      </c>
      <c r="Z41" s="97">
        <f t="shared" si="69"/>
        <v>0.18886021964829602</v>
      </c>
      <c r="AA41" s="97">
        <f t="shared" si="69"/>
        <v>1.7479559389219197E-2</v>
      </c>
      <c r="AB41" s="23">
        <f t="shared" si="55"/>
        <v>130</v>
      </c>
      <c r="AC41" s="88">
        <f t="shared" si="78"/>
        <v>4.0435845843750005E-4</v>
      </c>
      <c r="AD41" s="98"/>
      <c r="AE41" s="22">
        <f t="shared" si="58"/>
        <v>2.9862362836249998E-4</v>
      </c>
      <c r="AF41" s="98">
        <f t="shared" si="79"/>
        <v>0.98247173731262494</v>
      </c>
      <c r="AG41" s="93">
        <f t="shared" si="80"/>
        <v>0.91890913811105268</v>
      </c>
      <c r="AH41" s="22">
        <f t="shared" si="54"/>
        <v>3.2497623103015707E-4</v>
      </c>
      <c r="AI41" s="23">
        <f t="shared" si="81"/>
        <v>0.92417826749444532</v>
      </c>
      <c r="AJ41" s="23">
        <f t="shared" si="56"/>
        <v>130</v>
      </c>
      <c r="AK41" s="98"/>
    </row>
    <row r="42" spans="1:37" s="94" customFormat="1" ht="17" customHeight="1" x14ac:dyDescent="0.2">
      <c r="A42" s="94" t="str">
        <f>[1]May2019RAW!A133</f>
        <v>NWA6962_ol2_wedspm_maychain@131.ais</v>
      </c>
      <c r="B42" s="95">
        <f>[1]May2019RAW!B133</f>
        <v>1.2397800000000001E-4</v>
      </c>
      <c r="C42" s="95">
        <f>[1]May2019RAW!C133</f>
        <v>7.7943200000000006E-6</v>
      </c>
      <c r="D42" s="95">
        <f>[1]May2019RAW!D133</f>
        <v>1.02099E-3</v>
      </c>
      <c r="E42" s="95">
        <f>[1]May2019RAW!E133</f>
        <v>2.5656800000000001E-5</v>
      </c>
      <c r="F42" s="95">
        <f>[1]May2019RAW!F133</f>
        <v>5.6123700000000002E-4</v>
      </c>
      <c r="G42" s="95">
        <f>[1]May2019RAW!G133</f>
        <v>3.15308E-5</v>
      </c>
      <c r="H42" s="95">
        <f>[1]May2019RAW!H133</f>
        <v>4.32489E-2</v>
      </c>
      <c r="I42" s="95">
        <f>[1]May2019RAW!I133</f>
        <v>3.8474899999999999E-4</v>
      </c>
      <c r="J42" s="95">
        <f>[1]May2019RAW!J133</f>
        <v>5.9021699999999998E-4</v>
      </c>
      <c r="K42" s="95">
        <f>[1]May2019RAW!K133</f>
        <v>3.3553599999999997E-5</v>
      </c>
      <c r="L42" s="95">
        <f>[1]May2019RAW!L133</f>
        <v>2.0718200000000001E-4</v>
      </c>
      <c r="M42" s="95">
        <f>[1]May2019RAW!M133</f>
        <v>9.5640700000000001E-6</v>
      </c>
      <c r="N42" s="96">
        <v>35.770000000000003</v>
      </c>
      <c r="O42" s="95">
        <f t="shared" si="57"/>
        <v>0.71540000000000004</v>
      </c>
      <c r="P42" s="95">
        <f t="shared" si="71"/>
        <v>8.8693861200000011E-5</v>
      </c>
      <c r="Q42" s="95">
        <f t="shared" si="72"/>
        <v>7.3041624600000011E-4</v>
      </c>
      <c r="R42" s="95">
        <f t="shared" si="73"/>
        <v>4.0150894980000006E-4</v>
      </c>
      <c r="S42" s="95">
        <f t="shared" si="74"/>
        <v>3.0940263060000001E-2</v>
      </c>
      <c r="T42" s="95">
        <f t="shared" si="75"/>
        <v>4.2224124180000001E-4</v>
      </c>
      <c r="U42" s="95">
        <f t="shared" si="76"/>
        <v>1.4821800280000001E-4</v>
      </c>
      <c r="V42" s="97">
        <f t="shared" si="69"/>
        <v>1.2553729114248002</v>
      </c>
      <c r="W42" s="97">
        <f t="shared" si="77"/>
        <v>2.4030694493400002</v>
      </c>
      <c r="X42" s="97">
        <f t="shared" si="69"/>
        <v>0.14064055493594402</v>
      </c>
      <c r="Y42" s="97">
        <f t="shared" si="69"/>
        <v>144.41677185885601</v>
      </c>
      <c r="Z42" s="97">
        <f t="shared" si="69"/>
        <v>0.225696388566936</v>
      </c>
      <c r="AA42" s="97">
        <f t="shared" si="69"/>
        <v>6.8458931133264012E-2</v>
      </c>
      <c r="AB42" s="23">
        <f t="shared" si="55"/>
        <v>131</v>
      </c>
      <c r="AC42" s="88">
        <f t="shared" si="78"/>
        <v>3.9999742737500005E-4</v>
      </c>
      <c r="AD42" s="98"/>
      <c r="AE42" s="22">
        <f t="shared" si="58"/>
        <v>3.3041881862500006E-4</v>
      </c>
      <c r="AF42" s="98">
        <f t="shared" si="79"/>
        <v>1.0870779132762503</v>
      </c>
      <c r="AG42" s="93">
        <f t="shared" si="80"/>
        <v>0.92057588242934041</v>
      </c>
      <c r="AH42" s="22">
        <f t="shared" si="54"/>
        <v>3.589262166558677E-4</v>
      </c>
      <c r="AI42" s="23">
        <f t="shared" si="81"/>
        <v>1.0207263713282884</v>
      </c>
      <c r="AJ42" s="23">
        <f t="shared" si="56"/>
        <v>131</v>
      </c>
      <c r="AK42" s="98"/>
    </row>
    <row r="43" spans="1:37" s="94" customFormat="1" ht="17" customHeight="1" x14ac:dyDescent="0.2">
      <c r="A43" s="94" t="str">
        <f>[1]May2019RAW!A134</f>
        <v>NWA6962_ol2_wedspm_maychain@132.ais</v>
      </c>
      <c r="B43" s="95">
        <f>[1]May2019RAW!B134</f>
        <v>1.4254E-4</v>
      </c>
      <c r="C43" s="95">
        <f>[1]May2019RAW!C134</f>
        <v>7.27918E-6</v>
      </c>
      <c r="D43" s="95">
        <f>[1]May2019RAW!D134</f>
        <v>9.8572099999999995E-4</v>
      </c>
      <c r="E43" s="95">
        <f>[1]May2019RAW!E134</f>
        <v>1.0876100000000001E-5</v>
      </c>
      <c r="F43" s="95">
        <f>[1]May2019RAW!F134</f>
        <v>4.9632699999999997E-4</v>
      </c>
      <c r="G43" s="95">
        <f>[1]May2019RAW!G134</f>
        <v>2.52543E-5</v>
      </c>
      <c r="H43" s="95">
        <f>[1]May2019RAW!H134</f>
        <v>3.9367800000000001E-2</v>
      </c>
      <c r="I43" s="95">
        <f>[1]May2019RAW!I134</f>
        <v>1.5732699999999999E-4</v>
      </c>
      <c r="J43" s="95">
        <f>[1]May2019RAW!J134</f>
        <v>5.9522700000000004E-4</v>
      </c>
      <c r="K43" s="95">
        <f>[1]May2019RAW!K134</f>
        <v>2.0902300000000001E-5</v>
      </c>
      <c r="L43" s="95">
        <f>[1]May2019RAW!L134</f>
        <v>1.4515799999999999E-4</v>
      </c>
      <c r="M43" s="95">
        <f>[1]May2019RAW!M134</f>
        <v>1.48252E-5</v>
      </c>
      <c r="N43" s="96">
        <v>35.770000000000003</v>
      </c>
      <c r="O43" s="95">
        <f t="shared" si="57"/>
        <v>0.71540000000000004</v>
      </c>
      <c r="P43" s="95">
        <f t="shared" si="71"/>
        <v>1.0197311600000001E-4</v>
      </c>
      <c r="Q43" s="95">
        <f t="shared" si="72"/>
        <v>7.0518480340000004E-4</v>
      </c>
      <c r="R43" s="95">
        <f t="shared" si="73"/>
        <v>3.5507233580000001E-4</v>
      </c>
      <c r="S43" s="95">
        <f t="shared" si="74"/>
        <v>2.8163724120000004E-2</v>
      </c>
      <c r="T43" s="95">
        <f t="shared" si="75"/>
        <v>4.2582539580000004E-4</v>
      </c>
      <c r="U43" s="95">
        <f t="shared" si="76"/>
        <v>1.0384603319999999E-4</v>
      </c>
      <c r="V43" s="97">
        <f t="shared" si="69"/>
        <v>1.443327483864</v>
      </c>
      <c r="W43" s="97">
        <f t="shared" si="77"/>
        <v>2.3200580031860003</v>
      </c>
      <c r="X43" s="97">
        <f t="shared" si="69"/>
        <v>0.124374737784024</v>
      </c>
      <c r="Y43" s="97">
        <f t="shared" si="69"/>
        <v>131.45699870251204</v>
      </c>
      <c r="Z43" s="97">
        <f t="shared" si="69"/>
        <v>0.22761219056301601</v>
      </c>
      <c r="AA43" s="97">
        <f t="shared" si="69"/>
        <v>4.7964405814415995E-2</v>
      </c>
      <c r="AB43" s="23">
        <f t="shared" si="55"/>
        <v>132</v>
      </c>
      <c r="AC43" s="88">
        <f t="shared" si="78"/>
        <v>3.9563639631250006E-4</v>
      </c>
      <c r="AD43" s="98"/>
      <c r="AE43" s="22">
        <f t="shared" si="58"/>
        <v>3.0954840708749998E-4</v>
      </c>
      <c r="AF43" s="98">
        <f t="shared" si="79"/>
        <v>1.0184142593178749</v>
      </c>
      <c r="AG43" s="93">
        <f t="shared" si="80"/>
        <v>0.92224262674762814</v>
      </c>
      <c r="AH43" s="22">
        <f t="shared" si="54"/>
        <v>3.356474729206027E-4</v>
      </c>
      <c r="AI43" s="23">
        <f t="shared" si="81"/>
        <v>0.95452550184775109</v>
      </c>
      <c r="AJ43" s="23">
        <f t="shared" si="56"/>
        <v>132</v>
      </c>
      <c r="AK43" s="98"/>
    </row>
    <row r="44" spans="1:37" s="94" customFormat="1" ht="17" customHeight="1" x14ac:dyDescent="0.2">
      <c r="A44" s="94" t="str">
        <f>[1]May2019RAW!A135</f>
        <v>NWA6962_ol2_wedspm_maychain@133.ais</v>
      </c>
      <c r="B44" s="95">
        <f>[1]May2019RAW!B135</f>
        <v>1.5387300000000001E-4</v>
      </c>
      <c r="C44" s="95">
        <f>[1]May2019RAW!C135</f>
        <v>1.08149E-5</v>
      </c>
      <c r="D44" s="95">
        <f>[1]May2019RAW!D135</f>
        <v>1.0152500000000001E-3</v>
      </c>
      <c r="E44" s="95">
        <f>[1]May2019RAW!E135</f>
        <v>1.7422600000000002E-5</v>
      </c>
      <c r="F44" s="95">
        <f>[1]May2019RAW!F135</f>
        <v>4.2141299999999999E-4</v>
      </c>
      <c r="G44" s="95">
        <f>[1]May2019RAW!G135</f>
        <v>1.5414299999999999E-5</v>
      </c>
      <c r="H44" s="95">
        <f>[1]May2019RAW!H135</f>
        <v>3.8794299999999997E-2</v>
      </c>
      <c r="I44" s="95">
        <f>[1]May2019RAW!I135</f>
        <v>2.75364E-4</v>
      </c>
      <c r="J44" s="95">
        <f>[1]May2019RAW!J135</f>
        <v>5.8615700000000002E-4</v>
      </c>
      <c r="K44" s="95">
        <f>[1]May2019RAW!K135</f>
        <v>1.7469499999999999E-5</v>
      </c>
      <c r="L44" s="95">
        <f>[1]May2019RAW!L135</f>
        <v>1.20362E-4</v>
      </c>
      <c r="M44" s="95">
        <f>[1]May2019RAW!M135</f>
        <v>1.01719E-5</v>
      </c>
      <c r="N44" s="96">
        <v>35.770000000000003</v>
      </c>
      <c r="O44" s="95">
        <f t="shared" si="57"/>
        <v>0.71540000000000004</v>
      </c>
      <c r="P44" s="95">
        <f t="shared" si="71"/>
        <v>1.1008074420000001E-4</v>
      </c>
      <c r="Q44" s="95">
        <f t="shared" si="72"/>
        <v>7.2630985000000014E-4</v>
      </c>
      <c r="R44" s="95">
        <f t="shared" si="73"/>
        <v>3.0147886019999998E-4</v>
      </c>
      <c r="S44" s="95">
        <f t="shared" si="74"/>
        <v>2.7753442220000001E-2</v>
      </c>
      <c r="T44" s="95">
        <f t="shared" si="75"/>
        <v>4.1933671780000002E-4</v>
      </c>
      <c r="U44" s="95">
        <f t="shared" si="76"/>
        <v>8.6106974800000003E-5</v>
      </c>
      <c r="V44" s="97">
        <f t="shared" si="69"/>
        <v>1.5580828534068001</v>
      </c>
      <c r="W44" s="97">
        <f t="shared" si="77"/>
        <v>2.3895594065000005</v>
      </c>
      <c r="X44" s="97">
        <f t="shared" si="69"/>
        <v>0.10560201515085599</v>
      </c>
      <c r="Y44" s="97">
        <f t="shared" si="69"/>
        <v>129.54196690607202</v>
      </c>
      <c r="Z44" s="97">
        <f t="shared" si="69"/>
        <v>0.22414386239845599</v>
      </c>
      <c r="AA44" s="97">
        <f t="shared" si="69"/>
        <v>3.9771089520623998E-2</v>
      </c>
      <c r="AB44" s="23">
        <f t="shared" si="55"/>
        <v>133</v>
      </c>
      <c r="AC44" s="88">
        <f t="shared" si="78"/>
        <v>3.9127536525000007E-4</v>
      </c>
      <c r="AD44" s="98"/>
      <c r="AE44" s="22">
        <f t="shared" si="58"/>
        <v>3.3503448475000007E-4</v>
      </c>
      <c r="AF44" s="98">
        <f t="shared" si="79"/>
        <v>1.1022634548275003</v>
      </c>
      <c r="AG44" s="93">
        <f t="shared" si="80"/>
        <v>0.92390937106591575</v>
      </c>
      <c r="AH44" s="22">
        <f t="shared" si="54"/>
        <v>3.6262700135130158E-4</v>
      </c>
      <c r="AI44" s="23">
        <f t="shared" si="81"/>
        <v>1.0312507865366076</v>
      </c>
      <c r="AJ44" s="23">
        <f t="shared" si="56"/>
        <v>133</v>
      </c>
      <c r="AK44" s="98"/>
    </row>
    <row r="45" spans="1:37" s="94" customFormat="1" ht="17" customHeight="1" x14ac:dyDescent="0.2">
      <c r="A45" s="94" t="str">
        <f>[1]May2019RAW!A136</f>
        <v>NWA6962_ol2_wedspm_maychain@134.ais</v>
      </c>
      <c r="B45" s="95">
        <f>[1]May2019RAW!B136</f>
        <v>1.4953699999999999E-4</v>
      </c>
      <c r="C45" s="95">
        <f>[1]May2019RAW!C136</f>
        <v>6.5902199999999997E-6</v>
      </c>
      <c r="D45" s="95">
        <f>[1]May2019RAW!D136</f>
        <v>1.0391899999999999E-3</v>
      </c>
      <c r="E45" s="95">
        <f>[1]May2019RAW!E136</f>
        <v>1.82069E-5</v>
      </c>
      <c r="F45" s="95">
        <f>[1]May2019RAW!F136</f>
        <v>3.86509E-4</v>
      </c>
      <c r="G45" s="95">
        <f>[1]May2019RAW!G136</f>
        <v>2.1341200000000002E-5</v>
      </c>
      <c r="H45" s="95">
        <f>[1]May2019RAW!H136</f>
        <v>3.0656200000000002E-2</v>
      </c>
      <c r="I45" s="95">
        <f>[1]May2019RAW!I136</f>
        <v>1.5362399999999999E-4</v>
      </c>
      <c r="J45" s="95">
        <f>[1]May2019RAW!J136</f>
        <v>5.8754800000000002E-4</v>
      </c>
      <c r="K45" s="95">
        <f>[1]May2019RAW!K136</f>
        <v>1.6819800000000001E-5</v>
      </c>
      <c r="L45" s="95">
        <f>[1]May2019RAW!L136</f>
        <v>9.5870400000000003E-5</v>
      </c>
      <c r="M45" s="95">
        <f>[1]May2019RAW!M136</f>
        <v>5.77441E-6</v>
      </c>
      <c r="N45" s="96">
        <v>35.770000000000003</v>
      </c>
      <c r="O45" s="95">
        <f t="shared" si="57"/>
        <v>0.71540000000000004</v>
      </c>
      <c r="P45" s="95">
        <f t="shared" si="71"/>
        <v>1.0697876979999999E-4</v>
      </c>
      <c r="Q45" s="95">
        <f t="shared" si="72"/>
        <v>7.4343652599999995E-4</v>
      </c>
      <c r="R45" s="95">
        <f t="shared" si="73"/>
        <v>2.7650853860000001E-4</v>
      </c>
      <c r="S45" s="95">
        <f t="shared" si="74"/>
        <v>2.1931445480000002E-2</v>
      </c>
      <c r="T45" s="95">
        <f t="shared" si="75"/>
        <v>4.2033183920000004E-4</v>
      </c>
      <c r="U45" s="95">
        <f t="shared" si="76"/>
        <v>6.858568416000001E-5</v>
      </c>
      <c r="V45" s="97">
        <f t="shared" si="69"/>
        <v>1.5141775077491999</v>
      </c>
      <c r="W45" s="97">
        <f t="shared" si="77"/>
        <v>2.4459061705399998</v>
      </c>
      <c r="X45" s="97">
        <f t="shared" si="69"/>
        <v>9.6855410900808001E-2</v>
      </c>
      <c r="Y45" s="97">
        <f t="shared" si="69"/>
        <v>102.36721492244801</v>
      </c>
      <c r="Z45" s="97">
        <f t="shared" si="69"/>
        <v>0.22467577468918401</v>
      </c>
      <c r="AA45" s="97">
        <f t="shared" si="69"/>
        <v>3.1678355799820805E-2</v>
      </c>
      <c r="AB45" s="23">
        <f t="shared" si="55"/>
        <v>134</v>
      </c>
      <c r="AC45" s="88">
        <f t="shared" si="78"/>
        <v>3.8691433418750008E-4</v>
      </c>
      <c r="AD45" s="98"/>
      <c r="AE45" s="22">
        <f t="shared" si="58"/>
        <v>3.5652219181249987E-4</v>
      </c>
      <c r="AF45" s="98">
        <f t="shared" si="79"/>
        <v>1.1729580110631246</v>
      </c>
      <c r="AG45" s="93">
        <f t="shared" si="80"/>
        <v>0.92557611538420348</v>
      </c>
      <c r="AH45" s="22">
        <f t="shared" si="54"/>
        <v>3.8518948996918391E-4</v>
      </c>
      <c r="AI45" s="23">
        <f t="shared" si="81"/>
        <v>1.0954147457749146</v>
      </c>
      <c r="AJ45" s="23">
        <f t="shared" si="56"/>
        <v>134</v>
      </c>
      <c r="AK45" s="98"/>
    </row>
    <row r="46" spans="1:37" s="94" customFormat="1" ht="17" customHeight="1" x14ac:dyDescent="0.2">
      <c r="A46" s="94" t="str">
        <f>[1]May2019RAW!A137</f>
        <v>NWA6962_ol2_wedspm_maychain@135.ais</v>
      </c>
      <c r="B46" s="95">
        <f>[1]May2019RAW!B137</f>
        <v>8.4509200000000001E-5</v>
      </c>
      <c r="C46" s="95">
        <f>[1]May2019RAW!C137</f>
        <v>3.1489699999999999E-6</v>
      </c>
      <c r="D46" s="95">
        <f>[1]May2019RAW!D137</f>
        <v>9.3027500000000005E-4</v>
      </c>
      <c r="E46" s="95">
        <f>[1]May2019RAW!E137</f>
        <v>2.3382499999999998E-5</v>
      </c>
      <c r="F46" s="95">
        <f>[1]May2019RAW!F137</f>
        <v>3.6076499999999998E-4</v>
      </c>
      <c r="G46" s="95">
        <f>[1]May2019RAW!G137</f>
        <v>1.8453699999999999E-5</v>
      </c>
      <c r="H46" s="95">
        <f>[1]May2019RAW!H137</f>
        <v>2.9353600000000001E-2</v>
      </c>
      <c r="I46" s="95">
        <f>[1]May2019RAW!I137</f>
        <v>2.7586599999999999E-4</v>
      </c>
      <c r="J46" s="95">
        <f>[1]May2019RAW!J137</f>
        <v>5.5131899999999998E-4</v>
      </c>
      <c r="K46" s="95">
        <f>[1]May2019RAW!K137</f>
        <v>1.87182E-5</v>
      </c>
      <c r="L46" s="95">
        <f>[1]May2019RAW!L137</f>
        <v>5.5392800000000003E-5</v>
      </c>
      <c r="M46" s="95">
        <f>[1]May2019RAW!M137</f>
        <v>7.6548E-6</v>
      </c>
      <c r="N46" s="96">
        <v>35.770000000000003</v>
      </c>
      <c r="O46" s="95">
        <f t="shared" si="57"/>
        <v>0.71540000000000004</v>
      </c>
      <c r="P46" s="95">
        <f t="shared" si="71"/>
        <v>6.0457881680000006E-5</v>
      </c>
      <c r="Q46" s="95">
        <f t="shared" si="72"/>
        <v>6.6551873500000002E-4</v>
      </c>
      <c r="R46" s="95">
        <f t="shared" si="73"/>
        <v>2.5809128100000002E-4</v>
      </c>
      <c r="S46" s="95">
        <f t="shared" si="74"/>
        <v>2.0999565440000003E-2</v>
      </c>
      <c r="T46" s="95">
        <f t="shared" si="75"/>
        <v>3.944136126E-4</v>
      </c>
      <c r="U46" s="95">
        <f t="shared" si="76"/>
        <v>3.9628009120000003E-5</v>
      </c>
      <c r="V46" s="97">
        <f t="shared" si="69"/>
        <v>0.85572085729872005</v>
      </c>
      <c r="W46" s="97">
        <f t="shared" si="77"/>
        <v>2.18955663815</v>
      </c>
      <c r="X46" s="97">
        <f t="shared" si="69"/>
        <v>9.0404213908680003E-2</v>
      </c>
      <c r="Y46" s="97">
        <f t="shared" si="69"/>
        <v>98.01757164774402</v>
      </c>
      <c r="Z46" s="97">
        <f t="shared" si="69"/>
        <v>0.21082196420695198</v>
      </c>
      <c r="AA46" s="97">
        <f t="shared" si="69"/>
        <v>1.8303384852345603E-2</v>
      </c>
      <c r="AB46" s="23">
        <f t="shared" si="55"/>
        <v>135</v>
      </c>
      <c r="AC46" s="88">
        <f t="shared" si="78"/>
        <v>3.8255330312500003E-4</v>
      </c>
      <c r="AD46" s="98"/>
      <c r="AE46" s="22">
        <f t="shared" si="58"/>
        <v>2.8296543187499999E-4</v>
      </c>
      <c r="AF46" s="98">
        <f t="shared" si="79"/>
        <v>0.93095627086874999</v>
      </c>
      <c r="AG46" s="93">
        <f t="shared" si="80"/>
        <v>0.9272428597024911</v>
      </c>
      <c r="AH46" s="22">
        <f t="shared" si="54"/>
        <v>3.0516862860048376E-4</v>
      </c>
      <c r="AI46" s="23">
        <f t="shared" si="81"/>
        <v>0.86784874567481574</v>
      </c>
      <c r="AJ46" s="23">
        <f t="shared" si="56"/>
        <v>135</v>
      </c>
      <c r="AK46" s="98"/>
    </row>
    <row r="47" spans="1:37" s="94" customFormat="1" ht="17" customHeight="1" x14ac:dyDescent="0.2">
      <c r="A47" s="94" t="str">
        <f>[1]May2019RAW!A138</f>
        <v>GRRol@136.ais</v>
      </c>
      <c r="B47" s="95">
        <f>[1]May2019RAW!B138</f>
        <v>1.5216400000000001E-5</v>
      </c>
      <c r="C47" s="95">
        <f>[1]May2019RAW!C138</f>
        <v>2.3812499999999999E-6</v>
      </c>
      <c r="D47" s="95">
        <f>[1]May2019RAW!D138</f>
        <v>4.3464300000000002E-4</v>
      </c>
      <c r="E47" s="95">
        <f>[1]May2019RAW!E138</f>
        <v>1.16606E-5</v>
      </c>
      <c r="F47" s="95">
        <f>[1]May2019RAW!F138</f>
        <v>5.9933900000000003E-3</v>
      </c>
      <c r="G47" s="95">
        <f>[1]May2019RAW!G138</f>
        <v>5.3848899999999999E-5</v>
      </c>
      <c r="H47" s="95">
        <f>[1]May2019RAW!H138</f>
        <v>4.6948399999999999E-4</v>
      </c>
      <c r="I47" s="95">
        <f>[1]May2019RAW!I138</f>
        <v>2.14611E-5</v>
      </c>
      <c r="J47" s="95">
        <f>[1]May2019RAW!J138</f>
        <v>2.5441400000000001E-4</v>
      </c>
      <c r="K47" s="95">
        <f>[1]May2019RAW!K138</f>
        <v>5.2773799999999999E-6</v>
      </c>
      <c r="L47" s="95">
        <f>[1]May2019RAW!L138</f>
        <v>4.69579E-5</v>
      </c>
      <c r="M47" s="95">
        <f>[1]May2019RAW!M138</f>
        <v>4.9591399999999999E-6</v>
      </c>
      <c r="N47" s="96">
        <v>42.7</v>
      </c>
      <c r="O47" s="95">
        <f t="shared" si="57"/>
        <v>0.85400000000000009</v>
      </c>
      <c r="P47" s="95">
        <f t="shared" si="71"/>
        <v>1.2994805600000001E-5</v>
      </c>
      <c r="Q47" s="95">
        <f t="shared" si="72"/>
        <v>3.7118512200000006E-4</v>
      </c>
      <c r="R47" s="95">
        <f t="shared" si="73"/>
        <v>5.1183550600000013E-3</v>
      </c>
      <c r="S47" s="95">
        <f t="shared" si="74"/>
        <v>4.0093933600000002E-4</v>
      </c>
      <c r="T47" s="95">
        <f t="shared" si="75"/>
        <v>2.1726955600000002E-4</v>
      </c>
      <c r="U47" s="95">
        <f t="shared" si="76"/>
        <v>4.0102046600000005E-5</v>
      </c>
      <c r="V47" s="97">
        <f t="shared" si="69"/>
        <v>0.18392847846240001</v>
      </c>
      <c r="W47" s="97">
        <f t="shared" si="77"/>
        <v>1.2211990513800002</v>
      </c>
      <c r="X47" s="97">
        <f t="shared" si="69"/>
        <v>1.7928574104168002</v>
      </c>
      <c r="Y47" s="97">
        <f t="shared" si="69"/>
        <v>1.8714244447136001</v>
      </c>
      <c r="Z47" s="97">
        <f t="shared" si="69"/>
        <v>0.11613492307312001</v>
      </c>
      <c r="AA47" s="97">
        <f t="shared" si="69"/>
        <v>1.8522333283608004E-2</v>
      </c>
      <c r="AB47" s="23">
        <f>AB46+1</f>
        <v>136</v>
      </c>
      <c r="AC47" s="88">
        <f>AC$32+(AB47-AB$32)*(AC$48-AC$32)/(AB$48-AB$32)</f>
        <v>3.7819227206250004E-4</v>
      </c>
      <c r="AD47" s="98"/>
      <c r="AE47" s="22"/>
      <c r="AF47" s="98"/>
      <c r="AG47" s="93">
        <f>AG$36+(AJ47-AJ$36)*(AG$53-AG$36)/(AJ$53-AJ$36)</f>
        <v>0.92890960402077882</v>
      </c>
      <c r="AH47" s="22">
        <f t="shared" si="54"/>
        <v>0</v>
      </c>
      <c r="AI47" s="23">
        <f t="shared" si="81"/>
        <v>0</v>
      </c>
      <c r="AJ47" s="23">
        <f>AJ46+1</f>
        <v>136</v>
      </c>
      <c r="AK47" s="98"/>
    </row>
    <row r="48" spans="1:37" s="136" customFormat="1" ht="17" customHeight="1" x14ac:dyDescent="0.2">
      <c r="A48" s="136" t="str">
        <f>[1]May2019RAW!A139</f>
        <v>GRRol@137.ais</v>
      </c>
      <c r="B48" s="137">
        <f>[1]May2019RAW!B139</f>
        <v>2.0428099999999998E-5</v>
      </c>
      <c r="C48" s="137">
        <f>[1]May2019RAW!C139</f>
        <v>1.6119200000000001E-6</v>
      </c>
      <c r="D48" s="137">
        <f>[1]May2019RAW!D139</f>
        <v>4.4084000000000001E-4</v>
      </c>
      <c r="E48" s="137">
        <f>[1]May2019RAW!E139</f>
        <v>2.0372599999999999E-5</v>
      </c>
      <c r="F48" s="137">
        <f>[1]May2019RAW!F139</f>
        <v>5.8531E-3</v>
      </c>
      <c r="G48" s="137">
        <f>[1]May2019RAW!G139</f>
        <v>2.30279E-5</v>
      </c>
      <c r="H48" s="137">
        <f>[1]May2019RAW!H139</f>
        <v>4.3662099999999999E-4</v>
      </c>
      <c r="I48" s="137">
        <f>[1]May2019RAW!I139</f>
        <v>2.3510500000000001E-5</v>
      </c>
      <c r="J48" s="137">
        <f>[1]May2019RAW!J139</f>
        <v>2.4796600000000002E-4</v>
      </c>
      <c r="K48" s="137">
        <f>[1]May2019RAW!K139</f>
        <v>7.9812200000000005E-6</v>
      </c>
      <c r="L48" s="137">
        <f>[1]May2019RAW!L139</f>
        <v>4.27026E-5</v>
      </c>
      <c r="M48" s="137">
        <f>[1]May2019RAW!M139</f>
        <v>3.7778200000000002E-6</v>
      </c>
      <c r="N48" s="138">
        <v>42.7</v>
      </c>
      <c r="O48" s="137">
        <f t="shared" si="57"/>
        <v>0.85400000000000009</v>
      </c>
      <c r="P48" s="137">
        <f t="shared" si="71"/>
        <v>1.7445597399999999E-5</v>
      </c>
      <c r="Q48" s="137">
        <f t="shared" si="72"/>
        <v>3.7647736000000003E-4</v>
      </c>
      <c r="R48" s="137">
        <f t="shared" si="73"/>
        <v>4.9985474000000009E-3</v>
      </c>
      <c r="S48" s="137">
        <f t="shared" si="74"/>
        <v>3.7287433400000006E-4</v>
      </c>
      <c r="T48" s="137">
        <f t="shared" si="75"/>
        <v>2.1176296400000005E-4</v>
      </c>
      <c r="U48" s="137">
        <f t="shared" si="76"/>
        <v>3.6468020400000005E-5</v>
      </c>
      <c r="V48" s="139">
        <f t="shared" si="69"/>
        <v>0.24692498559959999</v>
      </c>
      <c r="W48" s="139">
        <f t="shared" si="77"/>
        <v>1.2386105144000001</v>
      </c>
      <c r="X48" s="139">
        <f t="shared" si="69"/>
        <v>1.7508911832720002</v>
      </c>
      <c r="Y48" s="139">
        <f t="shared" si="69"/>
        <v>1.7404282413784005</v>
      </c>
      <c r="Z48" s="139">
        <f t="shared" si="69"/>
        <v>0.11319153951728002</v>
      </c>
      <c r="AA48" s="139">
        <f t="shared" si="69"/>
        <v>1.6843849262352002E-2</v>
      </c>
      <c r="AB48" s="140">
        <f t="shared" si="55"/>
        <v>137</v>
      </c>
      <c r="AC48" s="141">
        <f>AVERAGE(Q47:Q48)</f>
        <v>3.7383124100000005E-4</v>
      </c>
      <c r="AD48" s="139">
        <f>AC48*$W$2</f>
        <v>1.22990478289</v>
      </c>
      <c r="AE48" s="22"/>
      <c r="AF48" s="98"/>
      <c r="AG48" s="93">
        <f>AG$36+(AJ48-AJ$36)*(AG$53-AG$36)/(AJ$53-AJ$36)</f>
        <v>0.93057634833906655</v>
      </c>
      <c r="AH48" s="22">
        <f t="shared" si="54"/>
        <v>0</v>
      </c>
      <c r="AI48" s="23">
        <f t="shared" si="81"/>
        <v>0</v>
      </c>
      <c r="AJ48" s="140">
        <f t="shared" si="56"/>
        <v>137</v>
      </c>
      <c r="AK48" s="139"/>
    </row>
    <row r="49" spans="1:37" ht="15" customHeight="1" x14ac:dyDescent="0.2">
      <c r="A49" s="21" t="str">
        <f>[1]May2019RAW!A140</f>
        <v>519-4-1d@138.ais</v>
      </c>
      <c r="B49" s="50">
        <f>[1]May2019RAW!B140</f>
        <v>9.3476700000000006E-3</v>
      </c>
      <c r="C49" s="50">
        <f>[1]May2019RAW!C140</f>
        <v>6.4006900000000005E-5</v>
      </c>
      <c r="D49" s="50">
        <f>[1]May2019RAW!D140</f>
        <v>0.52941000000000005</v>
      </c>
      <c r="E49" s="50">
        <f>[1]May2019RAW!E140</f>
        <v>1.0647499999999999E-3</v>
      </c>
      <c r="F49" s="50">
        <f>[1]May2019RAW!F140</f>
        <v>0.30188999999999999</v>
      </c>
      <c r="G49" s="50">
        <f>[1]May2019RAW!G140</f>
        <v>8.3183300000000003E-4</v>
      </c>
      <c r="H49" s="50">
        <f>[1]May2019RAW!H140</f>
        <v>6.3180299999999995E-2</v>
      </c>
      <c r="I49" s="50">
        <f>[1]May2019RAW!I140</f>
        <v>2.19986E-4</v>
      </c>
      <c r="J49" s="50">
        <f>[1]May2019RAW!J140</f>
        <v>1.5984700000000001</v>
      </c>
      <c r="K49" s="50">
        <f>[1]May2019RAW!K140</f>
        <v>9.5009299999999994E-3</v>
      </c>
      <c r="L49" s="50">
        <f>[1]May2019RAW!L140</f>
        <v>8.7113099999999999E-2</v>
      </c>
      <c r="M49" s="50">
        <f>[1]May2019RAW!M140</f>
        <v>6.9175599999999997E-4</v>
      </c>
      <c r="N49" s="52">
        <v>48.7</v>
      </c>
      <c r="O49" s="50">
        <f t="shared" si="57"/>
        <v>0.97400000000000009</v>
      </c>
      <c r="P49" s="50">
        <f>B49*$O49</f>
        <v>9.1046305800000019E-3</v>
      </c>
      <c r="Q49" s="50">
        <f>D49*$O49</f>
        <v>0.51564534000000006</v>
      </c>
      <c r="R49" s="50">
        <f>F49*$O49</f>
        <v>0.29404086000000001</v>
      </c>
      <c r="S49" s="50">
        <f>H49*$O49</f>
        <v>6.1537612200000001E-2</v>
      </c>
      <c r="T49" s="50">
        <f>J49*$O49</f>
        <v>1.5569097800000002</v>
      </c>
      <c r="U49" s="50">
        <f>L49*$O49</f>
        <v>8.4848159400000012E-2</v>
      </c>
      <c r="V49" s="71">
        <f t="shared" ref="V49:AA54" si="82">P49*V$5</f>
        <v>128.86694122932002</v>
      </c>
      <c r="W49" s="71">
        <f t="shared" si="82"/>
        <v>1892.9340431400003</v>
      </c>
      <c r="X49" s="71">
        <f t="shared" si="82"/>
        <v>102.9966324408</v>
      </c>
      <c r="Y49" s="71">
        <f t="shared" si="82"/>
        <v>287.23295870472003</v>
      </c>
      <c r="Z49" s="71">
        <f t="shared" si="82"/>
        <v>832.19941560560005</v>
      </c>
      <c r="AA49" s="71">
        <f t="shared" si="82"/>
        <v>39.189667863672007</v>
      </c>
      <c r="AB49" s="23">
        <f t="shared" si="55"/>
        <v>138</v>
      </c>
      <c r="AC49" s="88">
        <f t="shared" ref="AC49:AC55" si="83">AC$48+(AB49-AB$48)*(AC$56-AC$48)/(AB$56-AB$48)</f>
        <v>3.8277005900000003E-4</v>
      </c>
      <c r="AE49" s="22">
        <f t="shared" si="58"/>
        <v>0.51526256994100006</v>
      </c>
      <c r="AF49" s="23">
        <f t="shared" ref="AF49:AF54" si="84">AE49*$W$5</f>
        <v>1891.5288942534112</v>
      </c>
      <c r="AG49" s="93">
        <f>AG$36+(AJ49-AJ$36)*(AG$53-AG$36)/(AJ$53-AJ$36)</f>
        <v>0.93224309265735417</v>
      </c>
      <c r="AH49" s="22">
        <f t="shared" si="54"/>
        <v>0.55271267118992184</v>
      </c>
      <c r="AI49" s="23">
        <f t="shared" si="60"/>
        <v>1753.8484437966765</v>
      </c>
      <c r="AJ49" s="23">
        <f t="shared" si="56"/>
        <v>138</v>
      </c>
      <c r="AK49" s="23"/>
    </row>
    <row r="50" spans="1:37" ht="15" customHeight="1" x14ac:dyDescent="0.2">
      <c r="A50" s="21" t="str">
        <f>[1]May2019RAW!A141</f>
        <v>519-4-1d@139.ais</v>
      </c>
      <c r="B50" s="50">
        <f>[1]May2019RAW!B141</f>
        <v>9.4373700000000005E-3</v>
      </c>
      <c r="C50" s="50">
        <f>[1]May2019RAW!C141</f>
        <v>7.0637100000000002E-5</v>
      </c>
      <c r="D50" s="50">
        <f>[1]May2019RAW!D141</f>
        <v>0.52968000000000004</v>
      </c>
      <c r="E50" s="50">
        <f>[1]May2019RAW!E141</f>
        <v>1.0246299999999999E-3</v>
      </c>
      <c r="F50" s="50">
        <f>[1]May2019RAW!F141</f>
        <v>0.30306</v>
      </c>
      <c r="G50" s="50">
        <f>[1]May2019RAW!G141</f>
        <v>3.9089799999999998E-4</v>
      </c>
      <c r="H50" s="50">
        <f>[1]May2019RAW!H141</f>
        <v>6.3436800000000002E-2</v>
      </c>
      <c r="I50" s="50">
        <f>[1]May2019RAW!I141</f>
        <v>1.1261500000000001E-4</v>
      </c>
      <c r="J50" s="50">
        <f>[1]May2019RAW!J141</f>
        <v>1.62293</v>
      </c>
      <c r="K50" s="50">
        <f>[1]May2019RAW!K141</f>
        <v>6.6618399999999996E-3</v>
      </c>
      <c r="L50" s="50">
        <f>[1]May2019RAW!L141</f>
        <v>8.9592900000000003E-2</v>
      </c>
      <c r="M50" s="50">
        <f>[1]May2019RAW!M141</f>
        <v>5.6251599999999999E-4</v>
      </c>
      <c r="N50" s="52">
        <v>48.7</v>
      </c>
      <c r="O50" s="50">
        <f t="shared" si="57"/>
        <v>0.97400000000000009</v>
      </c>
      <c r="P50" s="50">
        <f>B50*$O50</f>
        <v>9.1919983800000018E-3</v>
      </c>
      <c r="Q50" s="50">
        <f>D50*$O50</f>
        <v>0.51590832000000009</v>
      </c>
      <c r="R50" s="50">
        <f>F50*$O50</f>
        <v>0.29518044000000004</v>
      </c>
      <c r="S50" s="50">
        <f>H50*$O50</f>
        <v>6.1787443200000007E-2</v>
      </c>
      <c r="T50" s="50">
        <f>J50*$O50</f>
        <v>1.5807338200000001</v>
      </c>
      <c r="U50" s="50">
        <f>L50*$O50</f>
        <v>8.726348460000001E-2</v>
      </c>
      <c r="V50" s="71">
        <f t="shared" si="82"/>
        <v>130.10354507052003</v>
      </c>
      <c r="W50" s="71">
        <f t="shared" si="82"/>
        <v>1893.8994427200003</v>
      </c>
      <c r="X50" s="71">
        <f t="shared" si="82"/>
        <v>103.39580452320001</v>
      </c>
      <c r="Y50" s="71">
        <f t="shared" si="82"/>
        <v>288.39906988032004</v>
      </c>
      <c r="Z50" s="71">
        <f t="shared" si="82"/>
        <v>844.93384146640005</v>
      </c>
      <c r="AA50" s="71">
        <f t="shared" si="82"/>
        <v>40.305258267048004</v>
      </c>
      <c r="AB50" s="23">
        <f t="shared" si="55"/>
        <v>139</v>
      </c>
      <c r="AC50" s="88">
        <f t="shared" si="83"/>
        <v>3.9170887700000002E-4</v>
      </c>
      <c r="AE50" s="22">
        <f t="shared" si="58"/>
        <v>0.51551661112300007</v>
      </c>
      <c r="AF50" s="23">
        <f t="shared" si="84"/>
        <v>1892.4614794325332</v>
      </c>
      <c r="AG50" s="93">
        <f>AG$36+(AJ50-AJ$36)*(AG$53-AG$36)/(AJ$53-AJ$36)</f>
        <v>0.93390983697564189</v>
      </c>
      <c r="AH50" s="22">
        <f t="shared" si="54"/>
        <v>0.55199826654834316</v>
      </c>
      <c r="AI50" s="23">
        <f t="shared" si="60"/>
        <v>1751.5815200690615</v>
      </c>
      <c r="AJ50" s="23">
        <f t="shared" si="56"/>
        <v>139</v>
      </c>
      <c r="AK50" s="23"/>
    </row>
    <row r="51" spans="1:37" ht="15" customHeight="1" x14ac:dyDescent="0.2">
      <c r="A51" s="21" t="str">
        <f>[1]May2019RAW!A142</f>
        <v>suprasil@140.ais</v>
      </c>
      <c r="B51" s="50">
        <f>[1]May2019RAW!B142</f>
        <v>9.25623E-6</v>
      </c>
      <c r="C51" s="50">
        <f>[1]May2019RAW!C142</f>
        <v>1.79596E-6</v>
      </c>
      <c r="D51" s="50">
        <f>[1]May2019RAW!D142</f>
        <v>5.0849300000000005E-4</v>
      </c>
      <c r="E51" s="50">
        <f>[1]May2019RAW!E142</f>
        <v>8.7262800000000001E-6</v>
      </c>
      <c r="F51" s="50">
        <f>[1]May2019RAW!F142</f>
        <v>9.7428499999999997E-5</v>
      </c>
      <c r="G51" s="50">
        <f>[1]May2019RAW!G142</f>
        <v>6.3000599999999998E-6</v>
      </c>
      <c r="H51" s="50">
        <f>[1]May2019RAW!H142</f>
        <v>1.1714999999999999E-6</v>
      </c>
      <c r="I51" s="50">
        <f>[1]May2019RAW!I142</f>
        <v>5.3475499999999997E-7</v>
      </c>
      <c r="J51" s="50">
        <f>[1]May2019RAW!J142</f>
        <v>1.5779699999999999E-4</v>
      </c>
      <c r="K51" s="50">
        <f>[1]May2019RAW!K142</f>
        <v>8.9629199999999999E-6</v>
      </c>
      <c r="L51" s="50">
        <f>[1]May2019RAW!L142</f>
        <v>2.8686099999999999</v>
      </c>
      <c r="M51" s="50">
        <f>[1]May2019RAW!M142</f>
        <v>3.4315199999999997E-2</v>
      </c>
      <c r="N51" s="52">
        <v>100</v>
      </c>
      <c r="O51" s="50">
        <f t="shared" si="57"/>
        <v>2</v>
      </c>
      <c r="P51" s="50">
        <f t="shared" si="71"/>
        <v>1.851246E-5</v>
      </c>
      <c r="Q51" s="50">
        <f t="shared" si="72"/>
        <v>1.0169860000000001E-3</v>
      </c>
      <c r="R51" s="50">
        <f t="shared" si="73"/>
        <v>1.9485699999999999E-4</v>
      </c>
      <c r="S51" s="50">
        <f t="shared" si="74"/>
        <v>2.3429999999999998E-6</v>
      </c>
      <c r="T51" s="50">
        <f t="shared" si="75"/>
        <v>3.1559399999999999E-4</v>
      </c>
      <c r="U51" s="50">
        <f t="shared" si="76"/>
        <v>5.7372199999999998</v>
      </c>
      <c r="V51" s="71">
        <f t="shared" si="82"/>
        <v>0.26202535884</v>
      </c>
      <c r="W51" s="71">
        <f t="shared" si="82"/>
        <v>3.7333556060000004</v>
      </c>
      <c r="X51" s="71">
        <f t="shared" si="82"/>
        <v>6.8254509959999987E-2</v>
      </c>
      <c r="Y51" s="71">
        <f t="shared" si="82"/>
        <v>1.0936186800000001E-2</v>
      </c>
      <c r="Z51" s="71">
        <f t="shared" si="82"/>
        <v>0.16869130487999998</v>
      </c>
      <c r="AA51" s="71">
        <f t="shared" si="82"/>
        <v>2649.9071736000001</v>
      </c>
      <c r="AB51" s="23">
        <f t="shared" si="55"/>
        <v>140</v>
      </c>
      <c r="AC51" s="88">
        <f t="shared" si="83"/>
        <v>4.0064769500000006E-4</v>
      </c>
      <c r="AE51" s="22">
        <f t="shared" si="58"/>
        <v>6.1633830499999999E-4</v>
      </c>
      <c r="AF51" s="23">
        <f t="shared" si="84"/>
        <v>2.2625779176549998</v>
      </c>
      <c r="AG51" s="93">
        <f>AG$36+(AJ51-AJ$36)*(AG$53-AG$36)/(AJ$53-AJ$36)</f>
        <v>0.93557658129392962</v>
      </c>
      <c r="AH51" s="22">
        <f t="shared" si="54"/>
        <v>6.5877910726194766E-4</v>
      </c>
      <c r="AI51" s="23">
        <f t="shared" si="60"/>
        <v>2.0904147350009192</v>
      </c>
      <c r="AJ51" s="23">
        <f t="shared" si="56"/>
        <v>140</v>
      </c>
      <c r="AK51" s="23"/>
    </row>
    <row r="52" spans="1:37" ht="15" customHeight="1" x14ac:dyDescent="0.2">
      <c r="A52" s="21" t="str">
        <f>[1]May2019RAW!A143</f>
        <v>suprasil@141.ais</v>
      </c>
      <c r="B52" s="50">
        <f>[1]May2019RAW!B143</f>
        <v>8.2246499999999993E-6</v>
      </c>
      <c r="C52" s="50">
        <f>[1]May2019RAW!C143</f>
        <v>2.1637499999999998E-6</v>
      </c>
      <c r="D52" s="50">
        <f>[1]May2019RAW!D143</f>
        <v>5.0355300000000001E-4</v>
      </c>
      <c r="E52" s="50">
        <f>[1]May2019RAW!E143</f>
        <v>9.0159699999999993E-6</v>
      </c>
      <c r="F52" s="50">
        <f>[1]May2019RAW!F143</f>
        <v>9.20866E-5</v>
      </c>
      <c r="G52" s="50">
        <f>[1]May2019RAW!G143</f>
        <v>4.4774399999999999E-6</v>
      </c>
      <c r="H52" s="50">
        <f>[1]May2019RAW!H143</f>
        <v>7.5048099999999996E-7</v>
      </c>
      <c r="I52" s="50">
        <f>[1]May2019RAW!I143</f>
        <v>5.1410799999999999E-7</v>
      </c>
      <c r="J52" s="50">
        <f>[1]May2019RAW!J143</f>
        <v>1.49214E-4</v>
      </c>
      <c r="K52" s="50">
        <f>[1]May2019RAW!K143</f>
        <v>5.5283199999999998E-6</v>
      </c>
      <c r="L52" s="50">
        <f>[1]May2019RAW!L143</f>
        <v>2.8121200000000002</v>
      </c>
      <c r="M52" s="50">
        <f>[1]May2019RAW!M143</f>
        <v>1.20216E-2</v>
      </c>
      <c r="N52" s="52">
        <v>100</v>
      </c>
      <c r="O52" s="50">
        <f t="shared" si="57"/>
        <v>2</v>
      </c>
      <c r="P52" s="50">
        <f t="shared" si="71"/>
        <v>1.6449299999999999E-5</v>
      </c>
      <c r="Q52" s="50">
        <f t="shared" si="72"/>
        <v>1.007106E-3</v>
      </c>
      <c r="R52" s="50">
        <f t="shared" si="73"/>
        <v>1.841732E-4</v>
      </c>
      <c r="S52" s="50">
        <f t="shared" si="74"/>
        <v>1.5009619999999999E-6</v>
      </c>
      <c r="T52" s="50">
        <f t="shared" si="75"/>
        <v>2.98428E-4</v>
      </c>
      <c r="U52" s="50">
        <f t="shared" si="76"/>
        <v>5.6242400000000004</v>
      </c>
      <c r="V52" s="71">
        <f t="shared" si="82"/>
        <v>0.23282339219999998</v>
      </c>
      <c r="W52" s="71">
        <f t="shared" si="82"/>
        <v>3.6970861259999999</v>
      </c>
      <c r="X52" s="71">
        <f t="shared" si="82"/>
        <v>6.4512188495999989E-2</v>
      </c>
      <c r="Y52" s="71">
        <f t="shared" si="82"/>
        <v>7.0058902312E-3</v>
      </c>
      <c r="Z52" s="71">
        <f t="shared" si="82"/>
        <v>0.15951573455999998</v>
      </c>
      <c r="AA52" s="71">
        <f t="shared" si="82"/>
        <v>2597.7239712000001</v>
      </c>
      <c r="AB52" s="23">
        <f t="shared" si="55"/>
        <v>141</v>
      </c>
      <c r="AC52" s="88">
        <f t="shared" si="83"/>
        <v>4.0958651300000004E-4</v>
      </c>
      <c r="AE52" s="22">
        <f t="shared" si="58"/>
        <v>5.9751948699999992E-4</v>
      </c>
      <c r="AF52" s="23">
        <f t="shared" si="84"/>
        <v>2.1934940367769995</v>
      </c>
      <c r="AG52" s="93">
        <f>AG$36+(AJ52-AJ$36)*(AG$53-AG$36)/(AJ$53-AJ$36)</f>
        <v>0.93724332561221724</v>
      </c>
      <c r="AH52" s="22">
        <f t="shared" si="54"/>
        <v>6.3752866589868108E-4</v>
      </c>
      <c r="AI52" s="23">
        <f t="shared" si="60"/>
        <v>2.0229835805192975</v>
      </c>
      <c r="AJ52" s="23">
        <f t="shared" si="56"/>
        <v>141</v>
      </c>
      <c r="AK52" s="23"/>
    </row>
    <row r="53" spans="1:37" s="89" customFormat="1" ht="15" customHeight="1" x14ac:dyDescent="0.2">
      <c r="A53" s="89" t="str">
        <f>[1]May2019RAW!A144</f>
        <v>herasil@142.ais</v>
      </c>
      <c r="B53" s="90">
        <f>[1]May2019RAW!B144</f>
        <v>1.6583999999999999E-5</v>
      </c>
      <c r="C53" s="90">
        <f>[1]May2019RAW!C144</f>
        <v>3.4709000000000001E-6</v>
      </c>
      <c r="D53" s="90">
        <f>[1]May2019RAW!D144</f>
        <v>1.7135999999999998E-2</v>
      </c>
      <c r="E53" s="90">
        <f>[1]May2019RAW!E144</f>
        <v>3.3707300000000002E-4</v>
      </c>
      <c r="F53" s="90">
        <f>[1]May2019RAW!F144</f>
        <v>1.0980999999999999E-4</v>
      </c>
      <c r="G53" s="90">
        <f>[1]May2019RAW!G144</f>
        <v>1.12151E-5</v>
      </c>
      <c r="H53" s="90">
        <f>[1]May2019RAW!H144</f>
        <v>1.1575600000000001E-6</v>
      </c>
      <c r="I53" s="90">
        <f>[1]May2019RAW!I144</f>
        <v>5.2836499999999998E-7</v>
      </c>
      <c r="J53" s="90">
        <f>[1]May2019RAW!J144</f>
        <v>1.5446200000000001E-4</v>
      </c>
      <c r="K53" s="90">
        <f>[1]May2019RAW!K144</f>
        <v>2.3127400000000002E-6</v>
      </c>
      <c r="L53" s="90">
        <f>[1]May2019RAW!L144</f>
        <v>5.3114899999999997E-4</v>
      </c>
      <c r="M53" s="90">
        <f>[1]May2019RAW!M144</f>
        <v>4.8416200000000001E-6</v>
      </c>
      <c r="N53" s="91">
        <v>100</v>
      </c>
      <c r="O53" s="90">
        <f t="shared" si="57"/>
        <v>2</v>
      </c>
      <c r="P53" s="90">
        <f t="shared" si="71"/>
        <v>3.3167999999999998E-5</v>
      </c>
      <c r="Q53" s="90">
        <f t="shared" si="72"/>
        <v>3.4271999999999997E-2</v>
      </c>
      <c r="R53" s="90">
        <f t="shared" si="73"/>
        <v>2.1961999999999999E-4</v>
      </c>
      <c r="S53" s="90">
        <f t="shared" si="74"/>
        <v>2.3151200000000002E-6</v>
      </c>
      <c r="T53" s="90">
        <f t="shared" si="75"/>
        <v>3.0892400000000003E-4</v>
      </c>
      <c r="U53" s="90">
        <f t="shared" si="76"/>
        <v>1.0622979999999999E-3</v>
      </c>
      <c r="V53" s="92">
        <f t="shared" si="82"/>
        <v>0.469459872</v>
      </c>
      <c r="W53" s="92">
        <f t="shared" si="82"/>
        <v>125.81251199999998</v>
      </c>
      <c r="X53" s="92">
        <f t="shared" si="82"/>
        <v>7.6928493599999995E-2</v>
      </c>
      <c r="Y53" s="92">
        <f t="shared" si="82"/>
        <v>1.0806054112000002E-2</v>
      </c>
      <c r="Z53" s="92">
        <f t="shared" si="82"/>
        <v>0.16512605648000001</v>
      </c>
      <c r="AA53" s="92">
        <f t="shared" si="82"/>
        <v>0.49065420023999995</v>
      </c>
      <c r="AB53" s="92">
        <f t="shared" si="55"/>
        <v>142</v>
      </c>
      <c r="AC53" s="100">
        <f t="shared" si="83"/>
        <v>4.1852533100000003E-4</v>
      </c>
      <c r="AD53" s="92"/>
      <c r="AE53" s="103">
        <f t="shared" si="58"/>
        <v>3.3853474668999996E-2</v>
      </c>
      <c r="AF53" s="92">
        <f t="shared" si="84"/>
        <v>124.27610550989898</v>
      </c>
      <c r="AG53" s="92">
        <f>AE53/$AE$16</f>
        <v>0.93891006993050496</v>
      </c>
      <c r="AH53" s="22">
        <f t="shared" si="54"/>
        <v>3.6056141853399996E-2</v>
      </c>
      <c r="AI53" s="23">
        <f t="shared" si="60"/>
        <v>114.41208348409374</v>
      </c>
      <c r="AJ53" s="92">
        <f t="shared" si="56"/>
        <v>142</v>
      </c>
      <c r="AK53" s="92"/>
    </row>
    <row r="54" spans="1:37" s="89" customFormat="1" ht="15" customHeight="1" x14ac:dyDescent="0.2">
      <c r="A54" s="89" t="str">
        <f>[1]May2019RAW!A145</f>
        <v>herasil@143.ais</v>
      </c>
      <c r="B54" s="90">
        <f>[1]May2019RAW!B145</f>
        <v>1.01285E-5</v>
      </c>
      <c r="C54" s="90">
        <f>[1]May2019RAW!C145</f>
        <v>1.4309600000000001E-6</v>
      </c>
      <c r="D54" s="90">
        <f>[1]May2019RAW!D145</f>
        <v>1.7040799999999998E-2</v>
      </c>
      <c r="E54" s="90">
        <f>[1]May2019RAW!E145</f>
        <v>3.8874599999999998E-4</v>
      </c>
      <c r="F54" s="90">
        <f>[1]May2019RAW!F145</f>
        <v>9.3404499999999997E-5</v>
      </c>
      <c r="G54" s="90">
        <f>[1]May2019RAW!G145</f>
        <v>2.6903999999999999E-5</v>
      </c>
      <c r="H54" s="90">
        <f>[1]May2019RAW!H145</f>
        <v>2.6184199999999999E-6</v>
      </c>
      <c r="I54" s="90">
        <f>[1]May2019RAW!I145</f>
        <v>1.2540199999999999E-6</v>
      </c>
      <c r="J54" s="90">
        <f>[1]May2019RAW!J145</f>
        <v>1.7249400000000001E-4</v>
      </c>
      <c r="K54" s="90">
        <f>[1]May2019RAW!K145</f>
        <v>7.1678999999999996E-6</v>
      </c>
      <c r="L54" s="90">
        <f>[1]May2019RAW!L145</f>
        <v>5.5570399999999996E-4</v>
      </c>
      <c r="M54" s="90">
        <f>[1]May2019RAW!M145</f>
        <v>2.07148E-5</v>
      </c>
      <c r="N54" s="91">
        <v>100</v>
      </c>
      <c r="O54" s="90">
        <f t="shared" si="57"/>
        <v>2</v>
      </c>
      <c r="P54" s="90">
        <f t="shared" si="71"/>
        <v>2.0256999999999999E-5</v>
      </c>
      <c r="Q54" s="90">
        <f t="shared" si="72"/>
        <v>3.4081599999999997E-2</v>
      </c>
      <c r="R54" s="90">
        <f t="shared" si="73"/>
        <v>1.8680899999999999E-4</v>
      </c>
      <c r="S54" s="90">
        <f t="shared" si="74"/>
        <v>5.2368399999999998E-6</v>
      </c>
      <c r="T54" s="90">
        <f t="shared" si="75"/>
        <v>3.4498800000000001E-4</v>
      </c>
      <c r="U54" s="90">
        <f t="shared" si="76"/>
        <v>1.1114079999999999E-3</v>
      </c>
      <c r="V54" s="92">
        <f t="shared" si="82"/>
        <v>0.28671757799999997</v>
      </c>
      <c r="W54" s="92">
        <f t="shared" si="82"/>
        <v>125.11355359999999</v>
      </c>
      <c r="X54" s="92">
        <f t="shared" si="82"/>
        <v>6.543545651999999E-2</v>
      </c>
      <c r="Y54" s="92">
        <f t="shared" si="82"/>
        <v>2.4443474384000002E-2</v>
      </c>
      <c r="Z54" s="92">
        <f t="shared" si="82"/>
        <v>0.18440298576</v>
      </c>
      <c r="AA54" s="92">
        <f t="shared" si="82"/>
        <v>0.51333712704000001</v>
      </c>
      <c r="AB54" s="92">
        <f t="shared" si="55"/>
        <v>143</v>
      </c>
      <c r="AC54" s="100">
        <f t="shared" si="83"/>
        <v>4.2746414900000007E-4</v>
      </c>
      <c r="AD54" s="92"/>
      <c r="AE54" s="103">
        <f t="shared" si="58"/>
        <v>3.3654135850999994E-2</v>
      </c>
      <c r="AF54" s="92">
        <f t="shared" si="84"/>
        <v>123.54433270902098</v>
      </c>
      <c r="AG54" s="92">
        <f>AE54/$AE$16</f>
        <v>0.9333815023202906</v>
      </c>
      <c r="AH54" s="22">
        <f t="shared" si="54"/>
        <v>3.6056141853399996E-2</v>
      </c>
      <c r="AI54" s="23">
        <f t="shared" si="60"/>
        <v>114.41208348409374</v>
      </c>
      <c r="AJ54" s="92">
        <f t="shared" si="56"/>
        <v>143</v>
      </c>
      <c r="AK54" s="92"/>
    </row>
    <row r="55" spans="1:37" s="94" customFormat="1" ht="17" customHeight="1" x14ac:dyDescent="0.2">
      <c r="A55" s="94" t="str">
        <f>[1]May2019RAW!A161</f>
        <v>GRRol@159.ais</v>
      </c>
      <c r="B55" s="95">
        <f>[1]May2019RAW!B161</f>
        <v>3.28074E-5</v>
      </c>
      <c r="C55" s="95">
        <f>[1]May2019RAW!C161</f>
        <v>6.4818899999999999E-6</v>
      </c>
      <c r="D55" s="95">
        <f>[1]May2019RAW!D161</f>
        <v>6.5501399999999999E-4</v>
      </c>
      <c r="E55" s="95">
        <f>[1]May2019RAW!E161</f>
        <v>2.4619700000000001E-5</v>
      </c>
      <c r="F55" s="95">
        <f>[1]May2019RAW!F161</f>
        <v>6.4373E-3</v>
      </c>
      <c r="G55" s="95">
        <f>[1]May2019RAW!G161</f>
        <v>2.10115E-4</v>
      </c>
      <c r="H55" s="95">
        <f>[1]May2019RAW!H161</f>
        <v>3.8767100000000002E-4</v>
      </c>
      <c r="I55" s="95">
        <f>[1]May2019RAW!I161</f>
        <v>2.5126500000000001E-5</v>
      </c>
      <c r="J55" s="95">
        <f>[1]May2019RAW!J161</f>
        <v>2.17715E-4</v>
      </c>
      <c r="K55" s="95">
        <f>[1]May2019RAW!K161</f>
        <v>1.7428E-5</v>
      </c>
      <c r="L55" s="95">
        <f>[1]May2019RAW!L161</f>
        <v>6.7598499999999993E-5</v>
      </c>
      <c r="M55" s="95">
        <f>[1]May2019RAW!M161</f>
        <v>5.7649999999999999E-6</v>
      </c>
      <c r="N55" s="96">
        <v>42.7</v>
      </c>
      <c r="O55" s="95">
        <f t="shared" si="57"/>
        <v>0.85400000000000009</v>
      </c>
      <c r="P55" s="95">
        <f t="shared" si="71"/>
        <v>2.8017519600000002E-5</v>
      </c>
      <c r="Q55" s="95">
        <f t="shared" si="72"/>
        <v>5.5938195600000005E-4</v>
      </c>
      <c r="R55" s="95">
        <f t="shared" si="73"/>
        <v>5.4974542000000006E-3</v>
      </c>
      <c r="S55" s="95">
        <f t="shared" si="74"/>
        <v>3.3107103400000003E-4</v>
      </c>
      <c r="T55" s="95">
        <f t="shared" si="75"/>
        <v>1.8592861000000003E-4</v>
      </c>
      <c r="U55" s="95">
        <f t="shared" si="76"/>
        <v>5.7729119000000001E-5</v>
      </c>
      <c r="V55" s="97">
        <f t="shared" ref="V55:W60" si="85">P55*V$5</f>
        <v>0.39655997241840002</v>
      </c>
      <c r="W55" s="97">
        <f t="shared" ref="W55:W56" si="86">Q55*W$2</f>
        <v>1.8403666352400001</v>
      </c>
      <c r="X55" s="97">
        <f t="shared" ref="X55:AA60" si="87">R55*X$5</f>
        <v>1.9256482571760001</v>
      </c>
      <c r="Y55" s="97">
        <f t="shared" si="87"/>
        <v>1.5453071582984002</v>
      </c>
      <c r="Z55" s="97">
        <f t="shared" si="87"/>
        <v>9.9382560617200008E-2</v>
      </c>
      <c r="AA55" s="97">
        <f t="shared" si="87"/>
        <v>2.666392548372E-2</v>
      </c>
      <c r="AB55" s="23">
        <v>159</v>
      </c>
      <c r="AC55" s="88">
        <f t="shared" si="83"/>
        <v>5.7048523700000005E-4</v>
      </c>
      <c r="AD55" s="98"/>
      <c r="AE55" s="22"/>
      <c r="AF55" s="98"/>
      <c r="AG55" s="98">
        <f t="shared" ref="AG55:AG60" si="88">$AG$54</f>
        <v>0.9333815023202906</v>
      </c>
      <c r="AH55" s="22">
        <f t="shared" si="54"/>
        <v>0</v>
      </c>
      <c r="AI55" s="23">
        <f t="shared" ref="AI55:AI56" si="89">AH55*$AH$2*$W$2</f>
        <v>0</v>
      </c>
      <c r="AJ55" s="23">
        <v>159</v>
      </c>
      <c r="AK55" s="98"/>
    </row>
    <row r="56" spans="1:37" s="136" customFormat="1" ht="17" customHeight="1" x14ac:dyDescent="0.2">
      <c r="A56" s="136" t="str">
        <f>[1]May2019RAW!A162</f>
        <v>GRRol@160.ais</v>
      </c>
      <c r="B56" s="137">
        <f>[1]May2019RAW!B162</f>
        <v>2.7829699999999999E-5</v>
      </c>
      <c r="C56" s="137">
        <f>[1]May2019RAW!C162</f>
        <v>7.8602699999999995E-6</v>
      </c>
      <c r="D56" s="137">
        <f>[1]May2019RAW!D162</f>
        <v>7.0195100000000003E-4</v>
      </c>
      <c r="E56" s="137">
        <f>[1]May2019RAW!E162</f>
        <v>2.4049600000000001E-5</v>
      </c>
      <c r="F56" s="137">
        <f>[1]May2019RAW!F162</f>
        <v>6.9508E-3</v>
      </c>
      <c r="G56" s="137">
        <f>[1]May2019RAW!G162</f>
        <v>8.4332299999999999E-5</v>
      </c>
      <c r="H56" s="137">
        <f>[1]May2019RAW!H162</f>
        <v>4.3193499999999999E-4</v>
      </c>
      <c r="I56" s="137">
        <f>[1]May2019RAW!I162</f>
        <v>1.85761E-5</v>
      </c>
      <c r="J56" s="137">
        <f>[1]May2019RAW!J162</f>
        <v>2.87225E-4</v>
      </c>
      <c r="K56" s="137">
        <f>[1]May2019RAW!K162</f>
        <v>2.9557299999999999E-6</v>
      </c>
      <c r="L56" s="137">
        <f>[1]May2019RAW!L162</f>
        <v>7.8248600000000002E-5</v>
      </c>
      <c r="M56" s="137">
        <f>[1]May2019RAW!M162</f>
        <v>5.2962799999999999E-6</v>
      </c>
      <c r="N56" s="138">
        <v>42.7</v>
      </c>
      <c r="O56" s="137">
        <f t="shared" si="57"/>
        <v>0.85400000000000009</v>
      </c>
      <c r="P56" s="137">
        <f t="shared" si="71"/>
        <v>2.3766563800000002E-5</v>
      </c>
      <c r="Q56" s="137">
        <f t="shared" si="72"/>
        <v>5.9946615400000014E-4</v>
      </c>
      <c r="R56" s="137">
        <f t="shared" si="73"/>
        <v>5.9359832000000006E-3</v>
      </c>
      <c r="S56" s="137">
        <f t="shared" si="74"/>
        <v>3.6887249000000001E-4</v>
      </c>
      <c r="T56" s="137">
        <f t="shared" si="75"/>
        <v>2.4529015E-4</v>
      </c>
      <c r="U56" s="137">
        <f t="shared" si="76"/>
        <v>6.6824304400000007E-5</v>
      </c>
      <c r="V56" s="139">
        <f t="shared" si="85"/>
        <v>0.33639194402520001</v>
      </c>
      <c r="W56" s="139">
        <f t="shared" si="86"/>
        <v>1.9722436466600004</v>
      </c>
      <c r="X56" s="139">
        <f t="shared" si="87"/>
        <v>2.0792561952960003</v>
      </c>
      <c r="Y56" s="139">
        <f t="shared" si="87"/>
        <v>1.7217492343240002</v>
      </c>
      <c r="Z56" s="139">
        <f t="shared" si="87"/>
        <v>0.13111249097799998</v>
      </c>
      <c r="AA56" s="139">
        <f t="shared" si="87"/>
        <v>3.0864809716272004E-2</v>
      </c>
      <c r="AB56" s="140">
        <f t="shared" si="55"/>
        <v>160</v>
      </c>
      <c r="AC56" s="141">
        <f>AVERAGE(Q55:Q56)</f>
        <v>5.7942405500000004E-4</v>
      </c>
      <c r="AD56" s="139">
        <f>AC56*$W$2</f>
        <v>1.90630514095</v>
      </c>
      <c r="AE56" s="22"/>
      <c r="AF56" s="139"/>
      <c r="AG56" s="98">
        <f t="shared" si="88"/>
        <v>0.9333815023202906</v>
      </c>
      <c r="AH56" s="22">
        <f t="shared" si="54"/>
        <v>0</v>
      </c>
      <c r="AI56" s="23">
        <f t="shared" si="89"/>
        <v>0</v>
      </c>
      <c r="AJ56" s="140">
        <f t="shared" si="56"/>
        <v>160</v>
      </c>
      <c r="AK56" s="139"/>
    </row>
    <row r="57" spans="1:37" ht="15" customHeight="1" x14ac:dyDescent="0.2">
      <c r="A57" s="21" t="str">
        <f>[1]May2019RAW!A163</f>
        <v>519-4-1d@161.ais</v>
      </c>
      <c r="B57" s="50">
        <f>[1]May2019RAW!B163</f>
        <v>9.8473899999999993E-3</v>
      </c>
      <c r="C57" s="50">
        <f>[1]May2019RAW!C163</f>
        <v>7.4051899999999995E-5</v>
      </c>
      <c r="D57" s="50">
        <f>[1]May2019RAW!D163</f>
        <v>0.54542000000000002</v>
      </c>
      <c r="E57" s="50">
        <f>[1]May2019RAW!E163</f>
        <v>3.9874200000000002E-3</v>
      </c>
      <c r="F57" s="50">
        <f>[1]May2019RAW!F163</f>
        <v>0.31920999999999999</v>
      </c>
      <c r="G57" s="50">
        <f>[1]May2019RAW!G163</f>
        <v>1.2706200000000001E-3</v>
      </c>
      <c r="H57" s="50">
        <f>[1]May2019RAW!H163</f>
        <v>6.3623600000000002E-2</v>
      </c>
      <c r="I57" s="50">
        <f>[1]May2019RAW!I163</f>
        <v>1.9618399999999999E-4</v>
      </c>
      <c r="J57" s="50">
        <f>[1]May2019RAW!J163</f>
        <v>1.66554</v>
      </c>
      <c r="K57" s="50">
        <f>[1]May2019RAW!K163</f>
        <v>2.7769700000000001E-3</v>
      </c>
      <c r="L57" s="50">
        <f>[1]May2019RAW!L163</f>
        <v>9.4048900000000005E-2</v>
      </c>
      <c r="M57" s="50">
        <f>[1]May2019RAW!M163</f>
        <v>5.0534899999999999E-4</v>
      </c>
      <c r="N57" s="52">
        <v>48.7</v>
      </c>
      <c r="O57" s="50">
        <f t="shared" si="57"/>
        <v>0.97400000000000009</v>
      </c>
      <c r="P57" s="50">
        <f>B57*$O57</f>
        <v>9.59135786E-3</v>
      </c>
      <c r="Q57" s="50">
        <f>D57*$O57</f>
        <v>0.53123908000000009</v>
      </c>
      <c r="R57" s="50">
        <f>F57*$O57</f>
        <v>0.31091054000000001</v>
      </c>
      <c r="S57" s="50">
        <f>H57*$O57</f>
        <v>6.1969386400000007E-2</v>
      </c>
      <c r="T57" s="50">
        <f>J57*$O57</f>
        <v>1.6222359600000003</v>
      </c>
      <c r="U57" s="50">
        <f>L57*$O57</f>
        <v>9.1603628600000014E-2</v>
      </c>
      <c r="V57" s="71">
        <f t="shared" si="85"/>
        <v>135.75607915044</v>
      </c>
      <c r="W57" s="71">
        <f t="shared" si="85"/>
        <v>1950.1786626800003</v>
      </c>
      <c r="X57" s="71">
        <f t="shared" si="87"/>
        <v>108.90574395119999</v>
      </c>
      <c r="Y57" s="71">
        <f t="shared" si="87"/>
        <v>289.24830796064003</v>
      </c>
      <c r="Z57" s="71">
        <f t="shared" si="87"/>
        <v>867.11756533920015</v>
      </c>
      <c r="AA57" s="71">
        <f t="shared" si="87"/>
        <v>42.309883977768003</v>
      </c>
      <c r="AB57" s="23">
        <f t="shared" ref="AB57:AB60" si="90">AB56+1</f>
        <v>161</v>
      </c>
      <c r="AC57" s="22">
        <f>$AC$56</f>
        <v>5.7942405500000004E-4</v>
      </c>
      <c r="AE57" s="22">
        <f t="shared" si="58"/>
        <v>0.53065965594500009</v>
      </c>
      <c r="AF57" s="23">
        <f t="shared" ref="AF57:AF60" si="91">AE57*$W$5</f>
        <v>1948.0515969740952</v>
      </c>
      <c r="AG57" s="98">
        <f t="shared" si="88"/>
        <v>0.9333815023202906</v>
      </c>
      <c r="AH57" s="22">
        <f t="shared" si="54"/>
        <v>0.56853457522549422</v>
      </c>
      <c r="AI57" s="23">
        <f t="shared" si="60"/>
        <v>1804.053954213053</v>
      </c>
      <c r="AJ57" s="23">
        <f t="shared" ref="AJ57:AJ60" si="92">AJ56+1</f>
        <v>161</v>
      </c>
      <c r="AK57" s="23"/>
    </row>
    <row r="58" spans="1:37" ht="15" customHeight="1" x14ac:dyDescent="0.2">
      <c r="A58" s="21" t="str">
        <f>[1]May2019RAW!A164</f>
        <v>519-4-1d@162.ais</v>
      </c>
      <c r="B58" s="50">
        <f>[1]May2019RAW!B164</f>
        <v>9.5111099999999997E-3</v>
      </c>
      <c r="C58" s="50">
        <f>[1]May2019RAW!C164</f>
        <v>1.0849E-4</v>
      </c>
      <c r="D58" s="50">
        <f>[1]May2019RAW!D164</f>
        <v>0.53498000000000001</v>
      </c>
      <c r="E58" s="50">
        <f>[1]May2019RAW!E164</f>
        <v>3.01053E-3</v>
      </c>
      <c r="F58" s="50">
        <f>[1]May2019RAW!F164</f>
        <v>0.30747999999999998</v>
      </c>
      <c r="G58" s="50">
        <f>[1]May2019RAW!G164</f>
        <v>7.5384099999999999E-4</v>
      </c>
      <c r="H58" s="50">
        <f>[1]May2019RAW!H164</f>
        <v>6.2657299999999999E-2</v>
      </c>
      <c r="I58" s="50">
        <f>[1]May2019RAW!I164</f>
        <v>2.0809600000000001E-4</v>
      </c>
      <c r="J58" s="50">
        <f>[1]May2019RAW!J164</f>
        <v>1.58721</v>
      </c>
      <c r="K58" s="50">
        <f>[1]May2019RAW!K164</f>
        <v>5.9449400000000001E-3</v>
      </c>
      <c r="L58" s="50">
        <f>[1]May2019RAW!L164</f>
        <v>8.6936399999999997E-2</v>
      </c>
      <c r="M58" s="50">
        <f>[1]May2019RAW!M164</f>
        <v>3.07452E-4</v>
      </c>
      <c r="N58" s="52">
        <v>48.7</v>
      </c>
      <c r="O58" s="50">
        <f t="shared" si="57"/>
        <v>0.97400000000000009</v>
      </c>
      <c r="P58" s="50">
        <f>B58*$O58</f>
        <v>9.2638211400000014E-3</v>
      </c>
      <c r="Q58" s="50">
        <f>D58*$O58</f>
        <v>0.52107052000000009</v>
      </c>
      <c r="R58" s="50">
        <f>F58*$O58</f>
        <v>0.29948552000000001</v>
      </c>
      <c r="S58" s="50">
        <f>H58*$O58</f>
        <v>6.1028210200000002E-2</v>
      </c>
      <c r="T58" s="50">
        <f>J58*$O58</f>
        <v>1.5459425400000002</v>
      </c>
      <c r="U58" s="50">
        <f>L58*$O58</f>
        <v>8.4676053600000009E-2</v>
      </c>
      <c r="V58" s="71">
        <f t="shared" si="85"/>
        <v>131.12012441556001</v>
      </c>
      <c r="W58" s="71">
        <f t="shared" si="85"/>
        <v>1912.8498789200003</v>
      </c>
      <c r="X58" s="71">
        <f t="shared" si="87"/>
        <v>104.90378794559999</v>
      </c>
      <c r="Y58" s="71">
        <f t="shared" si="87"/>
        <v>284.85527392952002</v>
      </c>
      <c r="Z58" s="71">
        <f t="shared" si="87"/>
        <v>826.33720648080009</v>
      </c>
      <c r="AA58" s="71">
        <f t="shared" si="87"/>
        <v>39.110175636768005</v>
      </c>
      <c r="AB58" s="23">
        <f t="shared" si="90"/>
        <v>162</v>
      </c>
      <c r="AC58" s="22">
        <f t="shared" ref="AC58:AC60" si="93">$AC$56</f>
        <v>5.7942405500000004E-4</v>
      </c>
      <c r="AE58" s="22">
        <f t="shared" ref="AE58:AE60" si="94">Q58-AC58</f>
        <v>0.52049109594500009</v>
      </c>
      <c r="AF58" s="23">
        <f t="shared" si="91"/>
        <v>1910.7228132140954</v>
      </c>
      <c r="AG58" s="98">
        <f t="shared" si="88"/>
        <v>0.9333815023202906</v>
      </c>
      <c r="AH58" s="22">
        <f t="shared" ref="AH58:AH60" si="95">AE58*(1/AG58)</f>
        <v>0.55764025176319931</v>
      </c>
      <c r="AI58" s="23">
        <f t="shared" si="60"/>
        <v>1769.4844694762032</v>
      </c>
      <c r="AJ58" s="23">
        <f t="shared" si="92"/>
        <v>162</v>
      </c>
      <c r="AK58" s="23"/>
    </row>
    <row r="59" spans="1:37" ht="15" customHeight="1" x14ac:dyDescent="0.2">
      <c r="A59" s="21" t="str">
        <f>[1]May2019RAW!A165</f>
        <v>suprasil@163.ais</v>
      </c>
      <c r="B59" s="50">
        <f>[1]May2019RAW!B165</f>
        <v>4.0742199999999996E-6</v>
      </c>
      <c r="C59" s="50">
        <f>[1]May2019RAW!C165</f>
        <v>1.3873700000000001E-6</v>
      </c>
      <c r="D59" s="50">
        <f>[1]May2019RAW!D165</f>
        <v>4.5725099999999999E-4</v>
      </c>
      <c r="E59" s="50">
        <f>[1]May2019RAW!E165</f>
        <v>1.9400799999999999E-5</v>
      </c>
      <c r="F59" s="50">
        <f>[1]May2019RAW!F165</f>
        <v>9.7614600000000006E-5</v>
      </c>
      <c r="G59" s="50">
        <f>[1]May2019RAW!G165</f>
        <v>5.8290399999999998E-6</v>
      </c>
      <c r="H59" s="50">
        <f>[1]May2019RAW!H165</f>
        <v>1.68945E-6</v>
      </c>
      <c r="I59" s="50">
        <f>[1]May2019RAW!I165</f>
        <v>6.1368199999999998E-7</v>
      </c>
      <c r="J59" s="50">
        <f>[1]May2019RAW!J165</f>
        <v>1.7231399999999999E-4</v>
      </c>
      <c r="K59" s="50">
        <f>[1]May2019RAW!K165</f>
        <v>8.6420499999999997E-6</v>
      </c>
      <c r="L59" s="50">
        <f>[1]May2019RAW!L165</f>
        <v>2.5472199999999998</v>
      </c>
      <c r="M59" s="50">
        <f>[1]May2019RAW!M165</f>
        <v>1.00897E-2</v>
      </c>
      <c r="N59" s="52">
        <v>100</v>
      </c>
      <c r="O59" s="50">
        <f t="shared" si="57"/>
        <v>2</v>
      </c>
      <c r="P59" s="50">
        <f t="shared" ref="P59:P60" si="96">B59*$O59</f>
        <v>8.1484399999999992E-6</v>
      </c>
      <c r="Q59" s="50">
        <f t="shared" ref="Q59:Q60" si="97">D59*$O59</f>
        <v>9.1450199999999998E-4</v>
      </c>
      <c r="R59" s="50">
        <f t="shared" ref="R59:R60" si="98">F59*$O59</f>
        <v>1.9522920000000001E-4</v>
      </c>
      <c r="S59" s="50">
        <f t="shared" ref="S59:S60" si="99">H59*$O59</f>
        <v>3.3789E-6</v>
      </c>
      <c r="T59" s="50">
        <f t="shared" ref="T59:T60" si="100">J59*$O59</f>
        <v>3.4462799999999998E-4</v>
      </c>
      <c r="U59" s="50">
        <f t="shared" ref="U59:U60" si="101">L59*$O59</f>
        <v>5.0944399999999996</v>
      </c>
      <c r="V59" s="71">
        <f t="shared" si="85"/>
        <v>0.11533301975999999</v>
      </c>
      <c r="W59" s="71">
        <f t="shared" si="85"/>
        <v>3.3571368420000001</v>
      </c>
      <c r="X59" s="71">
        <f t="shared" si="87"/>
        <v>6.8384884175999999E-2</v>
      </c>
      <c r="Y59" s="71">
        <f t="shared" si="87"/>
        <v>1.5771353639999999E-2</v>
      </c>
      <c r="Z59" s="71">
        <f t="shared" si="87"/>
        <v>0.18421055855999999</v>
      </c>
      <c r="AA59" s="71">
        <f t="shared" si="87"/>
        <v>2353.0199471999999</v>
      </c>
      <c r="AB59" s="23">
        <f t="shared" si="90"/>
        <v>163</v>
      </c>
      <c r="AC59" s="22">
        <f t="shared" si="93"/>
        <v>5.7942405500000004E-4</v>
      </c>
      <c r="AE59" s="22">
        <f t="shared" si="94"/>
        <v>3.3507794499999994E-4</v>
      </c>
      <c r="AF59" s="23">
        <f t="shared" si="91"/>
        <v>1.2300711360949999</v>
      </c>
      <c r="AG59" s="98">
        <f t="shared" si="88"/>
        <v>0.9333815023202906</v>
      </c>
      <c r="AH59" s="22">
        <f t="shared" si="95"/>
        <v>3.5899355640435401E-4</v>
      </c>
      <c r="AI59" s="23">
        <f t="shared" si="60"/>
        <v>1.1391457497750435</v>
      </c>
      <c r="AJ59" s="23">
        <f t="shared" si="92"/>
        <v>163</v>
      </c>
      <c r="AK59" s="23"/>
    </row>
    <row r="60" spans="1:37" ht="15" customHeight="1" x14ac:dyDescent="0.2">
      <c r="A60" s="21" t="str">
        <f>[1]May2019RAW!A166</f>
        <v>suprasil@164.ais</v>
      </c>
      <c r="B60" s="50">
        <f>[1]May2019RAW!B166</f>
        <v>1.0204099999999999E-5</v>
      </c>
      <c r="C60" s="50">
        <f>[1]May2019RAW!C166</f>
        <v>1.5013600000000001E-6</v>
      </c>
      <c r="D60" s="50">
        <f>[1]May2019RAW!D166</f>
        <v>4.5875499999999998E-4</v>
      </c>
      <c r="E60" s="50">
        <f>[1]May2019RAW!E166</f>
        <v>1.487E-5</v>
      </c>
      <c r="F60" s="50">
        <f>[1]May2019RAW!F166</f>
        <v>8.2737000000000004E-5</v>
      </c>
      <c r="G60" s="50">
        <f>[1]May2019RAW!G166</f>
        <v>5.5699599999999998E-6</v>
      </c>
      <c r="H60" s="50">
        <f>[1]May2019RAW!H166</f>
        <v>1.0275600000000001E-6</v>
      </c>
      <c r="I60" s="50">
        <f>[1]May2019RAW!I166</f>
        <v>7.5730400000000004E-7</v>
      </c>
      <c r="J60" s="50">
        <f>[1]May2019RAW!J166</f>
        <v>1.6208999999999999E-4</v>
      </c>
      <c r="K60" s="50">
        <f>[1]May2019RAW!K166</f>
        <v>1.35951E-5</v>
      </c>
      <c r="L60" s="50">
        <f>[1]May2019RAW!L166</f>
        <v>2.6099199999999998</v>
      </c>
      <c r="M60" s="50">
        <f>[1]May2019RAW!M166</f>
        <v>2.70192E-3</v>
      </c>
      <c r="N60" s="52">
        <v>100</v>
      </c>
      <c r="O60" s="50">
        <f t="shared" si="57"/>
        <v>2</v>
      </c>
      <c r="P60" s="50">
        <f t="shared" si="96"/>
        <v>2.0408199999999999E-5</v>
      </c>
      <c r="Q60" s="50">
        <f t="shared" si="97"/>
        <v>9.1750999999999996E-4</v>
      </c>
      <c r="R60" s="50">
        <f t="shared" si="98"/>
        <v>1.6547400000000001E-4</v>
      </c>
      <c r="S60" s="50">
        <f t="shared" si="99"/>
        <v>2.0551200000000002E-6</v>
      </c>
      <c r="T60" s="50">
        <f t="shared" si="100"/>
        <v>3.2417999999999998E-4</v>
      </c>
      <c r="U60" s="50">
        <f t="shared" si="101"/>
        <v>5.2198399999999996</v>
      </c>
      <c r="V60" s="71">
        <f t="shared" si="85"/>
        <v>0.28885766279999997</v>
      </c>
      <c r="W60" s="71">
        <f t="shared" si="85"/>
        <v>3.3681792099999996</v>
      </c>
      <c r="X60" s="71">
        <f t="shared" si="87"/>
        <v>5.796223272E-2</v>
      </c>
      <c r="Y60" s="71">
        <f t="shared" si="87"/>
        <v>9.5924781120000011E-3</v>
      </c>
      <c r="Z60" s="71">
        <f t="shared" si="87"/>
        <v>0.17328069359999998</v>
      </c>
      <c r="AA60" s="71">
        <f t="shared" si="87"/>
        <v>2410.9396991999997</v>
      </c>
      <c r="AB60" s="23">
        <f t="shared" si="90"/>
        <v>164</v>
      </c>
      <c r="AC60" s="22">
        <f t="shared" si="93"/>
        <v>5.7942405500000004E-4</v>
      </c>
      <c r="AE60" s="22">
        <f t="shared" si="94"/>
        <v>3.3808594499999992E-4</v>
      </c>
      <c r="AF60" s="23">
        <f t="shared" si="91"/>
        <v>1.2411135040949997</v>
      </c>
      <c r="AG60" s="98">
        <f t="shared" si="88"/>
        <v>0.9333815023202906</v>
      </c>
      <c r="AH60" s="22">
        <f t="shared" si="95"/>
        <v>3.6221624722533385E-4</v>
      </c>
      <c r="AI60" s="23">
        <f t="shared" si="60"/>
        <v>1.149371879147191</v>
      </c>
      <c r="AJ60" s="23">
        <f t="shared" si="92"/>
        <v>164</v>
      </c>
      <c r="AK60" s="2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1. Summary of H2O in Suprasil</vt:lpstr>
      <vt:lpstr>2. August2016_NanoSIMS_Calib</vt:lpstr>
      <vt:lpstr>3. Feb-Mar 2019 6f Calibration</vt:lpstr>
      <vt:lpstr>4. May 2019 6f Calibration</vt:lpstr>
      <vt:lpstr>5. March2019_data</vt:lpstr>
      <vt:lpstr>6. May2019_data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Newcombe</dc:creator>
  <cp:lastModifiedBy>Megan Eve Newcombe</cp:lastModifiedBy>
  <dcterms:created xsi:type="dcterms:W3CDTF">2021-06-23T18:09:42Z</dcterms:created>
  <dcterms:modified xsi:type="dcterms:W3CDTF">2022-09-19T15:04:34Z</dcterms:modified>
</cp:coreProperties>
</file>