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ec9b8aaea3fd336/everything else/Documents/IBM/Portfolio/WALRUS/"/>
    </mc:Choice>
  </mc:AlternateContent>
  <xr:revisionPtr revIDLastSave="24" documentId="8_{F81B94DB-A749-4FC6-B912-ADDD5608EBB3}" xr6:coauthVersionLast="47" xr6:coauthVersionMax="47" xr10:uidLastSave="{1CF2E919-8C10-426D-BA84-A90D392E2DF5}"/>
  <bookViews>
    <workbookView xWindow="-108" yWindow="-108" windowWidth="23256" windowHeight="13176" xr2:uid="{00000000-000D-0000-FFFF-FFFF00000000}"/>
  </bookViews>
  <sheets>
    <sheet name="Model_Normal" sheetId="9" r:id="rId1"/>
    <sheet name="Model_Strong" sheetId="5" r:id="rId2"/>
    <sheet name="Model_Weak" sheetId="8" r:id="rId3"/>
    <sheet name="Price" sheetId="6" r:id="rId4"/>
    <sheet name="Days on Market" sheetId="7" r:id="rId5"/>
    <sheet name="Demand" sheetId="10" r:id="rId6"/>
    <sheet name="Sheet6" sheetId="11" r:id="rId7"/>
  </sheets>
  <definedNames>
    <definedName name="_Order1" localSheetId="1" hidden="1">0</definedName>
    <definedName name="_Order2" localSheetId="1" hidden="1">0</definedName>
    <definedName name="anscount" hidden="1">2</definedName>
    <definedName name="Days_on_Market">'Days on Market'!$2:$2</definedName>
    <definedName name="limcount" hidden="1">3</definedName>
    <definedName name="Price">Price!$E$14</definedName>
    <definedName name="sencount" hidden="1">4</definedName>
    <definedName name="solver_adj" localSheetId="0" hidden="1">Model_Normal!$B$16:$G$16</definedName>
    <definedName name="solver_adj" localSheetId="1" hidden="1">Model_Strong!$B$16:$G$16</definedName>
    <definedName name="solver_adj" localSheetId="2" hidden="1">Model_Weak!$B$16:$G$16</definedName>
    <definedName name="solver_cvg" localSheetId="0" hidden="1">0.0001</definedName>
    <definedName name="solver_cvg" localSheetId="1" hidden="1">0.001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100</definedName>
    <definedName name="solver_itr" localSheetId="2" hidden="1">2147483647</definedName>
    <definedName name="solver_lhs1" localSheetId="0" hidden="1">Model_Normal!$B$16:$G$16</definedName>
    <definedName name="solver_lhs1" localSheetId="1" hidden="1">Model_Strong!$B$16:$G$16</definedName>
    <definedName name="solver_lhs1" localSheetId="2" hidden="1">Model_Weak!$B$16:$G$16</definedName>
    <definedName name="solver_lhs2" localSheetId="0" hidden="1">Model_Normal!$B$21</definedName>
    <definedName name="solver_lhs2" localSheetId="1" hidden="1">Model_Strong!$B$21</definedName>
    <definedName name="solver_lhs2" localSheetId="2" hidden="1">Model_Weak!$B$21</definedName>
    <definedName name="solver_lhs3" localSheetId="0" hidden="1">Model_Normal!$I$16</definedName>
    <definedName name="solver_lhs3" localSheetId="1" hidden="1">Model_Strong!$I$16</definedName>
    <definedName name="solver_lhs3" localSheetId="2" hidden="1">Model_Weak!$I$16</definedName>
    <definedName name="solver_lhs4" localSheetId="0" hidden="1">Model_Normal!$H$17</definedName>
    <definedName name="solver_lhs4" localSheetId="1" hidden="1">Model_Strong!$I$16</definedName>
    <definedName name="solver_lhs4" localSheetId="2" hidden="1">Model_Weak!$H$17</definedName>
    <definedName name="solver_lhs5" localSheetId="1" hidden="1">Model_Strong!$I$16</definedName>
    <definedName name="solver_lhs6" localSheetId="1" hidden="1">Model_Strong!#REF!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Model_Normal!$I$5</definedName>
    <definedName name="solver_opt" localSheetId="1" hidden="1">Model_Strong!$I$5</definedName>
    <definedName name="solver_opt" localSheetId="2" hidden="1">Model_Weak!$I$5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5" localSheetId="1" hidden="1">2</definedName>
    <definedName name="solver_rel6" localSheetId="1" hidden="1">3</definedName>
    <definedName name="solver_rhs1" localSheetId="0" hidden="1">Model_Normal!$B$8:$G$8</definedName>
    <definedName name="solver_rhs1" localSheetId="1" hidden="1">Model_Strong!$B$8:$G$8</definedName>
    <definedName name="solver_rhs1" localSheetId="2" hidden="1">Model_Weak!$B$8:$G$8</definedName>
    <definedName name="solver_rhs2" localSheetId="0" hidden="1">Model_Normal!$D$21</definedName>
    <definedName name="solver_rhs2" localSheetId="1" hidden="1">Model_Strong!$D$21</definedName>
    <definedName name="solver_rhs2" localSheetId="2" hidden="1">Model_Weak!$D$21</definedName>
    <definedName name="solver_rhs3" localSheetId="0" hidden="1">Model_Normal!$B$10</definedName>
    <definedName name="solver_rhs3" localSheetId="1" hidden="1">Model_Strong!$B$10</definedName>
    <definedName name="solver_rhs3" localSheetId="2" hidden="1">Model_Weak!$B$10</definedName>
    <definedName name="solver_rhs4" localSheetId="0" hidden="1">Model_Normal!$B$11</definedName>
    <definedName name="solver_rhs4" localSheetId="1" hidden="1">Model_Strong!$B$10</definedName>
    <definedName name="solver_rhs4" localSheetId="2" hidden="1">Model_Weak!$B$10+Model_Weak!$B$11</definedName>
    <definedName name="solver_rhs5" localSheetId="1" hidden="1">Model_Strong!$B$10</definedName>
    <definedName name="solver_rhs6" localSheetId="1" hidden="1">Model_Strong!#REF!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100</definedName>
    <definedName name="solver_tim" localSheetId="2" hidden="1">2147483647</definedName>
    <definedName name="solver_tmp" localSheetId="1" hidden="1">0</definedName>
    <definedName name="solver_tol" localSheetId="0" hidden="1">0.01</definedName>
    <definedName name="solver_tol" localSheetId="1" hidden="1">0.05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</workbook>
</file>

<file path=xl/calcChain.xml><?xml version="1.0" encoding="utf-8"?>
<calcChain xmlns="http://schemas.openxmlformats.org/spreadsheetml/2006/main">
  <c r="B8" i="9" l="1"/>
  <c r="C2" i="9"/>
  <c r="D2" i="9"/>
  <c r="E2" i="9"/>
  <c r="F2" i="9"/>
  <c r="B2" i="9"/>
  <c r="C2" i="8"/>
  <c r="D2" i="8"/>
  <c r="E2" i="8"/>
  <c r="F2" i="8"/>
  <c r="B2" i="8"/>
  <c r="G5" i="9" l="1"/>
  <c r="G5" i="8"/>
  <c r="D21" i="9"/>
  <c r="G18" i="9"/>
  <c r="F18" i="9"/>
  <c r="E18" i="9"/>
  <c r="D18" i="9"/>
  <c r="C18" i="9"/>
  <c r="B18" i="9"/>
  <c r="I16" i="9"/>
  <c r="F8" i="9"/>
  <c r="E8" i="9"/>
  <c r="D8" i="9"/>
  <c r="C8" i="9"/>
  <c r="G7" i="9"/>
  <c r="G8" i="9" s="1"/>
  <c r="I5" i="9"/>
  <c r="D21" i="8"/>
  <c r="G18" i="8"/>
  <c r="F18" i="8"/>
  <c r="E18" i="8"/>
  <c r="D18" i="8"/>
  <c r="C18" i="8"/>
  <c r="B18" i="8"/>
  <c r="I16" i="8"/>
  <c r="B21" i="8" s="1"/>
  <c r="F8" i="8"/>
  <c r="E8" i="8"/>
  <c r="D8" i="8"/>
  <c r="C8" i="8"/>
  <c r="B8" i="8"/>
  <c r="G7" i="8"/>
  <c r="G8" i="8" s="1"/>
  <c r="I5" i="8"/>
  <c r="B18" i="5"/>
  <c r="G18" i="5"/>
  <c r="C18" i="5"/>
  <c r="D18" i="5"/>
  <c r="E18" i="5"/>
  <c r="F18" i="5"/>
  <c r="I16" i="5"/>
  <c r="B21" i="5" s="1"/>
  <c r="I5" i="5"/>
  <c r="B21" i="9" l="1"/>
  <c r="B20" i="9"/>
  <c r="B20" i="8"/>
  <c r="B20" i="5"/>
  <c r="D21" i="5"/>
  <c r="E8" i="5" l="1"/>
  <c r="E2" i="5"/>
  <c r="D8" i="5"/>
  <c r="D2" i="5"/>
  <c r="C8" i="5"/>
  <c r="C2" i="5"/>
  <c r="F8" i="5"/>
  <c r="F2" i="5"/>
  <c r="B8" i="5"/>
  <c r="G8" i="5"/>
  <c r="G7" i="5"/>
  <c r="B2" i="5"/>
</calcChain>
</file>

<file path=xl/sharedStrings.xml><?xml version="1.0" encoding="utf-8"?>
<sst xmlns="http://schemas.openxmlformats.org/spreadsheetml/2006/main" count="180" uniqueCount="75">
  <si>
    <t>&lt;=</t>
  </si>
  <si>
    <t>WALRUS Optimized Inventory</t>
  </si>
  <si>
    <t>count</t>
  </si>
  <si>
    <t>mean</t>
  </si>
  <si>
    <t>std</t>
  </si>
  <si>
    <t>min</t>
  </si>
  <si>
    <t>max</t>
  </si>
  <si>
    <t xml:space="preserve">0.25 </t>
  </si>
  <si>
    <t xml:space="preserve">0.5 </t>
  </si>
  <si>
    <t xml:space="preserve">0.75 </t>
  </si>
  <si>
    <t>Avg Days on Market</t>
  </si>
  <si>
    <t>Avg Price</t>
  </si>
  <si>
    <t>Minimum Quantity</t>
  </si>
  <si>
    <t>Total Inventory Fractions, %</t>
  </si>
  <si>
    <t>Quantity</t>
  </si>
  <si>
    <t>Percent of Price that's Profit</t>
  </si>
  <si>
    <t>Total Quantity</t>
  </si>
  <si>
    <t>Average Days on Market</t>
  </si>
  <si>
    <t>Average Price</t>
  </si>
  <si>
    <t>Demand</t>
  </si>
  <si>
    <t>Strong Market Period</t>
  </si>
  <si>
    <t>Standard Deviation Quantity</t>
  </si>
  <si>
    <t>Standard Deviation Price</t>
  </si>
  <si>
    <t>Total Expected Profit</t>
  </si>
  <si>
    <t>Normal</t>
  </si>
  <si>
    <t>Strong</t>
  </si>
  <si>
    <t>Weak</t>
  </si>
  <si>
    <t>Std Price</t>
  </si>
  <si>
    <t>Avg Qty</t>
  </si>
  <si>
    <t>Std Qty</t>
  </si>
  <si>
    <t>Column1</t>
  </si>
  <si>
    <t>Demand Percentages for Each Artist:</t>
  </si>
  <si>
    <t>Artist</t>
  </si>
  <si>
    <t>NaN</t>
  </si>
  <si>
    <t xml:space="preserve">2 </t>
  </si>
  <si>
    <t xml:space="preserve">4 </t>
  </si>
  <si>
    <t xml:space="preserve">5 </t>
  </si>
  <si>
    <t xml:space="preserve">6 </t>
  </si>
  <si>
    <t xml:space="preserve">9 </t>
  </si>
  <si>
    <t xml:space="preserve">10 </t>
  </si>
  <si>
    <t xml:space="preserve">12 </t>
  </si>
  <si>
    <t xml:space="preserve">14 </t>
  </si>
  <si>
    <t xml:space="preserve">15 </t>
  </si>
  <si>
    <t xml:space="preserve">16 </t>
  </si>
  <si>
    <t xml:space="preserve">17 </t>
  </si>
  <si>
    <t xml:space="preserve">19 </t>
  </si>
  <si>
    <t xml:space="preserve">20 </t>
  </si>
  <si>
    <t xml:space="preserve">21 </t>
  </si>
  <si>
    <t xml:space="preserve">23 </t>
  </si>
  <si>
    <t xml:space="preserve">26 </t>
  </si>
  <si>
    <t xml:space="preserve">27 </t>
  </si>
  <si>
    <t xml:space="preserve">28 </t>
  </si>
  <si>
    <t xml:space="preserve">30 </t>
  </si>
  <si>
    <t xml:space="preserve">33 </t>
  </si>
  <si>
    <t xml:space="preserve">34 </t>
  </si>
  <si>
    <t xml:space="preserve">35 </t>
  </si>
  <si>
    <t xml:space="preserve">36 </t>
  </si>
  <si>
    <t xml:space="preserve">37 </t>
  </si>
  <si>
    <t xml:space="preserve">38 </t>
  </si>
  <si>
    <t xml:space="preserve">39 </t>
  </si>
  <si>
    <t xml:space="preserve">40 </t>
  </si>
  <si>
    <t xml:space="preserve">41 </t>
  </si>
  <si>
    <t xml:space="preserve">42 </t>
  </si>
  <si>
    <t xml:space="preserve">43 </t>
  </si>
  <si>
    <t xml:space="preserve">45 </t>
  </si>
  <si>
    <t xml:space="preserve">46 </t>
  </si>
  <si>
    <t xml:space="preserve">49 </t>
  </si>
  <si>
    <t xml:space="preserve">52 </t>
  </si>
  <si>
    <t>Other</t>
  </si>
  <si>
    <t>strong</t>
  </si>
  <si>
    <t>weak</t>
  </si>
  <si>
    <t>normal</t>
  </si>
  <si>
    <t>Ideal Qty</t>
  </si>
  <si>
    <t>Normal Market Period</t>
  </si>
  <si>
    <t>Weak Market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</si>
</sst>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&quot;$&quot;#,##0.00"/>
  </numFmts>
  <fonts count="12" x14ac:knownFonts="1">
    <font>
      <sz val="12"/>
      <name val="Helv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rgb="FFC00000"/>
      <name val="Arial"/>
      <family val="2"/>
    </font>
    <font>
      <b/>
      <sz val="12"/>
      <color rgb="FF0070C0"/>
      <name val="Arial"/>
      <family val="2"/>
    </font>
    <font>
      <sz val="12"/>
      <color theme="1"/>
      <name val="Helv"/>
    </font>
    <font>
      <sz val="12"/>
      <color theme="8" tint="-0.499984740745262"/>
      <name val="Helv"/>
    </font>
    <font>
      <sz val="12"/>
      <color theme="6" tint="-0.499984740745262"/>
      <name val="Helv"/>
    </font>
    <font>
      <sz val="12"/>
      <color theme="9" tint="-0.499984740745262"/>
      <name val="Helv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4" tint="0.59999389629810485"/>
      </patternFill>
    </fill>
    <fill>
      <patternFill patternType="solid">
        <fgColor theme="0" tint="-0.249977111117893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164" fontId="0" fillId="0" borderId="0"/>
    <xf numFmtId="0" fontId="1" fillId="0" borderId="0"/>
  </cellStyleXfs>
  <cellXfs count="51">
    <xf numFmtId="164" fontId="0" fillId="0" borderId="0" xfId="0"/>
    <xf numFmtId="164" fontId="2" fillId="0" borderId="0" xfId="0" applyFont="1" applyAlignment="1">
      <alignment horizontal="left"/>
    </xf>
    <xf numFmtId="164" fontId="2" fillId="0" borderId="0" xfId="0" applyFont="1"/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64" fontId="3" fillId="0" borderId="0" xfId="0" applyFont="1" applyAlignment="1">
      <alignment horizontal="left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3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4" fontId="2" fillId="0" borderId="0" xfId="0" quotePrefix="1" applyFont="1" applyAlignment="1">
      <alignment horizontal="center"/>
    </xf>
    <xf numFmtId="2" fontId="2" fillId="0" borderId="0" xfId="0" applyNumberFormat="1" applyFont="1"/>
    <xf numFmtId="2" fontId="2" fillId="0" borderId="2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8" fillId="2" borderId="9" xfId="0" applyFont="1" applyFill="1" applyBorder="1"/>
    <xf numFmtId="164" fontId="8" fillId="2" borderId="10" xfId="0" applyFont="1" applyFill="1" applyBorder="1"/>
    <xf numFmtId="164" fontId="8" fillId="2" borderId="11" xfId="0" applyFont="1" applyFill="1" applyBorder="1"/>
    <xf numFmtId="164" fontId="8" fillId="2" borderId="4" xfId="0" applyFont="1" applyFill="1" applyBorder="1"/>
    <xf numFmtId="164" fontId="8" fillId="3" borderId="5" xfId="0" applyFont="1" applyFill="1" applyBorder="1"/>
    <xf numFmtId="164" fontId="8" fillId="2" borderId="5" xfId="0" applyFont="1" applyFill="1" applyBorder="1"/>
    <xf numFmtId="164" fontId="8" fillId="3" borderId="10" xfId="0" applyFont="1" applyFill="1" applyBorder="1"/>
    <xf numFmtId="164" fontId="8" fillId="3" borderId="11" xfId="0" applyFont="1" applyFill="1" applyBorder="1"/>
    <xf numFmtId="164" fontId="8" fillId="3" borderId="9" xfId="0" applyFont="1" applyFill="1" applyBorder="1"/>
    <xf numFmtId="164" fontId="8" fillId="3" borderId="6" xfId="0" applyFont="1" applyFill="1" applyBorder="1" applyAlignment="1">
      <alignment horizontal="right"/>
    </xf>
    <xf numFmtId="164" fontId="0" fillId="0" borderId="11" xfId="0" applyBorder="1" applyAlignment="1">
      <alignment horizontal="center"/>
    </xf>
    <xf numFmtId="164" fontId="0" fillId="0" borderId="9" xfId="0" applyBorder="1" applyAlignment="1">
      <alignment horizontal="center"/>
    </xf>
    <xf numFmtId="164" fontId="9" fillId="0" borderId="6" xfId="0" applyFont="1" applyBorder="1"/>
    <xf numFmtId="164" fontId="9" fillId="0" borderId="7" xfId="0" applyFont="1" applyBorder="1" applyAlignment="1">
      <alignment horizontal="right"/>
    </xf>
    <xf numFmtId="164" fontId="10" fillId="0" borderId="6" xfId="0" applyFont="1" applyBorder="1"/>
    <xf numFmtId="164" fontId="10" fillId="0" borderId="7" xfId="0" applyFont="1" applyBorder="1" applyAlignment="1">
      <alignment horizontal="right"/>
    </xf>
    <xf numFmtId="164" fontId="11" fillId="0" borderId="6" xfId="0" applyFont="1" applyBorder="1"/>
    <xf numFmtId="164" fontId="11" fillId="0" borderId="7" xfId="0" applyFont="1" applyBorder="1" applyAlignment="1">
      <alignment horizontal="right"/>
    </xf>
    <xf numFmtId="1" fontId="9" fillId="0" borderId="4" xfId="0" applyNumberFormat="1" applyFont="1" applyBorder="1"/>
    <xf numFmtId="1" fontId="9" fillId="0" borderId="8" xfId="0" applyNumberFormat="1" applyFont="1" applyBorder="1"/>
    <xf numFmtId="1" fontId="10" fillId="0" borderId="4" xfId="0" applyNumberFormat="1" applyFont="1" applyBorder="1"/>
    <xf numFmtId="1" fontId="10" fillId="0" borderId="8" xfId="0" applyNumberFormat="1" applyFont="1" applyBorder="1"/>
    <xf numFmtId="1" fontId="11" fillId="0" borderId="4" xfId="0" applyNumberFormat="1" applyFont="1" applyBorder="1"/>
    <xf numFmtId="1" fontId="11" fillId="0" borderId="8" xfId="0" applyNumberFormat="1" applyFont="1" applyBorder="1"/>
    <xf numFmtId="165" fontId="8" fillId="2" borderId="9" xfId="0" applyNumberFormat="1" applyFont="1" applyFill="1" applyBorder="1"/>
    <xf numFmtId="165" fontId="8" fillId="3" borderId="10" xfId="0" applyNumberFormat="1" applyFont="1" applyFill="1" applyBorder="1"/>
    <xf numFmtId="165" fontId="8" fillId="2" borderId="10" xfId="0" applyNumberFormat="1" applyFont="1" applyFill="1" applyBorder="1"/>
    <xf numFmtId="165" fontId="8" fillId="3" borderId="11" xfId="0" applyNumberFormat="1" applyFont="1" applyFill="1" applyBorder="1"/>
  </cellXfs>
  <cellStyles count="2">
    <cellStyle name="Curren - Style1" xfId="1" xr:uid="{00000000-0005-0000-0000-000000000000}"/>
    <cellStyle name="Normal" xfId="0" builtinId="0"/>
  </cellStyles>
  <dxfs count="21">
    <dxf>
      <font>
        <strike val="0"/>
        <outline val="0"/>
        <shadow val="0"/>
        <u val="none"/>
        <vertAlign val="baseline"/>
        <sz val="12"/>
        <color theme="9" tint="-0.499984740745262"/>
        <name val="Helv"/>
        <scheme val="none"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Helv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9" tint="-0.499984740745262"/>
        <name val="Helv"/>
        <scheme val="none"/>
      </font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6" tint="-0.499984740745262"/>
        <name val="Helv"/>
        <scheme val="none"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6" tint="-0.499984740745262"/>
        <name val="Helv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6" tint="-0.499984740745262"/>
        <name val="Helv"/>
        <scheme val="none"/>
      </font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8" tint="-0.499984740745262"/>
        <name val="Helv"/>
        <scheme val="none"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8" tint="-0.499984740745262"/>
        <name val="Helv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8" tint="-0.499984740745262"/>
        <name val="Helv"/>
        <scheme val="none"/>
      </font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B554D-0AB1-48A7-A8FB-5924A54D811F}" name="Table3" displayName="Table3" ref="A2:I7" totalsRowShown="0">
  <autoFilter ref="A2:I7" xr:uid="{6C9B554D-0AB1-48A7-A8FB-5924A54D811F}"/>
  <tableColumns count="9">
    <tableColumn id="1" xr3:uid="{D09B6F39-C288-4940-8DC1-F6FB73061EF1}" name="Column1"/>
    <tableColumn id="2" xr3:uid="{9626FDDF-8B88-49F0-87A9-DFBADF956A86}" name="count"/>
    <tableColumn id="3" xr3:uid="{A7447062-B979-4242-938B-EC7E5729745E}" name="mean"/>
    <tableColumn id="4" xr3:uid="{03068519-2ED5-4A75-AA47-86676CD18EC4}" name="std"/>
    <tableColumn id="5" xr3:uid="{7E4B31FB-B631-4EE3-B4DD-302DDB037578}" name="min"/>
    <tableColumn id="6" xr3:uid="{D3ADEAA7-5640-45F7-B2DF-D34EFBED02D5}" name="0.25 "/>
    <tableColumn id="7" xr3:uid="{94BA4026-ACF3-491A-9563-CA59768F9078}" name="0.5 "/>
    <tableColumn id="8" xr3:uid="{69B087B8-AB36-4F35-91A9-F5B38ABAE6A6}" name="0.75 "/>
    <tableColumn id="9" xr3:uid="{CAF98270-3C8C-436B-AE92-1511371D58F6}" name="max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A0D23B-B989-4499-8B2F-4084478CFFA5}" name="Table12" displayName="Table12" ref="G1:H7" totalsRowShown="0" headerRowDxfId="6" dataDxfId="4" headerRowBorderDxfId="5" tableBorderDxfId="3" totalsRowBorderDxfId="2">
  <autoFilter ref="G1:H7" xr:uid="{E3A0D23B-B989-4499-8B2F-4084478CFFA5}"/>
  <tableColumns count="2">
    <tableColumn id="1" xr3:uid="{DD470338-8A61-4263-A286-5B03F5533BC3}" name="Artist" dataDxfId="1"/>
    <tableColumn id="2" xr3:uid="{FE6A6D7F-F089-4129-92D7-1C4C777A27C9}" name="Ideal Qty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5B7753-7952-4AB8-8391-C651548C84C4}" name="Table4" displayName="Table4" ref="A10:I15" totalsRowShown="0">
  <autoFilter ref="A10:I15" xr:uid="{9A5B7753-7952-4AB8-8391-C651548C84C4}"/>
  <tableColumns count="9">
    <tableColumn id="1" xr3:uid="{7103F87F-C5DD-4D6C-9522-6B932E09194C}" name="Column1"/>
    <tableColumn id="2" xr3:uid="{6594AE52-EFC5-4568-BF1B-7FB322225ACD}" name="count"/>
    <tableColumn id="3" xr3:uid="{2D294516-0E03-4EB9-B312-07BF0A443D74}" name="mean"/>
    <tableColumn id="4" xr3:uid="{0DC32FB7-6B5F-45B2-A947-E45F9784575D}" name="std"/>
    <tableColumn id="5" xr3:uid="{86E861E6-2F2F-4244-BAD3-FFDAC330A95C}" name="min"/>
    <tableColumn id="6" xr3:uid="{FE260320-EBF0-45A1-BDE2-AC6B9C913FA8}" name="0.25 "/>
    <tableColumn id="7" xr3:uid="{AA6B00B4-88AF-43FB-8AFA-54E09FFD969B}" name="0.5 "/>
    <tableColumn id="8" xr3:uid="{DCB8D9F6-6335-484A-A82C-78646EDB4FBA}" name="0.75 "/>
    <tableColumn id="9" xr3:uid="{4E8C2646-E23D-462D-A879-687EE94B78B4}" name="max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C4075F-61A3-44F1-9418-235F31740158}" name="Table5" displayName="Table5" ref="A18:I23" totalsRowShown="0">
  <autoFilter ref="A18:I23" xr:uid="{42C4075F-61A3-44F1-9418-235F31740158}"/>
  <tableColumns count="9">
    <tableColumn id="1" xr3:uid="{321F67DB-08DB-4F55-BE87-476292B5A06D}" name="Column1"/>
    <tableColumn id="2" xr3:uid="{D6A687EA-2533-4704-A47A-C574089096C0}" name="count"/>
    <tableColumn id="3" xr3:uid="{67EF3F40-3AAF-45E9-A8FC-E11B7500A40D}" name="mean"/>
    <tableColumn id="4" xr3:uid="{20356315-D76B-41A9-93D1-A9334A98AD4E}" name="std"/>
    <tableColumn id="5" xr3:uid="{C4EAFD3F-1A7B-4BD3-A9BB-F8A9D29D9D1C}" name="min"/>
    <tableColumn id="6" xr3:uid="{CC946659-8BF0-4C65-A486-3C8028146113}" name="0.25 "/>
    <tableColumn id="7" xr3:uid="{02C0E335-8D96-4C67-AD42-54970C87049B}" name="0.5 "/>
    <tableColumn id="8" xr3:uid="{1091269A-50CF-4BEE-B977-6E27AD510CC3}" name="0.75 "/>
    <tableColumn id="9" xr3:uid="{ADB92E57-C3A9-4EAD-8F40-D1A47C1E336C}" name="max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76DB47-3985-40CB-960E-2616E7C41C0D}" name="Table6" displayName="Table6" ref="A2:I7" totalsRowShown="0">
  <autoFilter ref="A2:I7" xr:uid="{B376DB47-3985-40CB-960E-2616E7C41C0D}"/>
  <tableColumns count="9">
    <tableColumn id="1" xr3:uid="{2046D45E-8E55-47F0-9F71-A3F48EE87560}" name="Column1"/>
    <tableColumn id="2" xr3:uid="{BC575F0B-C5F7-484A-A257-EC75501B0521}" name="count"/>
    <tableColumn id="3" xr3:uid="{8B9FC274-30EC-4CFD-8D7E-38DA861B8746}" name="mean"/>
    <tableColumn id="4" xr3:uid="{E23F66BF-B53E-4292-A4B5-156CB8ADA593}" name="std"/>
    <tableColumn id="5" xr3:uid="{4A3253EC-AEAB-40D2-90B0-A7504308F931}" name="min"/>
    <tableColumn id="6" xr3:uid="{EA40FFD9-FC26-4924-979E-F6BC243DD635}" name="0.25 "/>
    <tableColumn id="7" xr3:uid="{81A090E7-11FC-4FD0-A5E8-0AB306F0211C}" name="0.5 "/>
    <tableColumn id="8" xr3:uid="{E590D185-A2D9-4B0D-947C-CA66B41176BD}" name="0.75 "/>
    <tableColumn id="9" xr3:uid="{E31B801F-A9B4-4D10-8077-9EF89C7C8811}" name="max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AE3693-7EB1-4D66-8309-044924ACAB13}" name="Table7" displayName="Table7" ref="A10:I15" totalsRowShown="0">
  <autoFilter ref="A10:I15" xr:uid="{73AE3693-7EB1-4D66-8309-044924ACAB13}"/>
  <tableColumns count="9">
    <tableColumn id="1" xr3:uid="{65F5958B-B239-4ABF-9512-B33F4132E694}" name="Column1"/>
    <tableColumn id="2" xr3:uid="{B5EB879E-D984-45E5-963C-0E1E0ED72B15}" name="count"/>
    <tableColumn id="3" xr3:uid="{455E451B-E638-4DEC-BF97-46B9F0925796}" name="mean"/>
    <tableColumn id="4" xr3:uid="{C16EEC9B-53AA-4269-8BF8-8E530E00D658}" name="std"/>
    <tableColumn id="5" xr3:uid="{750FD9E1-C590-4D33-B1E7-7E927BEA723C}" name="min"/>
    <tableColumn id="6" xr3:uid="{B1D2C810-FF33-44EA-82B0-0D820CCB4B58}" name="0.25 "/>
    <tableColumn id="7" xr3:uid="{E86606EC-BFD0-4868-8FE3-3152FB86A8ED}" name="0.5 "/>
    <tableColumn id="8" xr3:uid="{E22B4B82-F3CE-4D08-9454-44EB8AE49BB6}" name="0.75 "/>
    <tableColumn id="9" xr3:uid="{E789CBED-2384-40B3-8707-C1B64CAD17CD}" name="max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43B053-FAB1-45DC-BFB0-59594778E7CD}" name="Table8" displayName="Table8" ref="A18:I23" totalsRowShown="0">
  <autoFilter ref="A18:I23" xr:uid="{1743B053-FAB1-45DC-BFB0-59594778E7CD}"/>
  <tableColumns count="9">
    <tableColumn id="1" xr3:uid="{0B0E33F4-D5CA-47B2-8620-C6EF773D447C}" name="Column1"/>
    <tableColumn id="2" xr3:uid="{5CF385BB-BA38-4F29-A647-24447454BBA9}" name="count"/>
    <tableColumn id="3" xr3:uid="{4DCD7470-3150-4BA2-A9CE-08F307221E31}" name="mean"/>
    <tableColumn id="4" xr3:uid="{1282B06C-0F48-4BCA-9D6A-5832EE4AC259}" name="std"/>
    <tableColumn id="5" xr3:uid="{600F14F6-FC4B-4DC9-8138-9077DEA248B1}" name="min"/>
    <tableColumn id="6" xr3:uid="{82FAE529-3149-415D-82E9-DAD7B902E237}" name="0.25 "/>
    <tableColumn id="7" xr3:uid="{4724DDC5-70F8-4A8A-9447-4F2E1A8102E6}" name="0.5 "/>
    <tableColumn id="8" xr3:uid="{CD682752-EFD6-4588-8E2B-0A8F0A6B4D7F}" name="0.75 "/>
    <tableColumn id="9" xr3:uid="{8370E169-28DB-41CB-959E-1553F15D911E}" name="max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6F1F76-8956-4FA6-8BED-4869D0CE6F7E}" name="Table9" displayName="Table9" ref="A3:AI6" totalsRowShown="0">
  <autoFilter ref="A3:AI6" xr:uid="{986F1F76-8956-4FA6-8BED-4869D0CE6F7E}"/>
  <tableColumns count="35">
    <tableColumn id="1" xr3:uid="{1C591D2C-D6C3-40E0-A36C-141A26714FED}" name="Column1"/>
    <tableColumn id="2" xr3:uid="{0604F862-597F-40AA-8EAC-02A2C7914029}" name="2 "/>
    <tableColumn id="3" xr3:uid="{F9AE205A-E42C-4EDF-AB1F-EA0C85DC3998}" name="4 "/>
    <tableColumn id="4" xr3:uid="{54D27532-D38B-47ED-A63F-FABEAEF1AE46}" name="5 "/>
    <tableColumn id="5" xr3:uid="{B173E050-9EFF-4160-BA55-890D74E4BB8F}" name="6 "/>
    <tableColumn id="6" xr3:uid="{B22DC8ED-7BC3-45E5-8D82-FE6B0D4CDACA}" name="9 "/>
    <tableColumn id="7" xr3:uid="{A6612432-0942-407E-ADB1-250FD0FD4E65}" name="10 "/>
    <tableColumn id="8" xr3:uid="{E0F2F586-A7C2-4604-A209-19E904C6137D}" name="12 "/>
    <tableColumn id="9" xr3:uid="{288599ED-D329-4FFD-A007-A66676C56968}" name="14 "/>
    <tableColumn id="10" xr3:uid="{CF661684-C972-4330-9C12-7065406C4AA0}" name="15 "/>
    <tableColumn id="11" xr3:uid="{54685827-FEFC-4E4B-A517-B9CDCBA8B287}" name="16 "/>
    <tableColumn id="12" xr3:uid="{F69EFE43-22FD-41A4-BCBB-A7848212CF42}" name="17 "/>
    <tableColumn id="13" xr3:uid="{C1FBEF80-01E4-496A-AC49-8886DB3EE70A}" name="19 "/>
    <tableColumn id="14" xr3:uid="{482064A9-9DD2-4FB2-972D-16C54BBCDDFC}" name="20 "/>
    <tableColumn id="15" xr3:uid="{27679156-F033-44BC-9A95-5E0CCEF40FF0}" name="21 "/>
    <tableColumn id="16" xr3:uid="{2AF8AC1A-F693-40D6-973A-5C445F81DE79}" name="23 "/>
    <tableColumn id="17" xr3:uid="{2D424553-61E4-41C3-852D-5B5B1122680B}" name="26 "/>
    <tableColumn id="18" xr3:uid="{6EBD2F10-EA40-4DA8-94BD-28ED888C6857}" name="27 "/>
    <tableColumn id="19" xr3:uid="{DA762922-C5C9-42AA-8236-613D532D0738}" name="28 "/>
    <tableColumn id="20" xr3:uid="{507AD908-B5F4-4E8F-8430-89CF521C2DD2}" name="30 "/>
    <tableColumn id="21" xr3:uid="{FC1DB14E-3040-4C16-8932-8B30FDE71F45}" name="33 "/>
    <tableColumn id="22" xr3:uid="{DA246E0B-AFE6-49DC-8CB4-9D785E098CDA}" name="34 "/>
    <tableColumn id="23" xr3:uid="{F55A5C98-7D26-4A7F-B6E6-A794EECD3C38}" name="35 "/>
    <tableColumn id="24" xr3:uid="{B449E854-EB75-4A5D-AF47-1AF63659D761}" name="36 "/>
    <tableColumn id="25" xr3:uid="{6AD8ABA8-7A4F-462F-8C93-21DD7461CCC6}" name="37 "/>
    <tableColumn id="26" xr3:uid="{487D2EF7-AC32-4ADE-A343-08F69C05C5E5}" name="38 "/>
    <tableColumn id="27" xr3:uid="{935A21E7-DF91-4227-B64D-90F0FD5C61F2}" name="39 "/>
    <tableColumn id="28" xr3:uid="{E47B8A77-EC07-4C81-9ED4-92D8F0139DF1}" name="40 "/>
    <tableColumn id="29" xr3:uid="{204D8302-F0EE-4C30-A8DD-5162ACC6732B}" name="41 "/>
    <tableColumn id="30" xr3:uid="{7B15EF60-37E2-44CD-AF19-2774A498208B}" name="42 "/>
    <tableColumn id="31" xr3:uid="{6BED30E3-2E16-493A-A6DF-5FB8EF2EEEDE}" name="43 "/>
    <tableColumn id="32" xr3:uid="{CA9D6642-4C64-4C8C-BA94-56E01CCBC634}" name="45 "/>
    <tableColumn id="33" xr3:uid="{BA2996D7-A134-4E71-8A95-F9EDBD22A374}" name="46 "/>
    <tableColumn id="34" xr3:uid="{F97C1DAB-94B0-496D-831B-F21D8C377DFB}" name="49 "/>
    <tableColumn id="35" xr3:uid="{28859C79-1E35-41DD-AD2F-5B639BEDC283}" name="52 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FC7C1E8-FCB9-4E2B-B0CB-94D2D17FC7FD}" name="Table10" displayName="Table10" ref="A1:B7" totalsRowShown="0" headerRowDxfId="20" dataDxfId="18" headerRowBorderDxfId="19" tableBorderDxfId="17" totalsRowBorderDxfId="16">
  <autoFilter ref="A1:B7" xr:uid="{EFC7C1E8-FCB9-4E2B-B0CB-94D2D17FC7FD}"/>
  <tableColumns count="2">
    <tableColumn id="1" xr3:uid="{FA32D284-939D-41C0-BE08-E4136619D34F}" name="Artist" dataDxfId="15"/>
    <tableColumn id="2" xr3:uid="{1437F8DC-A8D7-45E1-A74F-E5380FCB70E7}" name="Ideal Qty" dataDxfId="14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582E84-C969-45A4-8FA9-B7AD6CD138B3}" name="Table11" displayName="Table11" ref="D1:E7" totalsRowShown="0" headerRowDxfId="13" dataDxfId="11" headerRowBorderDxfId="12" tableBorderDxfId="10" totalsRowBorderDxfId="9">
  <autoFilter ref="D1:E7" xr:uid="{2C582E84-C969-45A4-8FA9-B7AD6CD138B3}"/>
  <tableColumns count="2">
    <tableColumn id="1" xr3:uid="{BC488235-CA8A-4B28-9430-313859C6871B}" name="Artist" dataDxfId="8"/>
    <tableColumn id="2" xr3:uid="{6235E47C-B0C4-4EF6-B925-5AFF7CC35998}" name="Ideal Qty" dataDxfId="7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0293-B6BB-4364-8BC3-8883771EBD94}">
  <dimension ref="A1:K29"/>
  <sheetViews>
    <sheetView showGridLines="0" tabSelected="1" zoomScale="115" zoomScaleNormal="115" workbookViewId="0"/>
  </sheetViews>
  <sheetFormatPr defaultColWidth="10.90625" defaultRowHeight="15" x14ac:dyDescent="0.25"/>
  <cols>
    <col min="1" max="1" width="38.08984375" style="2" customWidth="1"/>
    <col min="2" max="7" width="8.81640625" style="4" customWidth="1"/>
    <col min="8" max="16384" width="10.90625" style="2"/>
  </cols>
  <sheetData>
    <row r="1" spans="1:11" ht="15.6" x14ac:dyDescent="0.3">
      <c r="A1" s="5" t="s">
        <v>1</v>
      </c>
    </row>
    <row r="2" spans="1:11" ht="15.6" x14ac:dyDescent="0.3">
      <c r="A2" s="5" t="s">
        <v>73</v>
      </c>
      <c r="B2" s="4">
        <f>(B7/SUM($B$7:$F$7))/3</f>
        <v>2.140675604602453E-2</v>
      </c>
      <c r="C2" s="4">
        <f t="shared" ref="C2:F2" si="0">(C7/SUM($B$7:$F$7))/3</f>
        <v>7.1100571769532897E-2</v>
      </c>
      <c r="D2" s="4">
        <f t="shared" si="0"/>
        <v>7.0336777073446294E-2</v>
      </c>
      <c r="E2" s="4">
        <f t="shared" si="0"/>
        <v>0.10550414038238948</v>
      </c>
      <c r="F2" s="4">
        <f t="shared" si="0"/>
        <v>6.4985088061940158E-2</v>
      </c>
    </row>
    <row r="3" spans="1:11" x14ac:dyDescent="0.25">
      <c r="A3" s="1"/>
    </row>
    <row r="4" spans="1:11" ht="16.2" thickBot="1" x14ac:dyDescent="0.35">
      <c r="A4" s="5" t="s">
        <v>32</v>
      </c>
      <c r="B4" s="26">
        <v>5</v>
      </c>
      <c r="C4" s="27">
        <v>33</v>
      </c>
      <c r="D4" s="28">
        <v>37</v>
      </c>
      <c r="E4" s="27">
        <v>43</v>
      </c>
      <c r="F4" s="28">
        <v>46</v>
      </c>
      <c r="G4" s="32" t="s">
        <v>68</v>
      </c>
      <c r="I4" s="8" t="s">
        <v>23</v>
      </c>
    </row>
    <row r="5" spans="1:11" ht="16.2" thickBot="1" x14ac:dyDescent="0.35">
      <c r="A5" s="5" t="s">
        <v>11</v>
      </c>
      <c r="B5" s="47">
        <v>466.42857099999998</v>
      </c>
      <c r="C5" s="48">
        <v>203.870968</v>
      </c>
      <c r="D5" s="49">
        <v>635.65217399999995</v>
      </c>
      <c r="E5" s="48">
        <v>146.95652200000001</v>
      </c>
      <c r="F5" s="49">
        <v>328.47058800000002</v>
      </c>
      <c r="G5" s="50">
        <f>B13</f>
        <v>180.31914893617</v>
      </c>
      <c r="I5" s="21">
        <f>SUMPRODUCT(B5:G5,B16:G16)*B12</f>
        <v>37832.176450169754</v>
      </c>
    </row>
    <row r="6" spans="1:11" ht="15.6" x14ac:dyDescent="0.3">
      <c r="A6" s="5" t="s">
        <v>10</v>
      </c>
      <c r="B6" s="23">
        <v>98.642857000000006</v>
      </c>
      <c r="C6" s="29">
        <v>113.623656</v>
      </c>
      <c r="D6" s="24">
        <v>139.054348</v>
      </c>
      <c r="E6" s="29">
        <v>95.239130000000003</v>
      </c>
      <c r="F6" s="24">
        <v>94.164705999999995</v>
      </c>
      <c r="G6" s="30">
        <v>92.482475764354902</v>
      </c>
    </row>
    <row r="7" spans="1:11" ht="15.6" x14ac:dyDescent="0.3">
      <c r="A7" s="5" t="s">
        <v>19</v>
      </c>
      <c r="B7" s="23">
        <v>2.1406756046024527E-2</v>
      </c>
      <c r="C7" s="24">
        <v>7.1100571769532897E-2</v>
      </c>
      <c r="D7" s="24">
        <v>7.0336777073446294E-2</v>
      </c>
      <c r="E7" s="24">
        <v>0.10550414038238946</v>
      </c>
      <c r="F7" s="24">
        <v>6.4985088061940158E-2</v>
      </c>
      <c r="G7" s="30">
        <f>1-SUM(B7:F7)</f>
        <v>0.66666666666666674</v>
      </c>
    </row>
    <row r="8" spans="1:11" ht="15.6" x14ac:dyDescent="0.3">
      <c r="A8" s="5" t="s">
        <v>12</v>
      </c>
      <c r="B8" s="23">
        <f>($B$10-$B$11)*B7</f>
        <v>3.4695700979483037</v>
      </c>
      <c r="C8" s="24">
        <f t="shared" ref="C8:E8" si="1">($B$10-$B$11)*C7</f>
        <v>11.523858039406743</v>
      </c>
      <c r="D8" s="24">
        <f t="shared" si="1"/>
        <v>11.400063512444508</v>
      </c>
      <c r="E8" s="24">
        <f t="shared" si="1"/>
        <v>17.099929101516476</v>
      </c>
      <c r="F8" s="24">
        <f>($B$10-$B$11)*F7</f>
        <v>10.532670987957431</v>
      </c>
      <c r="G8" s="25">
        <f t="shared" ref="G8" si="2">($B$10-$B$11)*G7</f>
        <v>108.05218347854694</v>
      </c>
    </row>
    <row r="9" spans="1:11" ht="15.6" x14ac:dyDescent="0.3">
      <c r="A9" s="5"/>
    </row>
    <row r="10" spans="1:11" ht="15.6" x14ac:dyDescent="0.3">
      <c r="A10" s="5" t="s">
        <v>16</v>
      </c>
      <c r="B10">
        <v>224</v>
      </c>
    </row>
    <row r="11" spans="1:11" ht="15.6" x14ac:dyDescent="0.3">
      <c r="A11" s="5" t="s">
        <v>21</v>
      </c>
      <c r="B11">
        <v>61.921724782179602</v>
      </c>
    </row>
    <row r="12" spans="1:11" ht="15.6" x14ac:dyDescent="0.3">
      <c r="A12" s="5" t="s">
        <v>15</v>
      </c>
      <c r="B12" s="7">
        <v>0.5</v>
      </c>
    </row>
    <row r="13" spans="1:11" ht="15.6" x14ac:dyDescent="0.3">
      <c r="A13" s="5" t="s">
        <v>18</v>
      </c>
      <c r="B13">
        <v>180.31914893617</v>
      </c>
    </row>
    <row r="14" spans="1:11" ht="15.6" x14ac:dyDescent="0.3">
      <c r="A14" s="5" t="s">
        <v>22</v>
      </c>
      <c r="B14">
        <v>157.46814261056701</v>
      </c>
    </row>
    <row r="15" spans="1:11" ht="16.2" thickBot="1" x14ac:dyDescent="0.35">
      <c r="A15" s="1"/>
      <c r="B15" s="7"/>
      <c r="C15" s="6"/>
      <c r="D15" s="7"/>
      <c r="E15" s="7"/>
      <c r="F15" s="7"/>
      <c r="G15" s="7"/>
      <c r="I15" s="10" t="s">
        <v>16</v>
      </c>
      <c r="J15" s="4"/>
    </row>
    <row r="16" spans="1:11" ht="16.2" thickBot="1" x14ac:dyDescent="0.35">
      <c r="A16" s="5" t="s">
        <v>14</v>
      </c>
      <c r="B16" s="18">
        <v>3.4695700979483037</v>
      </c>
      <c r="C16" s="19">
        <v>11.568201626414307</v>
      </c>
      <c r="D16" s="19">
        <v>72.56567754427877</v>
      </c>
      <c r="E16" s="19">
        <v>17.811694856235921</v>
      </c>
      <c r="F16" s="19">
        <v>10.532670987957431</v>
      </c>
      <c r="G16" s="20">
        <v>108.05218347854694</v>
      </c>
      <c r="I16" s="9">
        <f>SUM(B16:G16)</f>
        <v>223.99999859138165</v>
      </c>
      <c r="J16" s="11"/>
      <c r="K16" s="12"/>
    </row>
    <row r="17" spans="1:11" x14ac:dyDescent="0.25">
      <c r="A17" s="1"/>
      <c r="B17" s="7"/>
      <c r="C17" s="7"/>
      <c r="D17" s="7"/>
      <c r="E17" s="7"/>
      <c r="F17" s="7"/>
      <c r="G17" s="7"/>
      <c r="I17" s="7"/>
      <c r="J17" s="11"/>
      <c r="K17" s="12"/>
    </row>
    <row r="18" spans="1:11" ht="15.6" x14ac:dyDescent="0.3">
      <c r="A18" s="5" t="s">
        <v>13</v>
      </c>
      <c r="B18" s="15">
        <f t="shared" ref="B18:G18" si="3">B16/SUM($B$16:$G$16)</f>
        <v>1.5489152320386642E-2</v>
      </c>
      <c r="C18" s="16">
        <f t="shared" si="3"/>
        <v>5.1643757585538623E-2</v>
      </c>
      <c r="D18" s="16">
        <f t="shared" si="3"/>
        <v>0.32395391964556342</v>
      </c>
      <c r="E18" s="16">
        <f t="shared" si="3"/>
        <v>7.9516495393947839E-2</v>
      </c>
      <c r="F18" s="16">
        <f t="shared" si="3"/>
        <v>4.7020852920499408E-2</v>
      </c>
      <c r="G18" s="17">
        <f t="shared" si="3"/>
        <v>0.48237582213406416</v>
      </c>
    </row>
    <row r="19" spans="1:11" ht="16.2" thickBot="1" x14ac:dyDescent="0.35">
      <c r="A19" s="5"/>
      <c r="B19" s="14"/>
      <c r="C19" s="14"/>
      <c r="D19" s="14"/>
      <c r="E19" s="14"/>
      <c r="F19" s="14"/>
      <c r="G19" s="14"/>
    </row>
    <row r="20" spans="1:11" ht="15.6" x14ac:dyDescent="0.3">
      <c r="A20" s="5" t="s">
        <v>17</v>
      </c>
      <c r="B20" s="13">
        <f>SUMPRODUCT(B6:G6,B16:G16)/I16</f>
        <v>109.055144775117</v>
      </c>
      <c r="C20" s="6"/>
      <c r="D20" s="7"/>
      <c r="E20" s="14"/>
      <c r="F20" s="14"/>
      <c r="G20" s="14"/>
    </row>
    <row r="21" spans="1:11" ht="16.2" thickBot="1" x14ac:dyDescent="0.35">
      <c r="A21" s="5" t="s">
        <v>18</v>
      </c>
      <c r="B21" s="22">
        <f>SUMPRODUCT(B5:G5,B16:G16)/I16</f>
        <v>337.78729185782538</v>
      </c>
      <c r="C21" s="6" t="s">
        <v>0</v>
      </c>
      <c r="D21" s="7">
        <f>B13+B14</f>
        <v>337.78729154673704</v>
      </c>
      <c r="E21" s="7"/>
      <c r="F21" s="7"/>
      <c r="G21" s="7"/>
    </row>
    <row r="22" spans="1:11" x14ac:dyDescent="0.25">
      <c r="A22" s="1"/>
      <c r="B22" s="7"/>
      <c r="C22" s="7"/>
      <c r="D22" s="7"/>
      <c r="E22" s="7"/>
      <c r="F22" s="7"/>
      <c r="G22" s="7"/>
    </row>
    <row r="25" spans="1:11" x14ac:dyDescent="0.25">
      <c r="H25" s="3"/>
    </row>
    <row r="26" spans="1:11" x14ac:dyDescent="0.25">
      <c r="H26" s="3"/>
    </row>
    <row r="28" spans="1:11" x14ac:dyDescent="0.25">
      <c r="A28" s="1"/>
    </row>
    <row r="29" spans="1:11" x14ac:dyDescent="0.25">
      <c r="A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K29"/>
  <sheetViews>
    <sheetView showGridLines="0" zoomScale="115" zoomScaleNormal="115" workbookViewId="0"/>
  </sheetViews>
  <sheetFormatPr defaultColWidth="10.90625" defaultRowHeight="15" x14ac:dyDescent="0.25"/>
  <cols>
    <col min="1" max="1" width="38.08984375" style="2" customWidth="1"/>
    <col min="2" max="7" width="8.81640625" style="4" customWidth="1"/>
    <col min="8" max="16384" width="10.90625" style="2"/>
  </cols>
  <sheetData>
    <row r="1" spans="1:11" ht="15.6" x14ac:dyDescent="0.3">
      <c r="A1" s="5" t="s">
        <v>1</v>
      </c>
    </row>
    <row r="2" spans="1:11" ht="15.6" x14ac:dyDescent="0.3">
      <c r="A2" s="5" t="s">
        <v>20</v>
      </c>
      <c r="B2" s="4">
        <f>(B7/SUM($B$7:$F$7))/3</f>
        <v>1.4286100781142397E-2</v>
      </c>
      <c r="C2" s="4">
        <f t="shared" ref="C2:F2" si="0">(C7/SUM($B$7:$F$7))/3</f>
        <v>8.8094957007654018E-2</v>
      </c>
      <c r="D2" s="4">
        <f t="shared" si="0"/>
        <v>0.12142878224425947</v>
      </c>
      <c r="E2" s="4">
        <f t="shared" si="0"/>
        <v>3.8095448910926151E-2</v>
      </c>
      <c r="F2" s="4">
        <f t="shared" si="0"/>
        <v>7.1428044389351283E-2</v>
      </c>
    </row>
    <row r="3" spans="1:11" x14ac:dyDescent="0.25">
      <c r="A3" s="1"/>
    </row>
    <row r="4" spans="1:11" ht="16.2" thickBot="1" x14ac:dyDescent="0.35">
      <c r="A4" s="5" t="s">
        <v>32</v>
      </c>
      <c r="B4" s="26">
        <v>33</v>
      </c>
      <c r="C4" s="27">
        <v>37</v>
      </c>
      <c r="D4" s="28">
        <v>43</v>
      </c>
      <c r="E4" s="27">
        <v>45</v>
      </c>
      <c r="F4" s="28">
        <v>46</v>
      </c>
      <c r="G4" s="32" t="s">
        <v>68</v>
      </c>
      <c r="I4" s="8" t="s">
        <v>23</v>
      </c>
    </row>
    <row r="5" spans="1:11" ht="16.2" thickBot="1" x14ac:dyDescent="0.35">
      <c r="A5" s="5" t="s">
        <v>11</v>
      </c>
      <c r="B5" s="47">
        <v>199.491525</v>
      </c>
      <c r="C5" s="48">
        <v>634.59459500000003</v>
      </c>
      <c r="D5" s="49">
        <v>155.392157</v>
      </c>
      <c r="E5" s="48">
        <v>482.8125</v>
      </c>
      <c r="F5" s="49">
        <v>322</v>
      </c>
      <c r="G5" s="50">
        <v>189.44</v>
      </c>
      <c r="I5" s="21">
        <f>SUMPRODUCT(B5:G5,B16:G16)*B12</f>
        <v>61355.75388863773</v>
      </c>
    </row>
    <row r="6" spans="1:11" ht="15.6" x14ac:dyDescent="0.3">
      <c r="A6" s="5" t="s">
        <v>10</v>
      </c>
      <c r="B6" s="23">
        <v>85.661017000000001</v>
      </c>
      <c r="C6" s="29">
        <v>98.540541000000005</v>
      </c>
      <c r="D6" s="24">
        <v>56.549019999999999</v>
      </c>
      <c r="E6" s="29">
        <v>67.53125</v>
      </c>
      <c r="F6" s="24">
        <v>70.466667000000001</v>
      </c>
      <c r="G6" s="30">
        <v>62.839303000968002</v>
      </c>
    </row>
    <row r="7" spans="1:11" ht="15.6" x14ac:dyDescent="0.3">
      <c r="A7" s="5" t="s">
        <v>19</v>
      </c>
      <c r="B7" s="31">
        <v>1.4286100781142397E-2</v>
      </c>
      <c r="C7" s="29">
        <v>8.8094957007654018E-2</v>
      </c>
      <c r="D7" s="29">
        <v>0.12142878224425947</v>
      </c>
      <c r="E7" s="29">
        <v>3.8095448910926151E-2</v>
      </c>
      <c r="F7" s="29">
        <v>7.1428044389351283E-2</v>
      </c>
      <c r="G7" s="30">
        <f>1-SUM(B7:F7)</f>
        <v>0.66666666666666674</v>
      </c>
    </row>
    <row r="8" spans="1:11" ht="15.6" x14ac:dyDescent="0.3">
      <c r="A8" s="5" t="s">
        <v>12</v>
      </c>
      <c r="B8" s="23">
        <f>($B$10-$B$11)*B7</f>
        <v>3.5079570652134446</v>
      </c>
      <c r="C8" s="24">
        <f t="shared" ref="C8:E8" si="1">($B$10-$B$11)*C7</f>
        <v>21.631747639117698</v>
      </c>
      <c r="D8" s="24">
        <f t="shared" si="1"/>
        <v>29.81688013543134</v>
      </c>
      <c r="E8" s="24">
        <f t="shared" si="1"/>
        <v>9.3543508622004019</v>
      </c>
      <c r="F8" s="24">
        <f>($B$10-$B$11)*F7</f>
        <v>17.539181390960877</v>
      </c>
      <c r="G8" s="25">
        <f t="shared" ref="G8" si="2">($B$10-$B$11)*G7</f>
        <v>163.70023418584756</v>
      </c>
    </row>
    <row r="9" spans="1:11" ht="15.6" x14ac:dyDescent="0.3">
      <c r="A9" s="5"/>
    </row>
    <row r="10" spans="1:11" ht="15.6" x14ac:dyDescent="0.3">
      <c r="A10" s="5" t="s">
        <v>16</v>
      </c>
      <c r="B10" s="7">
        <v>344</v>
      </c>
    </row>
    <row r="11" spans="1:11" ht="15.6" x14ac:dyDescent="0.3">
      <c r="A11" s="5" t="s">
        <v>21</v>
      </c>
      <c r="B11" s="7">
        <v>98.449648721228698</v>
      </c>
    </row>
    <row r="12" spans="1:11" ht="15.6" x14ac:dyDescent="0.3">
      <c r="A12" s="5" t="s">
        <v>15</v>
      </c>
      <c r="B12" s="7">
        <v>0.5</v>
      </c>
    </row>
    <row r="13" spans="1:11" ht="15.6" x14ac:dyDescent="0.3">
      <c r="A13" s="5" t="s">
        <v>18</v>
      </c>
      <c r="B13" s="7">
        <v>189.43622200584201</v>
      </c>
    </row>
    <row r="14" spans="1:11" ht="15.6" x14ac:dyDescent="0.3">
      <c r="A14" s="5" t="s">
        <v>22</v>
      </c>
      <c r="B14" s="7">
        <v>168.57835382025101</v>
      </c>
    </row>
    <row r="15" spans="1:11" ht="16.2" thickBot="1" x14ac:dyDescent="0.35">
      <c r="A15" s="1"/>
      <c r="B15" s="7"/>
      <c r="C15" s="6"/>
      <c r="D15" s="7"/>
      <c r="E15" s="7"/>
      <c r="F15" s="7"/>
      <c r="G15" s="7"/>
      <c r="I15" s="10" t="s">
        <v>16</v>
      </c>
      <c r="J15" s="4"/>
    </row>
    <row r="16" spans="1:11" ht="16.2" thickBot="1" x14ac:dyDescent="0.35">
      <c r="A16" s="5" t="s">
        <v>14</v>
      </c>
      <c r="B16" s="18">
        <v>3.5079570652134446</v>
      </c>
      <c r="C16" s="19">
        <v>120.08139536034633</v>
      </c>
      <c r="D16" s="19">
        <v>29.81688013543134</v>
      </c>
      <c r="E16" s="19">
        <v>9.3543508622004197</v>
      </c>
      <c r="F16" s="19">
        <v>17.539181390960877</v>
      </c>
      <c r="G16" s="20">
        <v>163.70023418584756</v>
      </c>
      <c r="I16" s="9">
        <f>SUM(B16:G16)</f>
        <v>343.999999</v>
      </c>
      <c r="J16" s="11"/>
      <c r="K16" s="12"/>
    </row>
    <row r="17" spans="1:11" x14ac:dyDescent="0.25">
      <c r="A17" s="1"/>
      <c r="B17" s="7"/>
      <c r="C17" s="7"/>
      <c r="D17" s="7"/>
      <c r="E17" s="7"/>
      <c r="F17" s="7"/>
      <c r="G17" s="7"/>
      <c r="I17" s="7"/>
      <c r="J17" s="11"/>
      <c r="K17" s="12"/>
    </row>
    <row r="18" spans="1:11" ht="15.6" x14ac:dyDescent="0.3">
      <c r="A18" s="5" t="s">
        <v>13</v>
      </c>
      <c r="B18" s="15">
        <f t="shared" ref="B18:G18" si="3">B16/SUM($B$16:$G$16)</f>
        <v>1.0197549637822658E-2</v>
      </c>
      <c r="C18" s="16">
        <f t="shared" si="3"/>
        <v>0.34907382473668652</v>
      </c>
      <c r="D18" s="16">
        <f t="shared" si="3"/>
        <v>8.6676977389849766E-2</v>
      </c>
      <c r="E18" s="16">
        <f t="shared" si="3"/>
        <v>2.7192880492422383E-2</v>
      </c>
      <c r="F18" s="16">
        <f t="shared" si="3"/>
        <v>5.0985992563799036E-2</v>
      </c>
      <c r="G18" s="17">
        <f t="shared" si="3"/>
        <v>0.47587277517941956</v>
      </c>
    </row>
    <row r="19" spans="1:11" ht="16.2" thickBot="1" x14ac:dyDescent="0.35">
      <c r="A19" s="5"/>
      <c r="B19" s="14"/>
      <c r="C19" s="14"/>
      <c r="D19" s="14"/>
      <c r="E19" s="14"/>
      <c r="F19" s="14"/>
      <c r="G19" s="14"/>
    </row>
    <row r="20" spans="1:11" ht="15.6" x14ac:dyDescent="0.3">
      <c r="A20" s="5" t="s">
        <v>17</v>
      </c>
      <c r="B20" s="13">
        <f>SUMPRODUCT(B6:G6,B16:G16)/I16</f>
        <v>75.505649819156986</v>
      </c>
      <c r="C20" s="6"/>
      <c r="D20" s="7"/>
      <c r="E20" s="14"/>
      <c r="F20" s="14"/>
      <c r="G20" s="14"/>
    </row>
    <row r="21" spans="1:11" ht="16.2" thickBot="1" x14ac:dyDescent="0.35">
      <c r="A21" s="5" t="s">
        <v>18</v>
      </c>
      <c r="B21" s="22">
        <f>SUMPRODUCT(B5:G5,B16:G16)/I16</f>
        <v>356.71950038952025</v>
      </c>
      <c r="C21" s="6" t="s">
        <v>0</v>
      </c>
      <c r="D21" s="7">
        <f>B13+B14</f>
        <v>358.01457582609305</v>
      </c>
      <c r="E21" s="7"/>
      <c r="F21" s="7"/>
      <c r="G21" s="7"/>
    </row>
    <row r="22" spans="1:11" x14ac:dyDescent="0.25">
      <c r="A22" s="1"/>
      <c r="B22" s="7"/>
      <c r="C22" s="7"/>
      <c r="D22" s="7"/>
      <c r="E22" s="7"/>
      <c r="F22" s="7"/>
      <c r="G22" s="7"/>
    </row>
    <row r="25" spans="1:11" x14ac:dyDescent="0.25">
      <c r="H25" s="3"/>
    </row>
    <row r="26" spans="1:11" x14ac:dyDescent="0.25">
      <c r="H26" s="3"/>
    </row>
    <row r="28" spans="1:11" x14ac:dyDescent="0.25">
      <c r="A28" s="1"/>
    </row>
    <row r="29" spans="1:11" x14ac:dyDescent="0.25">
      <c r="A29" s="1"/>
    </row>
  </sheetData>
  <printOptions headings="1" gridLinesSet="0"/>
  <pageMargins left="0" right="0" top="0" bottom="0" header="0.5" footer="0.5"/>
  <pageSetup orientation="portrait" horizontalDpi="4294967292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0C87-6A90-4795-B4E1-2629226DF2E4}">
  <dimension ref="A1:K29"/>
  <sheetViews>
    <sheetView showGridLines="0" zoomScale="115" zoomScaleNormal="115" workbookViewId="0"/>
  </sheetViews>
  <sheetFormatPr defaultColWidth="10.90625" defaultRowHeight="15" x14ac:dyDescent="0.25"/>
  <cols>
    <col min="1" max="1" width="38.08984375" style="2" customWidth="1"/>
    <col min="2" max="7" width="8.81640625" style="4" customWidth="1"/>
    <col min="8" max="16384" width="10.90625" style="2"/>
  </cols>
  <sheetData>
    <row r="1" spans="1:11" ht="15.6" x14ac:dyDescent="0.3">
      <c r="A1" s="5" t="s">
        <v>1</v>
      </c>
    </row>
    <row r="2" spans="1:11" ht="15.6" x14ac:dyDescent="0.3">
      <c r="A2" s="5" t="s">
        <v>74</v>
      </c>
      <c r="B2" s="4">
        <f>(B7/SUM($B$7:$F$7))/3</f>
        <v>5.9027576966822815E-2</v>
      </c>
      <c r="C2" s="4">
        <f t="shared" ref="C2:F2" si="0">(C7/SUM($B$7:$F$7))/3</f>
        <v>2.0833333333333332E-2</v>
      </c>
      <c r="D2" s="4">
        <f t="shared" si="0"/>
        <v>7.9860910300156143E-2</v>
      </c>
      <c r="E2" s="4">
        <f t="shared" si="0"/>
        <v>0.10416666666666669</v>
      </c>
      <c r="F2" s="4">
        <f t="shared" si="0"/>
        <v>6.9444846066354357E-2</v>
      </c>
    </row>
    <row r="3" spans="1:11" x14ac:dyDescent="0.25">
      <c r="A3" s="1"/>
    </row>
    <row r="4" spans="1:11" ht="16.2" thickBot="1" x14ac:dyDescent="0.35">
      <c r="A4" s="5" t="s">
        <v>32</v>
      </c>
      <c r="B4" s="26">
        <v>17</v>
      </c>
      <c r="C4" s="27">
        <v>35</v>
      </c>
      <c r="D4" s="28">
        <v>37</v>
      </c>
      <c r="E4" s="27">
        <v>43</v>
      </c>
      <c r="F4" s="28">
        <v>46</v>
      </c>
      <c r="G4" s="32" t="s">
        <v>68</v>
      </c>
      <c r="I4" s="8" t="s">
        <v>23</v>
      </c>
    </row>
    <row r="5" spans="1:11" ht="16.2" thickBot="1" x14ac:dyDescent="0.35">
      <c r="A5" s="5" t="s">
        <v>11</v>
      </c>
      <c r="B5" s="47">
        <v>354.11764699999998</v>
      </c>
      <c r="C5" s="48">
        <v>1055</v>
      </c>
      <c r="D5" s="49">
        <v>579.13043500000003</v>
      </c>
      <c r="E5" s="48">
        <v>152</v>
      </c>
      <c r="F5" s="49">
        <v>235.5</v>
      </c>
      <c r="G5" s="50">
        <f>B13</f>
        <v>173.48387096774101</v>
      </c>
      <c r="I5" s="21">
        <f>SUMPRODUCT(B5:G5,B16:G16)*B12</f>
        <v>18695.568311105097</v>
      </c>
    </row>
    <row r="6" spans="1:11" ht="15.6" x14ac:dyDescent="0.3">
      <c r="A6" s="5" t="s">
        <v>10</v>
      </c>
      <c r="B6" s="23">
        <v>140.88235299999999</v>
      </c>
      <c r="C6" s="29">
        <v>129.16666699999999</v>
      </c>
      <c r="D6" s="24">
        <v>156</v>
      </c>
      <c r="E6" s="29">
        <v>121.466667</v>
      </c>
      <c r="F6" s="24">
        <v>111.95</v>
      </c>
      <c r="G6" s="30">
        <v>109.853025936599</v>
      </c>
    </row>
    <row r="7" spans="1:11" ht="15.6" x14ac:dyDescent="0.3">
      <c r="A7" s="5" t="s">
        <v>19</v>
      </c>
      <c r="B7" s="23">
        <v>5.9027576966822815E-2</v>
      </c>
      <c r="C7" s="24">
        <v>2.0833333333333332E-2</v>
      </c>
      <c r="D7" s="24">
        <v>7.9860910300156143E-2</v>
      </c>
      <c r="E7" s="24">
        <v>0.10416666666666667</v>
      </c>
      <c r="F7" s="24">
        <v>6.9444846066354357E-2</v>
      </c>
      <c r="G7" s="30">
        <f>1-SUM(B7:F7)</f>
        <v>0.66666666666666674</v>
      </c>
    </row>
    <row r="8" spans="1:11" ht="15.6" x14ac:dyDescent="0.3">
      <c r="A8" s="5" t="s">
        <v>12</v>
      </c>
      <c r="B8" s="23">
        <f>($B$10-$B$11)*B7</f>
        <v>5.7759934102942232</v>
      </c>
      <c r="C8" s="24">
        <f t="shared" ref="C8:E8" si="1">($B$10-$B$11)*C7</f>
        <v>2.0385928447551063</v>
      </c>
      <c r="D8" s="24">
        <f t="shared" si="1"/>
        <v>7.8145862550493286</v>
      </c>
      <c r="E8" s="24">
        <f t="shared" si="1"/>
        <v>10.192964223775531</v>
      </c>
      <c r="F8" s="24">
        <f>($B$10-$B$11)*F7</f>
        <v>6.7953487822075092</v>
      </c>
      <c r="G8" s="25">
        <f t="shared" ref="G8" si="2">($B$10-$B$11)*G7</f>
        <v>65.234971032163415</v>
      </c>
    </row>
    <row r="9" spans="1:11" ht="15.6" x14ac:dyDescent="0.3">
      <c r="A9" s="5"/>
    </row>
    <row r="10" spans="1:11" ht="15.6" x14ac:dyDescent="0.3">
      <c r="A10" s="5" t="s">
        <v>16</v>
      </c>
      <c r="B10">
        <v>116</v>
      </c>
    </row>
    <row r="11" spans="1:11" ht="15.6" x14ac:dyDescent="0.3">
      <c r="A11" s="5" t="s">
        <v>21</v>
      </c>
      <c r="B11">
        <v>18.147543451754899</v>
      </c>
    </row>
    <row r="12" spans="1:11" ht="15.6" x14ac:dyDescent="0.3">
      <c r="A12" s="5" t="s">
        <v>15</v>
      </c>
      <c r="B12" s="7">
        <v>0.5</v>
      </c>
    </row>
    <row r="13" spans="1:11" ht="15.6" x14ac:dyDescent="0.3">
      <c r="A13" s="5" t="s">
        <v>18</v>
      </c>
      <c r="B13">
        <v>173.48387096774101</v>
      </c>
    </row>
    <row r="14" spans="1:11" ht="15.6" x14ac:dyDescent="0.3">
      <c r="A14" s="5" t="s">
        <v>22</v>
      </c>
      <c r="B14">
        <v>148.853512291252</v>
      </c>
    </row>
    <row r="15" spans="1:11" ht="16.2" thickBot="1" x14ac:dyDescent="0.35">
      <c r="A15" s="1"/>
      <c r="B15" s="7"/>
      <c r="C15" s="6"/>
      <c r="D15" s="7"/>
      <c r="E15" s="7"/>
      <c r="F15" s="7"/>
      <c r="G15" s="7"/>
      <c r="I15" s="10" t="s">
        <v>16</v>
      </c>
      <c r="J15" s="4"/>
    </row>
    <row r="16" spans="1:11" ht="16.2" thickBot="1" x14ac:dyDescent="0.35">
      <c r="A16" s="5" t="s">
        <v>14</v>
      </c>
      <c r="B16" s="18">
        <v>5.7759934102942232</v>
      </c>
      <c r="C16" s="19">
        <v>9.7985547891102485</v>
      </c>
      <c r="D16" s="19">
        <v>18.202168267682353</v>
      </c>
      <c r="E16" s="19">
        <v>10.192964223775531</v>
      </c>
      <c r="F16" s="19">
        <v>6.7953487822075092</v>
      </c>
      <c r="G16" s="20">
        <v>65.234971032163415</v>
      </c>
      <c r="I16" s="9">
        <f>SUM(B16:G16)</f>
        <v>116.00000050523329</v>
      </c>
      <c r="J16" s="11"/>
      <c r="K16" s="12"/>
    </row>
    <row r="17" spans="1:11" x14ac:dyDescent="0.25">
      <c r="A17" s="1"/>
      <c r="B17" s="7"/>
      <c r="C17" s="7"/>
      <c r="D17" s="7"/>
      <c r="E17" s="7"/>
      <c r="F17" s="7"/>
      <c r="G17" s="7"/>
      <c r="I17" s="7"/>
      <c r="J17" s="11"/>
      <c r="K17" s="12"/>
    </row>
    <row r="18" spans="1:11" ht="15.6" x14ac:dyDescent="0.3">
      <c r="A18" s="5" t="s">
        <v>13</v>
      </c>
      <c r="B18" s="15">
        <f t="shared" ref="B18:G18" si="3">B16/SUM($B$16:$G$16)</f>
        <v>4.9793046423595853E-2</v>
      </c>
      <c r="C18" s="16">
        <f t="shared" si="3"/>
        <v>8.4470299538215873E-2</v>
      </c>
      <c r="D18" s="16">
        <f t="shared" si="3"/>
        <v>0.15691524300347887</v>
      </c>
      <c r="E18" s="16">
        <f t="shared" si="3"/>
        <v>8.7870380856728367E-2</v>
      </c>
      <c r="F18" s="16">
        <f t="shared" si="3"/>
        <v>5.8580592694919345E-2</v>
      </c>
      <c r="G18" s="17">
        <f t="shared" si="3"/>
        <v>0.56237043748306159</v>
      </c>
    </row>
    <row r="19" spans="1:11" ht="16.2" thickBot="1" x14ac:dyDescent="0.35">
      <c r="A19" s="5"/>
      <c r="B19" s="14"/>
      <c r="C19" s="14"/>
      <c r="D19" s="14"/>
      <c r="E19" s="14"/>
      <c r="F19" s="14"/>
      <c r="G19" s="14"/>
    </row>
    <row r="20" spans="1:11" ht="15.6" x14ac:dyDescent="0.3">
      <c r="A20" s="5" t="s">
        <v>17</v>
      </c>
      <c r="B20" s="13">
        <f>SUMPRODUCT(B6:G6,B16:G16)/I16</f>
        <v>121.41400040126703</v>
      </c>
      <c r="C20" s="6"/>
      <c r="D20" s="7"/>
      <c r="E20" s="14"/>
      <c r="F20" s="14"/>
      <c r="G20" s="14"/>
    </row>
    <row r="21" spans="1:11" ht="16.2" thickBot="1" x14ac:dyDescent="0.35">
      <c r="A21" s="5" t="s">
        <v>18</v>
      </c>
      <c r="B21" s="22">
        <f>SUMPRODUCT(B5:G5,B16:G16)/I16</f>
        <v>322.3373832702984</v>
      </c>
      <c r="C21" s="6" t="s">
        <v>0</v>
      </c>
      <c r="D21" s="7">
        <f>B13+B14</f>
        <v>322.33738325899299</v>
      </c>
      <c r="E21" s="7"/>
      <c r="F21" s="7"/>
      <c r="G21" s="7"/>
    </row>
    <row r="22" spans="1:11" x14ac:dyDescent="0.25">
      <c r="A22" s="1"/>
      <c r="B22" s="7"/>
      <c r="C22" s="7"/>
      <c r="D22" s="7"/>
      <c r="E22" s="7"/>
      <c r="F22" s="7"/>
      <c r="G22" s="7"/>
    </row>
    <row r="25" spans="1:11" x14ac:dyDescent="0.25">
      <c r="H25" s="3"/>
    </row>
    <row r="26" spans="1:11" x14ac:dyDescent="0.25">
      <c r="H26" s="3"/>
    </row>
    <row r="28" spans="1:11" x14ac:dyDescent="0.25">
      <c r="A28" s="1"/>
    </row>
    <row r="29" spans="1:11" x14ac:dyDescent="0.25">
      <c r="A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3F73-3C66-4F7E-BE8F-77333DFA1AFA}">
  <dimension ref="A1:I23"/>
  <sheetViews>
    <sheetView workbookViewId="0">
      <selection activeCell="G26" sqref="G26"/>
    </sheetView>
  </sheetViews>
  <sheetFormatPr defaultRowHeight="15.6" x14ac:dyDescent="0.3"/>
  <cols>
    <col min="1" max="1" width="13.6328125" customWidth="1"/>
  </cols>
  <sheetData>
    <row r="1" spans="1:9" x14ac:dyDescent="0.3">
      <c r="A1" t="s">
        <v>24</v>
      </c>
    </row>
    <row r="2" spans="1:9" x14ac:dyDescent="0.3">
      <c r="A2" t="s">
        <v>30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t="s">
        <v>9</v>
      </c>
      <c r="I2" t="s">
        <v>6</v>
      </c>
    </row>
    <row r="3" spans="1:9" x14ac:dyDescent="0.3">
      <c r="A3">
        <v>5</v>
      </c>
      <c r="B3">
        <v>28</v>
      </c>
      <c r="C3">
        <v>466.42857099999998</v>
      </c>
      <c r="D3">
        <v>1289.1490570000001</v>
      </c>
      <c r="E3">
        <v>20</v>
      </c>
      <c r="F3">
        <v>38.75</v>
      </c>
      <c r="G3">
        <v>125</v>
      </c>
      <c r="H3">
        <v>238.75</v>
      </c>
      <c r="I3">
        <v>6520</v>
      </c>
    </row>
    <row r="4" spans="1:9" x14ac:dyDescent="0.3">
      <c r="A4">
        <v>33</v>
      </c>
      <c r="B4">
        <v>93</v>
      </c>
      <c r="C4">
        <v>203.870968</v>
      </c>
      <c r="D4">
        <v>18.476322</v>
      </c>
      <c r="E4">
        <v>160</v>
      </c>
      <c r="F4">
        <v>190</v>
      </c>
      <c r="G4">
        <v>200</v>
      </c>
      <c r="H4">
        <v>220</v>
      </c>
      <c r="I4">
        <v>250</v>
      </c>
    </row>
    <row r="5" spans="1:9" x14ac:dyDescent="0.3">
      <c r="A5">
        <v>37</v>
      </c>
      <c r="B5">
        <v>92</v>
      </c>
      <c r="C5">
        <v>635.65217399999995</v>
      </c>
      <c r="D5">
        <v>207.651993</v>
      </c>
      <c r="E5">
        <v>60</v>
      </c>
      <c r="F5">
        <v>507.5</v>
      </c>
      <c r="G5">
        <v>625</v>
      </c>
      <c r="H5">
        <v>802.5</v>
      </c>
      <c r="I5">
        <v>1040</v>
      </c>
    </row>
    <row r="6" spans="1:9" x14ac:dyDescent="0.3">
      <c r="A6">
        <v>43</v>
      </c>
      <c r="B6">
        <v>138</v>
      </c>
      <c r="C6">
        <v>146.95652200000001</v>
      </c>
      <c r="D6">
        <v>48.278520999999998</v>
      </c>
      <c r="E6">
        <v>10</v>
      </c>
      <c r="F6">
        <v>110</v>
      </c>
      <c r="G6">
        <v>150</v>
      </c>
      <c r="H6">
        <v>180</v>
      </c>
      <c r="I6">
        <v>260</v>
      </c>
    </row>
    <row r="7" spans="1:9" x14ac:dyDescent="0.3">
      <c r="A7">
        <v>46</v>
      </c>
      <c r="B7">
        <v>85</v>
      </c>
      <c r="C7">
        <v>328.47058800000002</v>
      </c>
      <c r="D7">
        <v>960.98009999999999</v>
      </c>
      <c r="E7">
        <v>10</v>
      </c>
      <c r="F7">
        <v>90</v>
      </c>
      <c r="G7">
        <v>155</v>
      </c>
      <c r="H7">
        <v>250</v>
      </c>
      <c r="I7">
        <v>6625</v>
      </c>
    </row>
    <row r="9" spans="1:9" x14ac:dyDescent="0.3">
      <c r="A9" t="s">
        <v>25</v>
      </c>
    </row>
    <row r="10" spans="1:9" x14ac:dyDescent="0.3">
      <c r="A10" t="s">
        <v>30</v>
      </c>
      <c r="B10" t="s">
        <v>2</v>
      </c>
      <c r="C10" t="s">
        <v>3</v>
      </c>
      <c r="D10" t="s">
        <v>4</v>
      </c>
      <c r="E10" t="s">
        <v>5</v>
      </c>
      <c r="F10" t="s">
        <v>7</v>
      </c>
      <c r="G10" t="s">
        <v>8</v>
      </c>
      <c r="H10" t="s">
        <v>9</v>
      </c>
      <c r="I10" t="s">
        <v>6</v>
      </c>
    </row>
    <row r="11" spans="1:9" x14ac:dyDescent="0.3">
      <c r="A11">
        <v>33</v>
      </c>
      <c r="B11">
        <v>59</v>
      </c>
      <c r="C11">
        <v>199.491525</v>
      </c>
      <c r="D11">
        <v>21.288149000000001</v>
      </c>
      <c r="E11">
        <v>160</v>
      </c>
      <c r="F11">
        <v>180</v>
      </c>
      <c r="G11">
        <v>200</v>
      </c>
      <c r="H11">
        <v>210</v>
      </c>
      <c r="I11">
        <v>260</v>
      </c>
    </row>
    <row r="12" spans="1:9" x14ac:dyDescent="0.3">
      <c r="A12">
        <v>37</v>
      </c>
      <c r="B12">
        <v>74</v>
      </c>
      <c r="C12">
        <v>634.59459500000003</v>
      </c>
      <c r="D12">
        <v>181.56239099999999</v>
      </c>
      <c r="E12">
        <v>290</v>
      </c>
      <c r="F12">
        <v>520</v>
      </c>
      <c r="G12">
        <v>630</v>
      </c>
      <c r="H12">
        <v>735</v>
      </c>
      <c r="I12">
        <v>1240</v>
      </c>
    </row>
    <row r="13" spans="1:9" x14ac:dyDescent="0.3">
      <c r="A13">
        <v>43</v>
      </c>
      <c r="B13">
        <v>102</v>
      </c>
      <c r="C13">
        <v>155.392157</v>
      </c>
      <c r="D13">
        <v>48.739997000000002</v>
      </c>
      <c r="E13">
        <v>40</v>
      </c>
      <c r="F13">
        <v>120</v>
      </c>
      <c r="G13">
        <v>160</v>
      </c>
      <c r="H13">
        <v>190</v>
      </c>
      <c r="I13">
        <v>290</v>
      </c>
    </row>
    <row r="14" spans="1:9" x14ac:dyDescent="0.3">
      <c r="A14">
        <v>45</v>
      </c>
      <c r="B14">
        <v>32</v>
      </c>
      <c r="C14">
        <v>482.8125</v>
      </c>
      <c r="D14">
        <v>1360.6781619999999</v>
      </c>
      <c r="E14">
        <v>10</v>
      </c>
      <c r="F14">
        <v>23.75</v>
      </c>
      <c r="G14">
        <v>135</v>
      </c>
      <c r="H14">
        <v>228.75</v>
      </c>
      <c r="I14">
        <v>6420</v>
      </c>
    </row>
    <row r="15" spans="1:9" x14ac:dyDescent="0.3">
      <c r="A15">
        <v>46</v>
      </c>
      <c r="B15">
        <v>60</v>
      </c>
      <c r="C15">
        <v>322</v>
      </c>
      <c r="D15">
        <v>732.05723599999999</v>
      </c>
      <c r="E15">
        <v>10</v>
      </c>
      <c r="F15">
        <v>100</v>
      </c>
      <c r="G15">
        <v>195</v>
      </c>
      <c r="H15">
        <v>272.5</v>
      </c>
      <c r="I15">
        <v>4325</v>
      </c>
    </row>
    <row r="17" spans="1:9" x14ac:dyDescent="0.3">
      <c r="A17" t="s">
        <v>26</v>
      </c>
    </row>
    <row r="18" spans="1:9" x14ac:dyDescent="0.3">
      <c r="A18" t="s">
        <v>30</v>
      </c>
      <c r="B18" t="s">
        <v>2</v>
      </c>
      <c r="C18" t="s">
        <v>3</v>
      </c>
      <c r="D18" t="s">
        <v>4</v>
      </c>
      <c r="E18" t="s">
        <v>5</v>
      </c>
      <c r="F18" t="s">
        <v>7</v>
      </c>
      <c r="G18" t="s">
        <v>8</v>
      </c>
      <c r="H18" t="s">
        <v>9</v>
      </c>
      <c r="I18" t="s">
        <v>6</v>
      </c>
    </row>
    <row r="19" spans="1:9" x14ac:dyDescent="0.3">
      <c r="A19">
        <v>17</v>
      </c>
      <c r="B19">
        <v>17</v>
      </c>
      <c r="C19">
        <v>354.11764699999998</v>
      </c>
      <c r="D19">
        <v>638.34070899999995</v>
      </c>
      <c r="E19">
        <v>20</v>
      </c>
      <c r="F19">
        <v>120</v>
      </c>
      <c r="G19">
        <v>200</v>
      </c>
      <c r="H19">
        <v>320</v>
      </c>
      <c r="I19">
        <v>2775</v>
      </c>
    </row>
    <row r="20" spans="1:9" x14ac:dyDescent="0.3">
      <c r="A20">
        <v>35</v>
      </c>
      <c r="B20">
        <v>6</v>
      </c>
      <c r="C20">
        <v>1055</v>
      </c>
      <c r="D20">
        <v>2296.6889209999999</v>
      </c>
      <c r="E20">
        <v>20</v>
      </c>
      <c r="F20">
        <v>51.25</v>
      </c>
      <c r="G20">
        <v>165</v>
      </c>
      <c r="H20">
        <v>211.25</v>
      </c>
      <c r="I20">
        <v>5740</v>
      </c>
    </row>
    <row r="21" spans="1:9" x14ac:dyDescent="0.3">
      <c r="A21">
        <v>37</v>
      </c>
      <c r="B21">
        <v>23</v>
      </c>
      <c r="C21">
        <v>579.13043500000003</v>
      </c>
      <c r="D21">
        <v>216.52027100000001</v>
      </c>
      <c r="E21">
        <v>20</v>
      </c>
      <c r="F21">
        <v>470</v>
      </c>
      <c r="G21">
        <v>620</v>
      </c>
      <c r="H21">
        <v>710</v>
      </c>
      <c r="I21">
        <v>1020</v>
      </c>
    </row>
    <row r="22" spans="1:9" x14ac:dyDescent="0.3">
      <c r="A22">
        <v>43</v>
      </c>
      <c r="B22">
        <v>30</v>
      </c>
      <c r="C22">
        <v>152</v>
      </c>
      <c r="D22">
        <v>56.348668000000004</v>
      </c>
      <c r="E22">
        <v>60</v>
      </c>
      <c r="F22">
        <v>122.5</v>
      </c>
      <c r="G22">
        <v>150</v>
      </c>
      <c r="H22">
        <v>177.5</v>
      </c>
      <c r="I22">
        <v>310</v>
      </c>
    </row>
    <row r="23" spans="1:9" x14ac:dyDescent="0.3">
      <c r="A23">
        <v>46</v>
      </c>
      <c r="B23">
        <v>20</v>
      </c>
      <c r="C23">
        <v>235.5</v>
      </c>
      <c r="D23">
        <v>259.03108900000001</v>
      </c>
      <c r="E23">
        <v>20</v>
      </c>
      <c r="F23">
        <v>95</v>
      </c>
      <c r="G23">
        <v>172.5</v>
      </c>
      <c r="H23">
        <v>305</v>
      </c>
      <c r="I23">
        <v>1200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2D8D-0631-4725-95C3-847DBD96F4C0}">
  <dimension ref="A1:I23"/>
  <sheetViews>
    <sheetView workbookViewId="0">
      <selection activeCell="C3" sqref="C3:C7"/>
    </sheetView>
  </sheetViews>
  <sheetFormatPr defaultRowHeight="15.6" x14ac:dyDescent="0.3"/>
  <cols>
    <col min="1" max="1" width="13.6328125" customWidth="1"/>
  </cols>
  <sheetData>
    <row r="1" spans="1:9" x14ac:dyDescent="0.3">
      <c r="A1" t="s">
        <v>24</v>
      </c>
    </row>
    <row r="2" spans="1:9" x14ac:dyDescent="0.3">
      <c r="A2" t="s">
        <v>30</v>
      </c>
      <c r="B2" t="s">
        <v>2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t="s">
        <v>9</v>
      </c>
      <c r="I2" t="s">
        <v>6</v>
      </c>
    </row>
    <row r="3" spans="1:9" x14ac:dyDescent="0.3">
      <c r="A3">
        <v>5</v>
      </c>
      <c r="B3">
        <v>28</v>
      </c>
      <c r="C3">
        <v>98.642857000000006</v>
      </c>
      <c r="D3">
        <v>72.783908999999994</v>
      </c>
      <c r="E3">
        <v>7</v>
      </c>
      <c r="F3">
        <v>48.75</v>
      </c>
      <c r="G3">
        <v>96</v>
      </c>
      <c r="H3">
        <v>124.75</v>
      </c>
      <c r="I3">
        <v>361</v>
      </c>
    </row>
    <row r="4" spans="1:9" x14ac:dyDescent="0.3">
      <c r="A4">
        <v>33</v>
      </c>
      <c r="B4">
        <v>93</v>
      </c>
      <c r="C4">
        <v>113.623656</v>
      </c>
      <c r="D4">
        <v>56.365251999999998</v>
      </c>
      <c r="E4">
        <v>2</v>
      </c>
      <c r="F4">
        <v>73</v>
      </c>
      <c r="G4">
        <v>111</v>
      </c>
      <c r="H4">
        <v>152</v>
      </c>
      <c r="I4">
        <v>236</v>
      </c>
    </row>
    <row r="5" spans="1:9" x14ac:dyDescent="0.3">
      <c r="A5">
        <v>37</v>
      </c>
      <c r="B5">
        <v>92</v>
      </c>
      <c r="C5">
        <v>139.054348</v>
      </c>
      <c r="D5">
        <v>52.596403000000002</v>
      </c>
      <c r="E5">
        <v>14</v>
      </c>
      <c r="F5">
        <v>104.75</v>
      </c>
      <c r="G5">
        <v>151</v>
      </c>
      <c r="H5">
        <v>176</v>
      </c>
      <c r="I5">
        <v>265</v>
      </c>
    </row>
    <row r="6" spans="1:9" x14ac:dyDescent="0.3">
      <c r="A6">
        <v>43</v>
      </c>
      <c r="B6">
        <v>138</v>
      </c>
      <c r="C6">
        <v>95.239130000000003</v>
      </c>
      <c r="D6">
        <v>59.131864999999998</v>
      </c>
      <c r="E6">
        <v>1</v>
      </c>
      <c r="F6">
        <v>49</v>
      </c>
      <c r="G6">
        <v>86</v>
      </c>
      <c r="H6">
        <v>137.5</v>
      </c>
      <c r="I6">
        <v>248</v>
      </c>
    </row>
    <row r="7" spans="1:9" x14ac:dyDescent="0.3">
      <c r="A7">
        <v>46</v>
      </c>
      <c r="B7">
        <v>85</v>
      </c>
      <c r="C7">
        <v>94.164705999999995</v>
      </c>
      <c r="D7">
        <v>58.849049999999998</v>
      </c>
      <c r="E7">
        <v>4</v>
      </c>
      <c r="F7">
        <v>60</v>
      </c>
      <c r="G7">
        <v>81</v>
      </c>
      <c r="H7">
        <v>127</v>
      </c>
      <c r="I7">
        <v>355</v>
      </c>
    </row>
    <row r="9" spans="1:9" x14ac:dyDescent="0.3">
      <c r="A9" t="s">
        <v>25</v>
      </c>
    </row>
    <row r="10" spans="1:9" x14ac:dyDescent="0.3">
      <c r="A10" t="s">
        <v>30</v>
      </c>
      <c r="B10" t="s">
        <v>2</v>
      </c>
      <c r="C10" t="s">
        <v>3</v>
      </c>
      <c r="D10" t="s">
        <v>4</v>
      </c>
      <c r="E10" t="s">
        <v>5</v>
      </c>
      <c r="F10" t="s">
        <v>7</v>
      </c>
      <c r="G10" t="s">
        <v>8</v>
      </c>
      <c r="H10" t="s">
        <v>9</v>
      </c>
      <c r="I10" t="s">
        <v>6</v>
      </c>
    </row>
    <row r="11" spans="1:9" x14ac:dyDescent="0.3">
      <c r="A11">
        <v>33</v>
      </c>
      <c r="B11">
        <v>59</v>
      </c>
      <c r="C11">
        <v>85.661017000000001</v>
      </c>
      <c r="D11">
        <v>52.802694000000002</v>
      </c>
      <c r="E11">
        <v>4</v>
      </c>
      <c r="F11">
        <v>43</v>
      </c>
      <c r="G11">
        <v>82</v>
      </c>
      <c r="H11">
        <v>125.5</v>
      </c>
      <c r="I11">
        <v>210</v>
      </c>
    </row>
    <row r="12" spans="1:9" x14ac:dyDescent="0.3">
      <c r="A12">
        <v>37</v>
      </c>
      <c r="B12">
        <v>74</v>
      </c>
      <c r="C12">
        <v>98.540541000000005</v>
      </c>
      <c r="D12">
        <v>63.893788000000001</v>
      </c>
      <c r="E12">
        <v>1</v>
      </c>
      <c r="F12">
        <v>53</v>
      </c>
      <c r="G12">
        <v>100.5</v>
      </c>
      <c r="H12">
        <v>143</v>
      </c>
      <c r="I12">
        <v>247</v>
      </c>
    </row>
    <row r="13" spans="1:9" x14ac:dyDescent="0.3">
      <c r="A13">
        <v>43</v>
      </c>
      <c r="B13">
        <v>102</v>
      </c>
      <c r="C13">
        <v>56.549019999999999</v>
      </c>
      <c r="D13">
        <v>44.548921999999997</v>
      </c>
      <c r="E13">
        <v>1</v>
      </c>
      <c r="F13">
        <v>21</v>
      </c>
      <c r="G13">
        <v>48.5</v>
      </c>
      <c r="H13">
        <v>80</v>
      </c>
      <c r="I13">
        <v>174</v>
      </c>
    </row>
    <row r="14" spans="1:9" x14ac:dyDescent="0.3">
      <c r="A14">
        <v>45</v>
      </c>
      <c r="B14">
        <v>32</v>
      </c>
      <c r="C14">
        <v>67.53125</v>
      </c>
      <c r="D14">
        <v>77.490887999999998</v>
      </c>
      <c r="E14">
        <v>3</v>
      </c>
      <c r="F14">
        <v>18</v>
      </c>
      <c r="G14">
        <v>42</v>
      </c>
      <c r="H14">
        <v>93.75</v>
      </c>
      <c r="I14">
        <v>338</v>
      </c>
    </row>
    <row r="15" spans="1:9" x14ac:dyDescent="0.3">
      <c r="A15">
        <v>46</v>
      </c>
      <c r="B15">
        <v>60</v>
      </c>
      <c r="C15">
        <v>70.466667000000001</v>
      </c>
      <c r="D15">
        <v>65.201763999999997</v>
      </c>
      <c r="E15">
        <v>2</v>
      </c>
      <c r="F15">
        <v>19.25</v>
      </c>
      <c r="G15">
        <v>58</v>
      </c>
      <c r="H15">
        <v>107.75</v>
      </c>
      <c r="I15">
        <v>277</v>
      </c>
    </row>
    <row r="17" spans="1:9" x14ac:dyDescent="0.3">
      <c r="A17" t="s">
        <v>26</v>
      </c>
    </row>
    <row r="18" spans="1:9" x14ac:dyDescent="0.3">
      <c r="A18" t="s">
        <v>30</v>
      </c>
      <c r="B18" t="s">
        <v>2</v>
      </c>
      <c r="C18" t="s">
        <v>3</v>
      </c>
      <c r="D18" t="s">
        <v>4</v>
      </c>
      <c r="E18" t="s">
        <v>5</v>
      </c>
      <c r="F18" t="s">
        <v>7</v>
      </c>
      <c r="G18" t="s">
        <v>8</v>
      </c>
      <c r="H18" t="s">
        <v>9</v>
      </c>
      <c r="I18" t="s">
        <v>6</v>
      </c>
    </row>
    <row r="19" spans="1:9" x14ac:dyDescent="0.3">
      <c r="A19">
        <v>17</v>
      </c>
      <c r="B19">
        <v>17</v>
      </c>
      <c r="C19">
        <v>140.88235299999999</v>
      </c>
      <c r="D19">
        <v>74.814672999999999</v>
      </c>
      <c r="E19">
        <v>27</v>
      </c>
      <c r="F19">
        <v>74</v>
      </c>
      <c r="G19">
        <v>136</v>
      </c>
      <c r="H19">
        <v>184</v>
      </c>
      <c r="I19">
        <v>288</v>
      </c>
    </row>
    <row r="20" spans="1:9" x14ac:dyDescent="0.3">
      <c r="A20">
        <v>35</v>
      </c>
      <c r="B20">
        <v>6</v>
      </c>
      <c r="C20">
        <v>129.16666699999999</v>
      </c>
      <c r="D20">
        <v>53.890321</v>
      </c>
      <c r="E20">
        <v>67</v>
      </c>
      <c r="F20">
        <v>87.5</v>
      </c>
      <c r="G20">
        <v>124</v>
      </c>
      <c r="H20">
        <v>169.5</v>
      </c>
      <c r="I20">
        <v>200</v>
      </c>
    </row>
    <row r="21" spans="1:9" x14ac:dyDescent="0.3">
      <c r="A21">
        <v>37</v>
      </c>
      <c r="B21">
        <v>23</v>
      </c>
      <c r="C21">
        <v>156</v>
      </c>
      <c r="D21">
        <v>72.036607000000004</v>
      </c>
      <c r="E21">
        <v>39</v>
      </c>
      <c r="F21">
        <v>110.5</v>
      </c>
      <c r="G21">
        <v>135</v>
      </c>
      <c r="H21">
        <v>189</v>
      </c>
      <c r="I21">
        <v>328</v>
      </c>
    </row>
    <row r="22" spans="1:9" x14ac:dyDescent="0.3">
      <c r="A22">
        <v>43</v>
      </c>
      <c r="B22">
        <v>30</v>
      </c>
      <c r="C22">
        <v>121.466667</v>
      </c>
      <c r="D22">
        <v>62.204742000000003</v>
      </c>
      <c r="E22">
        <v>29</v>
      </c>
      <c r="F22">
        <v>69.75</v>
      </c>
      <c r="G22">
        <v>111</v>
      </c>
      <c r="H22">
        <v>150.5</v>
      </c>
      <c r="I22">
        <v>280</v>
      </c>
    </row>
    <row r="23" spans="1:9" x14ac:dyDescent="0.3">
      <c r="A23">
        <v>46</v>
      </c>
      <c r="B23">
        <v>20</v>
      </c>
      <c r="C23">
        <v>111.95</v>
      </c>
      <c r="D23">
        <v>77.938218000000006</v>
      </c>
      <c r="E23">
        <v>10</v>
      </c>
      <c r="F23">
        <v>58.5</v>
      </c>
      <c r="G23">
        <v>101.5</v>
      </c>
      <c r="H23">
        <v>142.75</v>
      </c>
      <c r="I23">
        <v>311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759E-6F52-4E59-A728-E6114D05D75F}">
  <dimension ref="A1:AI11"/>
  <sheetViews>
    <sheetView topLeftCell="N1" workbookViewId="0">
      <selection activeCell="AG4" sqref="AG4"/>
    </sheetView>
  </sheetViews>
  <sheetFormatPr defaultRowHeight="15.6" x14ac:dyDescent="0.3"/>
  <cols>
    <col min="1" max="1" width="10.26953125" customWidth="1"/>
  </cols>
  <sheetData>
    <row r="1" spans="1:35" x14ac:dyDescent="0.3">
      <c r="A1" t="s">
        <v>31</v>
      </c>
    </row>
    <row r="3" spans="1:35" x14ac:dyDescent="0.3">
      <c r="A3" t="s">
        <v>30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  <c r="V3" t="s">
        <v>54</v>
      </c>
      <c r="W3" t="s">
        <v>55</v>
      </c>
      <c r="X3" t="s">
        <v>56</v>
      </c>
      <c r="Y3" t="s">
        <v>57</v>
      </c>
      <c r="Z3" t="s">
        <v>58</v>
      </c>
      <c r="AA3" t="s">
        <v>59</v>
      </c>
      <c r="AB3" t="s">
        <v>60</v>
      </c>
      <c r="AC3" t="s">
        <v>61</v>
      </c>
      <c r="AD3" t="s">
        <v>62</v>
      </c>
      <c r="AE3" t="s">
        <v>63</v>
      </c>
      <c r="AF3" t="s">
        <v>64</v>
      </c>
      <c r="AG3" t="s">
        <v>65</v>
      </c>
      <c r="AH3" t="s">
        <v>66</v>
      </c>
      <c r="AI3" t="s">
        <v>67</v>
      </c>
    </row>
    <row r="4" spans="1:35" x14ac:dyDescent="0.3">
      <c r="A4" t="s">
        <v>24</v>
      </c>
      <c r="B4">
        <v>2.7591000000000001E-2</v>
      </c>
      <c r="C4">
        <v>4.6233999999999997E-2</v>
      </c>
      <c r="D4">
        <v>2.0879999999999999E-2</v>
      </c>
      <c r="E4">
        <v>4.0267999999999998E-2</v>
      </c>
      <c r="F4">
        <v>3.1320000000000001E-2</v>
      </c>
      <c r="G4">
        <v>1.7151E-2</v>
      </c>
      <c r="H4">
        <v>1.2677000000000001E-2</v>
      </c>
      <c r="I4">
        <v>7.4570000000000001E-3</v>
      </c>
      <c r="J4">
        <v>6.711E-3</v>
      </c>
      <c r="K4">
        <v>3.7290000000000001E-3</v>
      </c>
      <c r="L4">
        <v>2.8337000000000001E-2</v>
      </c>
      <c r="M4">
        <v>2.8337000000000001E-2</v>
      </c>
      <c r="N4">
        <v>3.7286E-2</v>
      </c>
      <c r="O4">
        <v>7.4570000000000001E-3</v>
      </c>
      <c r="P4">
        <v>4.9963E-2</v>
      </c>
      <c r="Q4">
        <v>1.1186E-2</v>
      </c>
      <c r="R4">
        <v>2.3862999999999999E-2</v>
      </c>
      <c r="S4">
        <v>2.9083000000000001E-2</v>
      </c>
      <c r="T4">
        <v>8.9490000000000004E-3</v>
      </c>
      <c r="U4">
        <v>6.9350999999999996E-2</v>
      </c>
      <c r="V4">
        <v>5.6674000000000002E-2</v>
      </c>
      <c r="W4">
        <v>2.0133999999999999E-2</v>
      </c>
      <c r="X4">
        <v>7.4570000000000001E-3</v>
      </c>
      <c r="Y4">
        <v>6.8606E-2</v>
      </c>
      <c r="Z4">
        <v>5.3691000000000003E-2</v>
      </c>
      <c r="AA4">
        <v>2.983E-3</v>
      </c>
      <c r="AB4">
        <v>1.044E-2</v>
      </c>
      <c r="AC4">
        <v>1.7151E-2</v>
      </c>
      <c r="AD4">
        <v>2.2369999999999998E-3</v>
      </c>
      <c r="AE4">
        <v>0.102908</v>
      </c>
      <c r="AF4">
        <v>3.7286E-2</v>
      </c>
      <c r="AG4">
        <v>6.3385999999999998E-2</v>
      </c>
      <c r="AH4">
        <v>2.9083000000000001E-2</v>
      </c>
      <c r="AI4">
        <v>2.0133999999999999E-2</v>
      </c>
    </row>
    <row r="5" spans="1:35" x14ac:dyDescent="0.3">
      <c r="A5" t="s">
        <v>25</v>
      </c>
      <c r="B5">
        <v>2.6137000000000001E-2</v>
      </c>
      <c r="C5">
        <v>3.7754000000000003E-2</v>
      </c>
      <c r="D5">
        <v>2.9041999999999998E-2</v>
      </c>
      <c r="E5">
        <v>5.6147000000000002E-2</v>
      </c>
      <c r="F5">
        <v>2.8074000000000002E-2</v>
      </c>
      <c r="G5">
        <v>1.4520999999999999E-2</v>
      </c>
      <c r="H5">
        <v>9.6810000000000004E-3</v>
      </c>
      <c r="I5">
        <v>6.7759999999999999E-3</v>
      </c>
      <c r="J5">
        <v>4.8399999999999997E-3</v>
      </c>
      <c r="K5">
        <v>6.7759999999999999E-3</v>
      </c>
      <c r="L5">
        <v>3.4849999999999999E-2</v>
      </c>
      <c r="M5">
        <v>4.2594E-2</v>
      </c>
      <c r="N5">
        <v>3.0977999999999999E-2</v>
      </c>
      <c r="O5">
        <v>7.744E-3</v>
      </c>
      <c r="P5">
        <v>5.6147000000000002E-2</v>
      </c>
      <c r="Q5">
        <v>1.1617000000000001E-2</v>
      </c>
      <c r="R5">
        <v>2.8074000000000002E-2</v>
      </c>
      <c r="S5">
        <v>2.3233E-2</v>
      </c>
      <c r="T5">
        <v>1.1617000000000001E-2</v>
      </c>
      <c r="U5">
        <v>5.7114999999999999E-2</v>
      </c>
      <c r="V5">
        <v>6.1955000000000003E-2</v>
      </c>
      <c r="W5">
        <v>1.8393E-2</v>
      </c>
      <c r="X5">
        <v>6.7759999999999999E-3</v>
      </c>
      <c r="Y5">
        <v>7.1636000000000005E-2</v>
      </c>
      <c r="Z5">
        <v>4.453E-2</v>
      </c>
      <c r="AA5" t="s">
        <v>33</v>
      </c>
      <c r="AB5">
        <v>1.4520999999999999E-2</v>
      </c>
      <c r="AC5">
        <v>1.5488999999999999E-2</v>
      </c>
      <c r="AD5">
        <v>5.8079999999999998E-3</v>
      </c>
      <c r="AE5">
        <v>9.8741999999999996E-2</v>
      </c>
      <c r="AF5">
        <v>3.0977999999999999E-2</v>
      </c>
      <c r="AG5">
        <v>5.8083000000000003E-2</v>
      </c>
      <c r="AH5">
        <v>3.1946000000000002E-2</v>
      </c>
      <c r="AI5">
        <v>1.7425E-2</v>
      </c>
    </row>
    <row r="6" spans="1:35" x14ac:dyDescent="0.3">
      <c r="A6" t="s">
        <v>26</v>
      </c>
      <c r="B6">
        <v>1.7291000000000001E-2</v>
      </c>
      <c r="C6">
        <v>3.4582000000000002E-2</v>
      </c>
      <c r="D6">
        <v>3.7463999999999997E-2</v>
      </c>
      <c r="E6">
        <v>4.3228000000000003E-2</v>
      </c>
      <c r="F6">
        <v>3.1699999999999999E-2</v>
      </c>
      <c r="G6">
        <v>3.4582000000000002E-2</v>
      </c>
      <c r="H6">
        <v>8.6459999999999992E-3</v>
      </c>
      <c r="I6">
        <v>2.882E-3</v>
      </c>
      <c r="J6">
        <v>1.4409E-2</v>
      </c>
      <c r="K6">
        <v>2.882E-3</v>
      </c>
      <c r="L6">
        <v>4.8991E-2</v>
      </c>
      <c r="M6">
        <v>4.8991E-2</v>
      </c>
      <c r="N6">
        <v>3.1699999999999999E-2</v>
      </c>
      <c r="O6">
        <v>2.882E-3</v>
      </c>
      <c r="P6">
        <v>5.1873000000000002E-2</v>
      </c>
      <c r="Q6">
        <v>8.6459999999999992E-3</v>
      </c>
      <c r="R6">
        <v>2.0173E-2</v>
      </c>
      <c r="S6">
        <v>2.0173E-2</v>
      </c>
      <c r="T6">
        <v>1.1527000000000001E-2</v>
      </c>
      <c r="U6">
        <v>5.7637000000000001E-2</v>
      </c>
      <c r="V6">
        <v>7.2045999999999999E-2</v>
      </c>
      <c r="W6">
        <v>1.7291000000000001E-2</v>
      </c>
      <c r="X6">
        <v>2.882E-3</v>
      </c>
      <c r="Y6">
        <v>6.6281999999999994E-2</v>
      </c>
      <c r="Z6">
        <v>5.4754999999999998E-2</v>
      </c>
      <c r="AA6">
        <v>5.764E-3</v>
      </c>
      <c r="AB6">
        <v>3.1699999999999999E-2</v>
      </c>
      <c r="AC6">
        <v>1.7291000000000001E-2</v>
      </c>
      <c r="AD6">
        <v>5.764E-3</v>
      </c>
      <c r="AE6">
        <v>8.6455000000000004E-2</v>
      </c>
      <c r="AF6">
        <v>2.5937000000000002E-2</v>
      </c>
      <c r="AG6">
        <v>5.7637000000000001E-2</v>
      </c>
      <c r="AH6">
        <v>1.4409E-2</v>
      </c>
      <c r="AI6">
        <v>1.1527000000000001E-2</v>
      </c>
    </row>
    <row r="8" spans="1:35" x14ac:dyDescent="0.3">
      <c r="B8" t="s">
        <v>11</v>
      </c>
      <c r="C8" t="s">
        <v>27</v>
      </c>
      <c r="D8" t="s">
        <v>28</v>
      </c>
      <c r="E8" t="s">
        <v>29</v>
      </c>
      <c r="F8" t="s">
        <v>10</v>
      </c>
    </row>
    <row r="9" spans="1:35" x14ac:dyDescent="0.3">
      <c r="A9" t="s">
        <v>24</v>
      </c>
      <c r="B9">
        <v>180.31914893617</v>
      </c>
      <c r="C9">
        <v>157.46814261056701</v>
      </c>
      <c r="D9">
        <v>223.5</v>
      </c>
      <c r="E9">
        <v>61.921724782179602</v>
      </c>
      <c r="F9">
        <v>92.482475764354902</v>
      </c>
    </row>
    <row r="10" spans="1:35" x14ac:dyDescent="0.3">
      <c r="A10" t="s">
        <v>25</v>
      </c>
      <c r="B10">
        <v>189.43622200584201</v>
      </c>
      <c r="C10">
        <v>168.57835382025101</v>
      </c>
      <c r="D10">
        <v>344.33333333333297</v>
      </c>
      <c r="E10">
        <v>98.449648721228698</v>
      </c>
      <c r="F10">
        <v>62.839303000968002</v>
      </c>
    </row>
    <row r="11" spans="1:35" x14ac:dyDescent="0.3">
      <c r="A11" t="s">
        <v>26</v>
      </c>
      <c r="B11">
        <v>173.48387096774101</v>
      </c>
      <c r="C11">
        <v>148.853512291252</v>
      </c>
      <c r="D11">
        <v>115.666666666666</v>
      </c>
      <c r="E11">
        <v>18.147543451754899</v>
      </c>
      <c r="F11">
        <v>109.853025936599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5677-0838-4B1E-A39A-40907B9D6CE9}">
  <dimension ref="A1:H9"/>
  <sheetViews>
    <sheetView workbookViewId="0">
      <selection activeCell="D16" sqref="D16"/>
    </sheetView>
  </sheetViews>
  <sheetFormatPr defaultRowHeight="15.6" x14ac:dyDescent="0.3"/>
  <cols>
    <col min="2" max="2" width="10.36328125" customWidth="1"/>
    <col min="5" max="5" width="10.36328125" customWidth="1"/>
    <col min="8" max="8" width="10.36328125" customWidth="1"/>
  </cols>
  <sheetData>
    <row r="1" spans="1:8" x14ac:dyDescent="0.3">
      <c r="A1" s="33" t="s">
        <v>32</v>
      </c>
      <c r="B1" s="34" t="s">
        <v>72</v>
      </c>
      <c r="D1" s="33" t="s">
        <v>32</v>
      </c>
      <c r="E1" s="34" t="s">
        <v>72</v>
      </c>
      <c r="G1" s="33" t="s">
        <v>32</v>
      </c>
      <c r="H1" s="34" t="s">
        <v>72</v>
      </c>
    </row>
    <row r="2" spans="1:8" x14ac:dyDescent="0.3">
      <c r="A2" s="35">
        <v>33</v>
      </c>
      <c r="B2" s="41">
        <v>3.5079570652134446</v>
      </c>
      <c r="D2" s="37">
        <v>17</v>
      </c>
      <c r="E2" s="43">
        <v>5.7759934102942232</v>
      </c>
      <c r="G2" s="39">
        <v>5</v>
      </c>
      <c r="H2" s="45">
        <v>3.4695700979483037</v>
      </c>
    </row>
    <row r="3" spans="1:8" x14ac:dyDescent="0.3">
      <c r="A3" s="35">
        <v>37</v>
      </c>
      <c r="B3" s="41">
        <v>120.08139536034633</v>
      </c>
      <c r="D3" s="37">
        <v>35</v>
      </c>
      <c r="E3" s="43">
        <v>9.7985547891102485</v>
      </c>
      <c r="G3" s="39">
        <v>33</v>
      </c>
      <c r="H3" s="45">
        <v>11.568201626414307</v>
      </c>
    </row>
    <row r="4" spans="1:8" x14ac:dyDescent="0.3">
      <c r="A4" s="35">
        <v>43</v>
      </c>
      <c r="B4" s="41">
        <v>29.81688013543134</v>
      </c>
      <c r="D4" s="37">
        <v>37</v>
      </c>
      <c r="E4" s="43">
        <v>18.202168267682353</v>
      </c>
      <c r="G4" s="39">
        <v>37</v>
      </c>
      <c r="H4" s="45">
        <v>72.56567754427877</v>
      </c>
    </row>
    <row r="5" spans="1:8" x14ac:dyDescent="0.3">
      <c r="A5" s="35">
        <v>45</v>
      </c>
      <c r="B5" s="41">
        <v>9.3543508622004197</v>
      </c>
      <c r="D5" s="37">
        <v>43</v>
      </c>
      <c r="E5" s="43">
        <v>10.192964223775531</v>
      </c>
      <c r="G5" s="39">
        <v>43</v>
      </c>
      <c r="H5" s="45">
        <v>17.811694856235921</v>
      </c>
    </row>
    <row r="6" spans="1:8" x14ac:dyDescent="0.3">
      <c r="A6" s="35">
        <v>46</v>
      </c>
      <c r="B6" s="41">
        <v>17.539181390960877</v>
      </c>
      <c r="D6" s="37">
        <v>46</v>
      </c>
      <c r="E6" s="43">
        <v>6.7953487822075092</v>
      </c>
      <c r="G6" s="39">
        <v>46</v>
      </c>
      <c r="H6" s="45">
        <v>10.532670987957431</v>
      </c>
    </row>
    <row r="7" spans="1:8" x14ac:dyDescent="0.3">
      <c r="A7" s="36" t="s">
        <v>68</v>
      </c>
      <c r="B7" s="42">
        <v>163.70023418584756</v>
      </c>
      <c r="D7" s="38" t="s">
        <v>68</v>
      </c>
      <c r="E7" s="44">
        <v>65.234971032163415</v>
      </c>
      <c r="G7" s="40" t="s">
        <v>68</v>
      </c>
      <c r="H7" s="46">
        <v>108.05218347854694</v>
      </c>
    </row>
    <row r="9" spans="1:8" x14ac:dyDescent="0.3">
      <c r="A9" t="s">
        <v>69</v>
      </c>
      <c r="D9" t="s">
        <v>70</v>
      </c>
      <c r="G9" t="s">
        <v>71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Model_Normal</vt:lpstr>
      <vt:lpstr>Model_Strong</vt:lpstr>
      <vt:lpstr>Model_Weak</vt:lpstr>
      <vt:lpstr>Price</vt:lpstr>
      <vt:lpstr>Days on Market</vt:lpstr>
      <vt:lpstr>Demand</vt:lpstr>
      <vt:lpstr>Sheet6</vt:lpstr>
      <vt:lpstr>Days_on_Market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Mickelson</dc:creator>
  <cp:lastModifiedBy>Melissa Mickelson</cp:lastModifiedBy>
  <cp:lastPrinted>1997-01-10T16:07:55Z</cp:lastPrinted>
  <dcterms:created xsi:type="dcterms:W3CDTF">1997-12-13T05:28:31Z</dcterms:created>
  <dcterms:modified xsi:type="dcterms:W3CDTF">2023-11-27T17:42:38Z</dcterms:modified>
</cp:coreProperties>
</file>