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c9b8aaea3fd336/everything else/Documents/IBM/Portfolio/WALRUS/"/>
    </mc:Choice>
  </mc:AlternateContent>
  <xr:revisionPtr revIDLastSave="29" documentId="8_{F81B94DB-A749-4FC6-B912-ADDD5608EBB3}" xr6:coauthVersionLast="47" xr6:coauthVersionMax="47" xr10:uidLastSave="{32DC4320-C7D6-4935-8D86-35FFABE4EB69}"/>
  <bookViews>
    <workbookView xWindow="-108" yWindow="-108" windowWidth="23256" windowHeight="13176" activeTab="1" xr2:uid="{00000000-000D-0000-FFFF-FFFF00000000}"/>
  </bookViews>
  <sheets>
    <sheet name="Dashboard" sheetId="13" r:id="rId1"/>
    <sheet name="Model_Normal" sheetId="9" r:id="rId2"/>
    <sheet name="Model_Strong" sheetId="5" r:id="rId3"/>
    <sheet name="Model_Weak" sheetId="8" r:id="rId4"/>
    <sheet name="Data" sheetId="7" r:id="rId5"/>
    <sheet name="Results" sheetId="12" r:id="rId6"/>
  </sheets>
  <definedNames>
    <definedName name="_Order1" localSheetId="2" hidden="1">0</definedName>
    <definedName name="_Order2" localSheetId="2" hidden="1">0</definedName>
    <definedName name="anscount" hidden="1">2</definedName>
    <definedName name="Days_on_Market">Data!$2:$2</definedName>
    <definedName name="limcount" hidden="1">3</definedName>
    <definedName name="Price">#REF!</definedName>
    <definedName name="sencount" hidden="1">4</definedName>
    <definedName name="solver_adj" localSheetId="1" hidden="1">Model_Normal!$B$17:$G$17</definedName>
    <definedName name="solver_adj" localSheetId="2" hidden="1">Model_Strong!$B$17:$G$17</definedName>
    <definedName name="solver_adj" localSheetId="3" hidden="1">Model_Weak!$B$17:$G$17</definedName>
    <definedName name="solver_cvg" localSheetId="1" hidden="1">0.0001</definedName>
    <definedName name="solver_cvg" localSheetId="2" hidden="1">0.001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100</definedName>
    <definedName name="solver_itr" localSheetId="3" hidden="1">2147483647</definedName>
    <definedName name="solver_lhs0" localSheetId="1" hidden="1">Model_Normal!$B$17:$G$17</definedName>
    <definedName name="solver_lhs1" localSheetId="1" hidden="1">Model_Normal!$B$17:$G$17</definedName>
    <definedName name="solver_lhs1" localSheetId="2" hidden="1">Model_Strong!$B$17:$G$17</definedName>
    <definedName name="solver_lhs1" localSheetId="3" hidden="1">Model_Weak!$B$17:$F$17</definedName>
    <definedName name="solver_lhs2" localSheetId="1" hidden="1">Model_Normal!$B$17:$G$17</definedName>
    <definedName name="solver_lhs2" localSheetId="2" hidden="1">Model_Strong!$B$17:$G$17</definedName>
    <definedName name="solver_lhs2" localSheetId="3" hidden="1">Model_Weak!$B$17:$G$17</definedName>
    <definedName name="solver_lhs3" localSheetId="1" hidden="1">Model_Normal!$G$19</definedName>
    <definedName name="solver_lhs3" localSheetId="2" hidden="1">Model_Strong!$G$19</definedName>
    <definedName name="solver_lhs3" localSheetId="3" hidden="1">Model_Weak!$G$19</definedName>
    <definedName name="solver_lhs4" localSheetId="1" hidden="1">Model_Normal!$I$17</definedName>
    <definedName name="solver_lhs4" localSheetId="2" hidden="1">Model_Strong!$I$17</definedName>
    <definedName name="solver_lhs4" localSheetId="3" hidden="1">Model_Weak!$I$17</definedName>
    <definedName name="solver_lhs5" localSheetId="2" hidden="1">Model_Strong!$I$16</definedName>
    <definedName name="solver_lhs6" localSheetId="2" hidden="1">Model_Strong!#REF!</definedName>
    <definedName name="solver_lin" localSheetId="2" hidden="1">1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4</definedName>
    <definedName name="solver_num" localSheetId="2" hidden="1">4</definedName>
    <definedName name="solver_num" localSheetId="3" hidden="1">4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Model_Normal!$I$9</definedName>
    <definedName name="solver_opt" localSheetId="2" hidden="1">Model_Strong!$I$9</definedName>
    <definedName name="solver_opt" localSheetId="3" hidden="1">Model_Weak!$I$9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0" localSheetId="1" hidden="1">3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3" localSheetId="1" hidden="1">2</definedName>
    <definedName name="solver_rel3" localSheetId="2" hidden="1">2</definedName>
    <definedName name="solver_rel3" localSheetId="3" hidden="1">2</definedName>
    <definedName name="solver_rel4" localSheetId="1" hidden="1">2</definedName>
    <definedName name="solver_rel4" localSheetId="2" hidden="1">2</definedName>
    <definedName name="solver_rel4" localSheetId="3" hidden="1">2</definedName>
    <definedName name="solver_rel5" localSheetId="2" hidden="1">2</definedName>
    <definedName name="solver_rel6" localSheetId="2" hidden="1">3</definedName>
    <definedName name="solver_rhs0" localSheetId="1" hidden="1">Model_Normal!$B$8:$G$8</definedName>
    <definedName name="solver_rhs1" localSheetId="1" hidden="1">Model_Normal!$B$8:$G$8</definedName>
    <definedName name="solver_rhs1" localSheetId="2" hidden="1">Model_Strong!$B$8:$G$8</definedName>
    <definedName name="solver_rhs1" localSheetId="3" hidden="1">10</definedName>
    <definedName name="solver_rhs2" localSheetId="1" hidden="1">10</definedName>
    <definedName name="solver_rhs2" localSheetId="2" hidden="1">10</definedName>
    <definedName name="solver_rhs2" localSheetId="3" hidden="1">Model_Weak!$B$8:$G$8</definedName>
    <definedName name="solver_rhs3" localSheetId="1" hidden="1">1 - Model_Normal!$B$13</definedName>
    <definedName name="solver_rhs3" localSheetId="2" hidden="1">1 - Model_Strong!$B$13</definedName>
    <definedName name="solver_rhs3" localSheetId="3" hidden="1">1 - Model_Weak!$B$13</definedName>
    <definedName name="solver_rhs4" localSheetId="1" hidden="1">Model_Normal!$B$11</definedName>
    <definedName name="solver_rhs4" localSheetId="2" hidden="1">Model_Strong!$B$11</definedName>
    <definedName name="solver_rhs4" localSheetId="3" hidden="1">Model_Weak!$B$11</definedName>
    <definedName name="solver_rhs5" localSheetId="2" hidden="1">Model_Strong!$B$10</definedName>
    <definedName name="solver_rhs6" localSheetId="2" hidden="1">Model_Strong!#REF!</definedName>
    <definedName name="solver_rlx" localSheetId="1" hidden="1">2</definedName>
    <definedName name="solver_rlx" localSheetId="2" hidden="1">1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2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100</definedName>
    <definedName name="solver_tim" localSheetId="3" hidden="1">2147483647</definedName>
    <definedName name="solver_tmp" localSheetId="2" hidden="1">0</definedName>
    <definedName name="solver_tol" localSheetId="1" hidden="1">0.01</definedName>
    <definedName name="solver_tol" localSheetId="2" hidden="1">0.05</definedName>
    <definedName name="solver_tol" localSheetId="3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</workbook>
</file>

<file path=xl/calcChain.xml><?xml version="1.0" encoding="utf-8"?>
<calcChain xmlns="http://schemas.openxmlformats.org/spreadsheetml/2006/main">
  <c r="G6" i="8" l="1"/>
  <c r="I5" i="8" s="1"/>
  <c r="C8" i="9"/>
  <c r="D8" i="9"/>
  <c r="E8" i="9"/>
  <c r="F8" i="9"/>
  <c r="G8" i="9"/>
  <c r="B8" i="9"/>
  <c r="C8" i="5"/>
  <c r="D8" i="5"/>
  <c r="E8" i="5"/>
  <c r="F8" i="5"/>
  <c r="G8" i="5"/>
  <c r="B8" i="5"/>
  <c r="B8" i="8"/>
  <c r="C8" i="8"/>
  <c r="D8" i="8"/>
  <c r="E8" i="8"/>
  <c r="F8" i="8"/>
  <c r="G8" i="8"/>
  <c r="G9" i="8"/>
  <c r="F9" i="8"/>
  <c r="E9" i="8"/>
  <c r="D9" i="8"/>
  <c r="C9" i="8"/>
  <c r="B9" i="8"/>
  <c r="E7" i="8"/>
  <c r="E6" i="8"/>
  <c r="F6" i="8"/>
  <c r="D6" i="8"/>
  <c r="B7" i="8" s="1"/>
  <c r="C6" i="8"/>
  <c r="B6" i="8"/>
  <c r="G5" i="8"/>
  <c r="F5" i="8"/>
  <c r="E5" i="8"/>
  <c r="D5" i="8"/>
  <c r="C5" i="8"/>
  <c r="B5" i="8"/>
  <c r="G6" i="5"/>
  <c r="G9" i="5"/>
  <c r="I9" i="5" s="1"/>
  <c r="F9" i="5"/>
  <c r="E9" i="5"/>
  <c r="D9" i="5"/>
  <c r="C9" i="5"/>
  <c r="B9" i="5"/>
  <c r="D7" i="5"/>
  <c r="D6" i="5"/>
  <c r="F6" i="5"/>
  <c r="E6" i="5"/>
  <c r="C6" i="5"/>
  <c r="B6" i="5"/>
  <c r="G5" i="5"/>
  <c r="F5" i="5"/>
  <c r="E5" i="5"/>
  <c r="D5" i="5"/>
  <c r="C5" i="5"/>
  <c r="B5" i="5"/>
  <c r="G5" i="9"/>
  <c r="G9" i="9"/>
  <c r="F9" i="9"/>
  <c r="E9" i="9"/>
  <c r="D9" i="9"/>
  <c r="C9" i="9"/>
  <c r="B9" i="9"/>
  <c r="B5" i="9"/>
  <c r="G6" i="9"/>
  <c r="F6" i="9"/>
  <c r="E6" i="9"/>
  <c r="D6" i="9"/>
  <c r="C6" i="9"/>
  <c r="B6" i="9"/>
  <c r="F5" i="9"/>
  <c r="E5" i="9"/>
  <c r="D5" i="9"/>
  <c r="C5" i="9"/>
  <c r="B21" i="8"/>
  <c r="G19" i="8"/>
  <c r="F19" i="8"/>
  <c r="E19" i="8"/>
  <c r="D19" i="8"/>
  <c r="C19" i="8"/>
  <c r="B19" i="8"/>
  <c r="I17" i="8"/>
  <c r="I9" i="8"/>
  <c r="F7" i="8"/>
  <c r="D7" i="8"/>
  <c r="C7" i="8"/>
  <c r="B21" i="5"/>
  <c r="G19" i="5"/>
  <c r="F19" i="5"/>
  <c r="E19" i="5"/>
  <c r="D19" i="5"/>
  <c r="C19" i="5"/>
  <c r="B19" i="5"/>
  <c r="I17" i="5"/>
  <c r="B21" i="9"/>
  <c r="G19" i="9"/>
  <c r="F19" i="9"/>
  <c r="E19" i="9"/>
  <c r="D19" i="9"/>
  <c r="C19" i="9"/>
  <c r="B19" i="9"/>
  <c r="I17" i="9"/>
  <c r="I9" i="9"/>
  <c r="G7" i="8" l="1"/>
  <c r="I5" i="5"/>
  <c r="B7" i="5"/>
  <c r="C7" i="5"/>
  <c r="F7" i="5"/>
  <c r="E7" i="5"/>
  <c r="I5" i="9"/>
  <c r="E7" i="9"/>
  <c r="F7" i="9"/>
  <c r="C7" i="9"/>
  <c r="D7" i="9"/>
  <c r="B7" i="9"/>
  <c r="G7" i="5" l="1"/>
  <c r="G7" i="9"/>
</calcChain>
</file>

<file path=xl/sharedStrings.xml><?xml version="1.0" encoding="utf-8"?>
<sst xmlns="http://schemas.openxmlformats.org/spreadsheetml/2006/main" count="118" uniqueCount="37">
  <si>
    <t>Avg Price</t>
  </si>
  <si>
    <t>Minimum Quantity</t>
  </si>
  <si>
    <t>Total Inventory Fractions, %</t>
  </si>
  <si>
    <t>Quantity</t>
  </si>
  <si>
    <t>Percent of Price that's Profit</t>
  </si>
  <si>
    <t>Total Quantity</t>
  </si>
  <si>
    <t>Average Price</t>
  </si>
  <si>
    <t>Demand</t>
  </si>
  <si>
    <t>Strong Market Period</t>
  </si>
  <si>
    <t>Total Expected Profit</t>
  </si>
  <si>
    <t>Normal</t>
  </si>
  <si>
    <t>Strong</t>
  </si>
  <si>
    <t>Weak</t>
  </si>
  <si>
    <t>Std Price</t>
  </si>
  <si>
    <t>Artist</t>
  </si>
  <si>
    <t>Other</t>
  </si>
  <si>
    <t>Normal Market Period</t>
  </si>
  <si>
    <t>Market</t>
  </si>
  <si>
    <t>Normal2</t>
  </si>
  <si>
    <t>Avg Dollars per Day</t>
  </si>
  <si>
    <t>Avg Sale</t>
  </si>
  <si>
    <t>Std Sale</t>
  </si>
  <si>
    <t>Month</t>
  </si>
  <si>
    <t>Ideal Inventory</t>
  </si>
  <si>
    <t>Expected Sales</t>
  </si>
  <si>
    <t>Std Sales</t>
  </si>
  <si>
    <t>Strength</t>
  </si>
  <si>
    <t>Monthly</t>
  </si>
  <si>
    <t>WALRUS Optimized Monthly Inventory</t>
  </si>
  <si>
    <t>Average Dollars per Day</t>
  </si>
  <si>
    <t>Standard Deviation of Sales</t>
  </si>
  <si>
    <t>Percent of Demand to Highlight</t>
  </si>
  <si>
    <t>Adjusted Demand</t>
  </si>
  <si>
    <t>Percent of Highlight</t>
  </si>
  <si>
    <t>Normal Market</t>
  </si>
  <si>
    <t>Strong Market</t>
  </si>
  <si>
    <t>Weak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</si>
</sst>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&quot;$&quot;#,##0.00"/>
  </numFmts>
  <fonts count="10" x14ac:knownFonts="1">
    <font>
      <sz val="12"/>
      <name val="Helv"/>
    </font>
    <font>
      <sz val="12"/>
      <name val="Helv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color rgb="FFC00000"/>
      <name val="Arial"/>
      <family val="2"/>
    </font>
    <font>
      <b/>
      <sz val="12"/>
      <color rgb="FF0070C0"/>
      <name val="Arial"/>
      <family val="2"/>
    </font>
    <font>
      <sz val="12"/>
      <color theme="1"/>
      <name val="Helv"/>
    </font>
    <font>
      <sz val="12"/>
      <color theme="0"/>
      <name val="Helv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4" tint="0.59999389629810485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6" tint="0.79998168889431442"/>
        <bgColor theme="4" tint="0.59999389629810485"/>
      </patternFill>
    </fill>
    <fill>
      <patternFill patternType="solid">
        <fgColor theme="6" tint="0.79998168889431442"/>
        <bgColor theme="4" tint="0.79998168889431442"/>
      </patternFill>
    </fill>
    <fill>
      <patternFill patternType="solid">
        <fgColor theme="8" tint="0.79998168889431442"/>
        <bgColor theme="4" tint="0.59999389629810485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4" fontId="0" fillId="0" borderId="0"/>
    <xf numFmtId="0" fontId="1" fillId="0" borderId="0"/>
    <xf numFmtId="9" fontId="1" fillId="0" borderId="0" applyFont="0" applyFill="0" applyBorder="0" applyAlignment="0" applyProtection="0"/>
  </cellStyleXfs>
  <cellXfs count="60">
    <xf numFmtId="164" fontId="0" fillId="0" borderId="0" xfId="0"/>
    <xf numFmtId="164" fontId="2" fillId="0" borderId="0" xfId="0" applyFont="1" applyAlignment="1">
      <alignment horizontal="left"/>
    </xf>
    <xf numFmtId="164" fontId="2" fillId="0" borderId="0" xfId="0" applyFont="1"/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64" fontId="3" fillId="0" borderId="0" xfId="0" applyFont="1" applyAlignment="1">
      <alignment horizontal="left"/>
    </xf>
    <xf numFmtId="2" fontId="2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164" fontId="2" fillId="0" borderId="0" xfId="0" quotePrefix="1" applyFont="1" applyAlignment="1">
      <alignment horizontal="center"/>
    </xf>
    <xf numFmtId="2" fontId="2" fillId="0" borderId="0" xfId="0" applyNumberFormat="1" applyFont="1"/>
    <xf numFmtId="2" fontId="5" fillId="0" borderId="0" xfId="0" applyNumberFormat="1" applyFont="1" applyAlignment="1">
      <alignment horizontal="center"/>
    </xf>
    <xf numFmtId="1" fontId="7" fillId="0" borderId="2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4" fontId="8" fillId="2" borderId="5" xfId="0" applyFont="1" applyFill="1" applyBorder="1"/>
    <xf numFmtId="164" fontId="8" fillId="3" borderId="5" xfId="0" applyFont="1" applyFill="1" applyBorder="1"/>
    <xf numFmtId="164" fontId="8" fillId="2" borderId="6" xfId="0" applyFont="1" applyFill="1" applyBorder="1"/>
    <xf numFmtId="164" fontId="8" fillId="2" borderId="7" xfId="0" applyFont="1" applyFill="1" applyBorder="1"/>
    <xf numFmtId="164" fontId="8" fillId="3" borderId="7" xfId="0" applyFont="1" applyFill="1" applyBorder="1"/>
    <xf numFmtId="164" fontId="8" fillId="2" borderId="8" xfId="0" applyFont="1" applyFill="1" applyBorder="1"/>
    <xf numFmtId="164" fontId="8" fillId="2" borderId="9" xfId="0" applyFont="1" applyFill="1" applyBorder="1"/>
    <xf numFmtId="164" fontId="8" fillId="3" borderId="9" xfId="0" applyFont="1" applyFill="1" applyBorder="1"/>
    <xf numFmtId="164" fontId="8" fillId="2" borderId="10" xfId="0" applyFont="1" applyFill="1" applyBorder="1"/>
    <xf numFmtId="164" fontId="8" fillId="0" borderId="0" xfId="0" applyFont="1" applyFill="1" applyBorder="1"/>
    <xf numFmtId="164" fontId="9" fillId="0" borderId="0" xfId="0" applyFont="1" applyFill="1" applyBorder="1"/>
    <xf numFmtId="164" fontId="8" fillId="4" borderId="11" xfId="0" applyFont="1" applyFill="1" applyBorder="1" applyAlignment="1">
      <alignment horizontal="center"/>
    </xf>
    <xf numFmtId="164" fontId="8" fillId="5" borderId="1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8" fillId="4" borderId="11" xfId="0" applyNumberFormat="1" applyFont="1" applyFill="1" applyBorder="1" applyAlignment="1">
      <alignment horizontal="center"/>
    </xf>
    <xf numFmtId="165" fontId="8" fillId="5" borderId="11" xfId="0" applyNumberFormat="1" applyFont="1" applyFill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quotePrefix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4" fontId="3" fillId="0" borderId="0" xfId="0" applyFont="1" applyAlignment="1">
      <alignment horizontal="center" vertical="center"/>
    </xf>
    <xf numFmtId="165" fontId="3" fillId="0" borderId="0" xfId="0" applyNumberFormat="1" applyFont="1" applyBorder="1" applyAlignment="1">
      <alignment horizontal="center"/>
    </xf>
    <xf numFmtId="164" fontId="8" fillId="6" borderId="11" xfId="0" applyFont="1" applyFill="1" applyBorder="1" applyAlignment="1">
      <alignment horizontal="center"/>
    </xf>
    <xf numFmtId="164" fontId="8" fillId="7" borderId="11" xfId="0" applyFont="1" applyFill="1" applyBorder="1" applyAlignment="1">
      <alignment horizontal="center"/>
    </xf>
    <xf numFmtId="165" fontId="8" fillId="6" borderId="11" xfId="0" applyNumberFormat="1" applyFont="1" applyFill="1" applyBorder="1" applyAlignment="1">
      <alignment horizontal="center"/>
    </xf>
    <xf numFmtId="165" fontId="8" fillId="7" borderId="11" xfId="0" applyNumberFormat="1" applyFont="1" applyFill="1" applyBorder="1" applyAlignment="1">
      <alignment horizontal="center"/>
    </xf>
    <xf numFmtId="164" fontId="8" fillId="8" borderId="11" xfId="0" applyFont="1" applyFill="1" applyBorder="1" applyAlignment="1">
      <alignment horizontal="center"/>
    </xf>
    <xf numFmtId="164" fontId="8" fillId="9" borderId="11" xfId="0" applyFont="1" applyFill="1" applyBorder="1" applyAlignment="1">
      <alignment horizontal="center"/>
    </xf>
    <xf numFmtId="165" fontId="8" fillId="8" borderId="11" xfId="0" applyNumberFormat="1" applyFont="1" applyFill="1" applyBorder="1" applyAlignment="1">
      <alignment horizontal="center"/>
    </xf>
    <xf numFmtId="165" fontId="8" fillId="9" borderId="11" xfId="0" applyNumberFormat="1" applyFont="1" applyFill="1" applyBorder="1" applyAlignment="1">
      <alignment horizontal="center"/>
    </xf>
    <xf numFmtId="165" fontId="0" fillId="12" borderId="11" xfId="0" applyNumberFormat="1" applyFill="1" applyBorder="1" applyAlignment="1">
      <alignment horizontal="center"/>
    </xf>
    <xf numFmtId="165" fontId="0" fillId="11" borderId="11" xfId="0" applyNumberFormat="1" applyFill="1" applyBorder="1" applyAlignment="1">
      <alignment horizontal="center"/>
    </xf>
    <xf numFmtId="165" fontId="0" fillId="10" borderId="11" xfId="0" applyNumberFormat="1" applyFill="1" applyBorder="1" applyAlignment="1">
      <alignment horizontal="center"/>
    </xf>
    <xf numFmtId="9" fontId="4" fillId="0" borderId="2" xfId="2" applyFont="1" applyBorder="1" applyAlignment="1">
      <alignment horizontal="center"/>
    </xf>
    <xf numFmtId="9" fontId="4" fillId="0" borderId="3" xfId="2" applyFont="1" applyBorder="1" applyAlignment="1">
      <alignment horizontal="center"/>
    </xf>
    <xf numFmtId="9" fontId="4" fillId="0" borderId="4" xfId="2" applyFont="1" applyBorder="1" applyAlignment="1">
      <alignment horizontal="center"/>
    </xf>
    <xf numFmtId="9" fontId="2" fillId="0" borderId="0" xfId="2" applyFont="1" applyAlignment="1">
      <alignment horizontal="center"/>
    </xf>
    <xf numFmtId="10" fontId="8" fillId="6" borderId="11" xfId="2" applyNumberFormat="1" applyFont="1" applyFill="1" applyBorder="1" applyAlignment="1">
      <alignment horizontal="center"/>
    </xf>
    <xf numFmtId="10" fontId="8" fillId="7" borderId="11" xfId="2" applyNumberFormat="1" applyFont="1" applyFill="1" applyBorder="1" applyAlignment="1">
      <alignment horizontal="center"/>
    </xf>
    <xf numFmtId="10" fontId="8" fillId="8" borderId="11" xfId="2" applyNumberFormat="1" applyFont="1" applyFill="1" applyBorder="1" applyAlignment="1">
      <alignment horizontal="center"/>
    </xf>
    <xf numFmtId="10" fontId="8" fillId="9" borderId="11" xfId="2" applyNumberFormat="1" applyFont="1" applyFill="1" applyBorder="1" applyAlignment="1">
      <alignment horizontal="center"/>
    </xf>
    <xf numFmtId="10" fontId="8" fillId="4" borderId="11" xfId="0" applyNumberFormat="1" applyFont="1" applyFill="1" applyBorder="1" applyAlignment="1">
      <alignment horizontal="center"/>
    </xf>
    <xf numFmtId="10" fontId="8" fillId="5" borderId="11" xfId="0" applyNumberFormat="1" applyFont="1" applyFill="1" applyBorder="1" applyAlignment="1">
      <alignment horizontal="center"/>
    </xf>
  </cellXfs>
  <cellStyles count="3">
    <cellStyle name="Curren - Style1" xfId="1" xr:uid="{00000000-0005-0000-0000-000000000000}"/>
    <cellStyle name="Normal" xfId="0" builtinId="0"/>
    <cellStyle name="Percent" xfId="2" builtinId="5"/>
  </cellStyles>
  <dxfs count="1">
    <dxf>
      <numFmt numFmtId="164" formatCode="General_)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182FA"/>
      <color rgb="FF820CDA"/>
      <color rgb="FFB315E5"/>
      <color rgb="FFB5FC36"/>
      <color rgb="FF0AB63F"/>
      <color rgb="FF4043BE"/>
      <color rgb="FF333597"/>
      <color rgb="FF0CDA4C"/>
      <color rgb="FFEBF93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Artist Monthly Quantities</a:t>
            </a:r>
          </a:p>
          <a:p>
            <a:pPr>
              <a:defRPr/>
            </a:pPr>
            <a:r>
              <a:rPr lang="en-US"/>
              <a:t>(Top Performing)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Results!$A$19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Results!$B$10:$D$10</c:f>
              <c:strCache>
                <c:ptCount val="3"/>
                <c:pt idx="0">
                  <c:v>Normal Market</c:v>
                </c:pt>
                <c:pt idx="1">
                  <c:v>Strong Market</c:v>
                </c:pt>
                <c:pt idx="2">
                  <c:v>Weak Market</c:v>
                </c:pt>
              </c:strCache>
            </c:strRef>
          </c:cat>
          <c:val>
            <c:numRef>
              <c:f>Results!$B$19:$D$19</c:f>
              <c:numCache>
                <c:formatCode>General_)</c:formatCode>
                <c:ptCount val="3"/>
                <c:pt idx="0">
                  <c:v>134.3999997268744</c:v>
                </c:pt>
                <c:pt idx="1">
                  <c:v>137.99999997782754</c:v>
                </c:pt>
                <c:pt idx="2">
                  <c:v>92.400080587892731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0-4758-B67E-E1835748039D}"/>
            </c:ext>
          </c:extLst>
        </c:ser>
        <c:ser>
          <c:idx val="7"/>
          <c:order val="1"/>
          <c:tx>
            <c:strRef>
              <c:f>Results!$A$18</c:f>
              <c:strCache>
                <c:ptCount val="1"/>
                <c:pt idx="0">
                  <c:v>46 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Results!$B$10:$D$10</c:f>
              <c:strCache>
                <c:ptCount val="3"/>
                <c:pt idx="0">
                  <c:v>Normal Market</c:v>
                </c:pt>
                <c:pt idx="1">
                  <c:v>Strong Market</c:v>
                </c:pt>
                <c:pt idx="2">
                  <c:v>Weak Market</c:v>
                </c:pt>
              </c:strCache>
            </c:strRef>
          </c:cat>
          <c:val>
            <c:numRef>
              <c:f>Results!$B$18:$D$18</c:f>
              <c:numCache>
                <c:formatCode>General_)</c:formatCode>
                <c:ptCount val="3"/>
                <c:pt idx="0">
                  <c:v>10</c:v>
                </c:pt>
                <c:pt idx="1">
                  <c:v>13.257912545726795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E0-4758-B67E-E1835748039D}"/>
            </c:ext>
          </c:extLst>
        </c:ser>
        <c:ser>
          <c:idx val="6"/>
          <c:order val="2"/>
          <c:tx>
            <c:strRef>
              <c:f>Results!$A$17</c:f>
              <c:strCache>
                <c:ptCount val="1"/>
                <c:pt idx="0">
                  <c:v>45 </c:v>
                </c:pt>
              </c:strCache>
            </c:strRef>
          </c:tx>
          <c:spPr>
            <a:solidFill>
              <a:srgbClr val="C182FA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9E0-4758-B67E-E1835748039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9E0-4758-B67E-E1835748039D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Results!$B$10:$D$10</c:f>
              <c:strCache>
                <c:ptCount val="3"/>
                <c:pt idx="0">
                  <c:v>Normal Market</c:v>
                </c:pt>
                <c:pt idx="1">
                  <c:v>Strong Market</c:v>
                </c:pt>
                <c:pt idx="2">
                  <c:v>Weak Market</c:v>
                </c:pt>
              </c:strCache>
            </c:strRef>
          </c:cat>
          <c:val>
            <c:numRef>
              <c:f>Results!$B$17:$D$17</c:f>
              <c:numCache>
                <c:formatCode>General_)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E0-4758-B67E-E1835748039D}"/>
            </c:ext>
          </c:extLst>
        </c:ser>
        <c:ser>
          <c:idx val="5"/>
          <c:order val="3"/>
          <c:tx>
            <c:strRef>
              <c:f>Results!$A$16</c:f>
              <c:strCache>
                <c:ptCount val="1"/>
                <c:pt idx="0">
                  <c:v>43 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Results!$B$10:$D$10</c:f>
              <c:strCache>
                <c:ptCount val="3"/>
                <c:pt idx="0">
                  <c:v>Normal Market</c:v>
                </c:pt>
                <c:pt idx="1">
                  <c:v>Strong Market</c:v>
                </c:pt>
                <c:pt idx="2">
                  <c:v>Weak Market</c:v>
                </c:pt>
              </c:strCache>
            </c:strRef>
          </c:cat>
          <c:val>
            <c:numRef>
              <c:f>Results!$B$16:$D$16</c:f>
              <c:numCache>
                <c:formatCode>General_)</c:formatCode>
                <c:ptCount val="3"/>
                <c:pt idx="0">
                  <c:v>14.721625732397095</c:v>
                </c:pt>
                <c:pt idx="1">
                  <c:v>22.538656759984075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E0-4758-B67E-E1835748039D}"/>
            </c:ext>
          </c:extLst>
        </c:ser>
        <c:ser>
          <c:idx val="4"/>
          <c:order val="4"/>
          <c:tx>
            <c:strRef>
              <c:f>Results!$A$15</c:f>
              <c:strCache>
                <c:ptCount val="1"/>
                <c:pt idx="0">
                  <c:v>37 </c:v>
                </c:pt>
              </c:strCache>
            </c:strRef>
          </c:tx>
          <c:spPr>
            <a:solidFill>
              <a:srgbClr val="4043BE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Results!$B$10:$D$10</c:f>
              <c:strCache>
                <c:ptCount val="3"/>
                <c:pt idx="0">
                  <c:v>Normal Market</c:v>
                </c:pt>
                <c:pt idx="1">
                  <c:v>Strong Market</c:v>
                </c:pt>
                <c:pt idx="2">
                  <c:v>Weak Market</c:v>
                </c:pt>
              </c:strCache>
            </c:strRef>
          </c:cat>
          <c:val>
            <c:numRef>
              <c:f>Results!$B$15:$D$15</c:f>
              <c:numCache>
                <c:formatCode>General_)</c:formatCode>
                <c:ptCount val="3"/>
                <c:pt idx="0">
                  <c:v>44.878374540735798</c:v>
                </c:pt>
                <c:pt idx="1">
                  <c:v>33.166471966927539</c:v>
                </c:pt>
                <c:pt idx="2">
                  <c:v>9.9999734662993607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E0-4758-B67E-E1835748039D}"/>
            </c:ext>
          </c:extLst>
        </c:ser>
        <c:ser>
          <c:idx val="3"/>
          <c:order val="5"/>
          <c:tx>
            <c:strRef>
              <c:f>Results!$A$14</c:f>
              <c:strCache>
                <c:ptCount val="1"/>
                <c:pt idx="0">
                  <c:v>35 </c:v>
                </c:pt>
              </c:strCache>
            </c:strRef>
          </c:tx>
          <c:spPr>
            <a:solidFill>
              <a:srgbClr val="B5FC36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9E0-4758-B67E-E1835748039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9E0-4758-B67E-E1835748039D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Results!$B$10:$D$10</c:f>
              <c:strCache>
                <c:ptCount val="3"/>
                <c:pt idx="0">
                  <c:v>Normal Market</c:v>
                </c:pt>
                <c:pt idx="1">
                  <c:v>Strong Market</c:v>
                </c:pt>
                <c:pt idx="2">
                  <c:v>Weak Market</c:v>
                </c:pt>
              </c:strCache>
            </c:strRef>
          </c:cat>
          <c:val>
            <c:numRef>
              <c:f>Results!$B$14:$D$14</c:f>
              <c:numCache>
                <c:formatCode>General_)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21.599944639236064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E0-4758-B67E-E1835748039D}"/>
            </c:ext>
          </c:extLst>
        </c:ser>
        <c:ser>
          <c:idx val="2"/>
          <c:order val="6"/>
          <c:tx>
            <c:strRef>
              <c:f>Results!$A$13</c:f>
              <c:strCache>
                <c:ptCount val="1"/>
                <c:pt idx="0">
                  <c:v>33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9E0-4758-B67E-E1835748039D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Results!$B$10:$D$10</c:f>
              <c:strCache>
                <c:ptCount val="3"/>
                <c:pt idx="0">
                  <c:v>Normal Market</c:v>
                </c:pt>
                <c:pt idx="1">
                  <c:v>Strong Market</c:v>
                </c:pt>
                <c:pt idx="2">
                  <c:v>Weak Market</c:v>
                </c:pt>
              </c:strCache>
            </c:strRef>
          </c:cat>
          <c:val>
            <c:numRef>
              <c:f>Results!$B$13:$D$13</c:f>
              <c:numCache>
                <c:formatCode>General_)</c:formatCode>
                <c:ptCount val="3"/>
                <c:pt idx="0">
                  <c:v>10</c:v>
                </c:pt>
                <c:pt idx="1">
                  <c:v>13.036958749534046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E0-4758-B67E-E1835748039D}"/>
            </c:ext>
          </c:extLst>
        </c:ser>
        <c:ser>
          <c:idx val="1"/>
          <c:order val="7"/>
          <c:tx>
            <c:strRef>
              <c:f>Results!$A$12</c:f>
              <c:strCache>
                <c:ptCount val="1"/>
                <c:pt idx="0">
                  <c:v>17 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9E0-4758-B67E-E1835748039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9E0-4758-B67E-E1835748039D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Results!$B$10:$D$10</c:f>
              <c:strCache>
                <c:ptCount val="3"/>
                <c:pt idx="0">
                  <c:v>Normal Market</c:v>
                </c:pt>
                <c:pt idx="1">
                  <c:v>Strong Market</c:v>
                </c:pt>
                <c:pt idx="2">
                  <c:v>Weak Market</c:v>
                </c:pt>
              </c:strCache>
            </c:strRef>
          </c:cat>
          <c:val>
            <c:numRef>
              <c:f>Results!$B$12:$D$12</c:f>
              <c:numCache>
                <c:formatCode>General_)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E0-4758-B67E-E1835748039D}"/>
            </c:ext>
          </c:extLst>
        </c:ser>
        <c:ser>
          <c:idx val="0"/>
          <c:order val="8"/>
          <c:tx>
            <c:strRef>
              <c:f>Results!$A$11</c:f>
              <c:strCache>
                <c:ptCount val="1"/>
                <c:pt idx="0">
                  <c:v>5 </c:v>
                </c:pt>
              </c:strCache>
            </c:strRef>
          </c:tx>
          <c:spPr>
            <a:solidFill>
              <a:srgbClr val="820CDA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9E0-4758-B67E-E1835748039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9E0-4758-B67E-E1835748039D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Results!$B$10:$D$10</c:f>
              <c:strCache>
                <c:ptCount val="3"/>
                <c:pt idx="0">
                  <c:v>Normal Market</c:v>
                </c:pt>
                <c:pt idx="1">
                  <c:v>Strong Market</c:v>
                </c:pt>
                <c:pt idx="2">
                  <c:v>Weak Market</c:v>
                </c:pt>
              </c:strCache>
            </c:strRef>
          </c:cat>
          <c:val>
            <c:numRef>
              <c:f>Results!$B$11:$D$11</c:f>
              <c:numCache>
                <c:formatCode>General_)</c:formatCode>
                <c:ptCount val="3"/>
                <c:pt idx="0">
                  <c:v>10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E0-4758-B67E-E1835748039D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22120895"/>
        <c:axId val="1456264159"/>
      </c:barChart>
      <c:catAx>
        <c:axId val="1522120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Artists</a:t>
                </a:r>
              </a:p>
            </c:rich>
          </c:tx>
          <c:layout>
            <c:manualLayout>
              <c:xMode val="edge"/>
              <c:yMode val="edge"/>
              <c:x val="0.19094335083114611"/>
              <c:y val="0.902880011404325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264159"/>
        <c:crosses val="autoZero"/>
        <c:auto val="1"/>
        <c:lblAlgn val="ctr"/>
        <c:lblOffset val="100"/>
        <c:noMultiLvlLbl val="0"/>
      </c:catAx>
      <c:valAx>
        <c:axId val="14562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12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02646544181977"/>
          <c:y val="0.92312268873739023"/>
          <c:w val="0.64994706911636047"/>
          <c:h val="7.6877311262609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1</xdr:row>
      <xdr:rowOff>60960</xdr:rowOff>
    </xdr:from>
    <xdr:to>
      <xdr:col>6</xdr:col>
      <xdr:colOff>594360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BD91B6-AD68-4500-B3F7-1398FF069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76DB47-3985-40CB-960E-2616E7C41C0D}" name="Table6" displayName="Table6" ref="A2:D36" totalsRowShown="0">
  <autoFilter ref="A2:D36" xr:uid="{B376DB47-3985-40CB-960E-2616E7C41C0D}"/>
  <tableColumns count="4">
    <tableColumn id="1" xr3:uid="{2046D45E-8E55-47F0-9F71-A3F48EE87560}" name="Artist"/>
    <tableColumn id="3" xr3:uid="{8B9FC274-30EC-4CFD-8D7E-38DA861B8746}" name="Normal2"/>
    <tableColumn id="2" xr3:uid="{860F3EAE-862C-4506-993D-89612624ABB7}" name="Strong"/>
    <tableColumn id="4" xr3:uid="{14AA533F-ED22-45B5-9CE0-06D1EE4E4946}" name="Weak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2F663-AAB9-43F8-A4E3-432CBEB97043}" name="Table1" displayName="Table1" ref="F2:I36" totalsRowShown="0">
  <autoFilter ref="F2:I36" xr:uid="{F3A2F663-AAB9-43F8-A4E3-432CBEB97043}"/>
  <tableColumns count="4">
    <tableColumn id="1" xr3:uid="{98A490AF-1370-4DC3-9FDC-47AB9332CFD9}" name="Artist"/>
    <tableColumn id="2" xr3:uid="{5C4E6779-CDE3-40F7-A6CB-D3B24BBA0FD6}" name="Normal"/>
    <tableColumn id="3" xr3:uid="{39413107-943E-4DB3-B507-905522C4DFD4}" name="Strong"/>
    <tableColumn id="4" xr3:uid="{89BFB04F-2D3B-4725-875E-7CAA63D48CE4}" name="Weak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5FA116-E4D3-424B-BA64-F67A2AAE0B41}" name="Table2" displayName="Table2" ref="K2:N36" totalsRowShown="0">
  <autoFilter ref="K2:N36" xr:uid="{865FA116-E4D3-424B-BA64-F67A2AAE0B41}"/>
  <tableColumns count="4">
    <tableColumn id="1" xr3:uid="{B95D70F4-31BF-4AD7-AF42-17534AE7CADD}" name="Artist"/>
    <tableColumn id="2" xr3:uid="{038DF570-EADC-492E-9A73-E74C9466C090}" name="Normal"/>
    <tableColumn id="3" xr3:uid="{4A687965-98F3-4788-B7DA-BEA012363E5D}" name="Strong"/>
    <tableColumn id="4" xr3:uid="{87327DDB-5D70-4400-B527-B1241B2A7EBB}" name="Weak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580D6D-62E6-48AB-ADC4-2FD0978B129F}" name="Table3" displayName="Table3" ref="P2:T5" totalsRowShown="0">
  <autoFilter ref="P2:T5" xr:uid="{E9580D6D-62E6-48AB-ADC4-2FD0978B129F}"/>
  <tableColumns count="5">
    <tableColumn id="1" xr3:uid="{EFAF7829-20E9-4171-BDAA-77A5519E7E1D}" name="Market"/>
    <tableColumn id="2" xr3:uid="{1771F147-D18D-444B-A6D2-BE0634121D6D}" name="Avg Price"/>
    <tableColumn id="3" xr3:uid="{87739703-F5FE-4666-AFEF-89075DFB656D}" name="Std Price"/>
    <tableColumn id="4" xr3:uid="{A114E96C-29EA-4190-BAC3-2E7AA123F99C}" name="Avg Sale"/>
    <tableColumn id="5" xr3:uid="{A39837DC-4898-43F8-8198-B6F0B157A289}" name="Std Sa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A0F19A-740F-467B-9EAB-3F2A9EF5E6E1}" name="Table4" displayName="Table4" ref="P8:T20" totalsRowShown="0">
  <autoFilter ref="P8:T20" xr:uid="{F9A0F19A-740F-467B-9EAB-3F2A9EF5E6E1}"/>
  <sortState xmlns:xlrd2="http://schemas.microsoft.com/office/spreadsheetml/2017/richdata2" ref="P9:T20">
    <sortCondition ref="T8:T20"/>
  </sortState>
  <tableColumns count="5">
    <tableColumn id="1" xr3:uid="{AADFD6EC-D9D6-4965-BC4A-B85071E04465}" name="Month"/>
    <tableColumn id="2" xr3:uid="{41F170FA-C4FF-4B4C-A007-C828D8B0F4FD}" name="Ideal Inventory"/>
    <tableColumn id="3" xr3:uid="{3BAF394F-2512-4D73-9006-C9A49B945E81}" name="Expected Sales"/>
    <tableColumn id="4" xr3:uid="{BC5B8B9F-FF52-4021-9B6E-A3BCDB97458E}" name="Std Sales"/>
    <tableColumn id="5" xr3:uid="{9268CF58-6BD2-4FB5-8D11-375ABD959F57}" name="Strength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6A6CC6-736E-4E57-A08B-C274A3027156}" name="Table5" displayName="Table5" ref="A2:B8" totalsRowShown="0">
  <autoFilter ref="A2:B8" xr:uid="{346A6CC6-736E-4E57-A08B-C274A3027156}"/>
  <tableColumns count="2">
    <tableColumn id="1" xr3:uid="{E0AB220B-F15D-48BD-A2F4-14E96880C1E2}" name="Artist"/>
    <tableColumn id="2" xr3:uid="{C860D878-7CC7-44B7-9EE3-CF4441927ACE}" name="Quantity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11518B-5A29-4BE1-BEF5-B10D5457EFB8}" name="Table7" displayName="Table7" ref="D2:E8" totalsRowShown="0">
  <autoFilter ref="D2:E8" xr:uid="{C311518B-5A29-4BE1-BEF5-B10D5457EFB8}"/>
  <tableColumns count="2">
    <tableColumn id="1" xr3:uid="{948CF031-0010-4C1E-B707-B82F8E82F926}" name="Artist"/>
    <tableColumn id="2" xr3:uid="{44FC3358-8BEE-468F-B22E-0D316FA33889}" name="Quantity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A8ABE-DEBF-49B5-946B-6821409221C8}" name="Table8" displayName="Table8" ref="G2:H8" totalsRowShown="0">
  <autoFilter ref="G2:H8" xr:uid="{B51A8ABE-DEBF-49B5-946B-6821409221C8}"/>
  <tableColumns count="2">
    <tableColumn id="1" xr3:uid="{C38055D6-6192-4EF2-B021-B15368A13AB6}" name="Artist"/>
    <tableColumn id="2" xr3:uid="{E3087C2D-F180-4DDD-8140-48EEF9D83A8B}" name="Quantity"/>
  </tableColumns>
  <tableStyleInfo name="TableStyleMedium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0283D4-53BB-43C9-8369-56F037D30981}" name="Table9" displayName="Table9" ref="A10:D19" totalsRowShown="0">
  <autoFilter ref="A10:D19" xr:uid="{830283D4-53BB-43C9-8369-56F037D30981}"/>
  <sortState xmlns:xlrd2="http://schemas.microsoft.com/office/spreadsheetml/2017/richdata2" ref="A11:D19">
    <sortCondition ref="A10:A19"/>
  </sortState>
  <tableColumns count="4">
    <tableColumn id="1" xr3:uid="{133C77C5-7729-4D4E-B60A-4307FBC53563}" name="Artist"/>
    <tableColumn id="2" xr3:uid="{5A30DAEA-68F6-45E7-83CB-DBB3808A29B6}" name="Normal Market" dataDxfId="0"/>
    <tableColumn id="3" xr3:uid="{DFB74D99-3D4F-43A1-BA44-41C3E3403473}" name="Strong Market"/>
    <tableColumn id="4" xr3:uid="{3675C076-6701-4C6C-B32C-BDAE00109D8E}" name="Weak Mark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02A6-9C16-4886-8D58-AF46B5C5214A}">
  <dimension ref="A1"/>
  <sheetViews>
    <sheetView showGridLines="0" workbookViewId="0"/>
  </sheetViews>
  <sheetFormatPr defaultRowHeight="15.6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0293-B6BB-4364-8BC3-8883771EBD94}">
  <dimension ref="A1:K29"/>
  <sheetViews>
    <sheetView showGridLines="0" tabSelected="1" zoomScale="115" zoomScaleNormal="115" workbookViewId="0"/>
  </sheetViews>
  <sheetFormatPr defaultColWidth="10.90625" defaultRowHeight="15" x14ac:dyDescent="0.25"/>
  <cols>
    <col min="1" max="1" width="38.08984375" style="2" customWidth="1"/>
    <col min="2" max="7" width="8.81640625" style="4" customWidth="1"/>
    <col min="8" max="16384" width="10.90625" style="2"/>
  </cols>
  <sheetData>
    <row r="1" spans="1:10" ht="15.6" x14ac:dyDescent="0.3">
      <c r="A1" s="5" t="s">
        <v>28</v>
      </c>
    </row>
    <row r="2" spans="1:10" ht="15.6" x14ac:dyDescent="0.3">
      <c r="A2" s="5" t="s">
        <v>16</v>
      </c>
    </row>
    <row r="3" spans="1:10" x14ac:dyDescent="0.25">
      <c r="A3" s="1"/>
    </row>
    <row r="4" spans="1:10" ht="16.2" thickBot="1" x14ac:dyDescent="0.35">
      <c r="A4" s="5" t="s">
        <v>14</v>
      </c>
      <c r="B4" s="28">
        <v>5</v>
      </c>
      <c r="C4" s="29">
        <v>33</v>
      </c>
      <c r="D4" s="28">
        <v>37</v>
      </c>
      <c r="E4" s="29">
        <v>43</v>
      </c>
      <c r="F4" s="28">
        <v>46</v>
      </c>
      <c r="G4" s="29" t="s">
        <v>15</v>
      </c>
      <c r="I4" s="37" t="s">
        <v>9</v>
      </c>
    </row>
    <row r="5" spans="1:10" ht="16.2" thickBot="1" x14ac:dyDescent="0.35">
      <c r="A5" s="5" t="s">
        <v>0</v>
      </c>
      <c r="B5" s="31">
        <f>Table2[[#This Row],[Normal]]</f>
        <v>466.42857099999998</v>
      </c>
      <c r="C5" s="32">
        <f>Data!L22</f>
        <v>203.870968</v>
      </c>
      <c r="D5" s="31">
        <f>Data!L26</f>
        <v>635.65217399999995</v>
      </c>
      <c r="E5" s="32">
        <f>Data!L32</f>
        <v>146.95652200000001</v>
      </c>
      <c r="F5" s="31">
        <f>Data!L34</f>
        <v>328.47058800000002</v>
      </c>
      <c r="G5" s="32">
        <f>Data!Q3</f>
        <v>180.31914893617</v>
      </c>
      <c r="I5" s="30">
        <f>SUMPRODUCT(B5:G5,B6:G6)*B14*B12</f>
        <v>8442.0929735265036</v>
      </c>
    </row>
    <row r="6" spans="1:10" ht="15.6" x14ac:dyDescent="0.3">
      <c r="A6" s="5" t="s">
        <v>7</v>
      </c>
      <c r="B6" s="58">
        <f>Data!G5</f>
        <v>2.0879999999999999E-2</v>
      </c>
      <c r="C6" s="59">
        <f>Data!G22</f>
        <v>6.9350999999999996E-2</v>
      </c>
      <c r="D6" s="58">
        <f>Data!G26</f>
        <v>6.8606E-2</v>
      </c>
      <c r="E6" s="59">
        <f>Data!G32</f>
        <v>0.102908</v>
      </c>
      <c r="F6" s="58">
        <f>Data!G34</f>
        <v>6.3385999999999998E-2</v>
      </c>
      <c r="G6" s="59">
        <f>1-SUM(B6:F6)</f>
        <v>0.67486899999999994</v>
      </c>
      <c r="I6" s="38"/>
    </row>
    <row r="7" spans="1:10" ht="15.6" x14ac:dyDescent="0.3">
      <c r="A7" s="5" t="s">
        <v>32</v>
      </c>
      <c r="B7" s="58">
        <f>(B6 / SUM($B$6:$F$6))*$B$13</f>
        <v>2.5688107255229433E-2</v>
      </c>
      <c r="C7" s="58">
        <f t="shared" ref="C7:E7" si="0">(C6 / SUM($B$6:$F$6))*$B$13</f>
        <v>8.5320686123439474E-2</v>
      </c>
      <c r="D7" s="58">
        <f t="shared" si="0"/>
        <v>8.4404132488135553E-2</v>
      </c>
      <c r="E7" s="58">
        <f t="shared" si="0"/>
        <v>0.12660496845886735</v>
      </c>
      <c r="F7" s="58">
        <f>(F6 / SUM($B$6:$F$6))*$B$13</f>
        <v>7.79821056743282E-2</v>
      </c>
      <c r="G7" s="59">
        <f>1-SUM(B7:F7)</f>
        <v>0.6</v>
      </c>
      <c r="I7" s="33"/>
    </row>
    <row r="8" spans="1:10" ht="16.2" thickBot="1" x14ac:dyDescent="0.35">
      <c r="A8" s="5" t="s">
        <v>1</v>
      </c>
      <c r="B8" s="28">
        <f>($B$14+(2*$B$15))*B7</f>
        <v>2.9870131116380785</v>
      </c>
      <c r="C8" s="28">
        <f t="shared" ref="C8:G8" si="1">($B$14+(2*$B$15))*C7</f>
        <v>9.9210893824335429</v>
      </c>
      <c r="D8" s="28">
        <f t="shared" si="1"/>
        <v>9.8145125257204029</v>
      </c>
      <c r="E8" s="28">
        <f t="shared" si="1"/>
        <v>14.721625732397095</v>
      </c>
      <c r="F8" s="28">
        <f t="shared" si="1"/>
        <v>9.0677592478108835</v>
      </c>
      <c r="G8" s="28">
        <f t="shared" si="1"/>
        <v>69.768000000000001</v>
      </c>
      <c r="I8" s="34" t="s">
        <v>29</v>
      </c>
    </row>
    <row r="9" spans="1:10" ht="16.2" thickBot="1" x14ac:dyDescent="0.35">
      <c r="A9" s="5" t="s">
        <v>19</v>
      </c>
      <c r="B9" s="49">
        <f>Data!B5</f>
        <v>4.8043750000000003</v>
      </c>
      <c r="C9" s="49">
        <f>Data!B22</f>
        <v>3.8744610000000002</v>
      </c>
      <c r="D9" s="49">
        <f>Data!B26</f>
        <v>6.1942409999999999</v>
      </c>
      <c r="E9" s="49">
        <f>Data!B32</f>
        <v>3.4005160000000001</v>
      </c>
      <c r="F9" s="49">
        <f>Data!B34</f>
        <v>3.3323529999999999</v>
      </c>
      <c r="G9" s="49">
        <f>AVERAGE(Table6[Normal2])</f>
        <v>3.4101181764705881</v>
      </c>
      <c r="I9" s="16">
        <f>SUMPRODUCT(B9:G9,B17:G17) /SUM(B17:G17)</f>
        <v>4.0467873367358793</v>
      </c>
    </row>
    <row r="10" spans="1:10" ht="15.6" x14ac:dyDescent="0.3">
      <c r="A10" s="5"/>
    </row>
    <row r="11" spans="1:10" ht="15.6" x14ac:dyDescent="0.3">
      <c r="A11" s="5" t="s">
        <v>5</v>
      </c>
      <c r="B11" s="35">
        <v>224</v>
      </c>
    </row>
    <row r="12" spans="1:10" ht="15.6" x14ac:dyDescent="0.3">
      <c r="A12" s="5" t="s">
        <v>4</v>
      </c>
      <c r="B12" s="53">
        <v>0.5</v>
      </c>
    </row>
    <row r="13" spans="1:10" ht="15.6" x14ac:dyDescent="0.3">
      <c r="A13" s="5" t="s">
        <v>33</v>
      </c>
      <c r="B13" s="53">
        <v>0.4</v>
      </c>
    </row>
    <row r="14" spans="1:10" ht="15.6" x14ac:dyDescent="0.3">
      <c r="A14" s="5" t="s">
        <v>24</v>
      </c>
      <c r="B14" s="35">
        <v>75</v>
      </c>
    </row>
    <row r="15" spans="1:10" ht="15.6" x14ac:dyDescent="0.3">
      <c r="A15" s="5" t="s">
        <v>30</v>
      </c>
      <c r="B15" s="7">
        <v>20.64</v>
      </c>
    </row>
    <row r="16" spans="1:10" ht="16.2" thickBot="1" x14ac:dyDescent="0.35">
      <c r="A16" s="1"/>
      <c r="B16" s="7"/>
      <c r="C16" s="6"/>
      <c r="D16" s="7"/>
      <c r="E16" s="7"/>
      <c r="F16" s="7"/>
      <c r="G16" s="7"/>
      <c r="I16" s="9" t="s">
        <v>5</v>
      </c>
      <c r="J16" s="4"/>
    </row>
    <row r="17" spans="1:11" ht="16.2" thickBot="1" x14ac:dyDescent="0.35">
      <c r="A17" s="5" t="s">
        <v>3</v>
      </c>
      <c r="B17" s="13">
        <v>10</v>
      </c>
      <c r="C17" s="14">
        <v>10</v>
      </c>
      <c r="D17" s="14">
        <v>44.878374540735798</v>
      </c>
      <c r="E17" s="14">
        <v>14.721625732397095</v>
      </c>
      <c r="F17" s="14">
        <v>10</v>
      </c>
      <c r="G17" s="15">
        <v>134.3999997268744</v>
      </c>
      <c r="I17" s="8">
        <f>SUM(B17:G17)</f>
        <v>224.00000000000728</v>
      </c>
      <c r="J17" s="10"/>
      <c r="K17" s="11"/>
    </row>
    <row r="18" spans="1:11" x14ac:dyDescent="0.25">
      <c r="A18" s="1"/>
      <c r="B18" s="7"/>
      <c r="C18" s="7"/>
      <c r="D18" s="7"/>
      <c r="E18" s="7"/>
      <c r="F18" s="7"/>
      <c r="G18" s="7"/>
      <c r="I18" s="7"/>
      <c r="J18" s="10"/>
      <c r="K18" s="11"/>
    </row>
    <row r="19" spans="1:11" ht="15.6" x14ac:dyDescent="0.3">
      <c r="A19" s="5" t="s">
        <v>2</v>
      </c>
      <c r="B19" s="50">
        <f>B17/SUM($B$17:$G$17)</f>
        <v>4.4642857142855694E-2</v>
      </c>
      <c r="C19" s="51">
        <f>C17/SUM($B$17:$G$17)</f>
        <v>4.4642857142855694E-2</v>
      </c>
      <c r="D19" s="51">
        <f>D17/SUM($B$17:$G$17)</f>
        <v>0.20034988634256401</v>
      </c>
      <c r="E19" s="51">
        <f>E17/SUM($B$17:$G$17)</f>
        <v>6.5721543448199179E-2</v>
      </c>
      <c r="F19" s="51">
        <f>F17/SUM($B$17:$G$17)</f>
        <v>4.4642857142855694E-2</v>
      </c>
      <c r="G19" s="52">
        <f>G17/SUM($B$17:$G$17)</f>
        <v>0.59999999878066979</v>
      </c>
    </row>
    <row r="20" spans="1:11" ht="15.6" x14ac:dyDescent="0.3">
      <c r="A20" s="5"/>
      <c r="B20" s="12"/>
      <c r="C20" s="12"/>
      <c r="D20" s="12"/>
      <c r="E20" s="12"/>
      <c r="F20" s="12"/>
      <c r="G20" s="12"/>
    </row>
    <row r="21" spans="1:11" ht="15.6" x14ac:dyDescent="0.3">
      <c r="A21" s="5" t="s">
        <v>6</v>
      </c>
      <c r="B21" s="36">
        <f>AVERAGE(B17:G17,B5:G5)</f>
        <v>182.1414976613481</v>
      </c>
      <c r="C21" s="6"/>
      <c r="D21" s="7"/>
      <c r="E21" s="7"/>
      <c r="F21" s="7"/>
      <c r="G21" s="7"/>
    </row>
    <row r="22" spans="1:11" x14ac:dyDescent="0.25">
      <c r="A22" s="1"/>
      <c r="B22" s="7"/>
      <c r="C22" s="7"/>
      <c r="D22" s="7"/>
      <c r="E22" s="7"/>
      <c r="F22" s="7"/>
      <c r="G22" s="7"/>
    </row>
    <row r="25" spans="1:11" x14ac:dyDescent="0.25">
      <c r="H25" s="4"/>
      <c r="I25" s="4"/>
      <c r="J25" s="4"/>
    </row>
    <row r="26" spans="1:11" x14ac:dyDescent="0.25">
      <c r="H26" s="3"/>
    </row>
    <row r="28" spans="1:11" x14ac:dyDescent="0.25">
      <c r="A28" s="1"/>
    </row>
    <row r="29" spans="1:11" x14ac:dyDescent="0.25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K29"/>
  <sheetViews>
    <sheetView showGridLines="0" zoomScale="115" zoomScaleNormal="115" workbookViewId="0"/>
  </sheetViews>
  <sheetFormatPr defaultColWidth="10.90625" defaultRowHeight="15" x14ac:dyDescent="0.25"/>
  <cols>
    <col min="1" max="1" width="38.08984375" style="2" customWidth="1"/>
    <col min="2" max="7" width="8.81640625" style="4" customWidth="1"/>
    <col min="8" max="16384" width="10.90625" style="2"/>
  </cols>
  <sheetData>
    <row r="1" spans="1:10" ht="15.6" x14ac:dyDescent="0.3">
      <c r="A1" s="5" t="s">
        <v>28</v>
      </c>
    </row>
    <row r="2" spans="1:10" ht="15.6" x14ac:dyDescent="0.3">
      <c r="A2" s="5" t="s">
        <v>8</v>
      </c>
    </row>
    <row r="3" spans="1:10" x14ac:dyDescent="0.25">
      <c r="A3" s="1"/>
    </row>
    <row r="4" spans="1:10" ht="16.2" thickBot="1" x14ac:dyDescent="0.35">
      <c r="A4" s="5" t="s">
        <v>14</v>
      </c>
      <c r="B4" s="39">
        <v>33</v>
      </c>
      <c r="C4" s="40">
        <v>37</v>
      </c>
      <c r="D4" s="39">
        <v>43</v>
      </c>
      <c r="E4" s="40">
        <v>45</v>
      </c>
      <c r="F4" s="39">
        <v>46</v>
      </c>
      <c r="G4" s="40" t="s">
        <v>15</v>
      </c>
      <c r="I4" s="37" t="s">
        <v>9</v>
      </c>
    </row>
    <row r="5" spans="1:10" ht="16.2" thickBot="1" x14ac:dyDescent="0.35">
      <c r="A5" s="5" t="s">
        <v>0</v>
      </c>
      <c r="B5" s="41">
        <f>Data!M22</f>
        <v>199.491525</v>
      </c>
      <c r="C5" s="42">
        <f>Data!M26</f>
        <v>634.59459500000003</v>
      </c>
      <c r="D5" s="41">
        <f>Data!M32</f>
        <v>155.392157</v>
      </c>
      <c r="E5" s="42">
        <f>Data!M33</f>
        <v>482.8125</v>
      </c>
      <c r="F5" s="41">
        <f>Data!M34</f>
        <v>322</v>
      </c>
      <c r="G5" s="42">
        <f>Data!Q4</f>
        <v>189.43622200584201</v>
      </c>
      <c r="I5" s="30">
        <f>SUMPRODUCT(B5:G5,B6:G6)*B14*B12</f>
        <v>13531.258169471887</v>
      </c>
    </row>
    <row r="6" spans="1:10" ht="15.6" x14ac:dyDescent="0.3">
      <c r="A6" s="5" t="s">
        <v>7</v>
      </c>
      <c r="B6" s="54">
        <f>Data!H22</f>
        <v>5.7114999999999999E-2</v>
      </c>
      <c r="C6" s="55">
        <f>Data!H26</f>
        <v>7.1636000000000005E-2</v>
      </c>
      <c r="D6" s="54">
        <f>Data!H32</f>
        <v>9.8741999999999996E-2</v>
      </c>
      <c r="E6" s="55">
        <f>Data!H33</f>
        <v>3.0977999999999999E-2</v>
      </c>
      <c r="F6" s="54">
        <f>Data!H34</f>
        <v>5.8083000000000003E-2</v>
      </c>
      <c r="G6" s="55">
        <f xml:space="preserve"> 1 -SUM(B6:F6)</f>
        <v>0.683446</v>
      </c>
      <c r="I6" s="38"/>
    </row>
    <row r="7" spans="1:10" ht="15.6" x14ac:dyDescent="0.3">
      <c r="A7" s="5" t="s">
        <v>32</v>
      </c>
      <c r="B7" s="54">
        <f>(B6 / SUM($B$6:$F$6))*$B$13</f>
        <v>7.2170940818944013E-2</v>
      </c>
      <c r="C7" s="54">
        <f t="shared" ref="C7:E7" si="0">(C6 / SUM($B$6:$F$6))*$B$13</f>
        <v>9.0519784934008113E-2</v>
      </c>
      <c r="D7" s="54">
        <f t="shared" si="0"/>
        <v>0.12477112909645748</v>
      </c>
      <c r="E7" s="54">
        <f t="shared" si="0"/>
        <v>3.914403229780701E-2</v>
      </c>
      <c r="F7" s="54">
        <f>(F6 / SUM($B$6:$F$6))*$B$13</f>
        <v>7.3394112852783411E-2</v>
      </c>
      <c r="G7" s="55">
        <f>1-SUM(B7:F7)</f>
        <v>0.6</v>
      </c>
      <c r="I7" s="33"/>
    </row>
    <row r="8" spans="1:10" ht="16.2" thickBot="1" x14ac:dyDescent="0.35">
      <c r="A8" s="5" t="s">
        <v>1</v>
      </c>
      <c r="B8" s="39">
        <f>($B$14+(2*$B$15))*B7</f>
        <v>13.036958749534046</v>
      </c>
      <c r="C8" s="39">
        <f t="shared" ref="C8:G8" si="1">($B$14+(2*$B$15))*C7</f>
        <v>16.351493950479224</v>
      </c>
      <c r="D8" s="39">
        <f t="shared" si="1"/>
        <v>22.538656759984075</v>
      </c>
      <c r="E8" s="39">
        <f t="shared" si="1"/>
        <v>7.0709779942758582</v>
      </c>
      <c r="F8" s="39">
        <f t="shared" si="1"/>
        <v>13.257912545726795</v>
      </c>
      <c r="G8" s="39">
        <f t="shared" si="1"/>
        <v>108.38399999999999</v>
      </c>
      <c r="I8" s="34" t="s">
        <v>29</v>
      </c>
    </row>
    <row r="9" spans="1:10" ht="16.2" thickBot="1" x14ac:dyDescent="0.35">
      <c r="A9" s="5" t="s">
        <v>19</v>
      </c>
      <c r="B9" s="48">
        <f>Data!C22</f>
        <v>5.4888539999999999</v>
      </c>
      <c r="C9" s="48">
        <f>Data!C26</f>
        <v>23.864837000000001</v>
      </c>
      <c r="D9" s="48">
        <f>Data!C32</f>
        <v>8.7285319999999995</v>
      </c>
      <c r="E9" s="48">
        <f>Data!C33</f>
        <v>5.2839689999999999</v>
      </c>
      <c r="F9" s="48">
        <f>Data!C34</f>
        <v>10.612511</v>
      </c>
      <c r="G9" s="48">
        <f>AVERAGE(Table6[Strong])</f>
        <v>6.9941602647058838</v>
      </c>
      <c r="I9" s="16">
        <f>SUMPRODUCT(B9:G9,B17:G17) /SUM(B17:G17)</f>
        <v>9.6457971582845463</v>
      </c>
    </row>
    <row r="10" spans="1:10" ht="15.6" x14ac:dyDescent="0.3">
      <c r="A10" s="5"/>
    </row>
    <row r="11" spans="1:10" ht="15.6" x14ac:dyDescent="0.3">
      <c r="A11" s="5" t="s">
        <v>5</v>
      </c>
      <c r="B11" s="35">
        <v>230</v>
      </c>
    </row>
    <row r="12" spans="1:10" ht="15.6" x14ac:dyDescent="0.3">
      <c r="A12" s="5" t="s">
        <v>4</v>
      </c>
      <c r="B12" s="53">
        <v>0.5</v>
      </c>
    </row>
    <row r="13" spans="1:10" ht="15.6" x14ac:dyDescent="0.3">
      <c r="A13" s="5" t="s">
        <v>31</v>
      </c>
      <c r="B13" s="53">
        <v>0.4</v>
      </c>
    </row>
    <row r="14" spans="1:10" ht="15.6" x14ac:dyDescent="0.3">
      <c r="A14" s="5" t="s">
        <v>24</v>
      </c>
      <c r="B14" s="35">
        <v>115</v>
      </c>
    </row>
    <row r="15" spans="1:10" ht="15.6" x14ac:dyDescent="0.3">
      <c r="A15" s="5" t="s">
        <v>30</v>
      </c>
      <c r="B15" s="7">
        <v>32.82</v>
      </c>
    </row>
    <row r="16" spans="1:10" ht="16.2" thickBot="1" x14ac:dyDescent="0.35">
      <c r="A16" s="1"/>
      <c r="B16" s="7"/>
      <c r="C16" s="6"/>
      <c r="D16" s="7"/>
      <c r="E16" s="7"/>
      <c r="F16" s="7"/>
      <c r="G16" s="7"/>
      <c r="I16" s="9" t="s">
        <v>5</v>
      </c>
      <c r="J16" s="4"/>
    </row>
    <row r="17" spans="1:11" ht="16.2" thickBot="1" x14ac:dyDescent="0.35">
      <c r="A17" s="5" t="s">
        <v>3</v>
      </c>
      <c r="B17" s="13">
        <v>13.036958749534046</v>
      </c>
      <c r="C17" s="14">
        <v>33.166471966927539</v>
      </c>
      <c r="D17" s="14">
        <v>22.538656759984075</v>
      </c>
      <c r="E17" s="14">
        <v>10</v>
      </c>
      <c r="F17" s="14">
        <v>13.257912545726795</v>
      </c>
      <c r="G17" s="15">
        <v>137.99999997782754</v>
      </c>
      <c r="I17" s="8">
        <f>SUM(B17:G17)</f>
        <v>230</v>
      </c>
      <c r="J17" s="10"/>
      <c r="K17" s="11"/>
    </row>
    <row r="18" spans="1:11" x14ac:dyDescent="0.25">
      <c r="A18" s="1"/>
      <c r="B18" s="7"/>
      <c r="C18" s="7"/>
      <c r="D18" s="7"/>
      <c r="E18" s="7"/>
      <c r="F18" s="7"/>
      <c r="G18" s="7"/>
      <c r="I18" s="7"/>
      <c r="J18" s="10"/>
      <c r="K18" s="11"/>
    </row>
    <row r="19" spans="1:11" ht="15.6" x14ac:dyDescent="0.3">
      <c r="A19" s="5" t="s">
        <v>2</v>
      </c>
      <c r="B19" s="50">
        <f>B17/SUM($B$17:$G$17)</f>
        <v>5.66824293458002E-2</v>
      </c>
      <c r="C19" s="51">
        <f>C17/SUM($B$17:$G$17)</f>
        <v>0.14420205203011974</v>
      </c>
      <c r="D19" s="51">
        <f>D17/SUM($B$17:$G$17)</f>
        <v>9.7994159826017724E-2</v>
      </c>
      <c r="E19" s="51">
        <f>E17/SUM($B$17:$G$17)</f>
        <v>4.3478260869565216E-2</v>
      </c>
      <c r="F19" s="51">
        <f>F17/SUM($B$17:$G$17)</f>
        <v>5.7643098024899107E-2</v>
      </c>
      <c r="G19" s="52">
        <f>G17/SUM($B$17:$G$17)</f>
        <v>0.59999999990359798</v>
      </c>
    </row>
    <row r="20" spans="1:11" ht="15.6" x14ac:dyDescent="0.3">
      <c r="A20" s="5"/>
      <c r="B20" s="12"/>
      <c r="C20" s="12"/>
      <c r="D20" s="12"/>
      <c r="E20" s="12"/>
      <c r="F20" s="12"/>
      <c r="G20" s="12"/>
    </row>
    <row r="21" spans="1:11" ht="15.6" x14ac:dyDescent="0.3">
      <c r="A21" s="5" t="s">
        <v>6</v>
      </c>
      <c r="B21" s="36">
        <f>AVERAGE(B17:G17,B5:G5)</f>
        <v>184.4772499171535</v>
      </c>
      <c r="C21" s="6"/>
      <c r="D21" s="7">
        <v>0</v>
      </c>
      <c r="E21" s="7"/>
      <c r="F21" s="7"/>
      <c r="G21" s="7"/>
    </row>
    <row r="22" spans="1:11" x14ac:dyDescent="0.25">
      <c r="A22" s="1"/>
      <c r="B22" s="7"/>
      <c r="C22" s="7"/>
      <c r="D22" s="7"/>
      <c r="E22" s="7"/>
      <c r="F22" s="7"/>
      <c r="G22" s="7"/>
    </row>
    <row r="25" spans="1:11" x14ac:dyDescent="0.25">
      <c r="H25" s="4"/>
      <c r="I25" s="4"/>
      <c r="J25" s="4"/>
    </row>
    <row r="26" spans="1:11" x14ac:dyDescent="0.25">
      <c r="H26" s="3"/>
    </row>
    <row r="28" spans="1:11" x14ac:dyDescent="0.25">
      <c r="A28" s="1"/>
    </row>
    <row r="29" spans="1:11" x14ac:dyDescent="0.25">
      <c r="A29" s="1"/>
    </row>
  </sheetData>
  <printOptions headings="1" gridLinesSet="0"/>
  <pageMargins left="0" right="0" top="0" bottom="0" header="0.5" footer="0.5"/>
  <pageSetup orientation="portrait" horizontalDpi="4294967292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0C87-6A90-4795-B4E1-2629226DF2E4}">
  <dimension ref="A1:K29"/>
  <sheetViews>
    <sheetView showGridLines="0" zoomScale="115" zoomScaleNormal="115" workbookViewId="0"/>
  </sheetViews>
  <sheetFormatPr defaultColWidth="10.90625" defaultRowHeight="15" x14ac:dyDescent="0.25"/>
  <cols>
    <col min="1" max="1" width="38.08984375" style="2" customWidth="1"/>
    <col min="2" max="7" width="8.81640625" style="4" customWidth="1"/>
    <col min="8" max="16384" width="10.90625" style="2"/>
  </cols>
  <sheetData>
    <row r="1" spans="1:10" ht="15.6" x14ac:dyDescent="0.3">
      <c r="A1" s="5" t="s">
        <v>28</v>
      </c>
    </row>
    <row r="2" spans="1:10" ht="15.6" x14ac:dyDescent="0.3">
      <c r="A2" s="5" t="s">
        <v>16</v>
      </c>
    </row>
    <row r="3" spans="1:10" x14ac:dyDescent="0.25">
      <c r="A3" s="1"/>
    </row>
    <row r="4" spans="1:10" ht="16.2" thickBot="1" x14ac:dyDescent="0.35">
      <c r="A4" s="5" t="s">
        <v>14</v>
      </c>
      <c r="B4" s="43">
        <v>17</v>
      </c>
      <c r="C4" s="44">
        <v>35</v>
      </c>
      <c r="D4" s="43">
        <v>37</v>
      </c>
      <c r="E4" s="44">
        <v>43</v>
      </c>
      <c r="F4" s="43">
        <v>46</v>
      </c>
      <c r="G4" s="44" t="s">
        <v>15</v>
      </c>
      <c r="I4" s="37" t="s">
        <v>9</v>
      </c>
    </row>
    <row r="5" spans="1:10" ht="16.2" thickBot="1" x14ac:dyDescent="0.35">
      <c r="A5" s="5" t="s">
        <v>0</v>
      </c>
      <c r="B5" s="45">
        <f>Data!N13</f>
        <v>354.11764699999998</v>
      </c>
      <c r="C5" s="46">
        <f>Data!N24</f>
        <v>1055</v>
      </c>
      <c r="D5" s="45">
        <f>Data!N27</f>
        <v>99.473684000000006</v>
      </c>
      <c r="E5" s="46">
        <f>Data!N32</f>
        <v>152</v>
      </c>
      <c r="F5" s="45">
        <f>Data!N34</f>
        <v>235.5</v>
      </c>
      <c r="G5" s="46">
        <f>Table3[[#This Row],[Avg Price]]</f>
        <v>173.48387096774101</v>
      </c>
      <c r="I5" s="30">
        <f>SUMPRODUCT(B5:G5,B6:G6)*B14*B12</f>
        <v>3790.5482165529156</v>
      </c>
    </row>
    <row r="6" spans="1:10" ht="15.6" x14ac:dyDescent="0.3">
      <c r="A6" s="5" t="s">
        <v>7</v>
      </c>
      <c r="B6" s="56">
        <f>Data!I13</f>
        <v>4.8991E-2</v>
      </c>
      <c r="C6" s="57">
        <f>Data!I24</f>
        <v>1.7291000000000001E-2</v>
      </c>
      <c r="D6" s="56">
        <f>Data!I26</f>
        <v>6.6281999999999994E-2</v>
      </c>
      <c r="E6" s="57">
        <f>Data!I32</f>
        <v>8.6455000000000004E-2</v>
      </c>
      <c r="F6" s="56">
        <f>Data!I34</f>
        <v>5.7637000000000001E-2</v>
      </c>
      <c r="G6" s="57">
        <f>1-SUM(B6:F6)</f>
        <v>0.72334399999999999</v>
      </c>
      <c r="I6" s="38"/>
    </row>
    <row r="7" spans="1:10" ht="15.6" x14ac:dyDescent="0.3">
      <c r="A7" s="5" t="s">
        <v>32</v>
      </c>
      <c r="B7" s="56">
        <f>(B6 / SUM($B$6:$F$6))*$B$13</f>
        <v>7.083309236018738E-2</v>
      </c>
      <c r="C7" s="56">
        <f t="shared" ref="C7:E7" si="0">(C6 / SUM($B$6:$F$6))*$B$13</f>
        <v>2.5000000000000001E-2</v>
      </c>
      <c r="D7" s="56">
        <f t="shared" si="0"/>
        <v>9.5833092360187375E-2</v>
      </c>
      <c r="E7" s="56">
        <f t="shared" si="0"/>
        <v>0.125</v>
      </c>
      <c r="F7" s="56">
        <f>(F6 / SUM($B$6:$F$6))*$B$13</f>
        <v>8.3333815279625245E-2</v>
      </c>
      <c r="G7" s="57">
        <f>1-SUM(B7:F7)</f>
        <v>0.6</v>
      </c>
      <c r="I7" s="33"/>
    </row>
    <row r="8" spans="1:10" ht="16.2" thickBot="1" x14ac:dyDescent="0.35">
      <c r="A8" s="5" t="s">
        <v>1</v>
      </c>
      <c r="B8" s="43">
        <f t="shared" ref="B8" si="1">($B$14+(2*$B$15))*B7</f>
        <v>3.619571019605575</v>
      </c>
      <c r="C8" s="43">
        <f t="shared" ref="C8" si="2">($B$14+(2*$B$15))*C7</f>
        <v>1.2775000000000001</v>
      </c>
      <c r="D8" s="43">
        <f t="shared" ref="D8:F8" si="3">($B$14+(2*$B$15))*D7</f>
        <v>4.8970710196055753</v>
      </c>
      <c r="E8" s="43">
        <f t="shared" si="3"/>
        <v>6.3875000000000002</v>
      </c>
      <c r="F8" s="43">
        <f t="shared" si="3"/>
        <v>4.2583579607888504</v>
      </c>
      <c r="G8" s="43">
        <f>($B$14+(2*$B$15))*G7</f>
        <v>30.66</v>
      </c>
      <c r="I8" s="34" t="s">
        <v>29</v>
      </c>
    </row>
    <row r="9" spans="1:10" ht="16.2" thickBot="1" x14ac:dyDescent="0.35">
      <c r="A9" s="5" t="s">
        <v>19</v>
      </c>
      <c r="B9" s="47">
        <f>Data!D13</f>
        <v>2.0860379999999998</v>
      </c>
      <c r="C9" s="47">
        <f>Data!D24</f>
        <v>6.2517120000000004</v>
      </c>
      <c r="D9" s="47">
        <f>Data!D26</f>
        <v>4.0961460000000001</v>
      </c>
      <c r="E9" s="47">
        <f>Data!D32</f>
        <v>1.5448109999999999</v>
      </c>
      <c r="F9" s="47">
        <f>Data!D34</f>
        <v>2.0593349999999999</v>
      </c>
      <c r="G9" s="47">
        <f>AVERAGE(Table6[Weak])</f>
        <v>1.9838792352941175</v>
      </c>
      <c r="I9" s="16">
        <f>SUMPRODUCT(B9:G9,B17:G17) /SUM(B17:G17)</f>
        <v>2.7026651244388677</v>
      </c>
    </row>
    <row r="10" spans="1:10" ht="15.6" x14ac:dyDescent="0.3">
      <c r="A10" s="5"/>
    </row>
    <row r="11" spans="1:10" ht="15.6" x14ac:dyDescent="0.3">
      <c r="A11" s="5" t="s">
        <v>5</v>
      </c>
      <c r="B11" s="35">
        <v>154</v>
      </c>
    </row>
    <row r="12" spans="1:10" ht="15.6" x14ac:dyDescent="0.3">
      <c r="A12" s="5" t="s">
        <v>4</v>
      </c>
      <c r="B12" s="53">
        <v>0.5</v>
      </c>
    </row>
    <row r="13" spans="1:10" ht="15.6" x14ac:dyDescent="0.3">
      <c r="A13" s="5" t="s">
        <v>31</v>
      </c>
      <c r="B13" s="53">
        <v>0.4</v>
      </c>
    </row>
    <row r="14" spans="1:10" ht="15.6" x14ac:dyDescent="0.3">
      <c r="A14" s="5" t="s">
        <v>24</v>
      </c>
      <c r="B14" s="35">
        <v>39</v>
      </c>
    </row>
    <row r="15" spans="1:10" ht="15.6" x14ac:dyDescent="0.3">
      <c r="A15" s="5" t="s">
        <v>30</v>
      </c>
      <c r="B15" s="7">
        <v>6.05</v>
      </c>
    </row>
    <row r="16" spans="1:10" ht="16.2" thickBot="1" x14ac:dyDescent="0.35">
      <c r="A16" s="1"/>
      <c r="B16" s="7"/>
      <c r="C16" s="6"/>
      <c r="D16" s="7"/>
      <c r="E16" s="7"/>
      <c r="F16" s="7"/>
      <c r="G16" s="7"/>
      <c r="I16" s="9" t="s">
        <v>5</v>
      </c>
      <c r="J16" s="4"/>
    </row>
    <row r="17" spans="1:11" ht="16.2" thickBot="1" x14ac:dyDescent="0.35">
      <c r="A17" s="5" t="s">
        <v>3</v>
      </c>
      <c r="B17" s="13">
        <v>10</v>
      </c>
      <c r="C17" s="14">
        <v>21.599944639236064</v>
      </c>
      <c r="D17" s="14">
        <v>9.9999734662993607</v>
      </c>
      <c r="E17" s="14">
        <v>10</v>
      </c>
      <c r="F17" s="14">
        <v>10</v>
      </c>
      <c r="G17" s="15">
        <v>92.400080587892731</v>
      </c>
      <c r="I17" s="8">
        <f>SUM(B17:G17)</f>
        <v>153.99999869342815</v>
      </c>
      <c r="J17" s="10"/>
      <c r="K17" s="11"/>
    </row>
    <row r="18" spans="1:11" x14ac:dyDescent="0.25">
      <c r="A18" s="1"/>
      <c r="B18" s="7"/>
      <c r="C18" s="7"/>
      <c r="D18" s="7"/>
      <c r="E18" s="7"/>
      <c r="F18" s="7"/>
      <c r="G18" s="7"/>
      <c r="I18" s="7"/>
      <c r="J18" s="10"/>
      <c r="K18" s="11"/>
    </row>
    <row r="19" spans="1:11" ht="15.6" x14ac:dyDescent="0.3">
      <c r="A19" s="5" t="s">
        <v>2</v>
      </c>
      <c r="B19" s="50">
        <f>B17/SUM($B$17:$G$17)</f>
        <v>6.4935065485989152E-2</v>
      </c>
      <c r="C19" s="51">
        <f>C17/SUM($B$17:$G$17)</f>
        <v>0.14025938196425339</v>
      </c>
      <c r="D19" s="51">
        <f>D17/SUM($B$17:$G$17)</f>
        <v>6.4934893189230292E-2</v>
      </c>
      <c r="E19" s="51">
        <f>E17/SUM($B$17:$G$17)</f>
        <v>6.4935065485989152E-2</v>
      </c>
      <c r="F19" s="51">
        <f>F17/SUM($B$17:$G$17)</f>
        <v>6.4935065485989152E-2</v>
      </c>
      <c r="G19" s="52">
        <f>G17/SUM($B$17:$G$17)</f>
        <v>0.60000052838854889</v>
      </c>
    </row>
    <row r="20" spans="1:11" ht="15.6" x14ac:dyDescent="0.3">
      <c r="A20" s="5"/>
      <c r="B20" s="12"/>
      <c r="C20" s="12"/>
      <c r="D20" s="12"/>
      <c r="E20" s="12"/>
      <c r="F20" s="12"/>
      <c r="G20" s="12"/>
    </row>
    <row r="21" spans="1:11" ht="15.6" x14ac:dyDescent="0.3">
      <c r="A21" s="5" t="s">
        <v>6</v>
      </c>
      <c r="B21" s="36">
        <f>AVERAGE(B17:G17,B5:G5)</f>
        <v>185.29793338843078</v>
      </c>
      <c r="C21" s="6"/>
      <c r="D21" s="7"/>
      <c r="E21" s="7"/>
      <c r="F21" s="7"/>
      <c r="G21" s="7"/>
    </row>
    <row r="22" spans="1:11" x14ac:dyDescent="0.25">
      <c r="A22" s="1"/>
      <c r="B22" s="7"/>
      <c r="C22" s="7"/>
      <c r="D22" s="7"/>
      <c r="E22" s="7"/>
      <c r="F22" s="7"/>
      <c r="G22" s="7"/>
    </row>
    <row r="25" spans="1:11" x14ac:dyDescent="0.25">
      <c r="H25" s="4"/>
      <c r="I25" s="4"/>
      <c r="J25" s="4"/>
    </row>
    <row r="26" spans="1:11" x14ac:dyDescent="0.25">
      <c r="H26" s="3"/>
    </row>
    <row r="28" spans="1:11" x14ac:dyDescent="0.25">
      <c r="A28" s="1"/>
    </row>
    <row r="29" spans="1:11" x14ac:dyDescent="0.25">
      <c r="A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2D8D-0631-4725-95C3-847DBD96F4C0}">
  <dimension ref="A1:T36"/>
  <sheetViews>
    <sheetView workbookViewId="0"/>
  </sheetViews>
  <sheetFormatPr defaultRowHeight="15.6" x14ac:dyDescent="0.3"/>
  <cols>
    <col min="1" max="1" width="7.36328125" bestFit="1" customWidth="1"/>
    <col min="6" max="6" width="7.36328125" bestFit="1" customWidth="1"/>
    <col min="11" max="11" width="7.36328125" bestFit="1" customWidth="1"/>
    <col min="17" max="17" width="15.36328125" customWidth="1"/>
    <col min="18" max="18" width="16.1796875" customWidth="1"/>
    <col min="19" max="19" width="11" customWidth="1"/>
    <col min="20" max="20" width="10" customWidth="1"/>
  </cols>
  <sheetData>
    <row r="1" spans="1:20" x14ac:dyDescent="0.3">
      <c r="A1" t="s">
        <v>19</v>
      </c>
      <c r="F1" t="s">
        <v>7</v>
      </c>
      <c r="K1" t="s">
        <v>0</v>
      </c>
    </row>
    <row r="2" spans="1:20" x14ac:dyDescent="0.3">
      <c r="A2" t="s">
        <v>14</v>
      </c>
      <c r="B2" t="s">
        <v>18</v>
      </c>
      <c r="C2" t="s">
        <v>11</v>
      </c>
      <c r="D2" t="s">
        <v>12</v>
      </c>
      <c r="E2" s="26"/>
      <c r="F2" s="27" t="s">
        <v>14</v>
      </c>
      <c r="G2" s="27" t="s">
        <v>10</v>
      </c>
      <c r="H2" t="s">
        <v>11</v>
      </c>
      <c r="I2" t="s">
        <v>12</v>
      </c>
      <c r="K2" t="s">
        <v>14</v>
      </c>
      <c r="L2" t="s">
        <v>10</v>
      </c>
      <c r="M2" t="s">
        <v>11</v>
      </c>
      <c r="N2" t="s">
        <v>12</v>
      </c>
      <c r="P2" t="s">
        <v>17</v>
      </c>
      <c r="Q2" t="s">
        <v>0</v>
      </c>
      <c r="R2" t="s">
        <v>13</v>
      </c>
      <c r="S2" t="s">
        <v>20</v>
      </c>
      <c r="T2" t="s">
        <v>21</v>
      </c>
    </row>
    <row r="3" spans="1:20" x14ac:dyDescent="0.3">
      <c r="A3">
        <v>2</v>
      </c>
      <c r="B3">
        <v>2.7395990000000001</v>
      </c>
      <c r="C3">
        <v>9.9018149999999991</v>
      </c>
      <c r="D3">
        <v>1.37334</v>
      </c>
      <c r="E3" s="26"/>
      <c r="F3" s="26">
        <v>2</v>
      </c>
      <c r="G3" s="26">
        <v>2.7591000000000001E-2</v>
      </c>
      <c r="H3">
        <v>2.6137000000000001E-2</v>
      </c>
      <c r="I3">
        <v>1.7291000000000001E-2</v>
      </c>
      <c r="K3">
        <v>2</v>
      </c>
      <c r="L3">
        <v>87.297297</v>
      </c>
      <c r="M3">
        <v>91.481481000000002</v>
      </c>
      <c r="N3">
        <v>101.666667</v>
      </c>
      <c r="P3" t="s">
        <v>10</v>
      </c>
      <c r="Q3">
        <v>180.31914893617</v>
      </c>
      <c r="R3">
        <v>157.46814261056701</v>
      </c>
      <c r="S3">
        <v>74.5</v>
      </c>
      <c r="T3">
        <v>20.6405749273932</v>
      </c>
    </row>
    <row r="4" spans="1:20" x14ac:dyDescent="0.3">
      <c r="A4">
        <v>4</v>
      </c>
      <c r="B4">
        <v>3.7984689999999999</v>
      </c>
      <c r="C4">
        <v>3.983978</v>
      </c>
      <c r="D4">
        <v>0.96570900000000004</v>
      </c>
      <c r="E4" s="26"/>
      <c r="F4" s="26">
        <v>4</v>
      </c>
      <c r="G4" s="26">
        <v>4.6233999999999997E-2</v>
      </c>
      <c r="H4">
        <v>3.7754000000000003E-2</v>
      </c>
      <c r="I4">
        <v>3.4582000000000002E-2</v>
      </c>
      <c r="K4">
        <v>4</v>
      </c>
      <c r="L4">
        <v>102.580645</v>
      </c>
      <c r="M4">
        <v>102.307692</v>
      </c>
      <c r="N4">
        <v>95.833332999999996</v>
      </c>
      <c r="P4" t="s">
        <v>11</v>
      </c>
      <c r="Q4">
        <v>189.43622200584201</v>
      </c>
      <c r="R4">
        <v>168.57835382025101</v>
      </c>
      <c r="S4">
        <v>114.77777777777766</v>
      </c>
      <c r="T4">
        <v>32.816549573742897</v>
      </c>
    </row>
    <row r="5" spans="1:20" x14ac:dyDescent="0.3">
      <c r="A5">
        <v>5</v>
      </c>
      <c r="B5">
        <v>4.8043750000000003</v>
      </c>
      <c r="C5">
        <v>4.6550779999999996</v>
      </c>
      <c r="D5">
        <v>1.471295</v>
      </c>
      <c r="E5" s="26"/>
      <c r="F5" s="26">
        <v>5</v>
      </c>
      <c r="G5" s="26">
        <v>2.0879999999999999E-2</v>
      </c>
      <c r="H5">
        <v>2.9041999999999998E-2</v>
      </c>
      <c r="I5">
        <v>3.7463999999999997E-2</v>
      </c>
      <c r="K5">
        <v>5</v>
      </c>
      <c r="L5">
        <v>466.42857099999998</v>
      </c>
      <c r="M5">
        <v>198.433333</v>
      </c>
      <c r="N5">
        <v>116.384615</v>
      </c>
      <c r="P5" t="s">
        <v>12</v>
      </c>
      <c r="Q5">
        <v>173.48387096774101</v>
      </c>
      <c r="R5">
        <v>148.853512291252</v>
      </c>
      <c r="S5">
        <v>38.555555555555337</v>
      </c>
      <c r="T5">
        <v>6.0491811505849666</v>
      </c>
    </row>
    <row r="6" spans="1:20" x14ac:dyDescent="0.3">
      <c r="A6">
        <v>6</v>
      </c>
      <c r="B6">
        <v>7.1576919999999999</v>
      </c>
      <c r="C6">
        <v>7.8030460000000001</v>
      </c>
      <c r="D6">
        <v>1.8106629999999999</v>
      </c>
      <c r="E6" s="26"/>
      <c r="F6" s="26">
        <v>6</v>
      </c>
      <c r="G6" s="26">
        <v>4.0267999999999998E-2</v>
      </c>
      <c r="H6">
        <v>5.6147000000000002E-2</v>
      </c>
      <c r="I6">
        <v>4.3228000000000003E-2</v>
      </c>
      <c r="K6">
        <v>6</v>
      </c>
      <c r="L6">
        <v>205.37037000000001</v>
      </c>
      <c r="M6">
        <v>195.86206899999999</v>
      </c>
      <c r="N6">
        <v>189.33333300000001</v>
      </c>
    </row>
    <row r="7" spans="1:20" x14ac:dyDescent="0.3">
      <c r="A7">
        <v>9</v>
      </c>
      <c r="B7">
        <v>3.643173</v>
      </c>
      <c r="C7">
        <v>4.5123439999999997</v>
      </c>
      <c r="D7">
        <v>1.0465949999999999</v>
      </c>
      <c r="F7">
        <v>9</v>
      </c>
      <c r="G7">
        <v>3.1320000000000001E-2</v>
      </c>
      <c r="H7">
        <v>2.8074000000000002E-2</v>
      </c>
      <c r="I7">
        <v>3.1699999999999999E-2</v>
      </c>
      <c r="K7">
        <v>9</v>
      </c>
      <c r="L7">
        <v>168.57142899999999</v>
      </c>
      <c r="M7">
        <v>173.44827599999999</v>
      </c>
      <c r="N7">
        <v>117.727273</v>
      </c>
      <c r="P7" t="s">
        <v>27</v>
      </c>
    </row>
    <row r="8" spans="1:20" x14ac:dyDescent="0.3">
      <c r="A8">
        <v>10</v>
      </c>
      <c r="B8">
        <v>1.6762440000000001</v>
      </c>
      <c r="C8">
        <v>4.216869</v>
      </c>
      <c r="D8">
        <v>2.479749</v>
      </c>
      <c r="F8">
        <v>10</v>
      </c>
      <c r="G8">
        <v>1.7151E-2</v>
      </c>
      <c r="H8">
        <v>1.4520999999999999E-2</v>
      </c>
      <c r="I8">
        <v>3.4582000000000002E-2</v>
      </c>
      <c r="K8">
        <v>10</v>
      </c>
      <c r="L8">
        <v>152.60869600000001</v>
      </c>
      <c r="M8">
        <v>156</v>
      </c>
      <c r="N8">
        <v>179.58333300000001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 x14ac:dyDescent="0.3">
      <c r="A9">
        <v>12</v>
      </c>
      <c r="B9">
        <v>2.4628679999999998</v>
      </c>
      <c r="C9">
        <v>20.746721000000001</v>
      </c>
      <c r="D9">
        <v>1.212863</v>
      </c>
      <c r="F9">
        <v>12</v>
      </c>
      <c r="G9">
        <v>1.2677000000000001E-2</v>
      </c>
      <c r="H9">
        <v>9.6810000000000004E-3</v>
      </c>
      <c r="I9">
        <v>8.6459999999999992E-3</v>
      </c>
      <c r="K9">
        <v>12</v>
      </c>
      <c r="L9">
        <v>162.64705900000001</v>
      </c>
      <c r="M9">
        <v>214</v>
      </c>
      <c r="N9">
        <v>218.33333300000001</v>
      </c>
      <c r="P9">
        <v>3</v>
      </c>
      <c r="Q9">
        <v>164</v>
      </c>
      <c r="R9">
        <v>54.666666999999997</v>
      </c>
      <c r="S9">
        <v>2.5166110000000002</v>
      </c>
      <c r="T9" t="s">
        <v>10</v>
      </c>
    </row>
    <row r="10" spans="1:20" x14ac:dyDescent="0.3">
      <c r="A10">
        <v>14</v>
      </c>
      <c r="B10">
        <v>3.1287539999999998</v>
      </c>
      <c r="C10">
        <v>7.7646490000000004</v>
      </c>
      <c r="D10">
        <v>2.7950309999999998</v>
      </c>
      <c r="F10">
        <v>14</v>
      </c>
      <c r="G10">
        <v>7.4570000000000001E-3</v>
      </c>
      <c r="H10">
        <v>6.7759999999999999E-3</v>
      </c>
      <c r="I10">
        <v>2.882E-3</v>
      </c>
      <c r="K10">
        <v>14</v>
      </c>
      <c r="L10">
        <v>216</v>
      </c>
      <c r="M10">
        <v>213.57142899999999</v>
      </c>
      <c r="N10">
        <v>450</v>
      </c>
      <c r="P10">
        <v>4</v>
      </c>
      <c r="Q10">
        <v>259</v>
      </c>
      <c r="R10">
        <v>86.333332999999996</v>
      </c>
      <c r="S10">
        <v>8.0208060000000003</v>
      </c>
      <c r="T10" t="s">
        <v>10</v>
      </c>
    </row>
    <row r="11" spans="1:20" x14ac:dyDescent="0.3">
      <c r="A11">
        <v>15</v>
      </c>
      <c r="B11">
        <v>2.2444999999999999</v>
      </c>
      <c r="C11">
        <v>3.5067110000000001</v>
      </c>
      <c r="D11">
        <v>1.6390340000000001</v>
      </c>
      <c r="F11">
        <v>15</v>
      </c>
      <c r="G11">
        <v>6.711E-3</v>
      </c>
      <c r="H11">
        <v>4.8399999999999997E-3</v>
      </c>
      <c r="I11">
        <v>1.4409E-2</v>
      </c>
      <c r="K11">
        <v>15</v>
      </c>
      <c r="L11">
        <v>202.77777800000001</v>
      </c>
      <c r="M11">
        <v>156</v>
      </c>
      <c r="N11">
        <v>176</v>
      </c>
      <c r="P11">
        <v>5</v>
      </c>
      <c r="Q11">
        <v>233</v>
      </c>
      <c r="R11">
        <v>77.666667000000004</v>
      </c>
      <c r="S11">
        <v>3.05505</v>
      </c>
      <c r="T11" t="s">
        <v>10</v>
      </c>
    </row>
    <row r="12" spans="1:20" x14ac:dyDescent="0.3">
      <c r="A12" s="23">
        <v>16</v>
      </c>
      <c r="B12" s="17">
        <v>2.3613119999999999</v>
      </c>
      <c r="C12" s="20">
        <v>6.9511390000000004</v>
      </c>
      <c r="D12">
        <v>3.875</v>
      </c>
      <c r="F12">
        <v>16</v>
      </c>
      <c r="G12">
        <v>3.7290000000000001E-3</v>
      </c>
      <c r="H12">
        <v>6.7759999999999999E-3</v>
      </c>
      <c r="I12">
        <v>2.882E-3</v>
      </c>
      <c r="K12">
        <v>16</v>
      </c>
      <c r="L12">
        <v>193</v>
      </c>
      <c r="M12">
        <v>220.71428599999999</v>
      </c>
      <c r="N12">
        <v>310</v>
      </c>
      <c r="P12">
        <v>8</v>
      </c>
      <c r="Q12">
        <v>277</v>
      </c>
      <c r="R12">
        <v>92.333332999999996</v>
      </c>
      <c r="S12">
        <v>5.5075710000000004</v>
      </c>
      <c r="T12" t="s">
        <v>10</v>
      </c>
    </row>
    <row r="13" spans="1:20" x14ac:dyDescent="0.3">
      <c r="A13" s="24">
        <v>17</v>
      </c>
      <c r="B13" s="18">
        <v>3.4333480000000001</v>
      </c>
      <c r="C13" s="21">
        <v>14.055244</v>
      </c>
      <c r="D13">
        <v>2.0860379999999998</v>
      </c>
      <c r="F13">
        <v>17</v>
      </c>
      <c r="G13">
        <v>2.8337000000000001E-2</v>
      </c>
      <c r="H13">
        <v>3.4849999999999999E-2</v>
      </c>
      <c r="I13">
        <v>4.8991E-2</v>
      </c>
      <c r="K13">
        <v>17</v>
      </c>
      <c r="L13">
        <v>206.5</v>
      </c>
      <c r="M13">
        <v>233.33333300000001</v>
      </c>
      <c r="N13">
        <v>354.11764699999998</v>
      </c>
      <c r="P13">
        <v>9</v>
      </c>
      <c r="Q13">
        <v>277</v>
      </c>
      <c r="R13">
        <v>92.333332999999996</v>
      </c>
      <c r="S13">
        <v>4.0414519999999996</v>
      </c>
      <c r="T13" t="s">
        <v>10</v>
      </c>
    </row>
    <row r="14" spans="1:20" x14ac:dyDescent="0.3">
      <c r="A14" s="23">
        <v>19</v>
      </c>
      <c r="B14" s="17">
        <v>1.726917</v>
      </c>
      <c r="C14" s="20">
        <v>7.5624469999999997</v>
      </c>
      <c r="D14">
        <v>1.5806690000000001</v>
      </c>
      <c r="F14">
        <v>19</v>
      </c>
      <c r="G14">
        <v>2.8337000000000001E-2</v>
      </c>
      <c r="H14">
        <v>4.2594E-2</v>
      </c>
      <c r="I14">
        <v>4.8991E-2</v>
      </c>
      <c r="K14">
        <v>19</v>
      </c>
      <c r="L14">
        <v>94.473684000000006</v>
      </c>
      <c r="M14">
        <v>91.590908999999996</v>
      </c>
      <c r="N14">
        <v>92.941175999999999</v>
      </c>
      <c r="P14">
        <v>10</v>
      </c>
      <c r="Q14">
        <v>131</v>
      </c>
      <c r="R14">
        <v>43.666666999999997</v>
      </c>
      <c r="S14">
        <v>9.0184999999999995</v>
      </c>
      <c r="T14" t="s">
        <v>10</v>
      </c>
    </row>
    <row r="15" spans="1:20" x14ac:dyDescent="0.3">
      <c r="A15" s="24">
        <v>20</v>
      </c>
      <c r="B15" s="18">
        <v>4.9539</v>
      </c>
      <c r="C15" s="21">
        <v>5.518948</v>
      </c>
      <c r="D15">
        <v>1.304384</v>
      </c>
      <c r="F15">
        <v>20</v>
      </c>
      <c r="G15">
        <v>3.7286E-2</v>
      </c>
      <c r="H15">
        <v>3.0977999999999999E-2</v>
      </c>
      <c r="I15">
        <v>3.1699999999999999E-2</v>
      </c>
      <c r="K15">
        <v>20</v>
      </c>
      <c r="L15">
        <v>256.7</v>
      </c>
      <c r="M15">
        <v>147.125</v>
      </c>
      <c r="N15">
        <v>145.90909099999999</v>
      </c>
      <c r="P15">
        <v>6</v>
      </c>
      <c r="Q15">
        <v>190.66666699999999</v>
      </c>
      <c r="R15">
        <v>95.333332999999996</v>
      </c>
      <c r="S15">
        <v>10.692677</v>
      </c>
      <c r="T15" t="s">
        <v>11</v>
      </c>
    </row>
    <row r="16" spans="1:20" x14ac:dyDescent="0.3">
      <c r="A16" s="25">
        <v>21</v>
      </c>
      <c r="B16" s="19">
        <v>3.0370680000000001</v>
      </c>
      <c r="C16" s="22">
        <v>5.9082889999999999</v>
      </c>
      <c r="D16">
        <v>0.33898299999999998</v>
      </c>
      <c r="F16">
        <v>21</v>
      </c>
      <c r="G16">
        <v>7.4570000000000001E-3</v>
      </c>
      <c r="H16">
        <v>7.744E-3</v>
      </c>
      <c r="I16">
        <v>2.882E-3</v>
      </c>
      <c r="K16">
        <v>21</v>
      </c>
      <c r="L16">
        <v>184</v>
      </c>
      <c r="M16">
        <v>203.125</v>
      </c>
      <c r="N16">
        <v>20</v>
      </c>
      <c r="P16">
        <v>7</v>
      </c>
      <c r="Q16">
        <v>192.66666699999999</v>
      </c>
      <c r="R16">
        <v>96.333332999999996</v>
      </c>
      <c r="S16">
        <v>14.294521</v>
      </c>
      <c r="T16" t="s">
        <v>11</v>
      </c>
    </row>
    <row r="17" spans="1:20" x14ac:dyDescent="0.3">
      <c r="A17">
        <v>23</v>
      </c>
      <c r="B17">
        <v>3.1457139999999999</v>
      </c>
      <c r="C17">
        <v>7.0494120000000002</v>
      </c>
      <c r="D17">
        <v>1.623505</v>
      </c>
      <c r="F17">
        <v>23</v>
      </c>
      <c r="G17">
        <v>4.9963E-2</v>
      </c>
      <c r="H17">
        <v>5.6147000000000002E-2</v>
      </c>
      <c r="I17">
        <v>5.1873000000000002E-2</v>
      </c>
      <c r="K17">
        <v>23</v>
      </c>
      <c r="L17">
        <v>78.358209000000002</v>
      </c>
      <c r="M17">
        <v>76.379310000000004</v>
      </c>
      <c r="N17">
        <v>81.111110999999994</v>
      </c>
      <c r="P17">
        <v>12</v>
      </c>
      <c r="Q17">
        <v>305.33333299999998</v>
      </c>
      <c r="R17">
        <v>152.66666699999999</v>
      </c>
      <c r="S17">
        <v>6.1101010000000002</v>
      </c>
      <c r="T17" t="s">
        <v>11</v>
      </c>
    </row>
    <row r="18" spans="1:20" x14ac:dyDescent="0.3">
      <c r="A18">
        <v>26</v>
      </c>
      <c r="B18">
        <v>3.9671449999999999</v>
      </c>
      <c r="C18">
        <v>5.2715649999999998</v>
      </c>
      <c r="D18">
        <v>1.916622</v>
      </c>
      <c r="F18">
        <v>26</v>
      </c>
      <c r="G18">
        <v>1.1186E-2</v>
      </c>
      <c r="H18">
        <v>1.1617000000000001E-2</v>
      </c>
      <c r="I18">
        <v>8.6459999999999992E-3</v>
      </c>
      <c r="K18">
        <v>26</v>
      </c>
      <c r="L18">
        <v>168.66666699999999</v>
      </c>
      <c r="M18">
        <v>186.25</v>
      </c>
      <c r="N18">
        <v>126.666667</v>
      </c>
      <c r="P18">
        <v>1</v>
      </c>
      <c r="Q18">
        <v>126.666667</v>
      </c>
      <c r="R18">
        <v>31.666667</v>
      </c>
      <c r="S18">
        <v>3.5118849999999999</v>
      </c>
      <c r="T18" t="s">
        <v>12</v>
      </c>
    </row>
    <row r="19" spans="1:20" x14ac:dyDescent="0.3">
      <c r="A19">
        <v>27</v>
      </c>
      <c r="B19">
        <v>2.5547789999999999</v>
      </c>
      <c r="C19">
        <v>6.0356139999999998</v>
      </c>
      <c r="D19">
        <v>1.359432</v>
      </c>
      <c r="F19">
        <v>27</v>
      </c>
      <c r="G19">
        <v>2.3862999999999999E-2</v>
      </c>
      <c r="H19">
        <v>2.8074000000000002E-2</v>
      </c>
      <c r="I19">
        <v>2.0173E-2</v>
      </c>
      <c r="K19">
        <v>27</v>
      </c>
      <c r="L19">
        <v>267.96875</v>
      </c>
      <c r="M19">
        <v>362.586207</v>
      </c>
      <c r="N19">
        <v>183.57142899999999</v>
      </c>
      <c r="P19">
        <v>2</v>
      </c>
      <c r="Q19">
        <v>172</v>
      </c>
      <c r="R19">
        <v>43</v>
      </c>
      <c r="S19">
        <v>3</v>
      </c>
      <c r="T19" t="s">
        <v>12</v>
      </c>
    </row>
    <row r="20" spans="1:20" x14ac:dyDescent="0.3">
      <c r="A20">
        <v>28</v>
      </c>
      <c r="B20">
        <v>3.1801469999999998</v>
      </c>
      <c r="C20">
        <v>4.7435419999999997</v>
      </c>
      <c r="D20">
        <v>2.058503</v>
      </c>
      <c r="F20">
        <v>28</v>
      </c>
      <c r="G20">
        <v>2.9083000000000001E-2</v>
      </c>
      <c r="H20">
        <v>2.3233E-2</v>
      </c>
      <c r="I20">
        <v>2.0173E-2</v>
      </c>
      <c r="K20">
        <v>28</v>
      </c>
      <c r="L20">
        <v>214.74359000000001</v>
      </c>
      <c r="M20">
        <v>160.625</v>
      </c>
      <c r="N20">
        <v>100.714286</v>
      </c>
      <c r="P20">
        <v>11</v>
      </c>
      <c r="Q20">
        <v>164</v>
      </c>
      <c r="R20">
        <v>41</v>
      </c>
      <c r="S20">
        <v>11.532563</v>
      </c>
      <c r="T20" t="s">
        <v>12</v>
      </c>
    </row>
    <row r="21" spans="1:20" x14ac:dyDescent="0.3">
      <c r="A21">
        <v>30</v>
      </c>
      <c r="B21">
        <v>2.19286</v>
      </c>
      <c r="C21">
        <v>6.8478830000000004</v>
      </c>
      <c r="D21">
        <v>1.7610840000000001</v>
      </c>
      <c r="F21">
        <v>30</v>
      </c>
      <c r="G21">
        <v>8.9490000000000004E-3</v>
      </c>
      <c r="H21">
        <v>1.1617000000000001E-2</v>
      </c>
      <c r="I21">
        <v>1.1527000000000001E-2</v>
      </c>
      <c r="K21">
        <v>30</v>
      </c>
      <c r="L21">
        <v>178.33333300000001</v>
      </c>
      <c r="M21">
        <v>193.33333300000001</v>
      </c>
      <c r="N21">
        <v>123.75</v>
      </c>
    </row>
    <row r="22" spans="1:20" x14ac:dyDescent="0.3">
      <c r="A22">
        <v>33</v>
      </c>
      <c r="B22">
        <v>3.8744610000000002</v>
      </c>
      <c r="C22">
        <v>5.4888539999999999</v>
      </c>
      <c r="D22">
        <v>2.0225029999999999</v>
      </c>
      <c r="F22">
        <v>33</v>
      </c>
      <c r="G22">
        <v>6.9350999999999996E-2</v>
      </c>
      <c r="H22">
        <v>5.7114999999999999E-2</v>
      </c>
      <c r="I22">
        <v>5.7637000000000001E-2</v>
      </c>
      <c r="K22">
        <v>33</v>
      </c>
      <c r="L22">
        <v>203.870968</v>
      </c>
      <c r="M22">
        <v>199.491525</v>
      </c>
      <c r="N22">
        <v>201</v>
      </c>
    </row>
    <row r="23" spans="1:20" x14ac:dyDescent="0.3">
      <c r="A23">
        <v>34</v>
      </c>
      <c r="B23">
        <v>5.3729899999999997</v>
      </c>
      <c r="C23">
        <v>5.6826670000000004</v>
      </c>
      <c r="D23">
        <v>1.3210660000000001</v>
      </c>
      <c r="F23">
        <v>34</v>
      </c>
      <c r="G23">
        <v>5.6674000000000002E-2</v>
      </c>
      <c r="H23">
        <v>6.1955000000000003E-2</v>
      </c>
      <c r="I23">
        <v>7.2045999999999999E-2</v>
      </c>
      <c r="K23">
        <v>34</v>
      </c>
      <c r="L23">
        <v>103.947368</v>
      </c>
      <c r="M23">
        <v>104.0625</v>
      </c>
      <c r="N23">
        <v>108.4</v>
      </c>
    </row>
    <row r="24" spans="1:20" x14ac:dyDescent="0.3">
      <c r="A24">
        <v>35</v>
      </c>
      <c r="B24">
        <v>2.9631159999999999</v>
      </c>
      <c r="C24">
        <v>7.7394850000000002</v>
      </c>
      <c r="D24">
        <v>6.2517120000000004</v>
      </c>
      <c r="F24">
        <v>35</v>
      </c>
      <c r="G24">
        <v>2.0133999999999999E-2</v>
      </c>
      <c r="H24">
        <v>1.8393E-2</v>
      </c>
      <c r="I24">
        <v>1.7291000000000001E-2</v>
      </c>
      <c r="K24">
        <v>35</v>
      </c>
      <c r="L24">
        <v>381.11111099999999</v>
      </c>
      <c r="M24">
        <v>173.157895</v>
      </c>
      <c r="N24">
        <v>1055</v>
      </c>
    </row>
    <row r="25" spans="1:20" x14ac:dyDescent="0.3">
      <c r="A25">
        <v>36</v>
      </c>
      <c r="B25">
        <v>1.864984</v>
      </c>
      <c r="C25">
        <v>4.4610700000000003</v>
      </c>
      <c r="D25">
        <v>1.0416669999999999</v>
      </c>
      <c r="F25">
        <v>36</v>
      </c>
      <c r="G25">
        <v>7.4570000000000001E-3</v>
      </c>
      <c r="H25">
        <v>6.7759999999999999E-3</v>
      </c>
      <c r="I25">
        <v>2.882E-3</v>
      </c>
      <c r="K25">
        <v>36</v>
      </c>
      <c r="L25">
        <v>139</v>
      </c>
      <c r="M25">
        <v>89.285713999999999</v>
      </c>
      <c r="N25">
        <v>100</v>
      </c>
    </row>
    <row r="26" spans="1:20" x14ac:dyDescent="0.3">
      <c r="A26">
        <v>37</v>
      </c>
      <c r="B26">
        <v>6.1942409999999999</v>
      </c>
      <c r="C26">
        <v>23.864837000000001</v>
      </c>
      <c r="D26">
        <v>4.0961460000000001</v>
      </c>
      <c r="F26">
        <v>37</v>
      </c>
      <c r="G26">
        <v>6.8606E-2</v>
      </c>
      <c r="H26">
        <v>7.1636000000000005E-2</v>
      </c>
      <c r="I26">
        <v>6.6281999999999994E-2</v>
      </c>
      <c r="K26">
        <v>37</v>
      </c>
      <c r="L26">
        <v>635.65217399999995</v>
      </c>
      <c r="M26">
        <v>634.59459500000003</v>
      </c>
      <c r="N26">
        <v>579.13043500000003</v>
      </c>
    </row>
    <row r="27" spans="1:20" x14ac:dyDescent="0.3">
      <c r="A27">
        <v>38</v>
      </c>
      <c r="B27">
        <v>2.2945280000000001</v>
      </c>
      <c r="C27">
        <v>5.4971040000000002</v>
      </c>
      <c r="D27">
        <v>1.487808</v>
      </c>
      <c r="F27">
        <v>38</v>
      </c>
      <c r="G27">
        <v>5.3691000000000003E-2</v>
      </c>
      <c r="H27">
        <v>4.453E-2</v>
      </c>
      <c r="I27">
        <v>5.4754999999999998E-2</v>
      </c>
      <c r="K27">
        <v>38</v>
      </c>
      <c r="L27">
        <v>103.88888900000001</v>
      </c>
      <c r="M27">
        <v>103.913043</v>
      </c>
      <c r="N27">
        <v>99.473684000000006</v>
      </c>
    </row>
    <row r="28" spans="1:20" x14ac:dyDescent="0.3">
      <c r="A28">
        <v>39</v>
      </c>
      <c r="B28">
        <v>1.0321929999999999</v>
      </c>
      <c r="C28">
        <v>0</v>
      </c>
      <c r="D28">
        <v>3.519879</v>
      </c>
      <c r="F28">
        <v>39</v>
      </c>
      <c r="G28">
        <v>2.983E-3</v>
      </c>
      <c r="H28">
        <v>0</v>
      </c>
      <c r="I28">
        <v>5.764E-3</v>
      </c>
      <c r="K28">
        <v>39</v>
      </c>
      <c r="L28">
        <v>160</v>
      </c>
      <c r="M28">
        <v>0</v>
      </c>
      <c r="N28">
        <v>387.5</v>
      </c>
    </row>
    <row r="29" spans="1:20" x14ac:dyDescent="0.3">
      <c r="A29">
        <v>40</v>
      </c>
      <c r="B29">
        <v>8.7942929999999997</v>
      </c>
      <c r="C29">
        <v>7.6235949999999999</v>
      </c>
      <c r="D29">
        <v>2.233174</v>
      </c>
      <c r="F29">
        <v>40</v>
      </c>
      <c r="G29">
        <v>1.044E-2</v>
      </c>
      <c r="H29">
        <v>1.4520999999999999E-2</v>
      </c>
      <c r="I29">
        <v>3.1699999999999999E-2</v>
      </c>
      <c r="K29">
        <v>40</v>
      </c>
      <c r="L29">
        <v>172.14285699999999</v>
      </c>
      <c r="M29">
        <v>156.33333300000001</v>
      </c>
      <c r="N29">
        <v>210.90909099999999</v>
      </c>
    </row>
    <row r="30" spans="1:20" x14ac:dyDescent="0.3">
      <c r="A30">
        <v>41</v>
      </c>
      <c r="B30">
        <v>3.3872879999999999</v>
      </c>
      <c r="C30">
        <v>4.9639179999999996</v>
      </c>
      <c r="D30">
        <v>2.052146</v>
      </c>
      <c r="F30">
        <v>41</v>
      </c>
      <c r="G30">
        <v>1.7151E-2</v>
      </c>
      <c r="H30">
        <v>1.5488999999999999E-2</v>
      </c>
      <c r="I30">
        <v>1.7291000000000001E-2</v>
      </c>
      <c r="K30">
        <v>41</v>
      </c>
      <c r="L30">
        <v>111.652174</v>
      </c>
      <c r="M30">
        <v>187.5</v>
      </c>
      <c r="N30">
        <v>164.16666699999999</v>
      </c>
    </row>
    <row r="31" spans="1:20" x14ac:dyDescent="0.3">
      <c r="A31">
        <v>42</v>
      </c>
      <c r="B31">
        <v>1.8578520000000001</v>
      </c>
      <c r="C31">
        <v>2.940769</v>
      </c>
      <c r="D31">
        <v>2.0041180000000001</v>
      </c>
      <c r="F31">
        <v>42</v>
      </c>
      <c r="G31">
        <v>2.2369999999999998E-3</v>
      </c>
      <c r="H31">
        <v>5.8079999999999998E-3</v>
      </c>
      <c r="I31">
        <v>5.764E-3</v>
      </c>
      <c r="K31">
        <v>42</v>
      </c>
      <c r="L31">
        <v>121.666667</v>
      </c>
      <c r="M31">
        <v>194.16666699999999</v>
      </c>
      <c r="N31">
        <v>267.5</v>
      </c>
    </row>
    <row r="32" spans="1:20" x14ac:dyDescent="0.3">
      <c r="A32">
        <v>43</v>
      </c>
      <c r="B32">
        <v>3.4005160000000001</v>
      </c>
      <c r="C32">
        <v>8.7285319999999995</v>
      </c>
      <c r="D32">
        <v>1.5448109999999999</v>
      </c>
      <c r="F32">
        <v>43</v>
      </c>
      <c r="G32">
        <v>0.102908</v>
      </c>
      <c r="H32">
        <v>9.8741999999999996E-2</v>
      </c>
      <c r="I32">
        <v>8.6455000000000004E-2</v>
      </c>
      <c r="K32">
        <v>43</v>
      </c>
      <c r="L32">
        <v>146.95652200000001</v>
      </c>
      <c r="M32">
        <v>155.392157</v>
      </c>
      <c r="N32">
        <v>152</v>
      </c>
    </row>
    <row r="33" spans="1:14" x14ac:dyDescent="0.3">
      <c r="A33">
        <v>45</v>
      </c>
      <c r="B33">
        <v>3.1548780000000001</v>
      </c>
      <c r="C33">
        <v>5.2839689999999999</v>
      </c>
      <c r="D33">
        <v>2.6118269999999999</v>
      </c>
      <c r="F33">
        <v>45</v>
      </c>
      <c r="G33">
        <v>3.7286E-2</v>
      </c>
      <c r="H33">
        <v>3.0977999999999999E-2</v>
      </c>
      <c r="I33">
        <v>2.5937000000000002E-2</v>
      </c>
      <c r="K33">
        <v>45</v>
      </c>
      <c r="L33">
        <v>218.4</v>
      </c>
      <c r="M33">
        <v>482.8125</v>
      </c>
      <c r="N33">
        <v>243.33333300000001</v>
      </c>
    </row>
    <row r="34" spans="1:14" x14ac:dyDescent="0.3">
      <c r="A34">
        <v>46</v>
      </c>
      <c r="B34">
        <v>3.3323529999999999</v>
      </c>
      <c r="C34">
        <v>10.612511</v>
      </c>
      <c r="D34">
        <v>2.0593349999999999</v>
      </c>
      <c r="F34">
        <v>46</v>
      </c>
      <c r="G34">
        <v>6.3385999999999998E-2</v>
      </c>
      <c r="H34">
        <v>5.8083000000000003E-2</v>
      </c>
      <c r="I34">
        <v>5.7637000000000001E-2</v>
      </c>
      <c r="K34">
        <v>46</v>
      </c>
      <c r="L34">
        <v>328.47058800000002</v>
      </c>
      <c r="M34">
        <v>322</v>
      </c>
      <c r="N34">
        <v>235.5</v>
      </c>
    </row>
    <row r="35" spans="1:14" x14ac:dyDescent="0.3">
      <c r="A35">
        <v>49</v>
      </c>
      <c r="B35">
        <v>2.5021100000000001</v>
      </c>
      <c r="C35">
        <v>4.0121349999999998</v>
      </c>
      <c r="D35">
        <v>1.4488730000000001</v>
      </c>
      <c r="F35">
        <v>49</v>
      </c>
      <c r="G35">
        <v>2.9083000000000001E-2</v>
      </c>
      <c r="H35">
        <v>3.1946000000000002E-2</v>
      </c>
      <c r="I35">
        <v>1.4409E-2</v>
      </c>
      <c r="K35">
        <v>49</v>
      </c>
      <c r="L35">
        <v>145.384615</v>
      </c>
      <c r="M35">
        <v>201.969697</v>
      </c>
      <c r="N35">
        <v>67</v>
      </c>
    </row>
    <row r="36" spans="1:14" x14ac:dyDescent="0.3">
      <c r="A36">
        <v>52</v>
      </c>
      <c r="B36">
        <v>3.7093509999999998</v>
      </c>
      <c r="C36">
        <v>3.8667090000000002</v>
      </c>
      <c r="D36">
        <v>1.05833</v>
      </c>
      <c r="F36">
        <v>52</v>
      </c>
      <c r="G36">
        <v>2.0133999999999999E-2</v>
      </c>
      <c r="H36">
        <v>1.7425E-2</v>
      </c>
      <c r="I36">
        <v>1.1527000000000001E-2</v>
      </c>
      <c r="K36">
        <v>52</v>
      </c>
      <c r="L36">
        <v>178.33333300000001</v>
      </c>
      <c r="M36">
        <v>155.27777800000001</v>
      </c>
      <c r="N36">
        <v>181.25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35D1-651B-4A47-9553-7CF59FD41049}">
  <dimension ref="A1:H19"/>
  <sheetViews>
    <sheetView workbookViewId="0"/>
  </sheetViews>
  <sheetFormatPr defaultRowHeight="15.6" x14ac:dyDescent="0.3"/>
  <cols>
    <col min="2" max="2" width="9.81640625" customWidth="1"/>
    <col min="5" max="5" width="9.81640625" customWidth="1"/>
    <col min="8" max="8" width="9.81640625" customWidth="1"/>
  </cols>
  <sheetData>
    <row r="1" spans="1:8" x14ac:dyDescent="0.3">
      <c r="A1" t="s">
        <v>12</v>
      </c>
      <c r="D1" t="s">
        <v>11</v>
      </c>
      <c r="G1" t="s">
        <v>10</v>
      </c>
    </row>
    <row r="2" spans="1:8" x14ac:dyDescent="0.3">
      <c r="A2" t="s">
        <v>14</v>
      </c>
      <c r="B2" t="s">
        <v>3</v>
      </c>
      <c r="D2" t="s">
        <v>14</v>
      </c>
      <c r="E2" t="s">
        <v>3</v>
      </c>
      <c r="G2" t="s">
        <v>14</v>
      </c>
      <c r="H2" t="s">
        <v>3</v>
      </c>
    </row>
    <row r="3" spans="1:8" x14ac:dyDescent="0.3">
      <c r="A3">
        <v>17</v>
      </c>
      <c r="B3">
        <v>10</v>
      </c>
      <c r="D3">
        <v>33</v>
      </c>
      <c r="E3">
        <v>13.036958749534046</v>
      </c>
      <c r="G3">
        <v>5</v>
      </c>
      <c r="H3">
        <v>10</v>
      </c>
    </row>
    <row r="4" spans="1:8" x14ac:dyDescent="0.3">
      <c r="A4">
        <v>35</v>
      </c>
      <c r="B4">
        <v>21.599944639236064</v>
      </c>
      <c r="D4">
        <v>37</v>
      </c>
      <c r="E4">
        <v>33.166471966927539</v>
      </c>
      <c r="G4">
        <v>33</v>
      </c>
      <c r="H4">
        <v>10</v>
      </c>
    </row>
    <row r="5" spans="1:8" x14ac:dyDescent="0.3">
      <c r="A5">
        <v>37</v>
      </c>
      <c r="B5">
        <v>9.9999734662993607</v>
      </c>
      <c r="D5">
        <v>43</v>
      </c>
      <c r="E5">
        <v>22.538656759984075</v>
      </c>
      <c r="G5">
        <v>37</v>
      </c>
      <c r="H5">
        <v>44.878374540735798</v>
      </c>
    </row>
    <row r="6" spans="1:8" x14ac:dyDescent="0.3">
      <c r="A6">
        <v>43</v>
      </c>
      <c r="B6">
        <v>10</v>
      </c>
      <c r="D6">
        <v>45</v>
      </c>
      <c r="E6">
        <v>10</v>
      </c>
      <c r="G6">
        <v>43</v>
      </c>
      <c r="H6">
        <v>14.721625732397095</v>
      </c>
    </row>
    <row r="7" spans="1:8" x14ac:dyDescent="0.3">
      <c r="A7">
        <v>46</v>
      </c>
      <c r="B7">
        <v>10</v>
      </c>
      <c r="D7">
        <v>46</v>
      </c>
      <c r="E7">
        <v>13.257912545726795</v>
      </c>
      <c r="G7">
        <v>46</v>
      </c>
      <c r="H7">
        <v>10</v>
      </c>
    </row>
    <row r="8" spans="1:8" x14ac:dyDescent="0.3">
      <c r="A8" t="s">
        <v>15</v>
      </c>
      <c r="B8">
        <v>92.400080587892731</v>
      </c>
      <c r="D8" t="s">
        <v>15</v>
      </c>
      <c r="E8">
        <v>137.99999997782754</v>
      </c>
      <c r="G8" t="s">
        <v>15</v>
      </c>
      <c r="H8">
        <v>134.3999997268744</v>
      </c>
    </row>
    <row r="10" spans="1:8" x14ac:dyDescent="0.3">
      <c r="A10" t="s">
        <v>14</v>
      </c>
      <c r="B10" t="s">
        <v>34</v>
      </c>
      <c r="C10" t="s">
        <v>35</v>
      </c>
      <c r="D10" t="s">
        <v>36</v>
      </c>
    </row>
    <row r="11" spans="1:8" x14ac:dyDescent="0.3">
      <c r="A11">
        <v>5</v>
      </c>
      <c r="B11">
        <v>10</v>
      </c>
      <c r="C11">
        <v>0</v>
      </c>
      <c r="D11">
        <v>0</v>
      </c>
    </row>
    <row r="12" spans="1:8" x14ac:dyDescent="0.3">
      <c r="A12">
        <v>17</v>
      </c>
      <c r="B12">
        <v>0</v>
      </c>
      <c r="C12">
        <v>0</v>
      </c>
      <c r="D12">
        <v>10</v>
      </c>
    </row>
    <row r="13" spans="1:8" x14ac:dyDescent="0.3">
      <c r="A13">
        <v>33</v>
      </c>
      <c r="B13">
        <v>10</v>
      </c>
      <c r="C13">
        <v>13.036958749534046</v>
      </c>
      <c r="D13">
        <v>0</v>
      </c>
    </row>
    <row r="14" spans="1:8" x14ac:dyDescent="0.3">
      <c r="A14">
        <v>35</v>
      </c>
      <c r="B14">
        <v>0</v>
      </c>
      <c r="C14">
        <v>0</v>
      </c>
      <c r="D14">
        <v>21.599944639236064</v>
      </c>
    </row>
    <row r="15" spans="1:8" x14ac:dyDescent="0.3">
      <c r="A15">
        <v>37</v>
      </c>
      <c r="B15">
        <v>44.878374540735798</v>
      </c>
      <c r="C15">
        <v>33.166471966927539</v>
      </c>
      <c r="D15">
        <v>9.9999734662993607</v>
      </c>
    </row>
    <row r="16" spans="1:8" x14ac:dyDescent="0.3">
      <c r="A16">
        <v>43</v>
      </c>
      <c r="B16">
        <v>14.721625732397095</v>
      </c>
      <c r="C16">
        <v>22.538656759984075</v>
      </c>
      <c r="D16">
        <v>10</v>
      </c>
    </row>
    <row r="17" spans="1:4" x14ac:dyDescent="0.3">
      <c r="A17">
        <v>45</v>
      </c>
      <c r="B17">
        <v>0</v>
      </c>
      <c r="C17">
        <v>10</v>
      </c>
      <c r="D17">
        <v>0</v>
      </c>
    </row>
    <row r="18" spans="1:4" x14ac:dyDescent="0.3">
      <c r="A18">
        <v>46</v>
      </c>
      <c r="B18">
        <v>10</v>
      </c>
      <c r="C18">
        <v>13.257912545726795</v>
      </c>
      <c r="D18">
        <v>10</v>
      </c>
    </row>
    <row r="19" spans="1:4" x14ac:dyDescent="0.3">
      <c r="A19" t="s">
        <v>15</v>
      </c>
      <c r="B19">
        <v>134.3999997268744</v>
      </c>
      <c r="C19">
        <v>137.99999997782754</v>
      </c>
      <c r="D19">
        <v>92.400080587892731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Dashboard</vt:lpstr>
      <vt:lpstr>Model_Normal</vt:lpstr>
      <vt:lpstr>Model_Strong</vt:lpstr>
      <vt:lpstr>Model_Weak</vt:lpstr>
      <vt:lpstr>Data</vt:lpstr>
      <vt:lpstr>Results</vt:lpstr>
      <vt:lpstr>Days_on_Market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Mickelson</dc:creator>
  <cp:lastModifiedBy>Melissa Mickelson</cp:lastModifiedBy>
  <cp:lastPrinted>1997-01-10T16:07:55Z</cp:lastPrinted>
  <dcterms:created xsi:type="dcterms:W3CDTF">1997-12-13T05:28:31Z</dcterms:created>
  <dcterms:modified xsi:type="dcterms:W3CDTF">2023-12-01T20:23:19Z</dcterms:modified>
</cp:coreProperties>
</file>